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volatileDependencies.xml" ContentType="application/vnd.openxmlformats-officedocument.spreadsheetml.volatileDependenc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31785" yWindow="-15" windowWidth="6465" windowHeight="11640" tabRatio="900"/>
  </bookViews>
  <sheets>
    <sheet name="General Settings" sheetId="67" r:id="rId1"/>
    <sheet name="Euribor" sheetId="6" r:id="rId2"/>
    <sheet name="EuriborSwapIsdaFixA" sheetId="75" r:id="rId3"/>
    <sheet name="Deposits" sheetId="21" r:id="rId4"/>
    <sheet name="FRA" sheetId="22" r:id="rId5"/>
    <sheet name="OIS" sheetId="28" r:id="rId6"/>
    <sheet name="ECB OIS" sheetId="72" r:id="rId7"/>
    <sheet name="IMM OIS" sheetId="79" r:id="rId8"/>
    <sheet name="Futures3M" sheetId="24" r:id="rId9"/>
    <sheet name="FuturesHWConvAdj" sheetId="26" r:id="rId10"/>
    <sheet name="BasisSwapEON3M" sheetId="76" r:id="rId11"/>
    <sheet name="BasisSwap1MxM" sheetId="17" r:id="rId12"/>
    <sheet name="BasisSwap3M6M" sheetId="18" r:id="rId13"/>
    <sheet name="BasisSwapxM12M" sheetId="19" r:id="rId14"/>
    <sheet name="Swaps1M(&lt;1Y)" sheetId="29" r:id="rId15"/>
    <sheet name="Swap1M" sheetId="81" r:id="rId16"/>
    <sheet name="Swap3M" sheetId="82" r:id="rId17"/>
    <sheet name="Swap6M" sheetId="32" r:id="rId18"/>
    <sheet name="ForwardSwap6M" sheetId="69" r:id="rId19"/>
    <sheet name="SwapsIMMDated" sheetId="30" r:id="rId20"/>
    <sheet name="ImmFra6M " sheetId="25" r:id="rId21"/>
    <sheet name="ON Basis Swap" sheetId="77" r:id="rId22"/>
    <sheet name="1M Basis Swap" sheetId="47" r:id="rId23"/>
    <sheet name="3M Basis Swap" sheetId="48" r:id="rId24"/>
    <sheet name="6M Basis Swap" sheetId="49" r:id="rId25"/>
    <sheet name="1Y Basis Swap" sheetId="50" r:id="rId26"/>
    <sheet name="Euribor 3M Time Series" sheetId="70" r:id="rId27"/>
    <sheet name="Euribor 6M Time Series" sheetId="71" r:id="rId28"/>
    <sheet name="EuriborSwapIsdaFixA1Y" sheetId="74" r:id="rId29"/>
  </sheets>
  <definedNames>
    <definedName name="AreaTable">'General Settings'!$C$34:$D$49</definedName>
    <definedName name="Calendar">'General Settings'!$D$18</definedName>
    <definedName name="Contributor" localSheetId="11">BasisSwap1MxM!$O$2</definedName>
    <definedName name="Contributor" localSheetId="12">BasisSwap3M6M!$O$2</definedName>
    <definedName name="Contributor" localSheetId="10">BasisSwapEON3M!$O$2</definedName>
    <definedName name="Contributor" localSheetId="13">BasisSwapxM12M!$O$2</definedName>
    <definedName name="Contributor" localSheetId="3">Deposits!$M$2</definedName>
    <definedName name="Contributor" localSheetId="18">ForwardSwap6M!$M$2</definedName>
    <definedName name="Contributor" localSheetId="4">FRA!$O$2</definedName>
    <definedName name="Contributor" localSheetId="9">FuturesHWConvAdj!$L$2</definedName>
    <definedName name="Contributor" localSheetId="20">'ImmFra6M '!$O$2</definedName>
    <definedName name="Contributor" localSheetId="15">Swap1M!$O$2</definedName>
    <definedName name="Contributor" localSheetId="16">Swap3M!$O$2</definedName>
    <definedName name="Contributor" localSheetId="17">Swap6M!$O$2</definedName>
    <definedName name="Contributor" localSheetId="14">'Swaps1M(&lt;1Y)'!$O$2</definedName>
    <definedName name="Contributor" localSheetId="19">SwapsIMMDated!$O$2</definedName>
    <definedName name="Contributor">OIS!$O$2</definedName>
    <definedName name="Contributors">'General Settings'!$C$23:$C$29</definedName>
    <definedName name="ContributorTable">'General Settings'!$C$23:$D$29</definedName>
    <definedName name="Currency">'General Settings'!$D$13</definedName>
    <definedName name="EvaluationDate">'General Settings'!$D$5</definedName>
    <definedName name="FamilyName">'General Settings'!$D$15</definedName>
    <definedName name="FixingType">'General Settings'!$D$17</definedName>
    <definedName name="FuturesCodes" localSheetId="8">Futures3M!$P$5:$P$46</definedName>
    <definedName name="FuturesCodes" localSheetId="20">'ImmFra6M '!$M$5:$M$8</definedName>
    <definedName name="FuturesDates" localSheetId="8">Futures3M!$Q$5:$Q$46</definedName>
    <definedName name="FuturesDates" localSheetId="20">'ImmFra6M '!$N$5:$N$8</definedName>
    <definedName name="IborIndex" localSheetId="8">Futures3M!$I$3</definedName>
    <definedName name="Instruments" localSheetId="11">BasisSwap1MxM!$N$5:$N$41</definedName>
    <definedName name="Instruments" localSheetId="12">BasisSwap3M6M!$N$5:$N$41</definedName>
    <definedName name="Instruments" localSheetId="10">BasisSwapEON3M!$N$5:$N$41</definedName>
    <definedName name="Instruments" localSheetId="13">BasisSwapxM12M!$N$5:$N$41</definedName>
    <definedName name="Instruments" localSheetId="18">ForwardSwap6M!$L$5:$L$328</definedName>
    <definedName name="Instruments" localSheetId="4">FRA!$N$5:$N$58</definedName>
    <definedName name="Instruments" localSheetId="7">'IMM OIS'!$P$5:$P$9</definedName>
    <definedName name="Instruments" localSheetId="15">Swap1M!$N$5:$N$41</definedName>
    <definedName name="Instruments" localSheetId="16">Swap3M!$N$5:$N$41</definedName>
    <definedName name="Instruments" localSheetId="17">Swap6M!$N$5:$N$41</definedName>
    <definedName name="Instruments" localSheetId="14">'Swaps1M(&lt;1Y)'!$N$5:$N$15</definedName>
    <definedName name="Instruments" localSheetId="19">SwapsIMMDated!$N$5:$N$11</definedName>
    <definedName name="Instruments">'ECB OIS'!$O$5:$O$16</definedName>
    <definedName name="Instruments14F">ForwardSwap6M!$L$239:$L$256</definedName>
    <definedName name="Instruments8F">ForwardSwap6M!$L$131:$L$148</definedName>
    <definedName name="Instruments9F">ForwardSwap6M!$L$149:$L$166</definedName>
    <definedName name="InterpolationType" localSheetId="16">'General Settings'!#REF!</definedName>
    <definedName name="InterpolationType">'General Settings'!#REF!</definedName>
    <definedName name="LastFixingsTrigger">'General Settings'!$D$8</definedName>
    <definedName name="LastUpdate">'General Settings'!$I$5</definedName>
    <definedName name="LiveDataFeed">'General Settings'!$I$4</definedName>
    <definedName name="MeanReversion" localSheetId="8">Futures3M!$I$2</definedName>
    <definedName name="ObjectOverwrite">'General Settings'!$I$14</definedName>
    <definedName name="Permanent">'General Settings'!$I$13</definedName>
    <definedName name="PriceTickValue">'General Settings'!$I$17</definedName>
    <definedName name="Quote" localSheetId="11">BasisSwap1MxM!$W$5:$W$41</definedName>
    <definedName name="Quote" localSheetId="12">BasisSwap3M6M!$W$5:$W$41</definedName>
    <definedName name="Quote" localSheetId="10">BasisSwapEON3M!$W$5:$W$41</definedName>
    <definedName name="Quote" localSheetId="13">BasisSwapxM12M!$W$5:$W$41</definedName>
    <definedName name="Quote" localSheetId="3">Deposits!$R$5:$R$15</definedName>
    <definedName name="Quote" localSheetId="6">'ECB OIS'!$Y$5:$Y$16</definedName>
    <definedName name="Quote" localSheetId="18">ForwardSwap6M!$R$5:$R$328</definedName>
    <definedName name="Quote" localSheetId="4">FRA!$W$5:$W$58</definedName>
    <definedName name="Quote" localSheetId="8">Futures3M!$AC$5:$AC$46</definedName>
    <definedName name="Quote" localSheetId="9">FuturesHWConvAdj!$T$5:$T$6</definedName>
    <definedName name="Quote" localSheetId="7">'IMM OIS'!$Z$5:$Z$9</definedName>
    <definedName name="Quote" localSheetId="20">'ImmFra6M '!$Z$5:$Z$8</definedName>
    <definedName name="Quote" localSheetId="5">OIS!$W$5:$W$40</definedName>
    <definedName name="Quote" localSheetId="15">Swap1M!$W$5:$W$41</definedName>
    <definedName name="Quote" localSheetId="16">Swap3M!$W$5:$W$41</definedName>
    <definedName name="Quote" localSheetId="17">Swap6M!$W$5:$W$41</definedName>
    <definedName name="Quote" localSheetId="14">'Swaps1M(&lt;1Y)'!$W$5:$W$15</definedName>
    <definedName name="Quote" localSheetId="19">SwapsIMMDated!$W$5:$W$11</definedName>
    <definedName name="QuoteLive" localSheetId="11">BasisSwap1MxM!$R$5:$R$41</definedName>
    <definedName name="QuoteLive" localSheetId="12">BasisSwap3M6M!$R$5:$R$41</definedName>
    <definedName name="QuoteLive" localSheetId="10">BasisSwapEON3M!$R$5:$R$41</definedName>
    <definedName name="QuoteLive" localSheetId="13">BasisSwapxM12M!$R$5:$R$41</definedName>
    <definedName name="QuoteLive" localSheetId="3">Deposits!$N$5:$N$15</definedName>
    <definedName name="QuoteLive" localSheetId="6">'ECB OIS'!$T$5:$T$16</definedName>
    <definedName name="QuoteLive" localSheetId="18">ForwardSwap6M!$N$5:$N$328</definedName>
    <definedName name="QuoteLive" localSheetId="4">FRA!$R$5:$R$58</definedName>
    <definedName name="QuoteLive" localSheetId="8">Futures3M!$X$5:$X$46</definedName>
    <definedName name="QuoteLive" localSheetId="9">FuturesHWConvAdj!$P$5:$P$6</definedName>
    <definedName name="QuoteLive" localSheetId="7">'IMM OIS'!$U$5:$U$9</definedName>
    <definedName name="QuoteLive" localSheetId="20">'ImmFra6M '!$U$5:$U$8</definedName>
    <definedName name="QuoteLive" localSheetId="5">OIS!$R$5:$R$40</definedName>
    <definedName name="QuoteLive" localSheetId="15">Swap1M!$R$5:$R$41</definedName>
    <definedName name="QuoteLive" localSheetId="16">Swap3M!$R$5:$R$41</definedName>
    <definedName name="QuoteLive" localSheetId="17">Swap6M!$R$5:$R$41</definedName>
    <definedName name="QuoteLive" localSheetId="14">'Swaps1M(&lt;1Y)'!$R$5:$R$15</definedName>
    <definedName name="QuoteLive" localSheetId="19">SwapsIMMDated!$R$5:$R$11</definedName>
    <definedName name="QuoteStatic" localSheetId="11">BasisSwap1MxM!$U$5:$U$41</definedName>
    <definedName name="QuoteStatic" localSheetId="12">BasisSwap3M6M!$U$5:$U$41</definedName>
    <definedName name="QuoteStatic" localSheetId="10">BasisSwapEON3M!$U$5:$U$41</definedName>
    <definedName name="QuoteStatic" localSheetId="13">BasisSwapxM12M!$U$5:$U$41</definedName>
    <definedName name="QuoteStatic" localSheetId="3">Deposits!$P$5:$P$15</definedName>
    <definedName name="QuoteStatic" localSheetId="6">'ECB OIS'!$W$5:$W$16</definedName>
    <definedName name="QuoteStatic" localSheetId="18">ForwardSwap6M!$P$5:$P$328</definedName>
    <definedName name="QuoteStatic" localSheetId="4">FRA!$U$5:$U$58</definedName>
    <definedName name="QuoteStatic" localSheetId="8">Futures3M!$AA$5:$AA$46</definedName>
    <definedName name="QuoteStatic" localSheetId="9">FuturesHWConvAdj!$R$5:$R$6</definedName>
    <definedName name="QuoteStatic" localSheetId="7">'IMM OIS'!$X$5:$X$9</definedName>
    <definedName name="QuoteStatic" localSheetId="20">'ImmFra6M '!$X$5:$X$8</definedName>
    <definedName name="QuoteStatic" localSheetId="5">OIS!$U$5:$U$40</definedName>
    <definedName name="QuoteStatic" localSheetId="15">Swap1M!$U$5:$U$41</definedName>
    <definedName name="QuoteStatic" localSheetId="16">Swap3M!$U$5:$U$41</definedName>
    <definedName name="QuoteStatic" localSheetId="17">Swap6M!$U$5:$U$41</definedName>
    <definedName name="QuoteStatic" localSheetId="14">'Swaps1M(&lt;1Y)'!$U$5:$U$15</definedName>
    <definedName name="QuoteStatic" localSheetId="19">SwapsIMMDated!$U$5:$U$11</definedName>
    <definedName name="QuoteSuffix">'General Settings'!$I$15</definedName>
    <definedName name="RateTickValue">'General Settings'!$I$16</definedName>
    <definedName name="ReutersRtMode">'General Settings'!$I$18</definedName>
    <definedName name="SerializationPath" localSheetId="16">'General Settings'!#REF!</definedName>
    <definedName name="SerializationPath">'General Settings'!#REF!</definedName>
    <definedName name="Serialize" localSheetId="16">'General Settings'!#REF!</definedName>
    <definedName name="Serialize">'General Settings'!#REF!</definedName>
    <definedName name="Swap3M4Y" localSheetId="15">Swap1M!$W$11</definedName>
    <definedName name="Swap3M4Y" localSheetId="16">Swap3M!$W$11</definedName>
    <definedName name="Swap3M4Y">#REF!</definedName>
    <definedName name="Swap6M4Y" localSheetId="18">ForwardSwap6M!$R$8</definedName>
    <definedName name="Swap6M4Y">Swap6M!$W$11</definedName>
    <definedName name="Traits" localSheetId="1">Euribor!#REF!</definedName>
    <definedName name="Trigger">'General Settings'!$D$4</definedName>
    <definedName name="TriggerCounter">'General Settings'!$D$7</definedName>
    <definedName name="TriggerTOY1M" localSheetId="16">'General Settings'!#REF!</definedName>
    <definedName name="TriggerTOY1M">'General Settings'!#REF!</definedName>
    <definedName name="TriggerTOY3M" localSheetId="16">'General Settings'!#REF!</definedName>
    <definedName name="TriggerTOY3M">'General Settings'!#REF!</definedName>
    <definedName name="TriggerTOY6M" localSheetId="16">'General Settings'!#REF!</definedName>
    <definedName name="TriggerTOY6M">'General Settings'!#REF!</definedName>
    <definedName name="Volatility" localSheetId="8">Futures3M!$I$1</definedName>
  </definedNames>
  <calcPr calcId="145621"/>
</workbook>
</file>

<file path=xl/calcChain.xml><?xml version="1.0" encoding="utf-8"?>
<calcChain xmlns="http://schemas.openxmlformats.org/spreadsheetml/2006/main">
  <c r="Z5" i="25" l="1" a="1"/>
  <c r="W5" i="30" a="1"/>
  <c r="R5" i="69" a="1"/>
  <c r="R5" i="69" s="1"/>
  <c r="R6" i="69"/>
  <c r="R8" i="69"/>
  <c r="R13" i="69"/>
  <c r="R14" i="69"/>
  <c r="R16" i="69"/>
  <c r="R17" i="69"/>
  <c r="R22" i="69"/>
  <c r="R25" i="69"/>
  <c r="R26" i="69"/>
  <c r="R30" i="69"/>
  <c r="R32" i="69"/>
  <c r="R33" i="69"/>
  <c r="R34" i="69"/>
  <c r="R35" i="69"/>
  <c r="R42" i="69"/>
  <c r="R43" i="69"/>
  <c r="R44" i="69"/>
  <c r="R50" i="69"/>
  <c r="R51" i="69"/>
  <c r="R52" i="69"/>
  <c r="R53" i="69"/>
  <c r="R60" i="69"/>
  <c r="R61" i="69"/>
  <c r="R62" i="69"/>
  <c r="R68" i="69"/>
  <c r="R69" i="69"/>
  <c r="R70" i="69"/>
  <c r="R72" i="69"/>
  <c r="R80" i="69"/>
  <c r="R81" i="69"/>
  <c r="R86" i="69"/>
  <c r="R88" i="69"/>
  <c r="R89" i="69"/>
  <c r="R90" i="69"/>
  <c r="R98" i="69"/>
  <c r="R99" i="69"/>
  <c r="R105" i="69"/>
  <c r="R106" i="69"/>
  <c r="R107" i="69"/>
  <c r="R108" i="69"/>
  <c r="R116" i="69"/>
  <c r="R117" i="69"/>
  <c r="R123" i="69"/>
  <c r="R124" i="69"/>
  <c r="R125" i="69"/>
  <c r="R126" i="69"/>
  <c r="R134" i="69"/>
  <c r="R136" i="69"/>
  <c r="R141" i="69"/>
  <c r="R142" i="69"/>
  <c r="R144" i="69"/>
  <c r="R145" i="69"/>
  <c r="R153" i="69"/>
  <c r="R154" i="69"/>
  <c r="R160" i="69"/>
  <c r="R161" i="69"/>
  <c r="R162" i="69"/>
  <c r="R163" i="69"/>
  <c r="R171" i="69"/>
  <c r="R172" i="69"/>
  <c r="R178" i="69"/>
  <c r="R179" i="69"/>
  <c r="R180" i="69"/>
  <c r="R181" i="69"/>
  <c r="R189" i="69"/>
  <c r="R190" i="69"/>
  <c r="R196" i="69"/>
  <c r="R197" i="69"/>
  <c r="R198" i="69"/>
  <c r="R200" i="69"/>
  <c r="R208" i="69"/>
  <c r="R209" i="69"/>
  <c r="R214" i="69"/>
  <c r="R216" i="69"/>
  <c r="R217" i="69"/>
  <c r="R218" i="69"/>
  <c r="R226" i="69"/>
  <c r="R227" i="69"/>
  <c r="R232" i="69"/>
  <c r="R233" i="69"/>
  <c r="R234" i="69"/>
  <c r="R235" i="69"/>
  <c r="R242" i="69"/>
  <c r="R243" i="69"/>
  <c r="R244" i="69"/>
  <c r="R245" i="69"/>
  <c r="R250" i="69"/>
  <c r="R251" i="69"/>
  <c r="R254" i="69"/>
  <c r="R259" i="69"/>
  <c r="R260" i="69"/>
  <c r="R261" i="69"/>
  <c r="R262" i="69"/>
  <c r="R264" i="69"/>
  <c r="R270" i="69"/>
  <c r="R272" i="69"/>
  <c r="R273" i="69"/>
  <c r="R277" i="69"/>
  <c r="R278" i="69"/>
  <c r="R280" i="69"/>
  <c r="R286" i="69"/>
  <c r="R288" i="69"/>
  <c r="R289" i="69"/>
  <c r="R290" i="69"/>
  <c r="R291" i="69"/>
  <c r="R296" i="69"/>
  <c r="R299" i="69"/>
  <c r="R300" i="69"/>
  <c r="R305" i="69"/>
  <c r="R306" i="69"/>
  <c r="R307" i="69"/>
  <c r="R308" i="69"/>
  <c r="R315" i="69"/>
  <c r="R316" i="69"/>
  <c r="R317" i="69"/>
  <c r="R318" i="69"/>
  <c r="R323" i="69"/>
  <c r="R324" i="69"/>
  <c r="R328" i="69"/>
  <c r="W5" i="32" a="1"/>
  <c r="W5" i="82" a="1"/>
  <c r="W5" i="81" a="1"/>
  <c r="W5" i="29" a="1"/>
  <c r="W5" i="19" a="1"/>
  <c r="W5" i="18" a="1"/>
  <c r="W5" i="17" a="1"/>
  <c r="W5" i="76" a="1"/>
  <c r="AC5" i="24" a="1"/>
  <c r="Z5" i="79" a="1"/>
  <c r="Y5" i="72" a="1"/>
  <c r="W5" i="28" a="1"/>
  <c r="W5" i="22" a="1"/>
  <c r="R5" i="21" a="1"/>
  <c r="R5" i="21"/>
  <c r="R6" i="21"/>
  <c r="R7" i="21"/>
  <c r="R326" i="69" l="1"/>
  <c r="R314" i="69"/>
  <c r="R298" i="69"/>
  <c r="R282" i="69"/>
  <c r="R269" i="69"/>
  <c r="R253" i="69"/>
  <c r="R241" i="69"/>
  <c r="R225" i="69"/>
  <c r="R206" i="69"/>
  <c r="R188" i="69"/>
  <c r="R170" i="69"/>
  <c r="R152" i="69"/>
  <c r="R133" i="69"/>
  <c r="R115" i="69"/>
  <c r="R97" i="69"/>
  <c r="R78" i="69"/>
  <c r="R325" i="69"/>
  <c r="R309" i="69"/>
  <c r="R297" i="69"/>
  <c r="R281" i="69"/>
  <c r="R268" i="69"/>
  <c r="R252" i="69"/>
  <c r="R236" i="69"/>
  <c r="R224" i="69"/>
  <c r="R205" i="69"/>
  <c r="R187" i="69"/>
  <c r="R169" i="69"/>
  <c r="R150" i="69"/>
  <c r="R132" i="69"/>
  <c r="R114" i="69"/>
  <c r="R96" i="69"/>
  <c r="R77" i="69"/>
  <c r="R59" i="69"/>
  <c r="R41" i="69"/>
  <c r="R24" i="69"/>
  <c r="R7" i="69"/>
  <c r="R15" i="69"/>
  <c r="R23" i="69"/>
  <c r="R31" i="69"/>
  <c r="R39" i="69"/>
  <c r="R47" i="69"/>
  <c r="R55" i="69"/>
  <c r="R63" i="69"/>
  <c r="R71" i="69"/>
  <c r="R79" i="69"/>
  <c r="R87" i="69"/>
  <c r="R95" i="69"/>
  <c r="R103" i="69"/>
  <c r="R111" i="69"/>
  <c r="R119" i="69"/>
  <c r="R127" i="69"/>
  <c r="R135" i="69"/>
  <c r="R143" i="69"/>
  <c r="R151" i="69"/>
  <c r="R159" i="69"/>
  <c r="R167" i="69"/>
  <c r="R175" i="69"/>
  <c r="R183" i="69"/>
  <c r="R191" i="69"/>
  <c r="R199" i="69"/>
  <c r="R207" i="69"/>
  <c r="R215" i="69"/>
  <c r="R223" i="69"/>
  <c r="R231" i="69"/>
  <c r="R239" i="69"/>
  <c r="R247" i="69"/>
  <c r="R255" i="69"/>
  <c r="R263" i="69"/>
  <c r="R271" i="69"/>
  <c r="R279" i="69"/>
  <c r="R287" i="69"/>
  <c r="R295" i="69"/>
  <c r="R303" i="69"/>
  <c r="R311" i="69"/>
  <c r="R319" i="69"/>
  <c r="R327" i="69"/>
  <c r="R9" i="69"/>
  <c r="R18" i="69"/>
  <c r="R27" i="69"/>
  <c r="R36" i="69"/>
  <c r="R45" i="69"/>
  <c r="R54" i="69"/>
  <c r="R64" i="69"/>
  <c r="R73" i="69"/>
  <c r="R82" i="69"/>
  <c r="R91" i="69"/>
  <c r="R100" i="69"/>
  <c r="R109" i="69"/>
  <c r="R118" i="69"/>
  <c r="R128" i="69"/>
  <c r="R137" i="69"/>
  <c r="R146" i="69"/>
  <c r="R155" i="69"/>
  <c r="R164" i="69"/>
  <c r="R173" i="69"/>
  <c r="R182" i="69"/>
  <c r="R192" i="69"/>
  <c r="R201" i="69"/>
  <c r="R210" i="69"/>
  <c r="R219" i="69"/>
  <c r="R228" i="69"/>
  <c r="R237" i="69"/>
  <c r="R246" i="69"/>
  <c r="R256" i="69"/>
  <c r="R265" i="69"/>
  <c r="R274" i="69"/>
  <c r="R283" i="69"/>
  <c r="R292" i="69"/>
  <c r="R301" i="69"/>
  <c r="R310" i="69"/>
  <c r="R320" i="69"/>
  <c r="R11" i="69"/>
  <c r="R20" i="69"/>
  <c r="R29" i="69"/>
  <c r="R38" i="69"/>
  <c r="R48" i="69"/>
  <c r="R57" i="69"/>
  <c r="R66" i="69"/>
  <c r="R75" i="69"/>
  <c r="R84" i="69"/>
  <c r="R93" i="69"/>
  <c r="R102" i="69"/>
  <c r="R112" i="69"/>
  <c r="R121" i="69"/>
  <c r="R130" i="69"/>
  <c r="R139" i="69"/>
  <c r="R148" i="69"/>
  <c r="R157" i="69"/>
  <c r="R166" i="69"/>
  <c r="R176" i="69"/>
  <c r="R185" i="69"/>
  <c r="R194" i="69"/>
  <c r="R203" i="69"/>
  <c r="R212" i="69"/>
  <c r="R221" i="69"/>
  <c r="R230" i="69"/>
  <c r="R240" i="69"/>
  <c r="R249" i="69"/>
  <c r="R258" i="69"/>
  <c r="R267" i="69"/>
  <c r="R276" i="69"/>
  <c r="R285" i="69"/>
  <c r="R294" i="69"/>
  <c r="R304" i="69"/>
  <c r="R313" i="69"/>
  <c r="R322" i="69"/>
  <c r="R10" i="69"/>
  <c r="R19" i="69"/>
  <c r="R28" i="69"/>
  <c r="R37" i="69"/>
  <c r="R46" i="69"/>
  <c r="R56" i="69"/>
  <c r="R65" i="69"/>
  <c r="R74" i="69"/>
  <c r="R83" i="69"/>
  <c r="R92" i="69"/>
  <c r="R101" i="69"/>
  <c r="R110" i="69"/>
  <c r="R120" i="69"/>
  <c r="R129" i="69"/>
  <c r="R138" i="69"/>
  <c r="R147" i="69"/>
  <c r="R156" i="69"/>
  <c r="R165" i="69"/>
  <c r="R174" i="69"/>
  <c r="R184" i="69"/>
  <c r="R193" i="69"/>
  <c r="R202" i="69"/>
  <c r="R211" i="69"/>
  <c r="R220" i="69"/>
  <c r="R229" i="69"/>
  <c r="R238" i="69"/>
  <c r="R248" i="69"/>
  <c r="R257" i="69"/>
  <c r="R266" i="69"/>
  <c r="R275" i="69"/>
  <c r="R284" i="69"/>
  <c r="R293" i="69"/>
  <c r="R302" i="69"/>
  <c r="R312" i="69"/>
  <c r="R321" i="69"/>
  <c r="R12" i="69"/>
  <c r="R21" i="69"/>
  <c r="R40" i="69"/>
  <c r="R49" i="69"/>
  <c r="R58" i="69"/>
  <c r="R67" i="69"/>
  <c r="R76" i="69"/>
  <c r="R85" i="69"/>
  <c r="R94" i="69"/>
  <c r="R104" i="69"/>
  <c r="R113" i="69"/>
  <c r="R122" i="69"/>
  <c r="R131" i="69"/>
  <c r="R140" i="69"/>
  <c r="R149" i="69"/>
  <c r="R158" i="69"/>
  <c r="R168" i="69"/>
  <c r="R177" i="69"/>
  <c r="R186" i="69"/>
  <c r="R195" i="69"/>
  <c r="R204" i="69"/>
  <c r="R213" i="69"/>
  <c r="R222" i="69"/>
  <c r="I20" i="6"/>
  <c r="I17" i="6"/>
  <c r="F16" i="6"/>
  <c r="H19" i="6"/>
  <c r="H16" i="6"/>
  <c r="H12" i="6" l="1"/>
  <c r="H11" i="6"/>
  <c r="H10" i="6"/>
  <c r="H9" i="6"/>
  <c r="H8" i="6"/>
  <c r="H7" i="6"/>
  <c r="H6" i="6"/>
  <c r="H5" i="6"/>
  <c r="O5" i="32" a="1"/>
  <c r="O5" i="32"/>
  <c r="O6" i="32"/>
  <c r="O7" i="32"/>
  <c r="O8" i="32"/>
  <c r="O9" i="32"/>
  <c r="O10" i="32"/>
  <c r="O11" i="32"/>
  <c r="O12" i="32"/>
  <c r="O13" i="32"/>
  <c r="O14" i="32"/>
  <c r="O15" i="32"/>
  <c r="O16" i="32"/>
  <c r="O17" i="32"/>
  <c r="O18" i="32"/>
  <c r="O19" i="32"/>
  <c r="O20" i="32"/>
  <c r="O21" i="32"/>
  <c r="O22" i="32"/>
  <c r="O23" i="32"/>
  <c r="O24" i="32"/>
  <c r="O25" i="32"/>
  <c r="O26" i="32"/>
  <c r="O27" i="32"/>
  <c r="O28" i="32"/>
  <c r="O29" i="32"/>
  <c r="O30" i="32"/>
  <c r="O31" i="32"/>
  <c r="O32" i="32"/>
  <c r="O33" i="32"/>
  <c r="O34" i="32"/>
  <c r="O35" i="32"/>
  <c r="O36" i="32"/>
  <c r="O37" i="32"/>
  <c r="O38" i="32"/>
  <c r="O39" i="32"/>
  <c r="O40" i="32"/>
  <c r="O41" i="32"/>
  <c r="O5" i="82" a="1"/>
  <c r="O5" i="82"/>
  <c r="O6" i="82"/>
  <c r="O7" i="82"/>
  <c r="O8" i="82"/>
  <c r="O9" i="82"/>
  <c r="O10" i="82"/>
  <c r="O11" i="82"/>
  <c r="O12" i="82"/>
  <c r="O13" i="82"/>
  <c r="O14" i="82"/>
  <c r="O15" i="82"/>
  <c r="O16" i="82"/>
  <c r="O17" i="82"/>
  <c r="O18" i="82"/>
  <c r="O19" i="82"/>
  <c r="O20" i="82"/>
  <c r="O21" i="82"/>
  <c r="O22" i="82"/>
  <c r="O23" i="82"/>
  <c r="O24" i="82"/>
  <c r="O25" i="82"/>
  <c r="O26" i="82"/>
  <c r="O27" i="82"/>
  <c r="O28" i="82"/>
  <c r="O29" i="82"/>
  <c r="O30" i="82"/>
  <c r="O31" i="82"/>
  <c r="O32" i="82"/>
  <c r="O33" i="82"/>
  <c r="O34" i="82"/>
  <c r="O35" i="82"/>
  <c r="O36" i="82"/>
  <c r="O37" i="82"/>
  <c r="O38" i="82"/>
  <c r="O39" i="82"/>
  <c r="O40" i="82"/>
  <c r="O41" i="82"/>
  <c r="O5" i="81" a="1"/>
  <c r="O5" i="81"/>
  <c r="O6" i="81"/>
  <c r="O7" i="81"/>
  <c r="O8" i="81"/>
  <c r="O9" i="81"/>
  <c r="O10" i="81"/>
  <c r="O11" i="81"/>
  <c r="O12" i="81"/>
  <c r="O13" i="81"/>
  <c r="O14" i="81"/>
  <c r="O15" i="81"/>
  <c r="O16" i="81"/>
  <c r="O17" i="81"/>
  <c r="O18" i="81"/>
  <c r="O19" i="81"/>
  <c r="O20" i="81"/>
  <c r="O21" i="81"/>
  <c r="O22" i="81"/>
  <c r="O23" i="81"/>
  <c r="O24" i="81"/>
  <c r="O25" i="81"/>
  <c r="O26" i="81"/>
  <c r="O27" i="81"/>
  <c r="O28" i="81"/>
  <c r="O29" i="81"/>
  <c r="O30" i="81"/>
  <c r="O31" i="81"/>
  <c r="O32" i="81"/>
  <c r="O33" i="81"/>
  <c r="O34" i="81"/>
  <c r="O35" i="81"/>
  <c r="O36" i="81"/>
  <c r="O37" i="81"/>
  <c r="O38" i="81"/>
  <c r="O39" i="81"/>
  <c r="O40" i="81"/>
  <c r="O41" i="81"/>
  <c r="O5" i="19" a="1"/>
  <c r="O5" i="19"/>
  <c r="O6" i="19"/>
  <c r="O7" i="19"/>
  <c r="O8" i="19"/>
  <c r="O9" i="19"/>
  <c r="O10" i="19"/>
  <c r="O11" i="19"/>
  <c r="O12" i="19"/>
  <c r="O13" i="19"/>
  <c r="O14" i="19"/>
  <c r="O15" i="19"/>
  <c r="O16" i="19"/>
  <c r="O17" i="19"/>
  <c r="O18" i="19"/>
  <c r="O19" i="19"/>
  <c r="O20" i="19"/>
  <c r="O21" i="19"/>
  <c r="O22" i="19"/>
  <c r="O23" i="19"/>
  <c r="O24" i="19"/>
  <c r="O25" i="19"/>
  <c r="O26" i="19"/>
  <c r="O27" i="19"/>
  <c r="O28" i="19"/>
  <c r="O29" i="19"/>
  <c r="O30" i="19"/>
  <c r="O31" i="19"/>
  <c r="O32" i="19"/>
  <c r="O33" i="19"/>
  <c r="O34" i="19"/>
  <c r="O35" i="19"/>
  <c r="O36" i="19"/>
  <c r="O37" i="19"/>
  <c r="O38" i="19"/>
  <c r="O39" i="19"/>
  <c r="O40" i="19"/>
  <c r="O41" i="19"/>
  <c r="O5" i="18" a="1"/>
  <c r="O5" i="18"/>
  <c r="O6" i="18"/>
  <c r="O7" i="18"/>
  <c r="O8" i="18"/>
  <c r="O9" i="18"/>
  <c r="O10" i="18"/>
  <c r="O11" i="18"/>
  <c r="O12" i="18"/>
  <c r="O13" i="18"/>
  <c r="O14" i="18"/>
  <c r="O15" i="18"/>
  <c r="O16" i="18"/>
  <c r="O17" i="18"/>
  <c r="O18" i="18"/>
  <c r="O19" i="18"/>
  <c r="O20" i="18"/>
  <c r="O21" i="18"/>
  <c r="O22" i="18"/>
  <c r="O23" i="18"/>
  <c r="O24" i="18"/>
  <c r="O25" i="18"/>
  <c r="O26" i="18"/>
  <c r="O27" i="18"/>
  <c r="O28" i="18"/>
  <c r="O29" i="18"/>
  <c r="O30" i="18"/>
  <c r="O31" i="18"/>
  <c r="O32" i="18"/>
  <c r="O33" i="18"/>
  <c r="O34" i="18"/>
  <c r="O35" i="18"/>
  <c r="O36" i="18"/>
  <c r="O37" i="18"/>
  <c r="O38" i="18"/>
  <c r="O39" i="18"/>
  <c r="O40" i="18"/>
  <c r="O41" i="18"/>
  <c r="O5" i="17" a="1"/>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5" i="76" a="1"/>
  <c r="O5" i="76"/>
  <c r="O6" i="76"/>
  <c r="O7" i="76"/>
  <c r="O8" i="76"/>
  <c r="O9" i="76"/>
  <c r="O10" i="76"/>
  <c r="O11" i="76"/>
  <c r="O12" i="76"/>
  <c r="O13" i="76"/>
  <c r="O14" i="76"/>
  <c r="O15" i="76"/>
  <c r="O16" i="76"/>
  <c r="O17" i="76"/>
  <c r="O18" i="76"/>
  <c r="O19" i="76"/>
  <c r="O20" i="76"/>
  <c r="O21" i="76"/>
  <c r="O22" i="76"/>
  <c r="O23" i="76"/>
  <c r="O24" i="76"/>
  <c r="O25" i="76"/>
  <c r="O26" i="76"/>
  <c r="O27" i="76"/>
  <c r="O28" i="76"/>
  <c r="O29" i="76"/>
  <c r="O30" i="76"/>
  <c r="O31" i="76"/>
  <c r="O32" i="76"/>
  <c r="O33" i="76"/>
  <c r="O34" i="76"/>
  <c r="O35" i="76"/>
  <c r="O36" i="76"/>
  <c r="O37" i="76"/>
  <c r="O38" i="76"/>
  <c r="O39" i="76"/>
  <c r="O40" i="76"/>
  <c r="O41" i="76"/>
  <c r="O2" i="25"/>
  <c r="O2" i="30"/>
  <c r="R11" i="30"/>
  <c r="W11" i="30" s="1"/>
  <c r="R10" i="30"/>
  <c r="W10" i="30" s="1"/>
  <c r="R9" i="30"/>
  <c r="W9" i="30" s="1"/>
  <c r="R8" i="30"/>
  <c r="W8" i="30" s="1"/>
  <c r="R7" i="30"/>
  <c r="W7" i="30" s="1"/>
  <c r="R6" i="30"/>
  <c r="W6" i="30" s="1"/>
  <c r="R5" i="30"/>
  <c r="W5" i="30" s="1"/>
  <c r="R41" i="32"/>
  <c r="W41" i="32" s="1"/>
  <c r="R40" i="32"/>
  <c r="W40" i="32" s="1"/>
  <c r="R39" i="32"/>
  <c r="W39" i="32" s="1"/>
  <c r="R38" i="32"/>
  <c r="W38" i="32" s="1"/>
  <c r="R37" i="32"/>
  <c r="W37" i="32" s="1"/>
  <c r="R36" i="32"/>
  <c r="W36" i="32" s="1"/>
  <c r="R35" i="32"/>
  <c r="W35" i="32" s="1"/>
  <c r="R34" i="32"/>
  <c r="W34" i="32" s="1"/>
  <c r="R33" i="32"/>
  <c r="W33" i="32" s="1"/>
  <c r="R32" i="32"/>
  <c r="W32" i="32" s="1"/>
  <c r="R31" i="32"/>
  <c r="W31" i="32" s="1"/>
  <c r="R30" i="32"/>
  <c r="W30" i="32" s="1"/>
  <c r="R29" i="32"/>
  <c r="W29" i="32" s="1"/>
  <c r="R28" i="32"/>
  <c r="W28" i="32" s="1"/>
  <c r="R27" i="32"/>
  <c r="W27" i="32" s="1"/>
  <c r="R26" i="32"/>
  <c r="W26" i="32" s="1"/>
  <c r="R25" i="32"/>
  <c r="W25" i="32" s="1"/>
  <c r="R24" i="32"/>
  <c r="W24" i="32" s="1"/>
  <c r="R23" i="32"/>
  <c r="W23" i="32" s="1"/>
  <c r="R22" i="32"/>
  <c r="W22" i="32" s="1"/>
  <c r="R21" i="32"/>
  <c r="W21" i="32" s="1"/>
  <c r="R20" i="32"/>
  <c r="W20" i="32" s="1"/>
  <c r="R19" i="32"/>
  <c r="W19" i="32" s="1"/>
  <c r="R18" i="32"/>
  <c r="W18" i="32" s="1"/>
  <c r="R17" i="32"/>
  <c r="W17" i="32" s="1"/>
  <c r="R16" i="32"/>
  <c r="W16" i="32" s="1"/>
  <c r="R15" i="32"/>
  <c r="W15" i="32" s="1"/>
  <c r="R14" i="32"/>
  <c r="W14" i="32" s="1"/>
  <c r="R13" i="32"/>
  <c r="W13" i="32" s="1"/>
  <c r="R12" i="32"/>
  <c r="W12" i="32" s="1"/>
  <c r="R11" i="32"/>
  <c r="W11" i="32" s="1"/>
  <c r="R10" i="32"/>
  <c r="W10" i="32" s="1"/>
  <c r="R9" i="32"/>
  <c r="W9" i="32" s="1"/>
  <c r="R8" i="32"/>
  <c r="W8" i="32" s="1"/>
  <c r="R7" i="32"/>
  <c r="W7" i="32" s="1"/>
  <c r="R6" i="32"/>
  <c r="W6" i="32" s="1"/>
  <c r="R5" i="32"/>
  <c r="W5" i="32" s="1"/>
  <c r="E8" i="6"/>
  <c r="E6" i="6"/>
  <c r="E11" i="6"/>
  <c r="E5" i="6"/>
  <c r="F6" i="6"/>
  <c r="O4" i="81"/>
  <c r="O4" i="32"/>
  <c r="O4" i="17"/>
  <c r="O4" i="18"/>
  <c r="O4" i="76"/>
  <c r="O4" i="82"/>
  <c r="O4" i="19"/>
  <c r="S9" i="30" l="1"/>
  <c r="S8" i="30"/>
  <c r="S10" i="30"/>
  <c r="S11" i="30"/>
  <c r="S10" i="32"/>
  <c r="S18" i="32"/>
  <c r="S26" i="32"/>
  <c r="S34" i="32"/>
  <c r="S7" i="30"/>
  <c r="S11" i="32"/>
  <c r="S20" i="32"/>
  <c r="S35" i="32"/>
  <c r="S5" i="32"/>
  <c r="S7" i="32"/>
  <c r="S27" i="32"/>
  <c r="S12" i="32"/>
  <c r="S36" i="32"/>
  <c r="S29" i="32"/>
  <c r="S14" i="32"/>
  <c r="S30" i="32"/>
  <c r="S23" i="32"/>
  <c r="S31" i="32"/>
  <c r="S16" i="32"/>
  <c r="S24" i="32"/>
  <c r="S32" i="32"/>
  <c r="S40" i="32"/>
  <c r="S6" i="30"/>
  <c r="S13" i="32"/>
  <c r="S37" i="32"/>
  <c r="S6" i="32"/>
  <c r="S8" i="32"/>
  <c r="S9" i="32"/>
  <c r="S17" i="32"/>
  <c r="S25" i="32"/>
  <c r="S33" i="32"/>
  <c r="S41" i="32"/>
  <c r="S19" i="32"/>
  <c r="S28" i="32"/>
  <c r="S21" i="32"/>
  <c r="S22" i="32"/>
  <c r="S38" i="32"/>
  <c r="S15" i="32"/>
  <c r="S39" i="32"/>
  <c r="S5" i="30"/>
  <c r="M2" i="69"/>
  <c r="C328" i="69"/>
  <c r="B328" i="69"/>
  <c r="C327" i="69"/>
  <c r="B327" i="69"/>
  <c r="C326" i="69"/>
  <c r="B326" i="69"/>
  <c r="C325" i="69"/>
  <c r="B325" i="69"/>
  <c r="C324" i="69"/>
  <c r="B324" i="69"/>
  <c r="C323" i="69"/>
  <c r="B323" i="69"/>
  <c r="C322" i="69"/>
  <c r="B322" i="69"/>
  <c r="C321" i="69"/>
  <c r="B321" i="69"/>
  <c r="C320" i="69"/>
  <c r="B320" i="69"/>
  <c r="C319" i="69"/>
  <c r="B319" i="69"/>
  <c r="C318" i="69"/>
  <c r="B318" i="69"/>
  <c r="C317" i="69"/>
  <c r="B317" i="69"/>
  <c r="C316" i="69"/>
  <c r="B316" i="69"/>
  <c r="C315" i="69"/>
  <c r="B315" i="69"/>
  <c r="C314" i="69"/>
  <c r="B314" i="69"/>
  <c r="C313" i="69"/>
  <c r="B313" i="69"/>
  <c r="C312" i="69"/>
  <c r="B312" i="69"/>
  <c r="C311" i="69"/>
  <c r="B311" i="69"/>
  <c r="C310" i="69"/>
  <c r="B310" i="69"/>
  <c r="C309" i="69"/>
  <c r="B309" i="69"/>
  <c r="C308" i="69"/>
  <c r="B308" i="69"/>
  <c r="C307" i="69"/>
  <c r="B307" i="69"/>
  <c r="C306" i="69"/>
  <c r="B306" i="69"/>
  <c r="C305" i="69"/>
  <c r="B305" i="69"/>
  <c r="C304" i="69"/>
  <c r="B304" i="69"/>
  <c r="C303" i="69"/>
  <c r="B303" i="69"/>
  <c r="C302" i="69"/>
  <c r="B302" i="69"/>
  <c r="C301" i="69"/>
  <c r="B301" i="69"/>
  <c r="C300" i="69"/>
  <c r="B300" i="69"/>
  <c r="C299" i="69"/>
  <c r="B299" i="69"/>
  <c r="C298" i="69"/>
  <c r="B298" i="69"/>
  <c r="C297" i="69"/>
  <c r="B297" i="69"/>
  <c r="C296" i="69"/>
  <c r="B296" i="69"/>
  <c r="C295" i="69"/>
  <c r="B295" i="69"/>
  <c r="C294" i="69"/>
  <c r="B294" i="69"/>
  <c r="C293" i="69"/>
  <c r="B293" i="69"/>
  <c r="C292" i="69"/>
  <c r="B292" i="69"/>
  <c r="C291" i="69"/>
  <c r="B291" i="69"/>
  <c r="C290" i="69"/>
  <c r="B290" i="69"/>
  <c r="C289" i="69"/>
  <c r="B289" i="69"/>
  <c r="C288" i="69"/>
  <c r="B288" i="69"/>
  <c r="C287" i="69"/>
  <c r="B287" i="69"/>
  <c r="C286" i="69"/>
  <c r="B286" i="69"/>
  <c r="C285" i="69"/>
  <c r="B285" i="69"/>
  <c r="C284" i="69"/>
  <c r="B284" i="69"/>
  <c r="C283" i="69"/>
  <c r="B283" i="69"/>
  <c r="C282" i="69"/>
  <c r="B282" i="69"/>
  <c r="C281" i="69"/>
  <c r="B281" i="69"/>
  <c r="C280" i="69"/>
  <c r="B280" i="69"/>
  <c r="C279" i="69"/>
  <c r="B279" i="69"/>
  <c r="C278" i="69"/>
  <c r="B278" i="69"/>
  <c r="C277" i="69"/>
  <c r="B277" i="69"/>
  <c r="C276" i="69"/>
  <c r="B276" i="69"/>
  <c r="C275" i="69"/>
  <c r="B275" i="69"/>
  <c r="C274" i="69"/>
  <c r="B274" i="69"/>
  <c r="C273" i="69"/>
  <c r="B273" i="69"/>
  <c r="C272" i="69"/>
  <c r="B272" i="69"/>
  <c r="C271" i="69"/>
  <c r="B271" i="69"/>
  <c r="C270" i="69"/>
  <c r="B270" i="69"/>
  <c r="C269" i="69"/>
  <c r="B269" i="69"/>
  <c r="C268" i="69"/>
  <c r="B268" i="69"/>
  <c r="C267" i="69"/>
  <c r="B267" i="69"/>
  <c r="C266" i="69"/>
  <c r="B266" i="69"/>
  <c r="C265" i="69"/>
  <c r="B265" i="69"/>
  <c r="C264" i="69"/>
  <c r="B264" i="69"/>
  <c r="C263" i="69"/>
  <c r="B263" i="69"/>
  <c r="C262" i="69"/>
  <c r="B262" i="69"/>
  <c r="C261" i="69"/>
  <c r="B261" i="69"/>
  <c r="C260" i="69"/>
  <c r="B260" i="69"/>
  <c r="C259" i="69"/>
  <c r="B259" i="69"/>
  <c r="C258" i="69"/>
  <c r="B258" i="69"/>
  <c r="C257" i="69"/>
  <c r="B257" i="69"/>
  <c r="C256" i="69"/>
  <c r="B256" i="69"/>
  <c r="C255" i="69"/>
  <c r="B255" i="69"/>
  <c r="C254" i="69"/>
  <c r="B254" i="69"/>
  <c r="C253" i="69"/>
  <c r="B253" i="69"/>
  <c r="C252" i="69"/>
  <c r="B252" i="69"/>
  <c r="C251" i="69"/>
  <c r="B251" i="69"/>
  <c r="C250" i="69"/>
  <c r="B250" i="69"/>
  <c r="C249" i="69"/>
  <c r="B249" i="69"/>
  <c r="C248" i="69"/>
  <c r="B248" i="69"/>
  <c r="C247" i="69"/>
  <c r="B247" i="69"/>
  <c r="C246" i="69"/>
  <c r="B246" i="69"/>
  <c r="C245" i="69"/>
  <c r="B245" i="69"/>
  <c r="C244" i="69"/>
  <c r="B244" i="69"/>
  <c r="C243" i="69"/>
  <c r="B243" i="69"/>
  <c r="C242" i="69"/>
  <c r="B242" i="69"/>
  <c r="C241" i="69"/>
  <c r="B241" i="69"/>
  <c r="C240" i="69"/>
  <c r="B240" i="69"/>
  <c r="C239" i="69"/>
  <c r="B239" i="69"/>
  <c r="C238" i="69"/>
  <c r="B238" i="69"/>
  <c r="C237" i="69"/>
  <c r="B237" i="69"/>
  <c r="C236" i="69"/>
  <c r="B236" i="69"/>
  <c r="C235" i="69"/>
  <c r="B235" i="69"/>
  <c r="C234" i="69"/>
  <c r="B234" i="69"/>
  <c r="C233" i="69"/>
  <c r="B233" i="69"/>
  <c r="C232" i="69"/>
  <c r="B232" i="69"/>
  <c r="C231" i="69"/>
  <c r="B231" i="69"/>
  <c r="C230" i="69"/>
  <c r="B230" i="69"/>
  <c r="C229" i="69"/>
  <c r="B229" i="69"/>
  <c r="C228" i="69"/>
  <c r="B228" i="69"/>
  <c r="C227" i="69"/>
  <c r="B227" i="69"/>
  <c r="C226" i="69"/>
  <c r="B226" i="69"/>
  <c r="C225" i="69"/>
  <c r="B225" i="69"/>
  <c r="C224" i="69"/>
  <c r="B224" i="69"/>
  <c r="C223" i="69"/>
  <c r="B223" i="69"/>
  <c r="C222" i="69"/>
  <c r="B222" i="69"/>
  <c r="C221" i="69"/>
  <c r="B221" i="69"/>
  <c r="C220" i="69"/>
  <c r="B220" i="69"/>
  <c r="C219" i="69"/>
  <c r="B219" i="69"/>
  <c r="C218" i="69"/>
  <c r="B218" i="69"/>
  <c r="C217" i="69"/>
  <c r="B217" i="69"/>
  <c r="C216" i="69"/>
  <c r="B216" i="69"/>
  <c r="C215" i="69"/>
  <c r="B215" i="69"/>
  <c r="C214" i="69"/>
  <c r="B214" i="69"/>
  <c r="C213" i="69"/>
  <c r="B213" i="69"/>
  <c r="C212" i="69"/>
  <c r="B212" i="69"/>
  <c r="C211" i="69"/>
  <c r="B211" i="69"/>
  <c r="C210" i="69"/>
  <c r="B210" i="69"/>
  <c r="C209" i="69"/>
  <c r="B209" i="69"/>
  <c r="C208" i="69"/>
  <c r="B208" i="69"/>
  <c r="C207" i="69"/>
  <c r="B207" i="69"/>
  <c r="C206" i="69"/>
  <c r="B206" i="69"/>
  <c r="C205" i="69"/>
  <c r="B205" i="69"/>
  <c r="C204" i="69"/>
  <c r="B204" i="69"/>
  <c r="C203" i="69"/>
  <c r="B203" i="69"/>
  <c r="C202" i="69"/>
  <c r="B202" i="69"/>
  <c r="C201" i="69"/>
  <c r="B201" i="69"/>
  <c r="C200" i="69"/>
  <c r="B200" i="69"/>
  <c r="C199" i="69"/>
  <c r="B199" i="69"/>
  <c r="C198" i="69"/>
  <c r="B198" i="69"/>
  <c r="C197" i="69"/>
  <c r="B197" i="69"/>
  <c r="C196" i="69"/>
  <c r="B196" i="69"/>
  <c r="C195" i="69"/>
  <c r="B195" i="69"/>
  <c r="C194" i="69"/>
  <c r="B194" i="69"/>
  <c r="C193" i="69"/>
  <c r="B193" i="69"/>
  <c r="C192" i="69"/>
  <c r="B192" i="69"/>
  <c r="C191" i="69"/>
  <c r="B191" i="69"/>
  <c r="C190" i="69"/>
  <c r="B190" i="69"/>
  <c r="C189" i="69"/>
  <c r="B189" i="69"/>
  <c r="C188" i="69"/>
  <c r="B188" i="69"/>
  <c r="C187" i="69"/>
  <c r="B187" i="69"/>
  <c r="C186" i="69"/>
  <c r="B186" i="69"/>
  <c r="C185" i="69"/>
  <c r="B185" i="69"/>
  <c r="C184" i="69"/>
  <c r="B184" i="69"/>
  <c r="C183" i="69"/>
  <c r="B183" i="69"/>
  <c r="C182" i="69"/>
  <c r="B182" i="69"/>
  <c r="C181" i="69"/>
  <c r="B181" i="69"/>
  <c r="C180" i="69"/>
  <c r="B180" i="69"/>
  <c r="C179" i="69"/>
  <c r="B179" i="69"/>
  <c r="C178" i="69"/>
  <c r="B178" i="69"/>
  <c r="C177" i="69"/>
  <c r="B177" i="69"/>
  <c r="C176" i="69"/>
  <c r="B176" i="69"/>
  <c r="C175" i="69"/>
  <c r="B175" i="69"/>
  <c r="C174" i="69"/>
  <c r="B174" i="69"/>
  <c r="C173" i="69"/>
  <c r="B173" i="69"/>
  <c r="C172" i="69"/>
  <c r="B172" i="69"/>
  <c r="C171" i="69"/>
  <c r="B171" i="69"/>
  <c r="C170" i="69"/>
  <c r="B170" i="69"/>
  <c r="C169" i="69"/>
  <c r="B169" i="69"/>
  <c r="C168" i="69"/>
  <c r="B168" i="69"/>
  <c r="C167" i="69"/>
  <c r="B167" i="69"/>
  <c r="C166" i="69"/>
  <c r="B166" i="69"/>
  <c r="C165" i="69"/>
  <c r="B165" i="69"/>
  <c r="C164" i="69"/>
  <c r="B164" i="69"/>
  <c r="C163" i="69"/>
  <c r="B163" i="69"/>
  <c r="C162" i="69"/>
  <c r="B162" i="69"/>
  <c r="C161" i="69"/>
  <c r="B161" i="69"/>
  <c r="C160" i="69"/>
  <c r="B160" i="69"/>
  <c r="C159" i="69"/>
  <c r="B159" i="69"/>
  <c r="C158" i="69"/>
  <c r="B158" i="69"/>
  <c r="C157" i="69"/>
  <c r="B157" i="69"/>
  <c r="C156" i="69"/>
  <c r="B156" i="69"/>
  <c r="C155" i="69"/>
  <c r="B155" i="69"/>
  <c r="C154" i="69"/>
  <c r="B154" i="69"/>
  <c r="C153" i="69"/>
  <c r="B153" i="69"/>
  <c r="C152" i="69"/>
  <c r="B152" i="69"/>
  <c r="C151" i="69"/>
  <c r="B151" i="69"/>
  <c r="C150" i="69"/>
  <c r="B150" i="69"/>
  <c r="C149" i="69"/>
  <c r="B149" i="69"/>
  <c r="C148" i="69"/>
  <c r="B148" i="69"/>
  <c r="C147" i="69"/>
  <c r="B147" i="69"/>
  <c r="C146" i="69"/>
  <c r="B146" i="69"/>
  <c r="C145" i="69"/>
  <c r="B145" i="69"/>
  <c r="C144" i="69"/>
  <c r="B144" i="69"/>
  <c r="C143" i="69"/>
  <c r="B143" i="69"/>
  <c r="C142" i="69"/>
  <c r="B142" i="69"/>
  <c r="C141" i="69"/>
  <c r="B141" i="69"/>
  <c r="C140" i="69"/>
  <c r="B140" i="69"/>
  <c r="C139" i="69"/>
  <c r="B139" i="69"/>
  <c r="C138" i="69"/>
  <c r="B138" i="69"/>
  <c r="C137" i="69"/>
  <c r="B137" i="69"/>
  <c r="C136" i="69"/>
  <c r="B136" i="69"/>
  <c r="C135" i="69"/>
  <c r="B135" i="69"/>
  <c r="C134" i="69"/>
  <c r="B134" i="69"/>
  <c r="C133" i="69"/>
  <c r="B133" i="69"/>
  <c r="C132" i="69"/>
  <c r="B132" i="69"/>
  <c r="C131" i="69"/>
  <c r="B131" i="69"/>
  <c r="C130" i="69"/>
  <c r="B130" i="69"/>
  <c r="C129" i="69"/>
  <c r="B129" i="69"/>
  <c r="C128" i="69"/>
  <c r="B128" i="69"/>
  <c r="C127" i="69"/>
  <c r="B127" i="69"/>
  <c r="C126" i="69"/>
  <c r="B126" i="69"/>
  <c r="C125" i="69"/>
  <c r="B125" i="69"/>
  <c r="C124" i="69"/>
  <c r="B124" i="69"/>
  <c r="C123" i="69"/>
  <c r="B123" i="69"/>
  <c r="C122" i="69"/>
  <c r="B122" i="69"/>
  <c r="C121" i="69"/>
  <c r="B121" i="69"/>
  <c r="C120" i="69"/>
  <c r="B120" i="69"/>
  <c r="C119" i="69"/>
  <c r="B119" i="69"/>
  <c r="C118" i="69"/>
  <c r="B118" i="69"/>
  <c r="C117" i="69"/>
  <c r="B117" i="69"/>
  <c r="C116" i="69"/>
  <c r="B116" i="69"/>
  <c r="C115" i="69"/>
  <c r="B115" i="69"/>
  <c r="C114" i="69"/>
  <c r="B114" i="69"/>
  <c r="C113" i="69"/>
  <c r="B113" i="69"/>
  <c r="C112" i="69"/>
  <c r="B112" i="69"/>
  <c r="C111" i="69"/>
  <c r="B111" i="69"/>
  <c r="C110" i="69"/>
  <c r="B110" i="69"/>
  <c r="C109" i="69"/>
  <c r="B109" i="69"/>
  <c r="C108" i="69"/>
  <c r="B108" i="69"/>
  <c r="C107" i="69"/>
  <c r="B107" i="69"/>
  <c r="C106" i="69"/>
  <c r="B106" i="69"/>
  <c r="C105" i="69"/>
  <c r="B105" i="69"/>
  <c r="C104" i="69"/>
  <c r="B104" i="69"/>
  <c r="C103" i="69"/>
  <c r="B103" i="69"/>
  <c r="C102" i="69"/>
  <c r="B102" i="69"/>
  <c r="C101" i="69"/>
  <c r="B101" i="69"/>
  <c r="C100" i="69"/>
  <c r="B100" i="69"/>
  <c r="C99" i="69"/>
  <c r="B99" i="69"/>
  <c r="C98" i="69"/>
  <c r="B98" i="69"/>
  <c r="C97" i="69"/>
  <c r="B97" i="69"/>
  <c r="C96" i="69"/>
  <c r="B96" i="69"/>
  <c r="C95" i="69"/>
  <c r="B95" i="69"/>
  <c r="C94" i="69"/>
  <c r="B94" i="69"/>
  <c r="C93" i="69"/>
  <c r="B93" i="69"/>
  <c r="C92" i="69"/>
  <c r="B92" i="69"/>
  <c r="C91" i="69"/>
  <c r="B91" i="69"/>
  <c r="C90" i="69"/>
  <c r="B90" i="69"/>
  <c r="C89" i="69"/>
  <c r="B89" i="69"/>
  <c r="C88" i="69"/>
  <c r="B88" i="69"/>
  <c r="C87" i="69"/>
  <c r="B87" i="69"/>
  <c r="C86" i="69"/>
  <c r="B86" i="69"/>
  <c r="C85" i="69"/>
  <c r="B85" i="69"/>
  <c r="C84" i="69"/>
  <c r="B84" i="69"/>
  <c r="C83" i="69"/>
  <c r="B83" i="69"/>
  <c r="C82" i="69"/>
  <c r="B82" i="69"/>
  <c r="C81" i="69"/>
  <c r="B81" i="69"/>
  <c r="C80" i="69"/>
  <c r="B80" i="69"/>
  <c r="C79" i="69"/>
  <c r="B79" i="69"/>
  <c r="C78" i="69"/>
  <c r="B78" i="69"/>
  <c r="C77" i="69"/>
  <c r="B77" i="69"/>
  <c r="C76" i="69"/>
  <c r="B76" i="69"/>
  <c r="C75" i="69"/>
  <c r="B75" i="69"/>
  <c r="C74" i="69"/>
  <c r="B74" i="69"/>
  <c r="C73" i="69"/>
  <c r="B73" i="69"/>
  <c r="C72" i="69"/>
  <c r="B72" i="69"/>
  <c r="C71" i="69"/>
  <c r="B71" i="69"/>
  <c r="C70" i="69"/>
  <c r="B70" i="69"/>
  <c r="C69" i="69"/>
  <c r="B69" i="69"/>
  <c r="C68" i="69"/>
  <c r="B68" i="69"/>
  <c r="C67" i="69"/>
  <c r="B67" i="69"/>
  <c r="C66" i="69"/>
  <c r="B66" i="69"/>
  <c r="C65" i="69"/>
  <c r="B65" i="69"/>
  <c r="C64" i="69"/>
  <c r="B64" i="69"/>
  <c r="C63" i="69"/>
  <c r="B63" i="69"/>
  <c r="C62" i="69"/>
  <c r="B62" i="69"/>
  <c r="C61" i="69"/>
  <c r="B61" i="69"/>
  <c r="C60" i="69"/>
  <c r="B60" i="69"/>
  <c r="C59" i="69"/>
  <c r="B59" i="69"/>
  <c r="C58" i="69"/>
  <c r="B58" i="69"/>
  <c r="C57" i="69"/>
  <c r="B57" i="69"/>
  <c r="C56" i="69"/>
  <c r="B56" i="69"/>
  <c r="C55" i="69"/>
  <c r="B55" i="69"/>
  <c r="C54" i="69"/>
  <c r="B54" i="69"/>
  <c r="C53" i="69"/>
  <c r="B53" i="69"/>
  <c r="C52" i="69"/>
  <c r="B52" i="69"/>
  <c r="C51" i="69"/>
  <c r="B51" i="69"/>
  <c r="C50" i="69"/>
  <c r="B50" i="69"/>
  <c r="C49" i="69"/>
  <c r="B49" i="69"/>
  <c r="C48" i="69"/>
  <c r="B48" i="69"/>
  <c r="C47" i="69"/>
  <c r="B47" i="69"/>
  <c r="C46" i="69"/>
  <c r="B46" i="69"/>
  <c r="C45" i="69"/>
  <c r="B45" i="69"/>
  <c r="C44" i="69"/>
  <c r="B44" i="69"/>
  <c r="C43" i="69"/>
  <c r="B43" i="69"/>
  <c r="C42" i="69"/>
  <c r="B42" i="69"/>
  <c r="C41" i="69"/>
  <c r="B41" i="69"/>
  <c r="C40" i="69"/>
  <c r="B40" i="69"/>
  <c r="C39" i="69"/>
  <c r="B39" i="69"/>
  <c r="C38" i="69"/>
  <c r="B38" i="69"/>
  <c r="C37" i="69"/>
  <c r="B37" i="69"/>
  <c r="C36" i="69"/>
  <c r="B36" i="69"/>
  <c r="C35" i="69"/>
  <c r="B35" i="69"/>
  <c r="C34" i="69"/>
  <c r="B34" i="69"/>
  <c r="C33" i="69"/>
  <c r="B33" i="69"/>
  <c r="C32" i="69"/>
  <c r="B32" i="69"/>
  <c r="C31" i="69"/>
  <c r="B31" i="69"/>
  <c r="C30" i="69"/>
  <c r="B30" i="69"/>
  <c r="C29" i="69"/>
  <c r="B29" i="69"/>
  <c r="C28" i="69"/>
  <c r="B28" i="69"/>
  <c r="C27" i="69"/>
  <c r="B27" i="69"/>
  <c r="C26" i="69"/>
  <c r="B26" i="69"/>
  <c r="C25" i="69"/>
  <c r="B25" i="69"/>
  <c r="C24" i="69"/>
  <c r="B24" i="69"/>
  <c r="C23" i="69"/>
  <c r="B23" i="69"/>
  <c r="C22" i="69"/>
  <c r="B22" i="69"/>
  <c r="C21" i="69"/>
  <c r="B21" i="69"/>
  <c r="C20" i="69"/>
  <c r="B20" i="69"/>
  <c r="C19" i="69"/>
  <c r="B19" i="69"/>
  <c r="C18" i="69"/>
  <c r="B18" i="69"/>
  <c r="C17" i="69"/>
  <c r="B17" i="69"/>
  <c r="C16" i="69"/>
  <c r="B16" i="69"/>
  <c r="C15" i="69"/>
  <c r="B15" i="69"/>
  <c r="C14" i="69"/>
  <c r="B14" i="69"/>
  <c r="C13" i="69"/>
  <c r="B13" i="69"/>
  <c r="C12" i="69"/>
  <c r="B12" i="69"/>
  <c r="C11" i="69"/>
  <c r="B11" i="69"/>
  <c r="C10" i="69"/>
  <c r="B10" i="69"/>
  <c r="C9" i="69"/>
  <c r="B9" i="69"/>
  <c r="C8" i="69"/>
  <c r="B8" i="69"/>
  <c r="C7" i="69"/>
  <c r="B7" i="69"/>
  <c r="C6" i="69"/>
  <c r="B6" i="69"/>
  <c r="C5" i="69"/>
  <c r="B5" i="69"/>
  <c r="O2" i="32"/>
  <c r="D41" i="32"/>
  <c r="C41" i="32"/>
  <c r="B41" i="32"/>
  <c r="D40" i="32"/>
  <c r="C40" i="32"/>
  <c r="B40" i="32"/>
  <c r="D39" i="32"/>
  <c r="C39" i="32"/>
  <c r="B39" i="32"/>
  <c r="D38" i="32"/>
  <c r="C38" i="32"/>
  <c r="B38" i="32"/>
  <c r="D37" i="32"/>
  <c r="C37" i="32"/>
  <c r="B37" i="32"/>
  <c r="D36" i="32"/>
  <c r="C36" i="32"/>
  <c r="B36" i="32"/>
  <c r="D35" i="32"/>
  <c r="C35" i="32"/>
  <c r="B35" i="32"/>
  <c r="D34" i="32"/>
  <c r="C34" i="32"/>
  <c r="B34" i="32"/>
  <c r="D33" i="32"/>
  <c r="C33" i="32"/>
  <c r="B33" i="32"/>
  <c r="D32" i="32"/>
  <c r="C32" i="32"/>
  <c r="B32" i="32"/>
  <c r="D31" i="32"/>
  <c r="C31" i="32"/>
  <c r="B31" i="32"/>
  <c r="D30" i="32"/>
  <c r="C30" i="32"/>
  <c r="B30" i="32"/>
  <c r="D29" i="32"/>
  <c r="C29" i="32"/>
  <c r="B29" i="32"/>
  <c r="D28" i="32"/>
  <c r="C28" i="32"/>
  <c r="B28" i="32"/>
  <c r="D27" i="32"/>
  <c r="C27" i="32"/>
  <c r="B27" i="32"/>
  <c r="D26" i="32"/>
  <c r="C26" i="32"/>
  <c r="B26" i="32"/>
  <c r="D25" i="32"/>
  <c r="C25" i="32"/>
  <c r="B25" i="32"/>
  <c r="D24" i="32"/>
  <c r="C24" i="32"/>
  <c r="B24" i="32"/>
  <c r="D23" i="32"/>
  <c r="C23" i="32"/>
  <c r="B23" i="32"/>
  <c r="D22" i="32"/>
  <c r="C22" i="32"/>
  <c r="B22" i="32"/>
  <c r="D21" i="32"/>
  <c r="C21" i="32"/>
  <c r="B21" i="32"/>
  <c r="D20" i="32"/>
  <c r="C20" i="32"/>
  <c r="B20" i="32"/>
  <c r="D19" i="32"/>
  <c r="C19" i="32"/>
  <c r="B19" i="32"/>
  <c r="D18" i="32"/>
  <c r="C18" i="32"/>
  <c r="B18" i="32"/>
  <c r="D17" i="32"/>
  <c r="C17" i="32"/>
  <c r="B17" i="32"/>
  <c r="D16" i="32"/>
  <c r="C16" i="32"/>
  <c r="B16" i="32"/>
  <c r="D15" i="32"/>
  <c r="C15" i="32"/>
  <c r="B15" i="32"/>
  <c r="D14" i="32"/>
  <c r="C14" i="32"/>
  <c r="B14" i="32"/>
  <c r="D13" i="32"/>
  <c r="C13" i="32"/>
  <c r="B13" i="32"/>
  <c r="D12" i="32"/>
  <c r="C12" i="32"/>
  <c r="B12" i="32"/>
  <c r="D11" i="32"/>
  <c r="C11" i="32"/>
  <c r="B11" i="32"/>
  <c r="D10" i="32"/>
  <c r="C10" i="32"/>
  <c r="B10" i="32"/>
  <c r="D9" i="32"/>
  <c r="C9" i="32"/>
  <c r="B9" i="32"/>
  <c r="D8" i="32"/>
  <c r="C8" i="32"/>
  <c r="B8" i="32"/>
  <c r="D7" i="32"/>
  <c r="C7" i="32"/>
  <c r="B7" i="32"/>
  <c r="D6" i="32"/>
  <c r="C6" i="32"/>
  <c r="B6" i="32"/>
  <c r="D5" i="32"/>
  <c r="C5" i="32"/>
  <c r="B5" i="32"/>
  <c r="U9" i="79"/>
  <c r="Z9" i="79" s="1"/>
  <c r="U8" i="79"/>
  <c r="Z8" i="79" s="1"/>
  <c r="U7" i="79"/>
  <c r="Z7" i="79" s="1"/>
  <c r="U6" i="79"/>
  <c r="Z6" i="79" s="1"/>
  <c r="U5" i="79"/>
  <c r="Z5" i="79" s="1"/>
  <c r="T16" i="72"/>
  <c r="Y16" i="72" s="1"/>
  <c r="T15" i="72"/>
  <c r="Y15" i="72" s="1"/>
  <c r="T14" i="72"/>
  <c r="Y14" i="72" s="1"/>
  <c r="T13" i="72"/>
  <c r="Y13" i="72" s="1"/>
  <c r="T12" i="72"/>
  <c r="Y12" i="72" s="1"/>
  <c r="T11" i="72"/>
  <c r="Y11" i="72" s="1"/>
  <c r="T10" i="72"/>
  <c r="Y10" i="72" s="1"/>
  <c r="T9" i="72"/>
  <c r="Y9" i="72" s="1"/>
  <c r="T8" i="72"/>
  <c r="Y8" i="72" s="1"/>
  <c r="T7" i="72"/>
  <c r="Y7" i="72" s="1"/>
  <c r="T6" i="72"/>
  <c r="Y6" i="72" s="1"/>
  <c r="T5" i="72"/>
  <c r="Y5" i="72" s="1"/>
  <c r="R15" i="29"/>
  <c r="W15" i="29" s="1"/>
  <c r="R14" i="29"/>
  <c r="W14" i="29" s="1"/>
  <c r="R13" i="29"/>
  <c r="W13" i="29" s="1"/>
  <c r="R12" i="29"/>
  <c r="W12" i="29" s="1"/>
  <c r="R11" i="29"/>
  <c r="W11" i="29" s="1"/>
  <c r="R10" i="29"/>
  <c r="W10" i="29" s="1"/>
  <c r="R9" i="29"/>
  <c r="W9" i="29" s="1"/>
  <c r="R8" i="29"/>
  <c r="W8" i="29" s="1"/>
  <c r="R7" i="29"/>
  <c r="W7" i="29" s="1"/>
  <c r="R6" i="29"/>
  <c r="W6" i="29" s="1"/>
  <c r="R5" i="29"/>
  <c r="W5" i="29" s="1"/>
  <c r="R41" i="81"/>
  <c r="W41" i="81" s="1"/>
  <c r="R40" i="81"/>
  <c r="W40" i="81" s="1"/>
  <c r="R39" i="81"/>
  <c r="W39" i="81" s="1"/>
  <c r="R38" i="81"/>
  <c r="W38" i="81" s="1"/>
  <c r="R37" i="81"/>
  <c r="W37" i="81" s="1"/>
  <c r="R36" i="81"/>
  <c r="W36" i="81" s="1"/>
  <c r="R35" i="81"/>
  <c r="W35" i="81" s="1"/>
  <c r="R34" i="81"/>
  <c r="W34" i="81" s="1"/>
  <c r="R33" i="81"/>
  <c r="W33" i="81" s="1"/>
  <c r="R32" i="81"/>
  <c r="W32" i="81" s="1"/>
  <c r="R31" i="81"/>
  <c r="W31" i="81" s="1"/>
  <c r="R30" i="81"/>
  <c r="W30" i="81" s="1"/>
  <c r="R29" i="81"/>
  <c r="W29" i="81" s="1"/>
  <c r="R28" i="81"/>
  <c r="W28" i="81" s="1"/>
  <c r="R27" i="81"/>
  <c r="W27" i="81" s="1"/>
  <c r="R26" i="81"/>
  <c r="W26" i="81" s="1"/>
  <c r="R25" i="81"/>
  <c r="W25" i="81" s="1"/>
  <c r="R24" i="81"/>
  <c r="W24" i="81" s="1"/>
  <c r="R23" i="81"/>
  <c r="W23" i="81" s="1"/>
  <c r="R22" i="81"/>
  <c r="W22" i="81" s="1"/>
  <c r="R21" i="81"/>
  <c r="W21" i="81" s="1"/>
  <c r="R20" i="81"/>
  <c r="W20" i="81" s="1"/>
  <c r="R19" i="81"/>
  <c r="W19" i="81" s="1"/>
  <c r="R18" i="81"/>
  <c r="W18" i="81" s="1"/>
  <c r="R17" i="81"/>
  <c r="W17" i="81" s="1"/>
  <c r="R16" i="81"/>
  <c r="W16" i="81" s="1"/>
  <c r="R15" i="81"/>
  <c r="W15" i="81" s="1"/>
  <c r="R14" i="81"/>
  <c r="W14" i="81" s="1"/>
  <c r="R13" i="81"/>
  <c r="W13" i="81" s="1"/>
  <c r="R12" i="81"/>
  <c r="W12" i="81" s="1"/>
  <c r="R11" i="81"/>
  <c r="W11" i="81" s="1"/>
  <c r="R10" i="81"/>
  <c r="W10" i="81" s="1"/>
  <c r="R9" i="81"/>
  <c r="W9" i="81" s="1"/>
  <c r="R8" i="81"/>
  <c r="W8" i="81" s="1"/>
  <c r="R7" i="81"/>
  <c r="W7" i="81" s="1"/>
  <c r="R6" i="81"/>
  <c r="W6" i="81" s="1"/>
  <c r="R5" i="81"/>
  <c r="W5" i="81" s="1"/>
  <c r="R41" i="82"/>
  <c r="W41" i="82" s="1"/>
  <c r="N41" i="82"/>
  <c r="D41" i="82"/>
  <c r="C41" i="82"/>
  <c r="B41" i="82"/>
  <c r="R40" i="82"/>
  <c r="W40" i="82" s="1"/>
  <c r="N40" i="82"/>
  <c r="D40" i="82"/>
  <c r="C40" i="82"/>
  <c r="B40" i="82"/>
  <c r="R39" i="82"/>
  <c r="W39" i="82" s="1"/>
  <c r="N39" i="82"/>
  <c r="D39" i="82"/>
  <c r="C39" i="82"/>
  <c r="B39" i="82"/>
  <c r="R38" i="82"/>
  <c r="W38" i="82" s="1"/>
  <c r="N38" i="82"/>
  <c r="D38" i="82"/>
  <c r="C38" i="82"/>
  <c r="B38" i="82"/>
  <c r="R37" i="82"/>
  <c r="W37" i="82" s="1"/>
  <c r="N37" i="82"/>
  <c r="D37" i="82"/>
  <c r="C37" i="82"/>
  <c r="B37" i="82"/>
  <c r="R36" i="82"/>
  <c r="W36" i="82" s="1"/>
  <c r="N36" i="82"/>
  <c r="D36" i="82"/>
  <c r="C36" i="82"/>
  <c r="B36" i="82"/>
  <c r="R35" i="82"/>
  <c r="W35" i="82" s="1"/>
  <c r="N35" i="82"/>
  <c r="D35" i="82"/>
  <c r="C35" i="82"/>
  <c r="B35" i="82"/>
  <c r="R34" i="82"/>
  <c r="W34" i="82" s="1"/>
  <c r="N34" i="82"/>
  <c r="D34" i="82"/>
  <c r="C34" i="82"/>
  <c r="B34" i="82"/>
  <c r="R33" i="82"/>
  <c r="W33" i="82" s="1"/>
  <c r="N33" i="82"/>
  <c r="D33" i="82"/>
  <c r="C33" i="82"/>
  <c r="B33" i="82"/>
  <c r="R32" i="82"/>
  <c r="W32" i="82" s="1"/>
  <c r="N32" i="82"/>
  <c r="D32" i="82"/>
  <c r="C32" i="82"/>
  <c r="B32" i="82"/>
  <c r="R31" i="82"/>
  <c r="W31" i="82" s="1"/>
  <c r="N31" i="82"/>
  <c r="D31" i="82"/>
  <c r="C31" i="82"/>
  <c r="B31" i="82"/>
  <c r="R30" i="82"/>
  <c r="W30" i="82" s="1"/>
  <c r="N30" i="82"/>
  <c r="D30" i="82"/>
  <c r="C30" i="82"/>
  <c r="B30" i="82"/>
  <c r="R29" i="82"/>
  <c r="W29" i="82" s="1"/>
  <c r="N29" i="82"/>
  <c r="D29" i="82"/>
  <c r="C29" i="82"/>
  <c r="B29" i="82"/>
  <c r="R28" i="82"/>
  <c r="W28" i="82" s="1"/>
  <c r="N28" i="82"/>
  <c r="D28" i="82"/>
  <c r="C28" i="82"/>
  <c r="B28" i="82"/>
  <c r="R27" i="82"/>
  <c r="W27" i="82" s="1"/>
  <c r="N27" i="82"/>
  <c r="D27" i="82"/>
  <c r="C27" i="82"/>
  <c r="B27" i="82"/>
  <c r="R26" i="82"/>
  <c r="W26" i="82" s="1"/>
  <c r="N26" i="82"/>
  <c r="D26" i="82"/>
  <c r="C26" i="82"/>
  <c r="B26" i="82"/>
  <c r="R25" i="82"/>
  <c r="W25" i="82" s="1"/>
  <c r="N25" i="82"/>
  <c r="D25" i="82"/>
  <c r="C25" i="82"/>
  <c r="B25" i="82"/>
  <c r="R24" i="82"/>
  <c r="W24" i="82" s="1"/>
  <c r="N24" i="82"/>
  <c r="D24" i="82"/>
  <c r="C24" i="82"/>
  <c r="E24" i="82" s="1"/>
  <c r="B24" i="82"/>
  <c r="R23" i="82"/>
  <c r="W23" i="82" s="1"/>
  <c r="N23" i="82"/>
  <c r="D23" i="82"/>
  <c r="C23" i="82"/>
  <c r="B23" i="82"/>
  <c r="R22" i="82"/>
  <c r="W22" i="82" s="1"/>
  <c r="N22" i="82"/>
  <c r="D22" i="82"/>
  <c r="C22" i="82"/>
  <c r="B22" i="82"/>
  <c r="R21" i="82"/>
  <c r="W21" i="82" s="1"/>
  <c r="N21" i="82"/>
  <c r="D21" i="82"/>
  <c r="C21" i="82"/>
  <c r="B21" i="82"/>
  <c r="R20" i="82"/>
  <c r="W20" i="82" s="1"/>
  <c r="N20" i="82"/>
  <c r="D20" i="82"/>
  <c r="C20" i="82"/>
  <c r="B20" i="82"/>
  <c r="R19" i="82"/>
  <c r="W19" i="82" s="1"/>
  <c r="N19" i="82"/>
  <c r="D19" i="82"/>
  <c r="C19" i="82"/>
  <c r="B19" i="82"/>
  <c r="R18" i="82"/>
  <c r="W18" i="82" s="1"/>
  <c r="N18" i="82"/>
  <c r="D18" i="82"/>
  <c r="C18" i="82"/>
  <c r="B18" i="82"/>
  <c r="R17" i="82"/>
  <c r="W17" i="82" s="1"/>
  <c r="N17" i="82"/>
  <c r="D17" i="82"/>
  <c r="C17" i="82"/>
  <c r="B17" i="82"/>
  <c r="R16" i="82"/>
  <c r="W16" i="82" s="1"/>
  <c r="N16" i="82"/>
  <c r="D16" i="82"/>
  <c r="C16" i="82"/>
  <c r="E16" i="82" s="1"/>
  <c r="B16" i="82"/>
  <c r="R15" i="82"/>
  <c r="W15" i="82" s="1"/>
  <c r="N15" i="82"/>
  <c r="D15" i="82"/>
  <c r="C15" i="82"/>
  <c r="B15" i="82"/>
  <c r="R14" i="82"/>
  <c r="W14" i="82" s="1"/>
  <c r="N14" i="82"/>
  <c r="D14" i="82"/>
  <c r="C14" i="82"/>
  <c r="B14" i="82"/>
  <c r="R13" i="82"/>
  <c r="W13" i="82" s="1"/>
  <c r="N13" i="82"/>
  <c r="D13" i="82"/>
  <c r="C13" i="82"/>
  <c r="B13" i="82"/>
  <c r="R12" i="82"/>
  <c r="W12" i="82" s="1"/>
  <c r="N12" i="82"/>
  <c r="D12" i="82"/>
  <c r="C12" i="82"/>
  <c r="B12" i="82"/>
  <c r="R11" i="82"/>
  <c r="W11" i="82" s="1"/>
  <c r="N11" i="82"/>
  <c r="D11" i="82"/>
  <c r="C11" i="82"/>
  <c r="B11" i="82"/>
  <c r="R10" i="82"/>
  <c r="W10" i="82" s="1"/>
  <c r="N10" i="82"/>
  <c r="D10" i="82"/>
  <c r="C10" i="82"/>
  <c r="B10" i="82"/>
  <c r="R9" i="82"/>
  <c r="W9" i="82" s="1"/>
  <c r="N9" i="82"/>
  <c r="D9" i="82"/>
  <c r="C9" i="82"/>
  <c r="B9" i="82"/>
  <c r="R8" i="82"/>
  <c r="W8" i="82" s="1"/>
  <c r="N8" i="82"/>
  <c r="D8" i="82"/>
  <c r="C8" i="82"/>
  <c r="E8" i="82" s="1"/>
  <c r="B8" i="82"/>
  <c r="R7" i="82"/>
  <c r="W7" i="82" s="1"/>
  <c r="N7" i="82"/>
  <c r="D7" i="82"/>
  <c r="C7" i="82"/>
  <c r="B7" i="82"/>
  <c r="R6" i="82"/>
  <c r="W6" i="82" s="1"/>
  <c r="N6" i="82"/>
  <c r="D6" i="82"/>
  <c r="C6" i="82"/>
  <c r="B6" i="82"/>
  <c r="R5" i="82"/>
  <c r="W5" i="82" s="1"/>
  <c r="N5" i="82"/>
  <c r="D5" i="82"/>
  <c r="C5" i="82"/>
  <c r="B5" i="82"/>
  <c r="O2" i="82"/>
  <c r="D41" i="81"/>
  <c r="C41" i="81"/>
  <c r="B41" i="81"/>
  <c r="D40" i="81"/>
  <c r="C40" i="81"/>
  <c r="B40" i="81"/>
  <c r="D39" i="81"/>
  <c r="C39" i="81"/>
  <c r="B39" i="81"/>
  <c r="D38" i="81"/>
  <c r="C38" i="81"/>
  <c r="B38" i="81"/>
  <c r="D37" i="81"/>
  <c r="C37" i="81"/>
  <c r="B37" i="81"/>
  <c r="D36" i="81"/>
  <c r="C36" i="81"/>
  <c r="B36" i="81"/>
  <c r="D35" i="81"/>
  <c r="C35" i="81"/>
  <c r="B35" i="81"/>
  <c r="D34" i="81"/>
  <c r="C34" i="81"/>
  <c r="B34" i="81"/>
  <c r="D33" i="81"/>
  <c r="C33" i="81"/>
  <c r="B33" i="81"/>
  <c r="D32" i="81"/>
  <c r="C32" i="81"/>
  <c r="B32" i="81"/>
  <c r="D31" i="81"/>
  <c r="C31" i="81"/>
  <c r="B31" i="81"/>
  <c r="D30" i="81"/>
  <c r="C30" i="81"/>
  <c r="B30" i="81"/>
  <c r="D29" i="81"/>
  <c r="C29" i="81"/>
  <c r="B29" i="81"/>
  <c r="D28" i="81"/>
  <c r="C28" i="81"/>
  <c r="B28" i="81"/>
  <c r="D27" i="81"/>
  <c r="C27" i="81"/>
  <c r="B27" i="81"/>
  <c r="D26" i="81"/>
  <c r="C26" i="81"/>
  <c r="B26" i="81"/>
  <c r="D25" i="81"/>
  <c r="C25" i="81"/>
  <c r="B25" i="81"/>
  <c r="D24" i="81"/>
  <c r="C24" i="81"/>
  <c r="B24" i="81"/>
  <c r="D23" i="81"/>
  <c r="C23" i="81"/>
  <c r="B23" i="81"/>
  <c r="D22" i="81"/>
  <c r="C22" i="81"/>
  <c r="B22" i="81"/>
  <c r="D21" i="81"/>
  <c r="C21" i="81"/>
  <c r="B21" i="81"/>
  <c r="D20" i="81"/>
  <c r="C20" i="81"/>
  <c r="B20" i="81"/>
  <c r="D19" i="81"/>
  <c r="C19" i="81"/>
  <c r="B19" i="81"/>
  <c r="D18" i="81"/>
  <c r="C18" i="81"/>
  <c r="B18" i="81"/>
  <c r="D17" i="81"/>
  <c r="C17" i="81"/>
  <c r="B17" i="81"/>
  <c r="D16" i="81"/>
  <c r="C16" i="81"/>
  <c r="B16" i="81"/>
  <c r="D15" i="81"/>
  <c r="C15" i="81"/>
  <c r="B15" i="81"/>
  <c r="D14" i="81"/>
  <c r="C14" i="81"/>
  <c r="B14" i="81"/>
  <c r="D13" i="81"/>
  <c r="C13" i="81"/>
  <c r="B13" i="81"/>
  <c r="D12" i="81"/>
  <c r="C12" i="81"/>
  <c r="B12" i="81"/>
  <c r="D11" i="81"/>
  <c r="C11" i="81"/>
  <c r="B11" i="81"/>
  <c r="D10" i="81"/>
  <c r="C10" i="81"/>
  <c r="B10" i="81"/>
  <c r="D9" i="81"/>
  <c r="C9" i="81"/>
  <c r="B9" i="81"/>
  <c r="D8" i="81"/>
  <c r="C8" i="81"/>
  <c r="B8" i="81"/>
  <c r="D7" i="81"/>
  <c r="C7" i="81"/>
  <c r="B7" i="81"/>
  <c r="D6" i="81"/>
  <c r="C6" i="81"/>
  <c r="B6" i="81"/>
  <c r="D5" i="81"/>
  <c r="C5" i="81"/>
  <c r="B5" i="81"/>
  <c r="O2" i="81"/>
  <c r="O2" i="29"/>
  <c r="C6" i="29"/>
  <c r="D6" i="29"/>
  <c r="C7" i="29"/>
  <c r="D7" i="29"/>
  <c r="C8" i="29"/>
  <c r="D8" i="29"/>
  <c r="C9" i="29"/>
  <c r="D9" i="29"/>
  <c r="C10" i="29"/>
  <c r="D10" i="29"/>
  <c r="C11" i="29"/>
  <c r="D11" i="29"/>
  <c r="C12" i="29"/>
  <c r="D12" i="29"/>
  <c r="C13" i="29"/>
  <c r="D13" i="29"/>
  <c r="C14" i="29"/>
  <c r="D14" i="29"/>
  <c r="C15" i="29"/>
  <c r="D15" i="29"/>
  <c r="D5" i="29"/>
  <c r="C5" i="29"/>
  <c r="L5" i="26"/>
  <c r="Q2" i="79"/>
  <c r="D16" i="72"/>
  <c r="C16" i="72"/>
  <c r="D15" i="72"/>
  <c r="C15" i="72"/>
  <c r="D14" i="72"/>
  <c r="C14" i="72"/>
  <c r="D13" i="72"/>
  <c r="C13" i="72"/>
  <c r="D12" i="72"/>
  <c r="C12" i="72"/>
  <c r="D11" i="72"/>
  <c r="C11" i="72"/>
  <c r="D10" i="72"/>
  <c r="C10" i="72"/>
  <c r="D9" i="72"/>
  <c r="C9" i="72"/>
  <c r="D8" i="72"/>
  <c r="C8" i="72"/>
  <c r="D7" i="72"/>
  <c r="C7" i="72"/>
  <c r="D6" i="72"/>
  <c r="C6" i="72"/>
  <c r="D5" i="72"/>
  <c r="C5" i="72"/>
  <c r="U15" i="72"/>
  <c r="U6" i="72"/>
  <c r="P2" i="72"/>
  <c r="O2" i="28"/>
  <c r="E33" i="28"/>
  <c r="E32" i="28"/>
  <c r="E31" i="28"/>
  <c r="E30" i="28"/>
  <c r="E17" i="28"/>
  <c r="E16" i="28"/>
  <c r="E15" i="28"/>
  <c r="E14" i="28"/>
  <c r="B40" i="28"/>
  <c r="E40" i="28" s="1"/>
  <c r="B39" i="28"/>
  <c r="E39" i="28" s="1"/>
  <c r="B38" i="28"/>
  <c r="E38" i="28" s="1"/>
  <c r="B37" i="28"/>
  <c r="E37" i="28" s="1"/>
  <c r="B36" i="28"/>
  <c r="E36" i="28" s="1"/>
  <c r="B35" i="28"/>
  <c r="E35" i="28" s="1"/>
  <c r="B34" i="28"/>
  <c r="E34" i="28" s="1"/>
  <c r="B33" i="28"/>
  <c r="B32" i="28"/>
  <c r="B31" i="28"/>
  <c r="B30" i="28"/>
  <c r="B29" i="28"/>
  <c r="E29" i="28" s="1"/>
  <c r="B28" i="28"/>
  <c r="E28" i="28" s="1"/>
  <c r="B27" i="28"/>
  <c r="E27" i="28" s="1"/>
  <c r="B26" i="28"/>
  <c r="E26" i="28" s="1"/>
  <c r="B25" i="28"/>
  <c r="E25" i="28" s="1"/>
  <c r="B24" i="28"/>
  <c r="E24" i="28" s="1"/>
  <c r="B23" i="28"/>
  <c r="E23" i="28" s="1"/>
  <c r="B22" i="28"/>
  <c r="E22" i="28" s="1"/>
  <c r="B21" i="28"/>
  <c r="E21" i="28" s="1"/>
  <c r="B20" i="28"/>
  <c r="E20" i="28" s="1"/>
  <c r="B19" i="28"/>
  <c r="E19" i="28" s="1"/>
  <c r="B18" i="28"/>
  <c r="E18" i="28" s="1"/>
  <c r="B17" i="28"/>
  <c r="B16" i="28"/>
  <c r="B15" i="28"/>
  <c r="B14" i="28"/>
  <c r="B13" i="28"/>
  <c r="E13" i="28" s="1"/>
  <c r="B12" i="28"/>
  <c r="E12" i="28" s="1"/>
  <c r="B11" i="28"/>
  <c r="E11" i="28" s="1"/>
  <c r="B10" i="28"/>
  <c r="E10" i="28" s="1"/>
  <c r="B9" i="28"/>
  <c r="E9" i="28" s="1"/>
  <c r="B8" i="28"/>
  <c r="E8" i="28" s="1"/>
  <c r="B7" i="28"/>
  <c r="E7" i="28" s="1"/>
  <c r="B6" i="28"/>
  <c r="E6" i="28" s="1"/>
  <c r="B5" i="28"/>
  <c r="E5" i="28" s="1"/>
  <c r="C58" i="22"/>
  <c r="B58" i="22"/>
  <c r="C57" i="22"/>
  <c r="B57" i="22"/>
  <c r="C56" i="22"/>
  <c r="B56" i="22"/>
  <c r="D55" i="22"/>
  <c r="E55" i="22" s="1"/>
  <c r="C55" i="22"/>
  <c r="B55" i="22"/>
  <c r="C54" i="22"/>
  <c r="B54" i="22"/>
  <c r="C53" i="22"/>
  <c r="B53" i="22"/>
  <c r="C52" i="22"/>
  <c r="B52" i="22"/>
  <c r="C51" i="22"/>
  <c r="B51" i="22"/>
  <c r="C50" i="22"/>
  <c r="B50" i="22"/>
  <c r="C49" i="22"/>
  <c r="B49" i="22"/>
  <c r="E49" i="22" s="1"/>
  <c r="D48" i="22"/>
  <c r="C48" i="22"/>
  <c r="B48" i="22"/>
  <c r="C47" i="22"/>
  <c r="B47" i="22"/>
  <c r="C46" i="22"/>
  <c r="B46" i="22"/>
  <c r="C45" i="22"/>
  <c r="B45" i="22"/>
  <c r="C44" i="22"/>
  <c r="B44" i="22"/>
  <c r="C43" i="22"/>
  <c r="B43" i="22"/>
  <c r="C42" i="22"/>
  <c r="B42" i="22"/>
  <c r="C41" i="22"/>
  <c r="B41" i="22"/>
  <c r="C40" i="22"/>
  <c r="B40" i="22"/>
  <c r="C39" i="22"/>
  <c r="B39" i="22"/>
  <c r="C38" i="22"/>
  <c r="B38" i="22"/>
  <c r="C37" i="22"/>
  <c r="B37" i="22"/>
  <c r="C36" i="22"/>
  <c r="B36" i="22"/>
  <c r="C35" i="22"/>
  <c r="B35" i="22"/>
  <c r="C34" i="22"/>
  <c r="B34" i="22"/>
  <c r="C33" i="22"/>
  <c r="B33" i="22"/>
  <c r="C32" i="22"/>
  <c r="B32" i="22"/>
  <c r="C31" i="22"/>
  <c r="B31" i="22"/>
  <c r="C30" i="22"/>
  <c r="B30" i="22"/>
  <c r="C29" i="22"/>
  <c r="B29" i="22"/>
  <c r="C28" i="22"/>
  <c r="B28" i="22"/>
  <c r="C27" i="22"/>
  <c r="B27" i="22"/>
  <c r="C26" i="22"/>
  <c r="B26" i="22"/>
  <c r="C25" i="22"/>
  <c r="B25" i="22"/>
  <c r="C24" i="22"/>
  <c r="B24" i="22"/>
  <c r="C23" i="22"/>
  <c r="B23" i="22"/>
  <c r="C22" i="22"/>
  <c r="B22" i="22"/>
  <c r="E22" i="22" s="1"/>
  <c r="C21" i="22"/>
  <c r="B21" i="22"/>
  <c r="C20" i="22"/>
  <c r="B20" i="22"/>
  <c r="C19" i="22"/>
  <c r="B19" i="22"/>
  <c r="C18" i="22"/>
  <c r="B18" i="22"/>
  <c r="C17" i="22"/>
  <c r="B17" i="22"/>
  <c r="C16" i="22"/>
  <c r="B16" i="22"/>
  <c r="C15" i="22"/>
  <c r="B15" i="22"/>
  <c r="C14" i="22"/>
  <c r="B14" i="22"/>
  <c r="C13" i="22"/>
  <c r="B13" i="22"/>
  <c r="C12" i="22"/>
  <c r="B12" i="22"/>
  <c r="C11" i="22"/>
  <c r="B11" i="22"/>
  <c r="C10" i="22"/>
  <c r="B10" i="22"/>
  <c r="C9" i="22"/>
  <c r="B9" i="22"/>
  <c r="C8" i="22"/>
  <c r="B8" i="22"/>
  <c r="C7" i="22"/>
  <c r="B7" i="22"/>
  <c r="C6" i="22"/>
  <c r="B6" i="22"/>
  <c r="C5" i="22"/>
  <c r="O2" i="22"/>
  <c r="N51" i="22"/>
  <c r="N48" i="22"/>
  <c r="N43" i="22"/>
  <c r="N40" i="22"/>
  <c r="N35" i="22"/>
  <c r="N19" i="22"/>
  <c r="N16" i="22"/>
  <c r="N11" i="22"/>
  <c r="N8" i="22"/>
  <c r="M58" i="22"/>
  <c r="N58" i="22" s="1"/>
  <c r="M57" i="22"/>
  <c r="D57" i="22" s="1"/>
  <c r="M56" i="22"/>
  <c r="N56" i="22" s="1"/>
  <c r="M55" i="22"/>
  <c r="N55" i="22" s="1"/>
  <c r="M54" i="22"/>
  <c r="D54" i="22" s="1"/>
  <c r="M53" i="22"/>
  <c r="D53" i="22" s="1"/>
  <c r="M52" i="22"/>
  <c r="D52" i="22" s="1"/>
  <c r="M51" i="22"/>
  <c r="D51" i="22" s="1"/>
  <c r="M50" i="22"/>
  <c r="N50" i="22" s="1"/>
  <c r="M49" i="22"/>
  <c r="D49" i="22" s="1"/>
  <c r="M48" i="22"/>
  <c r="M47" i="22"/>
  <c r="N47" i="22" s="1"/>
  <c r="M46" i="22"/>
  <c r="D46" i="22" s="1"/>
  <c r="M45" i="22"/>
  <c r="N45" i="22" s="1"/>
  <c r="M44" i="22"/>
  <c r="D44" i="22" s="1"/>
  <c r="M43" i="22"/>
  <c r="D43" i="22" s="1"/>
  <c r="M42" i="22"/>
  <c r="N42" i="22" s="1"/>
  <c r="M41" i="22"/>
  <c r="D41" i="22" s="1"/>
  <c r="M40" i="22"/>
  <c r="D40" i="22" s="1"/>
  <c r="M39" i="22"/>
  <c r="N39" i="22" s="1"/>
  <c r="M38" i="22"/>
  <c r="D38" i="22" s="1"/>
  <c r="M37" i="22"/>
  <c r="N37" i="22" s="1"/>
  <c r="M36" i="22"/>
  <c r="D36" i="22" s="1"/>
  <c r="M35" i="22"/>
  <c r="D35" i="22" s="1"/>
  <c r="M34" i="22"/>
  <c r="N34" i="22" s="1"/>
  <c r="M33" i="22"/>
  <c r="D33" i="22" s="1"/>
  <c r="M32" i="22"/>
  <c r="N32" i="22" s="1"/>
  <c r="M31" i="22"/>
  <c r="D31" i="22" s="1"/>
  <c r="E31" i="22" s="1"/>
  <c r="M30" i="22"/>
  <c r="D30" i="22" s="1"/>
  <c r="M29" i="22"/>
  <c r="D29" i="22" s="1"/>
  <c r="M28" i="22"/>
  <c r="D28" i="22" s="1"/>
  <c r="M27" i="22"/>
  <c r="D27" i="22" s="1"/>
  <c r="M26" i="22"/>
  <c r="N26" i="22" s="1"/>
  <c r="M25" i="22"/>
  <c r="D25" i="22" s="1"/>
  <c r="M24" i="22"/>
  <c r="D24" i="22" s="1"/>
  <c r="M23" i="22"/>
  <c r="N23" i="22" s="1"/>
  <c r="M22" i="22"/>
  <c r="D22" i="22" s="1"/>
  <c r="M21" i="22"/>
  <c r="D21" i="22" s="1"/>
  <c r="M20" i="22"/>
  <c r="D20" i="22" s="1"/>
  <c r="M19" i="22"/>
  <c r="D19" i="22" s="1"/>
  <c r="M18" i="22"/>
  <c r="N18" i="22" s="1"/>
  <c r="M17" i="22"/>
  <c r="D17" i="22" s="1"/>
  <c r="M16" i="22"/>
  <c r="D16" i="22" s="1"/>
  <c r="M15" i="22"/>
  <c r="N15" i="22" s="1"/>
  <c r="M14" i="22"/>
  <c r="D14" i="22" s="1"/>
  <c r="M13" i="22"/>
  <c r="N13" i="22" s="1"/>
  <c r="M12" i="22"/>
  <c r="D12" i="22" s="1"/>
  <c r="M11" i="22"/>
  <c r="D11" i="22" s="1"/>
  <c r="M10" i="22"/>
  <c r="N10" i="22" s="1"/>
  <c r="M9" i="22"/>
  <c r="D9" i="22" s="1"/>
  <c r="M8" i="22"/>
  <c r="D8" i="22" s="1"/>
  <c r="M7" i="22"/>
  <c r="D7" i="22" s="1"/>
  <c r="M6" i="22"/>
  <c r="D6" i="22" s="1"/>
  <c r="M5" i="22"/>
  <c r="N5" i="22" s="1"/>
  <c r="B5" i="22"/>
  <c r="N15" i="21"/>
  <c r="R15" i="21" s="1"/>
  <c r="N14" i="21"/>
  <c r="R14" i="21" s="1"/>
  <c r="N13" i="21"/>
  <c r="R13" i="21" s="1"/>
  <c r="N12" i="21"/>
  <c r="R12" i="21" s="1"/>
  <c r="N11" i="21"/>
  <c r="R11" i="21" s="1"/>
  <c r="N10" i="21"/>
  <c r="R10" i="21" s="1"/>
  <c r="N9" i="21"/>
  <c r="R9" i="21" s="1"/>
  <c r="N8" i="21"/>
  <c r="R8" i="21" s="1"/>
  <c r="M2" i="21"/>
  <c r="E10" i="21"/>
  <c r="E9" i="21"/>
  <c r="B15" i="21"/>
  <c r="E15" i="21" s="1"/>
  <c r="B14" i="21"/>
  <c r="E14" i="21" s="1"/>
  <c r="B13" i="21"/>
  <c r="E13" i="21" s="1"/>
  <c r="B12" i="21"/>
  <c r="E12" i="21" s="1"/>
  <c r="B11" i="21"/>
  <c r="E11" i="21" s="1"/>
  <c r="B10" i="21"/>
  <c r="B9" i="21"/>
  <c r="B8" i="21"/>
  <c r="E8" i="21" s="1"/>
  <c r="B7" i="21"/>
  <c r="E7" i="21" s="1"/>
  <c r="B6" i="21"/>
  <c r="E6" i="21" s="1"/>
  <c r="B5" i="21"/>
  <c r="E5" i="21" s="1"/>
  <c r="D41" i="76"/>
  <c r="C41" i="76"/>
  <c r="B41" i="76"/>
  <c r="D40" i="76"/>
  <c r="C40" i="76"/>
  <c r="B40" i="76"/>
  <c r="D39" i="76"/>
  <c r="C39" i="76"/>
  <c r="B39" i="76"/>
  <c r="D38" i="76"/>
  <c r="C38" i="76"/>
  <c r="B38" i="76"/>
  <c r="D37" i="76"/>
  <c r="C37" i="76"/>
  <c r="B37" i="76"/>
  <c r="D36" i="76"/>
  <c r="C36" i="76"/>
  <c r="B36" i="76"/>
  <c r="D35" i="76"/>
  <c r="C35" i="76"/>
  <c r="B35" i="76"/>
  <c r="D34" i="76"/>
  <c r="C34" i="76"/>
  <c r="B34" i="76"/>
  <c r="D33" i="76"/>
  <c r="C33" i="76"/>
  <c r="B33" i="76"/>
  <c r="D32" i="76"/>
  <c r="C32" i="76"/>
  <c r="B32" i="76"/>
  <c r="D31" i="76"/>
  <c r="C31" i="76"/>
  <c r="B31" i="76"/>
  <c r="D30" i="76"/>
  <c r="C30" i="76"/>
  <c r="B30" i="76"/>
  <c r="D29" i="76"/>
  <c r="C29" i="76"/>
  <c r="B29" i="76"/>
  <c r="D28" i="76"/>
  <c r="C28" i="76"/>
  <c r="B28" i="76"/>
  <c r="D27" i="76"/>
  <c r="C27" i="76"/>
  <c r="B27" i="76"/>
  <c r="D26" i="76"/>
  <c r="C26" i="76"/>
  <c r="B26" i="76"/>
  <c r="D25" i="76"/>
  <c r="C25" i="76"/>
  <c r="B25" i="76"/>
  <c r="D24" i="76"/>
  <c r="C24" i="76"/>
  <c r="B24" i="76"/>
  <c r="D23" i="76"/>
  <c r="C23" i="76"/>
  <c r="B23" i="76"/>
  <c r="D22" i="76"/>
  <c r="C22" i="76"/>
  <c r="B22" i="76"/>
  <c r="D21" i="76"/>
  <c r="C21" i="76"/>
  <c r="B21" i="76"/>
  <c r="D20" i="76"/>
  <c r="C20" i="76"/>
  <c r="B20" i="76"/>
  <c r="D19" i="76"/>
  <c r="C19" i="76"/>
  <c r="B19" i="76"/>
  <c r="D18" i="76"/>
  <c r="C18" i="76"/>
  <c r="B18" i="76"/>
  <c r="D17" i="76"/>
  <c r="C17" i="76"/>
  <c r="B17" i="76"/>
  <c r="D16" i="76"/>
  <c r="C16" i="76"/>
  <c r="B16" i="76"/>
  <c r="D15" i="76"/>
  <c r="C15" i="76"/>
  <c r="B15" i="76"/>
  <c r="D14" i="76"/>
  <c r="C14" i="76"/>
  <c r="B14" i="76"/>
  <c r="D13" i="76"/>
  <c r="C13" i="76"/>
  <c r="B13" i="76"/>
  <c r="D12" i="76"/>
  <c r="C12" i="76"/>
  <c r="B12" i="76"/>
  <c r="D11" i="76"/>
  <c r="C11" i="76"/>
  <c r="B11" i="76"/>
  <c r="D10" i="76"/>
  <c r="C10" i="76"/>
  <c r="B10" i="76"/>
  <c r="D9" i="76"/>
  <c r="C9" i="76"/>
  <c r="B9" i="76"/>
  <c r="D8" i="76"/>
  <c r="C8" i="76"/>
  <c r="B8" i="76"/>
  <c r="D7" i="76"/>
  <c r="C7" i="76"/>
  <c r="B7" i="76"/>
  <c r="D6" i="76"/>
  <c r="C6" i="76"/>
  <c r="B6" i="76"/>
  <c r="D5" i="76"/>
  <c r="C5" i="76"/>
  <c r="B5" i="76"/>
  <c r="D41" i="17"/>
  <c r="C41" i="17"/>
  <c r="B41" i="17"/>
  <c r="D40" i="17"/>
  <c r="C40" i="17"/>
  <c r="B40" i="17"/>
  <c r="D39" i="17"/>
  <c r="C39" i="17"/>
  <c r="B39" i="17"/>
  <c r="D38" i="17"/>
  <c r="C38" i="17"/>
  <c r="B38" i="17"/>
  <c r="D37" i="17"/>
  <c r="C37" i="17"/>
  <c r="B37" i="17"/>
  <c r="D36" i="17"/>
  <c r="C36" i="17"/>
  <c r="B36" i="17"/>
  <c r="D35" i="17"/>
  <c r="C35" i="17"/>
  <c r="B35" i="17"/>
  <c r="D34" i="17"/>
  <c r="C34" i="17"/>
  <c r="B34" i="17"/>
  <c r="D33" i="17"/>
  <c r="C33" i="17"/>
  <c r="B33" i="17"/>
  <c r="D32" i="17"/>
  <c r="C32" i="17"/>
  <c r="B32" i="17"/>
  <c r="D31" i="17"/>
  <c r="C31" i="17"/>
  <c r="B31" i="17"/>
  <c r="D30" i="17"/>
  <c r="C30" i="17"/>
  <c r="B30" i="17"/>
  <c r="D29" i="17"/>
  <c r="C29" i="17"/>
  <c r="B29" i="17"/>
  <c r="D28" i="17"/>
  <c r="C28" i="17"/>
  <c r="B28" i="17"/>
  <c r="D27" i="17"/>
  <c r="C27" i="17"/>
  <c r="B27" i="17"/>
  <c r="D26" i="17"/>
  <c r="C26" i="17"/>
  <c r="B26" i="17"/>
  <c r="D25" i="17"/>
  <c r="C25" i="17"/>
  <c r="B25" i="17"/>
  <c r="D24" i="17"/>
  <c r="C24" i="17"/>
  <c r="B24" i="17"/>
  <c r="D23" i="17"/>
  <c r="C23" i="17"/>
  <c r="B23" i="17"/>
  <c r="D22" i="17"/>
  <c r="C22" i="17"/>
  <c r="B22" i="17"/>
  <c r="D21" i="17"/>
  <c r="C21" i="17"/>
  <c r="B21" i="17"/>
  <c r="D20" i="17"/>
  <c r="C20" i="17"/>
  <c r="B20" i="17"/>
  <c r="D19" i="17"/>
  <c r="C19" i="17"/>
  <c r="B19" i="17"/>
  <c r="D18" i="17"/>
  <c r="C18" i="17"/>
  <c r="B18" i="17"/>
  <c r="D17" i="17"/>
  <c r="C17" i="17"/>
  <c r="B17" i="17"/>
  <c r="D16" i="17"/>
  <c r="C16" i="17"/>
  <c r="B16" i="17"/>
  <c r="D15" i="17"/>
  <c r="C15" i="17"/>
  <c r="B15" i="17"/>
  <c r="D14" i="17"/>
  <c r="C14" i="17"/>
  <c r="B14" i="17"/>
  <c r="D13" i="17"/>
  <c r="C13" i="17"/>
  <c r="B13" i="17"/>
  <c r="D12" i="17"/>
  <c r="C12" i="17"/>
  <c r="B12" i="17"/>
  <c r="D11" i="17"/>
  <c r="C11" i="17"/>
  <c r="B11" i="17"/>
  <c r="D10" i="17"/>
  <c r="C10" i="17"/>
  <c r="B10" i="17"/>
  <c r="D9" i="17"/>
  <c r="C9" i="17"/>
  <c r="B9" i="17"/>
  <c r="D8" i="17"/>
  <c r="C8" i="17"/>
  <c r="B8" i="17"/>
  <c r="D7" i="17"/>
  <c r="C7" i="17"/>
  <c r="B7" i="17"/>
  <c r="D6" i="17"/>
  <c r="C6" i="17"/>
  <c r="B6" i="17"/>
  <c r="D5" i="17"/>
  <c r="C5" i="17"/>
  <c r="B5" i="17"/>
  <c r="D41" i="18"/>
  <c r="C41" i="18"/>
  <c r="B41" i="18"/>
  <c r="D40" i="18"/>
  <c r="C40" i="18"/>
  <c r="B40" i="18"/>
  <c r="D39" i="18"/>
  <c r="C39" i="18"/>
  <c r="B39" i="18"/>
  <c r="D38" i="18"/>
  <c r="C38" i="18"/>
  <c r="B38" i="18"/>
  <c r="D37" i="18"/>
  <c r="C37" i="18"/>
  <c r="B37" i="18"/>
  <c r="D36" i="18"/>
  <c r="C36" i="18"/>
  <c r="B36" i="18"/>
  <c r="D35" i="18"/>
  <c r="C35" i="18"/>
  <c r="B35" i="18"/>
  <c r="D34" i="18"/>
  <c r="C34" i="18"/>
  <c r="B34" i="18"/>
  <c r="D33" i="18"/>
  <c r="C33" i="18"/>
  <c r="B33" i="18"/>
  <c r="D32" i="18"/>
  <c r="C32" i="18"/>
  <c r="B32" i="18"/>
  <c r="D31" i="18"/>
  <c r="C31" i="18"/>
  <c r="B31" i="18"/>
  <c r="D30" i="18"/>
  <c r="C30" i="18"/>
  <c r="B30" i="18"/>
  <c r="D29" i="18"/>
  <c r="C29" i="18"/>
  <c r="B29" i="18"/>
  <c r="D28" i="18"/>
  <c r="C28" i="18"/>
  <c r="B28" i="18"/>
  <c r="D27" i="18"/>
  <c r="C27" i="18"/>
  <c r="B27" i="18"/>
  <c r="D26" i="18"/>
  <c r="C26" i="18"/>
  <c r="B26" i="18"/>
  <c r="D25" i="18"/>
  <c r="C25" i="18"/>
  <c r="B25" i="18"/>
  <c r="D24" i="18"/>
  <c r="C24" i="18"/>
  <c r="B24" i="18"/>
  <c r="D23" i="18"/>
  <c r="C23" i="18"/>
  <c r="B23" i="18"/>
  <c r="D22" i="18"/>
  <c r="C22" i="18"/>
  <c r="B22" i="18"/>
  <c r="D21" i="18"/>
  <c r="C21" i="18"/>
  <c r="B21" i="18"/>
  <c r="D20" i="18"/>
  <c r="C20" i="18"/>
  <c r="B20" i="18"/>
  <c r="D19" i="18"/>
  <c r="C19" i="18"/>
  <c r="B19" i="18"/>
  <c r="D18" i="18"/>
  <c r="C18" i="18"/>
  <c r="B18" i="18"/>
  <c r="D17" i="18"/>
  <c r="C17" i="18"/>
  <c r="B17" i="18"/>
  <c r="D16" i="18"/>
  <c r="C16" i="18"/>
  <c r="B16" i="18"/>
  <c r="D15" i="18"/>
  <c r="C15" i="18"/>
  <c r="B15" i="18"/>
  <c r="D14" i="18"/>
  <c r="C14" i="18"/>
  <c r="B14" i="18"/>
  <c r="D13" i="18"/>
  <c r="C13" i="18"/>
  <c r="B13" i="18"/>
  <c r="D12" i="18"/>
  <c r="C12" i="18"/>
  <c r="B12" i="18"/>
  <c r="D11" i="18"/>
  <c r="C11" i="18"/>
  <c r="B11" i="18"/>
  <c r="D10" i="18"/>
  <c r="C10" i="18"/>
  <c r="B10" i="18"/>
  <c r="D9" i="18"/>
  <c r="C9" i="18"/>
  <c r="B9" i="18"/>
  <c r="D8" i="18"/>
  <c r="C8" i="18"/>
  <c r="B8" i="18"/>
  <c r="D7" i="18"/>
  <c r="C7" i="18"/>
  <c r="B7" i="18"/>
  <c r="D6" i="18"/>
  <c r="C6" i="18"/>
  <c r="B6" i="18"/>
  <c r="D5" i="18"/>
  <c r="C5" i="18"/>
  <c r="B5" i="18"/>
  <c r="D41" i="19"/>
  <c r="C41" i="19"/>
  <c r="B41" i="19"/>
  <c r="D40" i="19"/>
  <c r="C40" i="19"/>
  <c r="B40" i="19"/>
  <c r="D39" i="19"/>
  <c r="C39" i="19"/>
  <c r="B39" i="19"/>
  <c r="D38" i="19"/>
  <c r="C38" i="19"/>
  <c r="B38" i="19"/>
  <c r="D37" i="19"/>
  <c r="C37" i="19"/>
  <c r="B37" i="19"/>
  <c r="D36" i="19"/>
  <c r="C36" i="19"/>
  <c r="B36" i="19"/>
  <c r="D35" i="19"/>
  <c r="C35" i="19"/>
  <c r="B35" i="19"/>
  <c r="D34" i="19"/>
  <c r="C34" i="19"/>
  <c r="B34" i="19"/>
  <c r="D33" i="19"/>
  <c r="C33" i="19"/>
  <c r="B33" i="19"/>
  <c r="D32" i="19"/>
  <c r="C32" i="19"/>
  <c r="B32" i="19"/>
  <c r="D31" i="19"/>
  <c r="C31" i="19"/>
  <c r="B31" i="19"/>
  <c r="D30" i="19"/>
  <c r="C30" i="19"/>
  <c r="B30" i="19"/>
  <c r="D29" i="19"/>
  <c r="C29" i="19"/>
  <c r="B29" i="19"/>
  <c r="D28" i="19"/>
  <c r="C28" i="19"/>
  <c r="B28" i="19"/>
  <c r="D27" i="19"/>
  <c r="C27" i="19"/>
  <c r="B27" i="19"/>
  <c r="D26" i="19"/>
  <c r="C26" i="19"/>
  <c r="B26" i="19"/>
  <c r="D25" i="19"/>
  <c r="C25" i="19"/>
  <c r="B25" i="19"/>
  <c r="D24" i="19"/>
  <c r="C24" i="19"/>
  <c r="B24" i="19"/>
  <c r="D23" i="19"/>
  <c r="C23" i="19"/>
  <c r="B23" i="19"/>
  <c r="D22" i="19"/>
  <c r="C22" i="19"/>
  <c r="B22" i="19"/>
  <c r="D21" i="19"/>
  <c r="C21" i="19"/>
  <c r="B21" i="19"/>
  <c r="D20" i="19"/>
  <c r="C20" i="19"/>
  <c r="B20" i="19"/>
  <c r="D19" i="19"/>
  <c r="C19" i="19"/>
  <c r="B19" i="19"/>
  <c r="D18" i="19"/>
  <c r="C18" i="19"/>
  <c r="B18" i="19"/>
  <c r="D17" i="19"/>
  <c r="C17" i="19"/>
  <c r="B17" i="19"/>
  <c r="D16" i="19"/>
  <c r="C16" i="19"/>
  <c r="B16" i="19"/>
  <c r="D15" i="19"/>
  <c r="C15" i="19"/>
  <c r="B15" i="19"/>
  <c r="D14" i="19"/>
  <c r="C14" i="19"/>
  <c r="B14" i="19"/>
  <c r="D13" i="19"/>
  <c r="C13" i="19"/>
  <c r="B13" i="19"/>
  <c r="D12" i="19"/>
  <c r="C12" i="19"/>
  <c r="B12" i="19"/>
  <c r="D11" i="19"/>
  <c r="C11" i="19"/>
  <c r="B11" i="19"/>
  <c r="D10" i="19"/>
  <c r="C10" i="19"/>
  <c r="B10" i="19"/>
  <c r="D9" i="19"/>
  <c r="C9" i="19"/>
  <c r="B9" i="19"/>
  <c r="D8" i="19"/>
  <c r="C8" i="19"/>
  <c r="B8" i="19"/>
  <c r="D7" i="19"/>
  <c r="C7" i="19"/>
  <c r="B7" i="19"/>
  <c r="D6" i="19"/>
  <c r="C6" i="19"/>
  <c r="B6" i="19"/>
  <c r="D5" i="19"/>
  <c r="C5" i="19"/>
  <c r="B5" i="19"/>
  <c r="O2" i="19"/>
  <c r="O2" i="76"/>
  <c r="O2" i="18"/>
  <c r="O2" i="17"/>
  <c r="F271" i="74"/>
  <c r="F270" i="74"/>
  <c r="F274" i="74"/>
  <c r="F273" i="74"/>
  <c r="F267" i="74"/>
  <c r="F259" i="74"/>
  <c r="F277" i="74"/>
  <c r="F275" i="74"/>
  <c r="F272" i="74"/>
  <c r="F269" i="74"/>
  <c r="F263" i="74"/>
  <c r="F260" i="74"/>
  <c r="F276" i="74"/>
  <c r="F266" i="74"/>
  <c r="F279" i="74"/>
  <c r="F280" i="74"/>
  <c r="F261" i="74"/>
  <c r="F262" i="74"/>
  <c r="F265" i="74"/>
  <c r="F264" i="74"/>
  <c r="F268" i="74"/>
  <c r="F278" i="74"/>
  <c r="F21" i="28"/>
  <c r="F36" i="82"/>
  <c r="F27" i="82"/>
  <c r="F28" i="82"/>
  <c r="F35" i="82"/>
  <c r="F16" i="28"/>
  <c r="F33" i="82"/>
  <c r="F8" i="28"/>
  <c r="F17" i="28"/>
  <c r="F23" i="82"/>
  <c r="F26" i="28"/>
  <c r="F40" i="28"/>
  <c r="F13" i="82"/>
  <c r="F22" i="28"/>
  <c r="F13" i="28"/>
  <c r="F29" i="82"/>
  <c r="F27" i="28"/>
  <c r="F14" i="28"/>
  <c r="F34" i="28"/>
  <c r="F24" i="28"/>
  <c r="F32" i="82"/>
  <c r="F9" i="28"/>
  <c r="F40" i="82"/>
  <c r="F6" i="28"/>
  <c r="F12" i="82"/>
  <c r="F41" i="82"/>
  <c r="F31" i="82"/>
  <c r="F5" i="82"/>
  <c r="F39" i="82"/>
  <c r="F20" i="82"/>
  <c r="F16" i="82"/>
  <c r="F17" i="82"/>
  <c r="F36" i="28"/>
  <c r="F23" i="28"/>
  <c r="F39" i="28"/>
  <c r="F30" i="28"/>
  <c r="F29" i="28"/>
  <c r="F8" i="82"/>
  <c r="F7" i="82"/>
  <c r="G32" i="82"/>
  <c r="F33" i="28"/>
  <c r="F12" i="28"/>
  <c r="F37" i="82"/>
  <c r="F11" i="28"/>
  <c r="F19" i="28"/>
  <c r="F24" i="82"/>
  <c r="F32" i="28"/>
  <c r="F5" i="28"/>
  <c r="F38" i="28"/>
  <c r="F20" i="28"/>
  <c r="F9" i="82"/>
  <c r="F15" i="28"/>
  <c r="F7" i="28"/>
  <c r="F37" i="28"/>
  <c r="F18" i="28"/>
  <c r="F25" i="82"/>
  <c r="F31" i="28"/>
  <c r="F21" i="82"/>
  <c r="F35" i="28"/>
  <c r="F28" i="28"/>
  <c r="F15" i="82"/>
  <c r="F10" i="28"/>
  <c r="F19" i="82"/>
  <c r="F25" i="28"/>
  <c r="U14" i="72" l="1"/>
  <c r="U16" i="72"/>
  <c r="U13" i="72"/>
  <c r="V9" i="79"/>
  <c r="U8" i="72"/>
  <c r="U7" i="72"/>
  <c r="E34" i="77"/>
  <c r="E34" i="49"/>
  <c r="E7" i="49"/>
  <c r="E7" i="77"/>
  <c r="E30" i="77"/>
  <c r="E30" i="49"/>
  <c r="E23" i="49"/>
  <c r="E23" i="77"/>
  <c r="E5" i="77"/>
  <c r="E5" i="49"/>
  <c r="E29" i="77"/>
  <c r="E29" i="49"/>
  <c r="E22" i="77"/>
  <c r="E22" i="49"/>
  <c r="E25" i="77"/>
  <c r="E25" i="49"/>
  <c r="E6" i="77"/>
  <c r="E6" i="49"/>
  <c r="E27" i="77"/>
  <c r="E27" i="49"/>
  <c r="E3" i="77"/>
  <c r="E3" i="49"/>
  <c r="E31" i="49"/>
  <c r="E31" i="77"/>
  <c r="E35" i="77"/>
  <c r="E35" i="49"/>
  <c r="E26" i="77"/>
  <c r="E26" i="49"/>
  <c r="E19" i="77"/>
  <c r="E19" i="49"/>
  <c r="E11" i="77"/>
  <c r="E11" i="49"/>
  <c r="E10" i="77"/>
  <c r="E10" i="49"/>
  <c r="E17" i="77"/>
  <c r="E17" i="49"/>
  <c r="E37" i="77"/>
  <c r="E37" i="49"/>
  <c r="E38" i="77"/>
  <c r="E38" i="49"/>
  <c r="E15" i="49"/>
  <c r="E15" i="77"/>
  <c r="E39" i="49"/>
  <c r="E39" i="77"/>
  <c r="E21" i="77"/>
  <c r="E21" i="49"/>
  <c r="E33" i="77"/>
  <c r="E33" i="49"/>
  <c r="E14" i="77"/>
  <c r="E14" i="49"/>
  <c r="E18" i="77"/>
  <c r="E18" i="49"/>
  <c r="E13" i="77"/>
  <c r="E13" i="49"/>
  <c r="E11" i="82"/>
  <c r="E32" i="82"/>
  <c r="E21" i="82"/>
  <c r="E12" i="82"/>
  <c r="E20" i="82"/>
  <c r="E28" i="82"/>
  <c r="E36" i="82"/>
  <c r="U12" i="72"/>
  <c r="U5" i="72"/>
  <c r="S5" i="29"/>
  <c r="V7" i="79"/>
  <c r="S10" i="82"/>
  <c r="S18" i="82"/>
  <c r="S26" i="82"/>
  <c r="S34" i="82"/>
  <c r="S11" i="29"/>
  <c r="S13" i="29"/>
  <c r="S12" i="29"/>
  <c r="U9" i="72"/>
  <c r="S12" i="82"/>
  <c r="S20" i="82"/>
  <c r="S28" i="82"/>
  <c r="S36" i="82"/>
  <c r="S39" i="82"/>
  <c r="S9" i="81"/>
  <c r="S17" i="81"/>
  <c r="S25" i="81"/>
  <c r="S33" i="81"/>
  <c r="S41" i="81"/>
  <c r="S18" i="81"/>
  <c r="S34" i="81"/>
  <c r="V6" i="79"/>
  <c r="S28" i="81"/>
  <c r="S25" i="82"/>
  <c r="S6" i="82"/>
  <c r="S19" i="81"/>
  <c r="S35" i="81"/>
  <c r="S14" i="29"/>
  <c r="S19" i="82"/>
  <c r="S35" i="82"/>
  <c r="S36" i="81"/>
  <c r="S15" i="29"/>
  <c r="S16" i="82"/>
  <c r="S5" i="81"/>
  <c r="S29" i="81"/>
  <c r="S5" i="82"/>
  <c r="S13" i="82"/>
  <c r="S21" i="82"/>
  <c r="S29" i="82"/>
  <c r="S37" i="82"/>
  <c r="S40" i="82"/>
  <c r="S6" i="81"/>
  <c r="S14" i="81"/>
  <c r="S22" i="81"/>
  <c r="S30" i="81"/>
  <c r="S38" i="81"/>
  <c r="S9" i="29"/>
  <c r="S17" i="82"/>
  <c r="S10" i="81"/>
  <c r="S14" i="82"/>
  <c r="S41" i="82"/>
  <c r="S27" i="81"/>
  <c r="S27" i="82"/>
  <c r="S38" i="82"/>
  <c r="S20" i="81"/>
  <c r="S8" i="82"/>
  <c r="S24" i="82"/>
  <c r="S13" i="81"/>
  <c r="S37" i="81"/>
  <c r="S7" i="81"/>
  <c r="S15" i="81"/>
  <c r="S23" i="81"/>
  <c r="S31" i="81"/>
  <c r="S39" i="81"/>
  <c r="S10" i="29"/>
  <c r="S9" i="82"/>
  <c r="S33" i="82"/>
  <c r="S26" i="81"/>
  <c r="U10" i="72"/>
  <c r="S22" i="82"/>
  <c r="S30" i="82"/>
  <c r="S11" i="81"/>
  <c r="S6" i="29"/>
  <c r="U11" i="72"/>
  <c r="S11" i="82"/>
  <c r="S12" i="81"/>
  <c r="S7" i="29"/>
  <c r="V8" i="79"/>
  <c r="S32" i="82"/>
  <c r="S21" i="81"/>
  <c r="S8" i="29"/>
  <c r="V5" i="79"/>
  <c r="S7" i="82"/>
  <c r="S15" i="82"/>
  <c r="S23" i="82"/>
  <c r="S31" i="82"/>
  <c r="S8" i="81"/>
  <c r="S16" i="81"/>
  <c r="S24" i="81"/>
  <c r="S32" i="81"/>
  <c r="S40" i="81"/>
  <c r="E40" i="82"/>
  <c r="E10" i="82"/>
  <c r="E38" i="82"/>
  <c r="E14" i="82"/>
  <c r="E18" i="82"/>
  <c r="E26" i="82"/>
  <c r="E41" i="82"/>
  <c r="E6" i="82"/>
  <c r="E17" i="82"/>
  <c r="E25" i="82"/>
  <c r="E5" i="82"/>
  <c r="E29" i="82"/>
  <c r="E9" i="82"/>
  <c r="E33" i="82"/>
  <c r="E22" i="82"/>
  <c r="E37" i="82"/>
  <c r="E13" i="82"/>
  <c r="E30" i="82"/>
  <c r="E34" i="82"/>
  <c r="E7" i="82"/>
  <c r="E23" i="82"/>
  <c r="E27" i="82"/>
  <c r="E31" i="82"/>
  <c r="E35" i="82"/>
  <c r="E39" i="82"/>
  <c r="E15" i="82"/>
  <c r="E19" i="82"/>
  <c r="E7" i="22"/>
  <c r="D45" i="22"/>
  <c r="E46" i="22"/>
  <c r="D56" i="22"/>
  <c r="N31" i="22"/>
  <c r="E56" i="22"/>
  <c r="D15" i="22"/>
  <c r="E15" i="22" s="1"/>
  <c r="E32" i="22"/>
  <c r="E57" i="22"/>
  <c r="E9" i="22"/>
  <c r="D39" i="22"/>
  <c r="N6" i="22"/>
  <c r="N38" i="22"/>
  <c r="E25" i="22"/>
  <c r="D32" i="22"/>
  <c r="E12" i="22"/>
  <c r="E20" i="22"/>
  <c r="E28" i="22"/>
  <c r="E36" i="22"/>
  <c r="E44" i="22"/>
  <c r="E52" i="22"/>
  <c r="N7" i="22"/>
  <c r="E33" i="22"/>
  <c r="E29" i="22"/>
  <c r="N29" i="22"/>
  <c r="E53" i="22"/>
  <c r="N30" i="22"/>
  <c r="N52" i="22"/>
  <c r="E16" i="22"/>
  <c r="N21" i="22"/>
  <c r="N53" i="22"/>
  <c r="N22" i="22"/>
  <c r="N44" i="22"/>
  <c r="D23" i="22"/>
  <c r="E23" i="22" s="1"/>
  <c r="E24" i="22"/>
  <c r="N24" i="22"/>
  <c r="E48" i="22"/>
  <c r="N28" i="22"/>
  <c r="D5" i="22"/>
  <c r="E5" i="22" s="1"/>
  <c r="N20" i="22"/>
  <c r="E39" i="22"/>
  <c r="E40" i="22"/>
  <c r="N12" i="22"/>
  <c r="N54" i="22"/>
  <c r="D13" i="22"/>
  <c r="E13" i="22" s="1"/>
  <c r="E21" i="22"/>
  <c r="D37" i="22"/>
  <c r="E37" i="22" s="1"/>
  <c r="D47" i="22"/>
  <c r="E47" i="22" s="1"/>
  <c r="N14" i="22"/>
  <c r="N36" i="22"/>
  <c r="N46" i="22"/>
  <c r="E45" i="22"/>
  <c r="E11" i="22"/>
  <c r="E19" i="22"/>
  <c r="E27" i="22"/>
  <c r="E35" i="22"/>
  <c r="E43" i="22"/>
  <c r="E51" i="22"/>
  <c r="N27" i="22"/>
  <c r="E8" i="22"/>
  <c r="E6" i="22"/>
  <c r="E30" i="22"/>
  <c r="E54" i="22"/>
  <c r="E14" i="22"/>
  <c r="E17" i="22"/>
  <c r="E38" i="22"/>
  <c r="E41" i="22"/>
  <c r="D42" i="22"/>
  <c r="E42" i="22" s="1"/>
  <c r="D50" i="22"/>
  <c r="E50" i="22" s="1"/>
  <c r="N33" i="22"/>
  <c r="D10" i="22"/>
  <c r="E10" i="22" s="1"/>
  <c r="D18" i="22"/>
  <c r="E18" i="22" s="1"/>
  <c r="D26" i="22"/>
  <c r="E26" i="22" s="1"/>
  <c r="D34" i="22"/>
  <c r="E34" i="22" s="1"/>
  <c r="D58" i="22"/>
  <c r="E58" i="22" s="1"/>
  <c r="N9" i="22"/>
  <c r="N17" i="22"/>
  <c r="N25" i="22"/>
  <c r="N41" i="22"/>
  <c r="N49" i="22"/>
  <c r="N57" i="22"/>
  <c r="G13" i="82"/>
  <c r="G20" i="82"/>
  <c r="G17" i="82"/>
  <c r="F6" i="82"/>
  <c r="G31" i="82"/>
  <c r="G40" i="82"/>
  <c r="G23" i="82"/>
  <c r="G37" i="82"/>
  <c r="G19" i="82"/>
  <c r="G35" i="82"/>
  <c r="G41" i="82"/>
  <c r="G12" i="82"/>
  <c r="F34" i="82"/>
  <c r="G36" i="82"/>
  <c r="G7" i="82"/>
  <c r="F38" i="82"/>
  <c r="G5" i="82"/>
  <c r="G27" i="82"/>
  <c r="G25" i="82"/>
  <c r="G29" i="82"/>
  <c r="G16" i="82"/>
  <c r="G21" i="82"/>
  <c r="F22" i="82"/>
  <c r="F14" i="82"/>
  <c r="G28" i="82"/>
  <c r="G39" i="82"/>
  <c r="G22" i="82"/>
  <c r="F18" i="82"/>
  <c r="G15" i="82"/>
  <c r="F11" i="82"/>
  <c r="F26" i="82"/>
  <c r="F30" i="82"/>
  <c r="G9" i="82"/>
  <c r="F10" i="82"/>
  <c r="G33" i="82"/>
  <c r="G8" i="82"/>
  <c r="G24" i="82"/>
  <c r="X11" i="82"/>
  <c r="X31" i="82"/>
  <c r="X16" i="82"/>
  <c r="X39" i="82"/>
  <c r="X23" i="82"/>
  <c r="X19" i="82"/>
  <c r="X21" i="82"/>
  <c r="X15" i="82"/>
  <c r="X18" i="82"/>
  <c r="X24" i="82"/>
  <c r="X22" i="82"/>
  <c r="X26" i="82"/>
  <c r="X8" i="82"/>
  <c r="X36" i="82"/>
  <c r="X12" i="82"/>
  <c r="X10" i="82"/>
  <c r="X29" i="82"/>
  <c r="X28" i="82"/>
  <c r="X6" i="82"/>
  <c r="X37" i="82"/>
  <c r="X35" i="82"/>
  <c r="X13" i="82"/>
  <c r="X7" i="82"/>
  <c r="X38" i="82"/>
  <c r="X20" i="82"/>
  <c r="X27" i="82"/>
  <c r="X17" i="82"/>
  <c r="X9" i="82"/>
  <c r="X14" i="82"/>
  <c r="X33" i="82"/>
  <c r="X5" i="82"/>
  <c r="X40" i="82"/>
  <c r="X25" i="82"/>
  <c r="X34" i="82"/>
  <c r="X32" i="82"/>
  <c r="X30" i="82"/>
  <c r="X41" i="82"/>
  <c r="E36" i="77" l="1"/>
  <c r="E36" i="49"/>
  <c r="E4" i="77"/>
  <c r="E4" i="49"/>
  <c r="E24" i="77"/>
  <c r="E24" i="49"/>
  <c r="E28" i="77"/>
  <c r="E28" i="49"/>
  <c r="E9" i="77"/>
  <c r="E9" i="49"/>
  <c r="E20" i="77"/>
  <c r="E20" i="49"/>
  <c r="E32" i="77"/>
  <c r="E32" i="49"/>
  <c r="E16" i="77"/>
  <c r="E16" i="49"/>
  <c r="E12" i="77"/>
  <c r="E12" i="49"/>
  <c r="E8" i="77"/>
  <c r="E8" i="49"/>
  <c r="L6" i="21"/>
  <c r="M6" i="21" s="1"/>
  <c r="L7" i="21"/>
  <c r="M7" i="21" s="1"/>
  <c r="L5" i="21"/>
  <c r="M5" i="21" s="1"/>
  <c r="L9" i="21"/>
  <c r="L10" i="21"/>
  <c r="L11" i="21"/>
  <c r="L12" i="21"/>
  <c r="L13" i="21"/>
  <c r="L14" i="21"/>
  <c r="L15" i="21"/>
  <c r="L8" i="21"/>
  <c r="N6" i="28"/>
  <c r="N7" i="28"/>
  <c r="N8" i="28"/>
  <c r="N9" i="28"/>
  <c r="N10" i="28"/>
  <c r="N11" i="28"/>
  <c r="N12" i="28"/>
  <c r="N13" i="28"/>
  <c r="N14" i="28"/>
  <c r="N15" i="28"/>
  <c r="N16" i="28"/>
  <c r="N17" i="28"/>
  <c r="N18" i="28"/>
  <c r="N19" i="28"/>
  <c r="N20" i="28"/>
  <c r="N21" i="28"/>
  <c r="N22" i="28"/>
  <c r="N23" i="28"/>
  <c r="N24" i="28"/>
  <c r="N25" i="28"/>
  <c r="N26" i="28"/>
  <c r="N27" i="28"/>
  <c r="N28" i="28"/>
  <c r="N29" i="28"/>
  <c r="N30" i="28"/>
  <c r="N31" i="28"/>
  <c r="N32" i="28"/>
  <c r="N33" i="28"/>
  <c r="N34" i="28"/>
  <c r="N35" i="28"/>
  <c r="N36" i="28"/>
  <c r="N37" i="28"/>
  <c r="N38" i="28"/>
  <c r="N39" i="28"/>
  <c r="N40" i="28"/>
  <c r="N5" i="28"/>
  <c r="K5" i="26"/>
  <c r="G10" i="82"/>
  <c r="G30" i="82"/>
  <c r="G26" i="82"/>
  <c r="G6" i="82"/>
  <c r="G18" i="82"/>
  <c r="G14" i="82"/>
  <c r="G11" i="82"/>
  <c r="G34" i="82"/>
  <c r="G38" i="82"/>
  <c r="I3" i="24" l="1"/>
  <c r="V6" i="25" l="1"/>
  <c r="V7" i="25"/>
  <c r="V8" i="25"/>
  <c r="V5" i="25"/>
  <c r="D5" i="25" a="1"/>
  <c r="D5" i="25" l="1"/>
  <c r="D6" i="25"/>
  <c r="D7" i="25"/>
  <c r="D8" i="25"/>
  <c r="M9" i="21" l="1"/>
  <c r="M10" i="21"/>
  <c r="M11" i="21"/>
  <c r="M12" i="21"/>
  <c r="M13" i="21"/>
  <c r="M14" i="21"/>
  <c r="M15" i="21"/>
  <c r="M8" i="21"/>
  <c r="D14" i="67" l="1"/>
  <c r="K6" i="6"/>
  <c r="D7" i="6"/>
  <c r="D13" i="6"/>
  <c r="D4" i="6"/>
  <c r="K5" i="6"/>
  <c r="E4" i="6"/>
  <c r="K7" i="6"/>
  <c r="D10" i="6"/>
  <c r="K9" i="6"/>
  <c r="K12" i="6"/>
  <c r="K10" i="6"/>
  <c r="D12" i="6"/>
  <c r="K11" i="6"/>
  <c r="K8" i="6"/>
  <c r="D9" i="6"/>
  <c r="H3" i="6"/>
  <c r="E4" i="75" l="1"/>
  <c r="E12" i="75"/>
  <c r="E5" i="75"/>
  <c r="E13" i="75"/>
  <c r="E6" i="75"/>
  <c r="E14" i="75"/>
  <c r="E7" i="75"/>
  <c r="E15" i="75"/>
  <c r="E8" i="75"/>
  <c r="E16" i="75"/>
  <c r="E9" i="75"/>
  <c r="E3" i="75"/>
  <c r="E10" i="75"/>
  <c r="E11" i="75"/>
  <c r="D8" i="75"/>
  <c r="D16" i="75"/>
  <c r="D9" i="75"/>
  <c r="D4" i="75"/>
  <c r="D10" i="75"/>
  <c r="D11" i="75"/>
  <c r="D12" i="75"/>
  <c r="D5" i="75"/>
  <c r="D13" i="75"/>
  <c r="D6" i="75"/>
  <c r="D14" i="75"/>
  <c r="D7" i="75"/>
  <c r="D15" i="75"/>
  <c r="D3" i="75"/>
  <c r="M6" i="6"/>
  <c r="E10" i="6"/>
  <c r="E7" i="6"/>
  <c r="M7" i="6" s="1"/>
  <c r="E9" i="6"/>
  <c r="M9" i="6" s="1"/>
  <c r="M10" i="6"/>
  <c r="M11" i="6"/>
  <c r="M5" i="6"/>
  <c r="F4" i="6"/>
  <c r="E12" i="6"/>
  <c r="M12" i="6" s="1"/>
  <c r="F12" i="6"/>
  <c r="R58" i="22" l="1"/>
  <c r="W58" i="22" s="1"/>
  <c r="R57" i="22"/>
  <c r="W57" i="22" s="1"/>
  <c r="R56" i="22"/>
  <c r="W56" i="22" s="1"/>
  <c r="R55" i="22"/>
  <c r="W55" i="22" s="1"/>
  <c r="R54" i="22"/>
  <c r="W54" i="22" s="1"/>
  <c r="R53" i="22"/>
  <c r="W53" i="22" s="1"/>
  <c r="R52" i="22"/>
  <c r="W52" i="22" s="1"/>
  <c r="R51" i="22"/>
  <c r="W51" i="22" s="1"/>
  <c r="R50" i="22"/>
  <c r="W50" i="22" s="1"/>
  <c r="R49" i="22"/>
  <c r="W49" i="22" s="1"/>
  <c r="R48" i="22"/>
  <c r="W48" i="22" s="1"/>
  <c r="R47" i="22"/>
  <c r="W47" i="22" s="1"/>
  <c r="R46" i="22"/>
  <c r="W46" i="22" s="1"/>
  <c r="R45" i="22"/>
  <c r="W45" i="22" s="1"/>
  <c r="R44" i="22"/>
  <c r="W44" i="22" s="1"/>
  <c r="R43" i="22"/>
  <c r="W43" i="22" s="1"/>
  <c r="R42" i="22"/>
  <c r="W42" i="22" s="1"/>
  <c r="R41" i="22"/>
  <c r="W41" i="22" s="1"/>
  <c r="R40" i="22"/>
  <c r="W40" i="22" s="1"/>
  <c r="R39" i="22"/>
  <c r="W39" i="22" s="1"/>
  <c r="R38" i="22"/>
  <c r="W38" i="22" s="1"/>
  <c r="R37" i="22"/>
  <c r="W37" i="22" s="1"/>
  <c r="R36" i="22"/>
  <c r="W36" i="22" s="1"/>
  <c r="R35" i="22"/>
  <c r="W35" i="22" s="1"/>
  <c r="R34" i="22"/>
  <c r="W34" i="22" s="1"/>
  <c r="R33" i="22"/>
  <c r="W33" i="22" s="1"/>
  <c r="R32" i="22"/>
  <c r="W32" i="22" s="1"/>
  <c r="R31" i="22"/>
  <c r="W31" i="22" s="1"/>
  <c r="R30" i="22"/>
  <c r="W30" i="22" s="1"/>
  <c r="R29" i="22"/>
  <c r="W29" i="22" s="1"/>
  <c r="R28" i="22"/>
  <c r="W28" i="22" s="1"/>
  <c r="R27" i="22"/>
  <c r="W27" i="22" s="1"/>
  <c r="R26" i="22"/>
  <c r="W26" i="22" s="1"/>
  <c r="R25" i="22"/>
  <c r="W25" i="22" s="1"/>
  <c r="R24" i="22"/>
  <c r="W24" i="22" s="1"/>
  <c r="R23" i="22"/>
  <c r="W23" i="22" s="1"/>
  <c r="R22" i="22"/>
  <c r="W22" i="22" s="1"/>
  <c r="R21" i="22"/>
  <c r="W21" i="22" s="1"/>
  <c r="R20" i="22"/>
  <c r="W20" i="22" s="1"/>
  <c r="R19" i="22"/>
  <c r="W19" i="22" s="1"/>
  <c r="R18" i="22"/>
  <c r="W18" i="22" s="1"/>
  <c r="R17" i="22"/>
  <c r="W17" i="22" s="1"/>
  <c r="R16" i="22"/>
  <c r="W16" i="22" s="1"/>
  <c r="R15" i="22"/>
  <c r="W15" i="22" s="1"/>
  <c r="R14" i="22"/>
  <c r="W14" i="22" s="1"/>
  <c r="R13" i="22"/>
  <c r="W13" i="22" s="1"/>
  <c r="R12" i="22"/>
  <c r="W12" i="22" s="1"/>
  <c r="R11" i="22"/>
  <c r="W11" i="22" s="1"/>
  <c r="R10" i="22"/>
  <c r="W10" i="22" s="1"/>
  <c r="R9" i="22"/>
  <c r="W9" i="22" s="1"/>
  <c r="R8" i="22"/>
  <c r="W8" i="22" s="1"/>
  <c r="R7" i="22"/>
  <c r="W7" i="22" s="1"/>
  <c r="R6" i="22"/>
  <c r="W6" i="22" s="1"/>
  <c r="F11" i="6"/>
  <c r="F31" i="22"/>
  <c r="L5" i="6"/>
  <c r="F54" i="22"/>
  <c r="F42" i="22"/>
  <c r="F24" i="22"/>
  <c r="F52" i="22"/>
  <c r="F56" i="22"/>
  <c r="F49" i="22"/>
  <c r="L6" i="6"/>
  <c r="F5" i="6"/>
  <c r="F34" i="22"/>
  <c r="F18" i="22"/>
  <c r="F37" i="22"/>
  <c r="F33" i="22"/>
  <c r="F46" i="22"/>
  <c r="F36" i="22"/>
  <c r="F29" i="22"/>
  <c r="F23" i="22"/>
  <c r="F17" i="22"/>
  <c r="L11" i="6"/>
  <c r="M8" i="6"/>
  <c r="F26" i="22"/>
  <c r="F28" i="22"/>
  <c r="F22" i="22"/>
  <c r="F44" i="22"/>
  <c r="F48" i="22"/>
  <c r="L9" i="6"/>
  <c r="F19" i="22"/>
  <c r="L10" i="6"/>
  <c r="F16" i="22"/>
  <c r="F58" i="22"/>
  <c r="F47" i="22"/>
  <c r="F45" i="22"/>
  <c r="F38" i="22"/>
  <c r="F7" i="6"/>
  <c r="F9" i="6"/>
  <c r="F30" i="22"/>
  <c r="F8" i="6"/>
  <c r="F43" i="22"/>
  <c r="F25" i="22"/>
  <c r="L12" i="6"/>
  <c r="F41" i="22"/>
  <c r="F32" i="22"/>
  <c r="L7" i="6"/>
  <c r="F50" i="22"/>
  <c r="F53" i="22"/>
  <c r="F57" i="22"/>
  <c r="F27" i="22"/>
  <c r="F20" i="22"/>
  <c r="F10" i="6"/>
  <c r="F55" i="22"/>
  <c r="F40" i="22"/>
  <c r="F39" i="22"/>
  <c r="F35" i="22"/>
  <c r="F21" i="22"/>
  <c r="F51" i="22"/>
  <c r="S11" i="22" l="1"/>
  <c r="S19" i="22"/>
  <c r="S27" i="22"/>
  <c r="S35" i="22"/>
  <c r="S43" i="22"/>
  <c r="S51" i="22"/>
  <c r="S12" i="22"/>
  <c r="S20" i="22"/>
  <c r="S28" i="22"/>
  <c r="S36" i="22"/>
  <c r="S44" i="22"/>
  <c r="S52" i="22"/>
  <c r="S13" i="22"/>
  <c r="S21" i="22"/>
  <c r="S29" i="22"/>
  <c r="S37" i="22"/>
  <c r="S45" i="22"/>
  <c r="S53" i="22"/>
  <c r="S6" i="22"/>
  <c r="S14" i="22"/>
  <c r="S22" i="22"/>
  <c r="S30" i="22"/>
  <c r="S38" i="22"/>
  <c r="S46" i="22"/>
  <c r="S54" i="22"/>
  <c r="S7" i="22"/>
  <c r="S15" i="22"/>
  <c r="S23" i="22"/>
  <c r="S31" i="22"/>
  <c r="S39" i="22"/>
  <c r="S47" i="22"/>
  <c r="S55" i="22"/>
  <c r="S8" i="22"/>
  <c r="S16" i="22"/>
  <c r="S24" i="22"/>
  <c r="S32" i="22"/>
  <c r="S40" i="22"/>
  <c r="S48" i="22"/>
  <c r="S56" i="22"/>
  <c r="S9" i="22"/>
  <c r="S17" i="22"/>
  <c r="S25" i="22"/>
  <c r="S33" i="22"/>
  <c r="S41" i="22"/>
  <c r="S49" i="22"/>
  <c r="S57" i="22"/>
  <c r="S10" i="22"/>
  <c r="S18" i="22"/>
  <c r="S26" i="22"/>
  <c r="S34" i="22"/>
  <c r="S42" i="22"/>
  <c r="S50" i="22"/>
  <c r="S58" i="22"/>
  <c r="G39" i="22"/>
  <c r="G33" i="22"/>
  <c r="G34" i="22"/>
  <c r="G46" i="22"/>
  <c r="F11" i="22"/>
  <c r="G21" i="22"/>
  <c r="G37" i="22"/>
  <c r="G40" i="22"/>
  <c r="G52" i="22"/>
  <c r="G53" i="22"/>
  <c r="G51" i="22"/>
  <c r="G19" i="22"/>
  <c r="G20" i="22"/>
  <c r="G27" i="22"/>
  <c r="G30" i="22"/>
  <c r="G26" i="22"/>
  <c r="G44" i="22"/>
  <c r="G43" i="22"/>
  <c r="G16" i="22"/>
  <c r="G17" i="22"/>
  <c r="G24" i="22"/>
  <c r="G55" i="22"/>
  <c r="G41" i="22"/>
  <c r="G45" i="22"/>
  <c r="G18" i="22"/>
  <c r="G35" i="22"/>
  <c r="F12" i="22"/>
  <c r="G23" i="22"/>
  <c r="L8" i="6"/>
  <c r="G48" i="22"/>
  <c r="G25" i="22"/>
  <c r="G56" i="22"/>
  <c r="G32" i="22"/>
  <c r="F14" i="22"/>
  <c r="G29" i="22"/>
  <c r="F15" i="22"/>
  <c r="G28" i="22"/>
  <c r="G58" i="22"/>
  <c r="G31" i="22"/>
  <c r="G38" i="22"/>
  <c r="G36" i="22"/>
  <c r="F13" i="22"/>
  <c r="G49" i="22"/>
  <c r="G47" i="22"/>
  <c r="G50" i="22"/>
  <c r="G54" i="22"/>
  <c r="G42" i="22"/>
  <c r="G57" i="22"/>
  <c r="G22" i="22"/>
  <c r="E37" i="81" l="1"/>
  <c r="G12" i="22"/>
  <c r="F37" i="81"/>
  <c r="G11" i="22"/>
  <c r="G13" i="22"/>
  <c r="G14" i="22"/>
  <c r="G15" i="22"/>
  <c r="E8" i="81" l="1"/>
  <c r="E32" i="81"/>
  <c r="E35" i="81"/>
  <c r="E22" i="81"/>
  <c r="E16" i="81"/>
  <c r="E6" i="81"/>
  <c r="E13" i="81"/>
  <c r="E31" i="81"/>
  <c r="E23" i="81"/>
  <c r="N16" i="81"/>
  <c r="N8" i="81"/>
  <c r="N18" i="81"/>
  <c r="N35" i="81"/>
  <c r="N26" i="81"/>
  <c r="N7" i="81"/>
  <c r="N29" i="81"/>
  <c r="N21" i="81"/>
  <c r="E15" i="81"/>
  <c r="E5" i="81"/>
  <c r="N11" i="81"/>
  <c r="N37" i="81"/>
  <c r="N12" i="81"/>
  <c r="N19" i="81"/>
  <c r="N20" i="81"/>
  <c r="E27" i="81"/>
  <c r="E38" i="81"/>
  <c r="E19" i="81"/>
  <c r="E39" i="81"/>
  <c r="E21" i="81"/>
  <c r="E12" i="81"/>
  <c r="G37" i="81"/>
  <c r="F29" i="81"/>
  <c r="F35" i="81"/>
  <c r="F5" i="81"/>
  <c r="F38" i="81"/>
  <c r="F27" i="81"/>
  <c r="F32" i="81"/>
  <c r="F40" i="81"/>
  <c r="F15" i="81"/>
  <c r="F30" i="81"/>
  <c r="F6" i="81"/>
  <c r="F16" i="81"/>
  <c r="F13" i="81"/>
  <c r="F21" i="81"/>
  <c r="F23" i="81"/>
  <c r="F22" i="81"/>
  <c r="F39" i="81"/>
  <c r="F28" i="81"/>
  <c r="F8" i="81"/>
  <c r="F7" i="81"/>
  <c r="F19" i="81"/>
  <c r="F11" i="81"/>
  <c r="F12" i="81"/>
  <c r="F31" i="81"/>
  <c r="N39" i="81" l="1"/>
  <c r="N38" i="81"/>
  <c r="N34" i="81"/>
  <c r="N36" i="81"/>
  <c r="E11" i="81"/>
  <c r="E7" i="81"/>
  <c r="E40" i="81"/>
  <c r="E29" i="81"/>
  <c r="E30" i="81"/>
  <c r="N13" i="81"/>
  <c r="N17" i="81"/>
  <c r="N10" i="81"/>
  <c r="N14" i="81"/>
  <c r="N15" i="81"/>
  <c r="N28" i="81"/>
  <c r="N23" i="81"/>
  <c r="N27" i="81"/>
  <c r="E36" i="81"/>
  <c r="E10" i="81"/>
  <c r="E24" i="81"/>
  <c r="E18" i="81"/>
  <c r="E9" i="81"/>
  <c r="E17" i="81"/>
  <c r="N22" i="81"/>
  <c r="N25" i="81"/>
  <c r="E14" i="81"/>
  <c r="E26" i="81"/>
  <c r="N33" i="81"/>
  <c r="E34" i="81"/>
  <c r="E20" i="81"/>
  <c r="E25" i="81"/>
  <c r="N31" i="81"/>
  <c r="N24" i="81"/>
  <c r="E33" i="81"/>
  <c r="N30" i="81"/>
  <c r="E28" i="81"/>
  <c r="N41" i="81"/>
  <c r="N32" i="81"/>
  <c r="E41" i="81"/>
  <c r="N5" i="81"/>
  <c r="N6" i="81"/>
  <c r="N9" i="81"/>
  <c r="N40" i="81"/>
  <c r="G6" i="81"/>
  <c r="G27" i="81"/>
  <c r="G11" i="81"/>
  <c r="F34" i="81"/>
  <c r="F26" i="81"/>
  <c r="G30" i="81"/>
  <c r="F41" i="81"/>
  <c r="G39" i="81"/>
  <c r="G23" i="81"/>
  <c r="G22" i="81"/>
  <c r="G15" i="81"/>
  <c r="G7" i="81"/>
  <c r="G16" i="81"/>
  <c r="F36" i="81"/>
  <c r="G40" i="81"/>
  <c r="G21" i="81"/>
  <c r="F18" i="81"/>
  <c r="G19" i="81"/>
  <c r="G8" i="81"/>
  <c r="F10" i="81"/>
  <c r="G29" i="81"/>
  <c r="F33" i="81"/>
  <c r="G28" i="81"/>
  <c r="F20" i="81"/>
  <c r="G13" i="81"/>
  <c r="G32" i="81"/>
  <c r="G38" i="81"/>
  <c r="F14" i="81"/>
  <c r="G14" i="81" s="1"/>
  <c r="F25" i="81"/>
  <c r="G12" i="81"/>
  <c r="F9" i="81"/>
  <c r="G35" i="81"/>
  <c r="G20" i="81"/>
  <c r="F24" i="81"/>
  <c r="G31" i="81"/>
  <c r="F17" i="81"/>
  <c r="G5" i="81"/>
  <c r="X20" i="81"/>
  <c r="X19" i="81"/>
  <c r="X37" i="81"/>
  <c r="X7" i="81"/>
  <c r="X21" i="81"/>
  <c r="X23" i="81"/>
  <c r="X17" i="81"/>
  <c r="X30" i="81"/>
  <c r="X12" i="81"/>
  <c r="X15" i="81"/>
  <c r="X33" i="81"/>
  <c r="X38" i="81"/>
  <c r="X40" i="81"/>
  <c r="X31" i="81"/>
  <c r="X24" i="81"/>
  <c r="X39" i="81"/>
  <c r="X10" i="81"/>
  <c r="X14" i="81"/>
  <c r="X22" i="81"/>
  <c r="X11" i="81"/>
  <c r="X25" i="81"/>
  <c r="X36" i="81"/>
  <c r="X5" i="81"/>
  <c r="X29" i="81"/>
  <c r="X28" i="81"/>
  <c r="X9" i="81"/>
  <c r="X13" i="81"/>
  <c r="X41" i="81"/>
  <c r="X35" i="81"/>
  <c r="X6" i="81"/>
  <c r="X32" i="81"/>
  <c r="X16" i="81"/>
  <c r="X8" i="81"/>
  <c r="X34" i="81"/>
  <c r="X27" i="81"/>
  <c r="X18" i="81"/>
  <c r="X26" i="81"/>
  <c r="P9" i="79" l="1"/>
  <c r="P8" i="79"/>
  <c r="P7" i="79"/>
  <c r="P6" i="79"/>
  <c r="P5" i="79"/>
  <c r="G34" i="81"/>
  <c r="G5" i="79"/>
  <c r="G36" i="81"/>
  <c r="G17" i="81"/>
  <c r="G25" i="81"/>
  <c r="G26" i="81"/>
  <c r="G9" i="79"/>
  <c r="G41" i="81"/>
  <c r="G18" i="81"/>
  <c r="G6" i="79"/>
  <c r="G33" i="81"/>
  <c r="G9" i="81"/>
  <c r="G8" i="79"/>
  <c r="G7" i="79"/>
  <c r="G10" i="81"/>
  <c r="G24" i="81"/>
  <c r="Q5" i="79" l="1" a="1"/>
  <c r="Q9" i="79" s="1"/>
  <c r="AA6" i="79"/>
  <c r="Q5" i="79" l="1"/>
  <c r="Q8" i="79"/>
  <c r="Q7" i="79"/>
  <c r="Q6" i="79"/>
  <c r="R5" i="22"/>
  <c r="W5" i="22" s="1"/>
  <c r="AA7" i="79"/>
  <c r="AA9" i="79"/>
  <c r="AA8" i="79"/>
  <c r="AA5" i="79"/>
  <c r="S5" i="22" l="1"/>
  <c r="H4" i="77"/>
  <c r="H5" i="77"/>
  <c r="H6" i="77"/>
  <c r="H7" i="77"/>
  <c r="H8" i="77"/>
  <c r="H9" i="77"/>
  <c r="H10" i="77"/>
  <c r="H11" i="77"/>
  <c r="H12" i="77"/>
  <c r="H13" i="77"/>
  <c r="H14" i="77"/>
  <c r="H15" i="77"/>
  <c r="H16" i="77"/>
  <c r="H17" i="77"/>
  <c r="H18" i="77"/>
  <c r="H19" i="77"/>
  <c r="H20" i="77"/>
  <c r="H21" i="77"/>
  <c r="H22" i="77"/>
  <c r="H23" i="77"/>
  <c r="H24" i="77"/>
  <c r="H25" i="77"/>
  <c r="H26" i="77"/>
  <c r="H27" i="77"/>
  <c r="H28" i="77"/>
  <c r="H29" i="77"/>
  <c r="H30" i="77"/>
  <c r="H31" i="77"/>
  <c r="H32" i="77"/>
  <c r="H33" i="77"/>
  <c r="H34" i="77"/>
  <c r="H35" i="77"/>
  <c r="H36" i="77"/>
  <c r="H37" i="77"/>
  <c r="H38" i="77"/>
  <c r="H39" i="77"/>
  <c r="H3" i="77"/>
  <c r="N40" i="76"/>
  <c r="E40" i="76"/>
  <c r="R40" i="76"/>
  <c r="F40" i="76"/>
  <c r="W40" i="76" l="1"/>
  <c r="G38" i="77"/>
  <c r="S40" i="76"/>
  <c r="R17" i="76"/>
  <c r="R25" i="76"/>
  <c r="R36" i="76"/>
  <c r="R5" i="76"/>
  <c r="R12" i="76"/>
  <c r="R14" i="76"/>
  <c r="R41" i="76"/>
  <c r="R24" i="76"/>
  <c r="R29" i="76"/>
  <c r="R15" i="76"/>
  <c r="R6" i="76"/>
  <c r="R8" i="76"/>
  <c r="R34" i="76"/>
  <c r="R27" i="76"/>
  <c r="R22" i="76"/>
  <c r="R35" i="76"/>
  <c r="R13" i="76"/>
  <c r="R26" i="76"/>
  <c r="R28" i="76"/>
  <c r="R32" i="76"/>
  <c r="R11" i="76"/>
  <c r="R19" i="76"/>
  <c r="R23" i="76"/>
  <c r="R7" i="76"/>
  <c r="R21" i="76"/>
  <c r="R20" i="76"/>
  <c r="R31" i="76"/>
  <c r="R9" i="76"/>
  <c r="R10" i="76"/>
  <c r="R18" i="76"/>
  <c r="R33" i="76"/>
  <c r="R38" i="76"/>
  <c r="R30" i="76"/>
  <c r="R37" i="76"/>
  <c r="R16" i="76"/>
  <c r="R39" i="76"/>
  <c r="G40" i="76"/>
  <c r="X31" i="22"/>
  <c r="X55" i="22"/>
  <c r="X42" i="22"/>
  <c r="X35" i="22"/>
  <c r="X41" i="22"/>
  <c r="X33" i="22"/>
  <c r="X44" i="22"/>
  <c r="X46" i="22"/>
  <c r="X49" i="22"/>
  <c r="X58" i="22"/>
  <c r="X16" i="22"/>
  <c r="X47" i="22"/>
  <c r="X32" i="22"/>
  <c r="X23" i="22"/>
  <c r="X19" i="22"/>
  <c r="X45" i="22"/>
  <c r="X43" i="22"/>
  <c r="X39" i="22"/>
  <c r="X54" i="22"/>
  <c r="X51" i="22"/>
  <c r="X30" i="22"/>
  <c r="X21" i="22"/>
  <c r="X13" i="22"/>
  <c r="X50" i="22"/>
  <c r="X26" i="22"/>
  <c r="X18" i="22"/>
  <c r="X29" i="22"/>
  <c r="X40" i="76"/>
  <c r="X24" i="22"/>
  <c r="X15" i="22"/>
  <c r="X27" i="22"/>
  <c r="X48" i="22"/>
  <c r="X17" i="22"/>
  <c r="X28" i="22"/>
  <c r="X34" i="22"/>
  <c r="X40" i="22"/>
  <c r="X38" i="22"/>
  <c r="X36" i="22"/>
  <c r="X37" i="22"/>
  <c r="X25" i="22"/>
  <c r="X12" i="22"/>
  <c r="X52" i="22"/>
  <c r="X14" i="22"/>
  <c r="X57" i="22"/>
  <c r="X11" i="22"/>
  <c r="X22" i="22"/>
  <c r="X20" i="22"/>
  <c r="X53" i="22"/>
  <c r="X56" i="22"/>
  <c r="W39" i="76" l="1"/>
  <c r="W16" i="76"/>
  <c r="W37" i="76"/>
  <c r="W30" i="76"/>
  <c r="W38" i="76"/>
  <c r="W33" i="76"/>
  <c r="W18" i="76"/>
  <c r="W10" i="76"/>
  <c r="W9" i="76"/>
  <c r="W31" i="76"/>
  <c r="W20" i="76"/>
  <c r="W21" i="76"/>
  <c r="W7" i="76"/>
  <c r="W23" i="76"/>
  <c r="W19" i="76"/>
  <c r="W11" i="76"/>
  <c r="W32" i="76"/>
  <c r="W28" i="76"/>
  <c r="W26" i="76"/>
  <c r="W13" i="76"/>
  <c r="W35" i="76"/>
  <c r="W22" i="76"/>
  <c r="W27" i="76"/>
  <c r="W34" i="76"/>
  <c r="W8" i="76"/>
  <c r="W6" i="76"/>
  <c r="W15" i="76"/>
  <c r="W29" i="76"/>
  <c r="W24" i="76"/>
  <c r="W41" i="76"/>
  <c r="W14" i="76"/>
  <c r="W12" i="76"/>
  <c r="W5" i="76"/>
  <c r="W36" i="76"/>
  <c r="W25" i="76"/>
  <c r="W17" i="76"/>
  <c r="S6" i="76"/>
  <c r="S24" i="76"/>
  <c r="S33" i="76"/>
  <c r="S8" i="76"/>
  <c r="S23" i="76"/>
  <c r="S28" i="76"/>
  <c r="S36" i="76"/>
  <c r="S35" i="76"/>
  <c r="S31" i="76"/>
  <c r="S30" i="76"/>
  <c r="S38" i="76"/>
  <c r="S34" i="76"/>
  <c r="S20" i="76"/>
  <c r="S21" i="76"/>
  <c r="S29" i="76"/>
  <c r="S26" i="76"/>
  <c r="S25" i="76"/>
  <c r="S22" i="76"/>
  <c r="S10" i="76"/>
  <c r="S17" i="76"/>
  <c r="S32" i="76"/>
  <c r="S37" i="76"/>
  <c r="S19" i="76"/>
  <c r="S7" i="76"/>
  <c r="S13" i="76"/>
  <c r="S14" i="76"/>
  <c r="S11" i="76"/>
  <c r="S27" i="76"/>
  <c r="S9" i="76"/>
  <c r="S18" i="76"/>
  <c r="S12" i="76"/>
  <c r="S39" i="76"/>
  <c r="S15" i="76"/>
  <c r="S5" i="76"/>
  <c r="S16" i="76"/>
  <c r="S41" i="76"/>
  <c r="N35" i="76"/>
  <c r="N7" i="76"/>
  <c r="N16" i="76"/>
  <c r="N25" i="76"/>
  <c r="E5" i="76"/>
  <c r="N37" i="76"/>
  <c r="N29" i="76"/>
  <c r="N21" i="76"/>
  <c r="N20" i="76"/>
  <c r="N14" i="76"/>
  <c r="N10" i="76"/>
  <c r="N41" i="76"/>
  <c r="N31" i="76"/>
  <c r="N19" i="76"/>
  <c r="N18" i="76"/>
  <c r="N8" i="76"/>
  <c r="N27" i="76"/>
  <c r="N33" i="76"/>
  <c r="N6" i="76"/>
  <c r="N26" i="76"/>
  <c r="F5" i="76"/>
  <c r="X5" i="76"/>
  <c r="G3" i="77" l="1"/>
  <c r="N34" i="76"/>
  <c r="N39" i="76"/>
  <c r="N12" i="76"/>
  <c r="N38" i="76"/>
  <c r="N22" i="76"/>
  <c r="N28" i="76"/>
  <c r="N17" i="76"/>
  <c r="N30" i="76"/>
  <c r="N32" i="76"/>
  <c r="N36" i="76"/>
  <c r="N11" i="76"/>
  <c r="N5" i="76"/>
  <c r="N15" i="76"/>
  <c r="N23" i="76"/>
  <c r="N9" i="76"/>
  <c r="N24" i="76"/>
  <c r="N13" i="76"/>
  <c r="E6" i="76"/>
  <c r="E7" i="76"/>
  <c r="G5" i="76"/>
  <c r="F6" i="76"/>
  <c r="F7" i="76"/>
  <c r="X7" i="76"/>
  <c r="X6" i="76"/>
  <c r="G5" i="77" l="1"/>
  <c r="G4" i="77"/>
  <c r="E8" i="76"/>
  <c r="F8" i="76"/>
  <c r="G7" i="76"/>
  <c r="G6" i="76"/>
  <c r="X8" i="76"/>
  <c r="G6" i="77" l="1"/>
  <c r="E9" i="76"/>
  <c r="G8" i="76"/>
  <c r="F9" i="76"/>
  <c r="X9" i="76"/>
  <c r="G7" i="77" l="1"/>
  <c r="E10" i="76"/>
  <c r="F10" i="76"/>
  <c r="G9" i="76"/>
  <c r="X10" i="76"/>
  <c r="G8" i="77" l="1"/>
  <c r="E11" i="76"/>
  <c r="G10" i="76"/>
  <c r="F11" i="76"/>
  <c r="X11" i="76"/>
  <c r="G9" i="77" l="1"/>
  <c r="E12" i="76"/>
  <c r="F12" i="76"/>
  <c r="G11" i="76"/>
  <c r="X12" i="76"/>
  <c r="G10" i="77" l="1"/>
  <c r="E13" i="76"/>
  <c r="F13" i="76"/>
  <c r="G12" i="76"/>
  <c r="X13" i="76"/>
  <c r="G11" i="77" l="1"/>
  <c r="E14" i="76"/>
  <c r="G13" i="76"/>
  <c r="F14" i="76"/>
  <c r="X14" i="76"/>
  <c r="G12" i="77" l="1"/>
  <c r="E15" i="76"/>
  <c r="G14" i="76"/>
  <c r="F15" i="76"/>
  <c r="X15" i="76"/>
  <c r="G13" i="77" l="1"/>
  <c r="E16" i="76"/>
  <c r="F16" i="76"/>
  <c r="G15" i="76"/>
  <c r="X16" i="76"/>
  <c r="G14" i="77" l="1"/>
  <c r="E17" i="76"/>
  <c r="F17" i="76"/>
  <c r="G16" i="76"/>
  <c r="X17" i="76"/>
  <c r="G15" i="77" l="1"/>
  <c r="E18" i="76"/>
  <c r="G17" i="76"/>
  <c r="F18" i="76"/>
  <c r="X18" i="76"/>
  <c r="G16" i="77" l="1"/>
  <c r="E19" i="76"/>
  <c r="G18" i="76"/>
  <c r="F19" i="76"/>
  <c r="X19" i="76"/>
  <c r="G17" i="77" l="1"/>
  <c r="E20" i="76"/>
  <c r="G19" i="76"/>
  <c r="F20" i="76"/>
  <c r="X20" i="76"/>
  <c r="G18" i="77" l="1"/>
  <c r="E21" i="76"/>
  <c r="F21" i="76"/>
  <c r="G20" i="76"/>
  <c r="X21" i="76"/>
  <c r="G19" i="77" l="1"/>
  <c r="E22" i="76"/>
  <c r="G21" i="76"/>
  <c r="F22" i="76"/>
  <c r="X22" i="76"/>
  <c r="G20" i="77" l="1"/>
  <c r="E23" i="76"/>
  <c r="F23" i="76"/>
  <c r="G22" i="76"/>
  <c r="X23" i="76"/>
  <c r="G21" i="77" l="1"/>
  <c r="E24" i="76"/>
  <c r="G23" i="76"/>
  <c r="F24" i="76"/>
  <c r="X24" i="76"/>
  <c r="G22" i="77" l="1"/>
  <c r="E25" i="76"/>
  <c r="G24" i="76"/>
  <c r="F25" i="76"/>
  <c r="X25" i="76"/>
  <c r="G23" i="77" l="1"/>
  <c r="E26" i="76"/>
  <c r="G25" i="76"/>
  <c r="F26" i="76"/>
  <c r="X26" i="76"/>
  <c r="G24" i="77" l="1"/>
  <c r="E27" i="76"/>
  <c r="G26" i="76"/>
  <c r="F27" i="76"/>
  <c r="X27" i="76"/>
  <c r="G25" i="77" l="1"/>
  <c r="E28" i="76"/>
  <c r="G27" i="76"/>
  <c r="F28" i="76"/>
  <c r="X28" i="76"/>
  <c r="G26" i="77" l="1"/>
  <c r="E29" i="76"/>
  <c r="G28" i="76"/>
  <c r="F29" i="76"/>
  <c r="X29" i="76"/>
  <c r="G27" i="77" l="1"/>
  <c r="E30" i="76"/>
  <c r="F30" i="76"/>
  <c r="G29" i="76"/>
  <c r="X30" i="76"/>
  <c r="G28" i="77" l="1"/>
  <c r="E31" i="76"/>
  <c r="F31" i="76"/>
  <c r="G30" i="76"/>
  <c r="X31" i="76"/>
  <c r="G29" i="77" l="1"/>
  <c r="E32" i="76"/>
  <c r="G31" i="76"/>
  <c r="F32" i="76"/>
  <c r="X32" i="76"/>
  <c r="G30" i="77" l="1"/>
  <c r="E33" i="76"/>
  <c r="F33" i="76"/>
  <c r="G32" i="76"/>
  <c r="X33" i="76"/>
  <c r="G31" i="77" l="1"/>
  <c r="E34" i="76"/>
  <c r="G33" i="76"/>
  <c r="F34" i="76"/>
  <c r="X34" i="76"/>
  <c r="G32" i="77" l="1"/>
  <c r="E35" i="76"/>
  <c r="G34" i="76"/>
  <c r="F35" i="76"/>
  <c r="X35" i="76"/>
  <c r="G33" i="77" l="1"/>
  <c r="E36" i="76"/>
  <c r="G35" i="76"/>
  <c r="F36" i="76"/>
  <c r="X36" i="76"/>
  <c r="G34" i="77" l="1"/>
  <c r="E37" i="76"/>
  <c r="G36" i="76"/>
  <c r="F37" i="76"/>
  <c r="X37" i="76"/>
  <c r="G35" i="77" l="1"/>
  <c r="E38" i="76"/>
  <c r="F38" i="76"/>
  <c r="G38" i="76" s="1"/>
  <c r="G37" i="76"/>
  <c r="X38" i="76"/>
  <c r="G36" i="77" l="1"/>
  <c r="E39" i="76"/>
  <c r="F39" i="76"/>
  <c r="X39" i="76"/>
  <c r="G37" i="77" l="1"/>
  <c r="E41" i="76"/>
  <c r="G39" i="76"/>
  <c r="F41" i="76"/>
  <c r="X41" i="76"/>
  <c r="G39" i="77" l="1"/>
  <c r="F4" i="75"/>
  <c r="F5" i="75"/>
  <c r="F6" i="75"/>
  <c r="F7" i="75"/>
  <c r="F8" i="75"/>
  <c r="F9" i="75"/>
  <c r="F10" i="75"/>
  <c r="F11" i="75"/>
  <c r="F12" i="75"/>
  <c r="F13" i="75"/>
  <c r="F14" i="75"/>
  <c r="F15" i="75"/>
  <c r="F16" i="75"/>
  <c r="F3" i="75"/>
  <c r="F156" i="74"/>
  <c r="F146" i="74"/>
  <c r="F179" i="74"/>
  <c r="F137" i="74"/>
  <c r="F169" i="74"/>
  <c r="F121" i="74"/>
  <c r="F19" i="74"/>
  <c r="F80" i="74"/>
  <c r="F66" i="74"/>
  <c r="F135" i="74"/>
  <c r="F192" i="74"/>
  <c r="F201" i="74"/>
  <c r="F148" i="74"/>
  <c r="F81" i="74"/>
  <c r="F171" i="74"/>
  <c r="F216" i="74"/>
  <c r="F154" i="74"/>
  <c r="F218" i="74"/>
  <c r="F224" i="74"/>
  <c r="F9" i="74"/>
  <c r="F160" i="74"/>
  <c r="F112" i="74"/>
  <c r="F214" i="74"/>
  <c r="F26" i="74"/>
  <c r="F20" i="74"/>
  <c r="F88" i="74"/>
  <c r="F52" i="74"/>
  <c r="F76" i="74"/>
  <c r="F75" i="74"/>
  <c r="F21" i="74"/>
  <c r="F253" i="74"/>
  <c r="F210" i="74"/>
  <c r="F235" i="74"/>
  <c r="F34" i="74"/>
  <c r="F217" i="74"/>
  <c r="F118" i="74"/>
  <c r="F116" i="74"/>
  <c r="F197" i="74"/>
  <c r="F150" i="74"/>
  <c r="F16" i="74"/>
  <c r="F240" i="74"/>
  <c r="F136" i="74"/>
  <c r="F187" i="74"/>
  <c r="F233" i="74"/>
  <c r="F57" i="74"/>
  <c r="F142" i="74"/>
  <c r="F243" i="74"/>
  <c r="F145" i="74"/>
  <c r="F199" i="74"/>
  <c r="F248" i="74"/>
  <c r="F97" i="74"/>
  <c r="F138" i="74"/>
  <c r="F245" i="74"/>
  <c r="F238" i="74"/>
  <c r="F227" i="74"/>
  <c r="F149" i="74"/>
  <c r="F226" i="74"/>
  <c r="F55" i="74"/>
  <c r="F29" i="74"/>
  <c r="F17" i="74"/>
  <c r="F22" i="74"/>
  <c r="F193" i="74"/>
  <c r="F182" i="74"/>
  <c r="F153" i="74"/>
  <c r="F189" i="74"/>
  <c r="F63" i="74"/>
  <c r="F47" i="74"/>
  <c r="F200" i="74"/>
  <c r="F163" i="74"/>
  <c r="F93" i="74"/>
  <c r="F164" i="74"/>
  <c r="F209" i="74"/>
  <c r="F167" i="74"/>
  <c r="F255" i="74"/>
  <c r="F158" i="74"/>
  <c r="F65" i="74"/>
  <c r="F131" i="74"/>
  <c r="F194" i="74"/>
  <c r="F30" i="74"/>
  <c r="F211" i="74"/>
  <c r="F140" i="74"/>
  <c r="F258" i="74"/>
  <c r="F221" i="74"/>
  <c r="F74" i="74"/>
  <c r="F119" i="74"/>
  <c r="F83" i="74"/>
  <c r="F122" i="74"/>
  <c r="F111" i="74"/>
  <c r="F166" i="74"/>
  <c r="F103" i="74"/>
  <c r="F257" i="74"/>
  <c r="F175" i="74"/>
  <c r="F129" i="74"/>
  <c r="F95" i="74"/>
  <c r="F51" i="74"/>
  <c r="F31" i="74"/>
  <c r="F190" i="74"/>
  <c r="F213" i="74"/>
  <c r="F25" i="74"/>
  <c r="F132" i="74"/>
  <c r="F114" i="74"/>
  <c r="F173" i="74"/>
  <c r="F139" i="74"/>
  <c r="F92" i="74"/>
  <c r="F219" i="74"/>
  <c r="F165" i="74"/>
  <c r="F168" i="74"/>
  <c r="F101" i="74"/>
  <c r="F15" i="74"/>
  <c r="F124" i="74"/>
  <c r="F50" i="74"/>
  <c r="F53" i="74"/>
  <c r="F152" i="74"/>
  <c r="F246" i="74"/>
  <c r="F127" i="74"/>
  <c r="F24" i="74"/>
  <c r="F107" i="74"/>
  <c r="F46" i="74"/>
  <c r="F100" i="74"/>
  <c r="F133" i="74"/>
  <c r="F170" i="74"/>
  <c r="F105" i="74"/>
  <c r="F33" i="74"/>
  <c r="F223" i="74"/>
  <c r="F256" i="74"/>
  <c r="F38" i="74"/>
  <c r="F236" i="74"/>
  <c r="F207" i="74"/>
  <c r="F45" i="74"/>
  <c r="F215" i="74"/>
  <c r="F96" i="74"/>
  <c r="F130" i="74"/>
  <c r="F252" i="74"/>
  <c r="F73" i="74"/>
  <c r="F14" i="74"/>
  <c r="F56" i="74"/>
  <c r="F177" i="74"/>
  <c r="F94" i="74"/>
  <c r="F58" i="74"/>
  <c r="F151" i="74"/>
  <c r="F206" i="74"/>
  <c r="F143" i="74"/>
  <c r="F234" i="74"/>
  <c r="F78" i="74"/>
  <c r="F32" i="74"/>
  <c r="F120" i="74"/>
  <c r="F11" i="74"/>
  <c r="F228" i="74"/>
  <c r="F77" i="74"/>
  <c r="F244" i="74"/>
  <c r="F91" i="74"/>
  <c r="F186" i="74"/>
  <c r="F18" i="74"/>
  <c r="F104" i="74"/>
  <c r="F183" i="74"/>
  <c r="F110" i="74"/>
  <c r="F60" i="74"/>
  <c r="F7" i="74"/>
  <c r="F49" i="74"/>
  <c r="F90" i="74"/>
  <c r="F222" i="74"/>
  <c r="F185" i="74"/>
  <c r="F225" i="74"/>
  <c r="F205" i="74"/>
  <c r="F126" i="74"/>
  <c r="F42" i="74"/>
  <c r="F204" i="74"/>
  <c r="F123" i="74"/>
  <c r="F172" i="74"/>
  <c r="F202" i="74"/>
  <c r="F176" i="74"/>
  <c r="F99" i="74"/>
  <c r="F10" i="74"/>
  <c r="F174" i="74"/>
  <c r="F229" i="74"/>
  <c r="F39" i="74"/>
  <c r="F59" i="74"/>
  <c r="F128" i="74"/>
  <c r="F86" i="74"/>
  <c r="F41" i="74"/>
  <c r="F241" i="74"/>
  <c r="F181" i="74"/>
  <c r="F141" i="74"/>
  <c r="F125" i="74"/>
  <c r="F198" i="74"/>
  <c r="F212" i="74"/>
  <c r="F191" i="74"/>
  <c r="F195" i="74"/>
  <c r="F35" i="74"/>
  <c r="F84" i="74"/>
  <c r="F249" i="74"/>
  <c r="F44" i="74"/>
  <c r="F27" i="74"/>
  <c r="F159" i="74"/>
  <c r="F13" i="74"/>
  <c r="F247" i="74"/>
  <c r="F68" i="74"/>
  <c r="F62" i="74"/>
  <c r="F28" i="74"/>
  <c r="F40" i="74"/>
  <c r="F239" i="74"/>
  <c r="F161" i="74"/>
  <c r="F203" i="74"/>
  <c r="F180" i="74"/>
  <c r="F71" i="74"/>
  <c r="F12" i="74"/>
  <c r="F113" i="74"/>
  <c r="F8" i="74"/>
  <c r="F6" i="74"/>
  <c r="F72" i="74"/>
  <c r="F115" i="74"/>
  <c r="F196" i="74"/>
  <c r="F79" i="74"/>
  <c r="F178" i="74"/>
  <c r="F54" i="74"/>
  <c r="F237" i="74"/>
  <c r="F220" i="74"/>
  <c r="F43" i="74"/>
  <c r="F89" i="74"/>
  <c r="F23" i="74"/>
  <c r="F98" i="74"/>
  <c r="F242" i="74"/>
  <c r="F254" i="74"/>
  <c r="F232" i="74"/>
  <c r="F82" i="74"/>
  <c r="F48" i="74"/>
  <c r="F102" i="74"/>
  <c r="F106" i="74"/>
  <c r="F109" i="74"/>
  <c r="F85" i="74"/>
  <c r="F61" i="74"/>
  <c r="F36" i="74"/>
  <c r="F157" i="74"/>
  <c r="F67" i="74"/>
  <c r="F251" i="74"/>
  <c r="F117" i="74"/>
  <c r="F64" i="74"/>
  <c r="F230" i="74"/>
  <c r="F155" i="74"/>
  <c r="F231" i="74"/>
  <c r="F144" i="74"/>
  <c r="F250" i="74"/>
  <c r="F208" i="74"/>
  <c r="F37" i="74"/>
  <c r="F87" i="74"/>
  <c r="F184" i="74"/>
  <c r="F188" i="74"/>
  <c r="F162" i="74"/>
  <c r="F108" i="74"/>
  <c r="F70" i="74"/>
  <c r="F69" i="74"/>
  <c r="F147" i="74"/>
  <c r="F134" i="74"/>
  <c r="G41" i="76"/>
  <c r="B4" i="74"/>
  <c r="O16" i="72" l="1"/>
  <c r="O15" i="72"/>
  <c r="O14" i="72"/>
  <c r="O13" i="72"/>
  <c r="O12" i="72"/>
  <c r="O11" i="72"/>
  <c r="O10" i="72"/>
  <c r="O9" i="72"/>
  <c r="O8" i="72"/>
  <c r="O7" i="72"/>
  <c r="O6" i="72"/>
  <c r="O5" i="72"/>
  <c r="B3" i="74"/>
  <c r="P5" i="72" l="1" a="1"/>
  <c r="P11" i="72" s="1"/>
  <c r="B5" i="74"/>
  <c r="D3" i="74"/>
  <c r="P7" i="72" l="1"/>
  <c r="P15" i="72"/>
  <c r="P6" i="72"/>
  <c r="P13" i="72"/>
  <c r="P9" i="72"/>
  <c r="P10" i="72"/>
  <c r="P5" i="72"/>
  <c r="P12" i="72"/>
  <c r="P16" i="72"/>
  <c r="P14" i="72"/>
  <c r="P8" i="72"/>
  <c r="P4" i="72"/>
  <c r="F216" i="70" l="1"/>
  <c r="F177" i="70"/>
  <c r="F241" i="70"/>
  <c r="F202" i="70"/>
  <c r="F163" i="70"/>
  <c r="F227" i="70"/>
  <c r="F188" i="70"/>
  <c r="F252" i="70"/>
  <c r="F221" i="70"/>
  <c r="F206" i="70"/>
  <c r="F215" i="70"/>
  <c r="F175" i="70"/>
  <c r="F140" i="70"/>
  <c r="F141" i="70"/>
  <c r="F134" i="70"/>
  <c r="F127" i="70"/>
  <c r="F120" i="70"/>
  <c r="F121" i="70"/>
  <c r="F122" i="70"/>
  <c r="F123" i="70"/>
  <c r="F160" i="70"/>
  <c r="F224" i="70"/>
  <c r="F185" i="70"/>
  <c r="F249" i="70"/>
  <c r="F210" i="70"/>
  <c r="F171" i="70"/>
  <c r="F235" i="70"/>
  <c r="F196" i="70"/>
  <c r="F165" i="70"/>
  <c r="F237" i="70"/>
  <c r="F214" i="70"/>
  <c r="F231" i="70"/>
  <c r="F199" i="70"/>
  <c r="F148" i="70"/>
  <c r="F149" i="70"/>
  <c r="F142" i="70"/>
  <c r="F135" i="70"/>
  <c r="F128" i="70"/>
  <c r="F129" i="70"/>
  <c r="F130" i="70"/>
  <c r="F131" i="70"/>
  <c r="F168" i="70"/>
  <c r="F232" i="70"/>
  <c r="F193" i="70"/>
  <c r="F257" i="70"/>
  <c r="F218" i="70"/>
  <c r="F179" i="70"/>
  <c r="F243" i="70"/>
  <c r="F204" i="70"/>
  <c r="F173" i="70"/>
  <c r="F245" i="70"/>
  <c r="F230" i="70"/>
  <c r="F247" i="70"/>
  <c r="F223" i="70"/>
  <c r="F156" i="70"/>
  <c r="F157" i="70"/>
  <c r="F150" i="70"/>
  <c r="F143" i="70"/>
  <c r="F136" i="70"/>
  <c r="F137" i="70"/>
  <c r="F138" i="70"/>
  <c r="F139" i="70"/>
  <c r="F176" i="70"/>
  <c r="F240" i="70"/>
  <c r="F201" i="70"/>
  <c r="F162" i="70"/>
  <c r="F226" i="70"/>
  <c r="F187" i="70"/>
  <c r="F251" i="70"/>
  <c r="F212" i="70"/>
  <c r="F181" i="70"/>
  <c r="F253" i="70"/>
  <c r="F246" i="70"/>
  <c r="F229" i="70"/>
  <c r="F239" i="70"/>
  <c r="F100" i="70"/>
  <c r="F101" i="70"/>
  <c r="F94" i="70"/>
  <c r="F158" i="70"/>
  <c r="F151" i="70"/>
  <c r="F144" i="70"/>
  <c r="F145" i="70"/>
  <c r="F146" i="70"/>
  <c r="F147" i="70"/>
  <c r="F184" i="70"/>
  <c r="F248" i="70"/>
  <c r="F209" i="70"/>
  <c r="F170" i="70"/>
  <c r="F234" i="70"/>
  <c r="F195" i="70"/>
  <c r="F259" i="70"/>
  <c r="F220" i="70"/>
  <c r="F189" i="70"/>
  <c r="F166" i="70"/>
  <c r="F167" i="70"/>
  <c r="F198" i="70"/>
  <c r="F255" i="70"/>
  <c r="F108" i="70"/>
  <c r="F109" i="70"/>
  <c r="F102" i="70"/>
  <c r="F95" i="70"/>
  <c r="F159" i="70"/>
  <c r="F152" i="70"/>
  <c r="F153" i="70"/>
  <c r="F154" i="70"/>
  <c r="F155" i="70"/>
  <c r="F192" i="70"/>
  <c r="F256" i="70"/>
  <c r="F217" i="70"/>
  <c r="F178" i="70"/>
  <c r="F242" i="70"/>
  <c r="F203" i="70"/>
  <c r="F164" i="70"/>
  <c r="F228" i="70"/>
  <c r="F197" i="70"/>
  <c r="F174" i="70"/>
  <c r="F183" i="70"/>
  <c r="F222" i="70"/>
  <c r="F116" i="70"/>
  <c r="F117" i="70"/>
  <c r="F110" i="70"/>
  <c r="F103" i="70"/>
  <c r="F96" i="70"/>
  <c r="F97" i="70"/>
  <c r="F98" i="70"/>
  <c r="F99" i="70"/>
  <c r="F200" i="70"/>
  <c r="F161" i="70"/>
  <c r="F225" i="70"/>
  <c r="F186" i="70"/>
  <c r="F250" i="70"/>
  <c r="F211" i="70"/>
  <c r="F172" i="70"/>
  <c r="F236" i="70"/>
  <c r="F205" i="70"/>
  <c r="F182" i="70"/>
  <c r="F191" i="70"/>
  <c r="F238" i="70"/>
  <c r="F124" i="70"/>
  <c r="F125" i="70"/>
  <c r="F118" i="70"/>
  <c r="F111" i="70"/>
  <c r="F104" i="70"/>
  <c r="F105" i="70"/>
  <c r="F106" i="70"/>
  <c r="F107" i="70"/>
  <c r="F93" i="70"/>
  <c r="F208" i="70"/>
  <c r="F169" i="70"/>
  <c r="F233" i="70"/>
  <c r="F194" i="70"/>
  <c r="F258" i="70"/>
  <c r="F219" i="70"/>
  <c r="F180" i="70"/>
  <c r="F244" i="70"/>
  <c r="F213" i="70"/>
  <c r="F190" i="70"/>
  <c r="F207" i="70"/>
  <c r="F254" i="70"/>
  <c r="F132" i="70"/>
  <c r="F133" i="70"/>
  <c r="F126" i="70"/>
  <c r="F119" i="70"/>
  <c r="F112" i="70"/>
  <c r="F113" i="70"/>
  <c r="F114" i="70"/>
  <c r="F115" i="70"/>
  <c r="F214" i="71"/>
  <c r="F188" i="71"/>
  <c r="F191" i="71"/>
  <c r="F197" i="71"/>
  <c r="F184" i="71"/>
  <c r="F225" i="71"/>
  <c r="F251" i="71"/>
  <c r="F243" i="71"/>
  <c r="F208" i="71"/>
  <c r="F198" i="71"/>
  <c r="F172" i="71"/>
  <c r="F239" i="71"/>
  <c r="F245" i="71"/>
  <c r="F218" i="71"/>
  <c r="F252" i="71"/>
  <c r="F255" i="71"/>
  <c r="F256" i="71"/>
  <c r="F219" i="71"/>
  <c r="F174" i="71"/>
  <c r="F194" i="71"/>
  <c r="F215" i="71"/>
  <c r="F221" i="71"/>
  <c r="F177" i="71"/>
  <c r="F248" i="71"/>
  <c r="F236" i="71"/>
  <c r="F160" i="71"/>
  <c r="F156" i="71"/>
  <c r="F193" i="71"/>
  <c r="F183" i="71"/>
  <c r="F189" i="71"/>
  <c r="F176" i="71"/>
  <c r="F155" i="71"/>
  <c r="F217" i="71"/>
  <c r="F238" i="71"/>
  <c r="F212" i="71"/>
  <c r="F234" i="71"/>
  <c r="F179" i="71"/>
  <c r="F241" i="71"/>
  <c r="F167" i="71"/>
  <c r="F173" i="71"/>
  <c r="F224" i="71"/>
  <c r="F237" i="71"/>
  <c r="F247" i="71"/>
  <c r="F253" i="71"/>
  <c r="F210" i="71"/>
  <c r="F166" i="71"/>
  <c r="F211" i="71"/>
  <c r="F187" i="71"/>
  <c r="F195" i="71"/>
  <c r="F200" i="71"/>
  <c r="F190" i="71"/>
  <c r="F164" i="71"/>
  <c r="F231" i="71"/>
  <c r="F168" i="71"/>
  <c r="F157" i="71"/>
  <c r="F209" i="71"/>
  <c r="F230" i="71"/>
  <c r="F204" i="71"/>
  <c r="F207" i="71"/>
  <c r="F213" i="71"/>
  <c r="F169" i="71"/>
  <c r="F254" i="71"/>
  <c r="F228" i="71"/>
  <c r="F227" i="71"/>
  <c r="F259" i="71"/>
  <c r="F240" i="71"/>
  <c r="F158" i="71"/>
  <c r="F250" i="71"/>
  <c r="F163" i="71"/>
  <c r="F226" i="71"/>
  <c r="F178" i="71"/>
  <c r="F242" i="71"/>
  <c r="F233" i="71"/>
  <c r="F159" i="71"/>
  <c r="F165" i="71"/>
  <c r="F216" i="71"/>
  <c r="F206" i="71"/>
  <c r="F180" i="71"/>
  <c r="F201" i="71"/>
  <c r="F222" i="71"/>
  <c r="F196" i="71"/>
  <c r="F199" i="71"/>
  <c r="F205" i="71"/>
  <c r="F192" i="71"/>
  <c r="F182" i="71"/>
  <c r="F203" i="71"/>
  <c r="F223" i="71"/>
  <c r="F229" i="71"/>
  <c r="F185" i="71"/>
  <c r="F162" i="71"/>
  <c r="F244" i="71"/>
  <c r="F186" i="71"/>
  <c r="F258" i="71"/>
  <c r="F170" i="71"/>
  <c r="F232" i="71"/>
  <c r="F202" i="71"/>
  <c r="F161" i="71"/>
  <c r="F246" i="71"/>
  <c r="F220" i="71"/>
  <c r="F171" i="71"/>
  <c r="F235" i="71"/>
  <c r="F249" i="71"/>
  <c r="F175" i="71"/>
  <c r="F181" i="71"/>
  <c r="F257" i="71"/>
  <c r="F92" i="70"/>
  <c r="F110" i="71"/>
  <c r="F86" i="70"/>
  <c r="F44" i="70"/>
  <c r="F23" i="71"/>
  <c r="F55" i="70"/>
  <c r="F90" i="71"/>
  <c r="F25" i="70"/>
  <c r="F96" i="71"/>
  <c r="F140" i="71"/>
  <c r="F12" i="71"/>
  <c r="F68" i="71"/>
  <c r="F59" i="70"/>
  <c r="F91" i="70"/>
  <c r="F108" i="71"/>
  <c r="F51" i="70"/>
  <c r="F42" i="71"/>
  <c r="F63" i="70"/>
  <c r="F133" i="71"/>
  <c r="F78" i="70"/>
  <c r="F73" i="70"/>
  <c r="F8" i="70"/>
  <c r="F112" i="71"/>
  <c r="F31" i="71"/>
  <c r="F43" i="71"/>
  <c r="F42" i="70"/>
  <c r="F71" i="71"/>
  <c r="F45" i="71"/>
  <c r="F46" i="70"/>
  <c r="F81" i="71"/>
  <c r="F69" i="71"/>
  <c r="F109" i="71"/>
  <c r="F115" i="71"/>
  <c r="F154" i="71"/>
  <c r="F50" i="70"/>
  <c r="F24" i="71"/>
  <c r="F16" i="71"/>
  <c r="F136" i="71"/>
  <c r="F52" i="70"/>
  <c r="F113" i="71"/>
  <c r="F58" i="70"/>
  <c r="F101" i="71"/>
  <c r="F84" i="71"/>
  <c r="F95" i="71"/>
  <c r="F48" i="71"/>
  <c r="F56" i="71"/>
  <c r="F22" i="71"/>
  <c r="F90" i="70"/>
  <c r="F138" i="71"/>
  <c r="F89" i="71"/>
  <c r="F72" i="71"/>
  <c r="F39" i="71"/>
  <c r="F54" i="71"/>
  <c r="F148" i="71"/>
  <c r="F66" i="70"/>
  <c r="F65" i="70"/>
  <c r="F60" i="70"/>
  <c r="F39" i="70"/>
  <c r="F67" i="71"/>
  <c r="F114" i="71"/>
  <c r="F49" i="70"/>
  <c r="F54" i="70"/>
  <c r="F63" i="71"/>
  <c r="F35" i="71"/>
  <c r="F26" i="70"/>
  <c r="F68" i="70"/>
  <c r="F145" i="71"/>
  <c r="F34" i="70"/>
  <c r="F56" i="70"/>
  <c r="F80" i="71"/>
  <c r="F32" i="71"/>
  <c r="F122" i="71"/>
  <c r="F29" i="70"/>
  <c r="F98" i="71"/>
  <c r="F99" i="71"/>
  <c r="F151" i="71"/>
  <c r="F19" i="71"/>
  <c r="F20" i="70"/>
  <c r="F152" i="71"/>
  <c r="F38" i="71"/>
  <c r="F38" i="70"/>
  <c r="F85" i="70"/>
  <c r="F76" i="71"/>
  <c r="F48" i="70"/>
  <c r="F132" i="71"/>
  <c r="F124" i="71"/>
  <c r="F74" i="70"/>
  <c r="F16" i="70"/>
  <c r="F106" i="71"/>
  <c r="F83" i="71"/>
  <c r="F55" i="71"/>
  <c r="F8" i="71"/>
  <c r="F33" i="71"/>
  <c r="F45" i="70"/>
  <c r="F44" i="71"/>
  <c r="F105" i="71"/>
  <c r="F64" i="71"/>
  <c r="F118" i="71"/>
  <c r="F111" i="71"/>
  <c r="F143" i="71"/>
  <c r="F61" i="70"/>
  <c r="F91" i="71"/>
  <c r="F40" i="70"/>
  <c r="F153" i="71"/>
  <c r="F5" i="71"/>
  <c r="F15" i="71"/>
  <c r="F80" i="70"/>
  <c r="F73" i="71"/>
  <c r="F29" i="71"/>
  <c r="F89" i="70"/>
  <c r="F21" i="71"/>
  <c r="F141" i="71"/>
  <c r="F19" i="70"/>
  <c r="F127" i="71"/>
  <c r="F67" i="70"/>
  <c r="F130" i="71"/>
  <c r="F47" i="71"/>
  <c r="F88" i="71"/>
  <c r="F7" i="70"/>
  <c r="F150" i="71"/>
  <c r="F116" i="71"/>
  <c r="F75" i="70"/>
  <c r="F82" i="70"/>
  <c r="F120" i="71"/>
  <c r="F149" i="71"/>
  <c r="F11" i="70"/>
  <c r="F27" i="70"/>
  <c r="F131" i="71"/>
  <c r="F41" i="71"/>
  <c r="F49" i="71"/>
  <c r="F9" i="71"/>
  <c r="F37" i="70"/>
  <c r="F18" i="70"/>
  <c r="F135" i="71"/>
  <c r="F93" i="71"/>
  <c r="F76" i="70"/>
  <c r="F43" i="70"/>
  <c r="F30" i="71"/>
  <c r="F18" i="71"/>
  <c r="F70" i="70"/>
  <c r="F144" i="71"/>
  <c r="F15" i="70"/>
  <c r="F59" i="71"/>
  <c r="F5" i="70"/>
  <c r="F102" i="71"/>
  <c r="F117" i="71"/>
  <c r="F82" i="71"/>
  <c r="F24" i="70"/>
  <c r="F97" i="71"/>
  <c r="F34" i="71"/>
  <c r="F40" i="71"/>
  <c r="F85" i="71"/>
  <c r="F57" i="71"/>
  <c r="F6" i="71"/>
  <c r="F79" i="70"/>
  <c r="F10" i="70"/>
  <c r="F78" i="71"/>
  <c r="F30" i="70"/>
  <c r="F7" i="71"/>
  <c r="F123" i="71"/>
  <c r="F58" i="71"/>
  <c r="F50" i="71"/>
  <c r="F6" i="70"/>
  <c r="F87" i="71"/>
  <c r="F25" i="71"/>
  <c r="F66" i="71"/>
  <c r="F53" i="70"/>
  <c r="F26" i="71"/>
  <c r="F20" i="71"/>
  <c r="F121" i="71"/>
  <c r="F17" i="71"/>
  <c r="F88" i="70"/>
  <c r="F61" i="71"/>
  <c r="F32" i="70"/>
  <c r="F125" i="71"/>
  <c r="F57" i="70"/>
  <c r="F81" i="70"/>
  <c r="F46" i="71"/>
  <c r="F23" i="70"/>
  <c r="F126" i="71"/>
  <c r="F28" i="71"/>
  <c r="F65" i="71"/>
  <c r="F47" i="70"/>
  <c r="F83" i="70"/>
  <c r="F79" i="71"/>
  <c r="F92" i="71"/>
  <c r="F147" i="71"/>
  <c r="F22" i="70"/>
  <c r="F94" i="71"/>
  <c r="F142" i="71"/>
  <c r="F13" i="70"/>
  <c r="F36" i="71"/>
  <c r="F71" i="70"/>
  <c r="F129" i="71"/>
  <c r="F134" i="71"/>
  <c r="F77" i="71"/>
  <c r="F12" i="70"/>
  <c r="F64" i="70"/>
  <c r="F10" i="71"/>
  <c r="F75" i="71"/>
  <c r="F9" i="70"/>
  <c r="F87" i="70"/>
  <c r="F51" i="71"/>
  <c r="F77" i="70"/>
  <c r="F11" i="71"/>
  <c r="F119" i="71"/>
  <c r="F17" i="70"/>
  <c r="F37" i="71"/>
  <c r="F14" i="71"/>
  <c r="F62" i="70"/>
  <c r="F72" i="70"/>
  <c r="F139" i="71"/>
  <c r="F13" i="71"/>
  <c r="F107" i="71"/>
  <c r="F100" i="71"/>
  <c r="F70" i="71"/>
  <c r="F41" i="70"/>
  <c r="F60" i="71"/>
  <c r="F86" i="71"/>
  <c r="F33" i="70"/>
  <c r="F21" i="70"/>
  <c r="F103" i="71"/>
  <c r="F128" i="71"/>
  <c r="F53" i="71"/>
  <c r="F28" i="70"/>
  <c r="F62" i="71"/>
  <c r="F35" i="70"/>
  <c r="F137" i="71"/>
  <c r="F84" i="70"/>
  <c r="F27" i="71"/>
  <c r="F31" i="70"/>
  <c r="F36" i="70"/>
  <c r="F52" i="71"/>
  <c r="F146" i="71"/>
  <c r="F14" i="70"/>
  <c r="F69" i="70"/>
  <c r="F104" i="71"/>
  <c r="F74" i="71"/>
  <c r="B3" i="71"/>
  <c r="B3" i="70"/>
  <c r="K328" i="69" l="1"/>
  <c r="K327" i="69"/>
  <c r="K326" i="69"/>
  <c r="L326" i="69" s="1"/>
  <c r="K325" i="69"/>
  <c r="K324" i="69"/>
  <c r="L324" i="69" s="1"/>
  <c r="K323" i="69"/>
  <c r="L323" i="69" s="1"/>
  <c r="K322" i="69"/>
  <c r="L322" i="69" s="1"/>
  <c r="K321" i="69"/>
  <c r="L321" i="69" s="1"/>
  <c r="K320" i="69"/>
  <c r="K319" i="69"/>
  <c r="L319" i="69" s="1"/>
  <c r="K318" i="69"/>
  <c r="L318" i="69" s="1"/>
  <c r="K317" i="69"/>
  <c r="L317" i="69" s="1"/>
  <c r="K316" i="69"/>
  <c r="L316" i="69" s="1"/>
  <c r="K315" i="69"/>
  <c r="L315" i="69" s="1"/>
  <c r="K314" i="69"/>
  <c r="L314" i="69" s="1"/>
  <c r="K313" i="69"/>
  <c r="L313" i="69" s="1"/>
  <c r="K312" i="69"/>
  <c r="K311" i="69"/>
  <c r="L311" i="69" s="1"/>
  <c r="D328" i="69"/>
  <c r="D327" i="69"/>
  <c r="D326" i="69"/>
  <c r="D325" i="69"/>
  <c r="D324" i="69"/>
  <c r="D323" i="69"/>
  <c r="D322" i="69"/>
  <c r="D321" i="69"/>
  <c r="D320" i="69"/>
  <c r="D319" i="69"/>
  <c r="D318" i="69"/>
  <c r="D317" i="69"/>
  <c r="D316" i="69"/>
  <c r="D315" i="69"/>
  <c r="D314" i="69"/>
  <c r="D313" i="69"/>
  <c r="D312" i="69"/>
  <c r="D311" i="69"/>
  <c r="K310" i="69"/>
  <c r="L310" i="69" s="1"/>
  <c r="K309" i="69"/>
  <c r="L309" i="69" s="1"/>
  <c r="K308" i="69"/>
  <c r="L308" i="69" s="1"/>
  <c r="K307" i="69"/>
  <c r="L307" i="69" s="1"/>
  <c r="K306" i="69"/>
  <c r="K305" i="69"/>
  <c r="L305" i="69" s="1"/>
  <c r="K304" i="69"/>
  <c r="L304" i="69" s="1"/>
  <c r="K303" i="69"/>
  <c r="L303" i="69" s="1"/>
  <c r="K302" i="69"/>
  <c r="L302" i="69" s="1"/>
  <c r="K301" i="69"/>
  <c r="L301" i="69" s="1"/>
  <c r="K300" i="69"/>
  <c r="L300" i="69" s="1"/>
  <c r="K299" i="69"/>
  <c r="L299" i="69" s="1"/>
  <c r="K298" i="69"/>
  <c r="L298" i="69" s="1"/>
  <c r="K297" i="69"/>
  <c r="L297" i="69" s="1"/>
  <c r="K296" i="69"/>
  <c r="L296" i="69" s="1"/>
  <c r="K295" i="69"/>
  <c r="L295" i="69" s="1"/>
  <c r="K294" i="69"/>
  <c r="L294" i="69" s="1"/>
  <c r="K293" i="69"/>
  <c r="L293" i="69" s="1"/>
  <c r="D310" i="69"/>
  <c r="D309" i="69"/>
  <c r="D307" i="69"/>
  <c r="D306" i="69"/>
  <c r="D305" i="69"/>
  <c r="D304" i="69"/>
  <c r="D303" i="69"/>
  <c r="D302" i="69"/>
  <c r="D301" i="69"/>
  <c r="D299" i="69"/>
  <c r="D298" i="69"/>
  <c r="D297" i="69"/>
  <c r="D296" i="69"/>
  <c r="D295" i="69"/>
  <c r="D294" i="69"/>
  <c r="K292" i="69"/>
  <c r="K291" i="69"/>
  <c r="L291" i="69" s="1"/>
  <c r="K290" i="69"/>
  <c r="L290" i="69" s="1"/>
  <c r="K289" i="69"/>
  <c r="L289" i="69" s="1"/>
  <c r="K288" i="69"/>
  <c r="L288" i="69" s="1"/>
  <c r="K287" i="69"/>
  <c r="L287" i="69" s="1"/>
  <c r="K286" i="69"/>
  <c r="L286" i="69" s="1"/>
  <c r="K285" i="69"/>
  <c r="L285" i="69" s="1"/>
  <c r="K284" i="69"/>
  <c r="K283" i="69"/>
  <c r="L283" i="69" s="1"/>
  <c r="K282" i="69"/>
  <c r="L282" i="69" s="1"/>
  <c r="K281" i="69"/>
  <c r="L281" i="69" s="1"/>
  <c r="K280" i="69"/>
  <c r="L280" i="69" s="1"/>
  <c r="K279" i="69"/>
  <c r="L279" i="69" s="1"/>
  <c r="K278" i="69"/>
  <c r="L278" i="69" s="1"/>
  <c r="K277" i="69"/>
  <c r="L277" i="69" s="1"/>
  <c r="K276" i="69"/>
  <c r="K275" i="69"/>
  <c r="L275" i="69" s="1"/>
  <c r="D292" i="69"/>
  <c r="D291" i="69"/>
  <c r="D290" i="69"/>
  <c r="D289" i="69"/>
  <c r="D288" i="69"/>
  <c r="D287" i="69"/>
  <c r="D286" i="69"/>
  <c r="D285" i="69"/>
  <c r="D284" i="69"/>
  <c r="D283" i="69"/>
  <c r="D282" i="69"/>
  <c r="D281" i="69"/>
  <c r="D280" i="69"/>
  <c r="D279" i="69"/>
  <c r="D278" i="69"/>
  <c r="D277" i="69"/>
  <c r="D276" i="69"/>
  <c r="D275" i="69"/>
  <c r="K274" i="69"/>
  <c r="L274" i="69" s="1"/>
  <c r="K273" i="69"/>
  <c r="L273" i="69" s="1"/>
  <c r="K272" i="69"/>
  <c r="L272" i="69" s="1"/>
  <c r="K271" i="69"/>
  <c r="L271" i="69" s="1"/>
  <c r="K270" i="69"/>
  <c r="L270" i="69" s="1"/>
  <c r="K269" i="69"/>
  <c r="L269" i="69" s="1"/>
  <c r="K268" i="69"/>
  <c r="L268" i="69" s="1"/>
  <c r="K267" i="69"/>
  <c r="L267" i="69" s="1"/>
  <c r="K266" i="69"/>
  <c r="L266" i="69" s="1"/>
  <c r="K265" i="69"/>
  <c r="L265" i="69" s="1"/>
  <c r="K264" i="69"/>
  <c r="L264" i="69" s="1"/>
  <c r="K263" i="69"/>
  <c r="K262" i="69"/>
  <c r="L262" i="69" s="1"/>
  <c r="K261" i="69"/>
  <c r="L261" i="69" s="1"/>
  <c r="K260" i="69"/>
  <c r="L260" i="69" s="1"/>
  <c r="K259" i="69"/>
  <c r="L259" i="69" s="1"/>
  <c r="K258" i="69"/>
  <c r="L258" i="69" s="1"/>
  <c r="K257" i="69"/>
  <c r="L257" i="69" s="1"/>
  <c r="D274" i="69"/>
  <c r="D271" i="69"/>
  <c r="D270" i="69"/>
  <c r="D269" i="69"/>
  <c r="D268" i="69"/>
  <c r="D267" i="69"/>
  <c r="D266" i="69"/>
  <c r="D264" i="69"/>
  <c r="D263" i="69"/>
  <c r="D262" i="69"/>
  <c r="D261" i="69"/>
  <c r="D260" i="69"/>
  <c r="D259" i="69"/>
  <c r="D258" i="69"/>
  <c r="D257" i="69"/>
  <c r="K256" i="69"/>
  <c r="K255" i="69"/>
  <c r="L255" i="69" s="1"/>
  <c r="K254" i="69"/>
  <c r="L254" i="69" s="1"/>
  <c r="K253" i="69"/>
  <c r="L253" i="69" s="1"/>
  <c r="K252" i="69"/>
  <c r="L252" i="69" s="1"/>
  <c r="K251" i="69"/>
  <c r="L251" i="69" s="1"/>
  <c r="K250" i="69"/>
  <c r="L250" i="69" s="1"/>
  <c r="K249" i="69"/>
  <c r="L249" i="69" s="1"/>
  <c r="K248" i="69"/>
  <c r="K247" i="69"/>
  <c r="L247" i="69" s="1"/>
  <c r="K246" i="69"/>
  <c r="L246" i="69" s="1"/>
  <c r="K245" i="69"/>
  <c r="L245" i="69" s="1"/>
  <c r="K244" i="69"/>
  <c r="L244" i="69" s="1"/>
  <c r="K243" i="69"/>
  <c r="L243" i="69" s="1"/>
  <c r="K242" i="69"/>
  <c r="L242" i="69" s="1"/>
  <c r="K241" i="69"/>
  <c r="L241" i="69" s="1"/>
  <c r="K240" i="69"/>
  <c r="K239" i="69"/>
  <c r="L239" i="69" s="1"/>
  <c r="D256" i="69"/>
  <c r="D255" i="69"/>
  <c r="D254" i="69"/>
  <c r="D253" i="69"/>
  <c r="D252" i="69"/>
  <c r="D251" i="69"/>
  <c r="D250" i="69"/>
  <c r="D249" i="69"/>
  <c r="D248" i="69"/>
  <c r="D247" i="69"/>
  <c r="D246" i="69"/>
  <c r="D245" i="69"/>
  <c r="D244" i="69"/>
  <c r="D243" i="69"/>
  <c r="D242" i="69"/>
  <c r="D241" i="69"/>
  <c r="D240" i="69"/>
  <c r="D239" i="69"/>
  <c r="K238" i="69"/>
  <c r="L238" i="69" s="1"/>
  <c r="K237" i="69"/>
  <c r="L237" i="69" s="1"/>
  <c r="K236" i="69"/>
  <c r="L236" i="69" s="1"/>
  <c r="K235" i="69"/>
  <c r="L235" i="69" s="1"/>
  <c r="K234" i="69"/>
  <c r="L234" i="69" s="1"/>
  <c r="K233" i="69"/>
  <c r="L233" i="69" s="1"/>
  <c r="K232" i="69"/>
  <c r="L232" i="69" s="1"/>
  <c r="K231" i="69"/>
  <c r="L231" i="69" s="1"/>
  <c r="K230" i="69"/>
  <c r="L230" i="69" s="1"/>
  <c r="K229" i="69"/>
  <c r="L229" i="69" s="1"/>
  <c r="K228" i="69"/>
  <c r="L228" i="69" s="1"/>
  <c r="K227" i="69"/>
  <c r="L227" i="69" s="1"/>
  <c r="K226" i="69"/>
  <c r="L226" i="69" s="1"/>
  <c r="K225" i="69"/>
  <c r="L225" i="69" s="1"/>
  <c r="K224" i="69"/>
  <c r="L224" i="69" s="1"/>
  <c r="K223" i="69"/>
  <c r="L223" i="69" s="1"/>
  <c r="K222" i="69"/>
  <c r="L222" i="69" s="1"/>
  <c r="K221" i="69"/>
  <c r="L221" i="69" s="1"/>
  <c r="D238" i="69"/>
  <c r="D236" i="69"/>
  <c r="D235" i="69"/>
  <c r="D234" i="69"/>
  <c r="D233" i="69"/>
  <c r="D232" i="69"/>
  <c r="D231" i="69"/>
  <c r="D230" i="69"/>
  <c r="D227" i="69"/>
  <c r="D226" i="69"/>
  <c r="D225" i="69"/>
  <c r="D224" i="69"/>
  <c r="D223" i="69"/>
  <c r="D222" i="69"/>
  <c r="D221" i="69"/>
  <c r="K220" i="69"/>
  <c r="K219" i="69"/>
  <c r="L219" i="69" s="1"/>
  <c r="K218" i="69"/>
  <c r="L218" i="69" s="1"/>
  <c r="K217" i="69"/>
  <c r="L217" i="69" s="1"/>
  <c r="K216" i="69"/>
  <c r="L216" i="69" s="1"/>
  <c r="K215" i="69"/>
  <c r="L215" i="69" s="1"/>
  <c r="K214" i="69"/>
  <c r="L214" i="69" s="1"/>
  <c r="K213" i="69"/>
  <c r="L213" i="69" s="1"/>
  <c r="K212" i="69"/>
  <c r="L212" i="69" s="1"/>
  <c r="K211" i="69"/>
  <c r="L211" i="69" s="1"/>
  <c r="K210" i="69"/>
  <c r="L210" i="69" s="1"/>
  <c r="K209" i="69"/>
  <c r="L209" i="69" s="1"/>
  <c r="K208" i="69"/>
  <c r="L208" i="69" s="1"/>
  <c r="K207" i="69"/>
  <c r="L207" i="69" s="1"/>
  <c r="K206" i="69"/>
  <c r="L206" i="69" s="1"/>
  <c r="K205" i="69"/>
  <c r="L205" i="69" s="1"/>
  <c r="K204" i="69"/>
  <c r="L204" i="69" s="1"/>
  <c r="K203" i="69"/>
  <c r="L203" i="69" s="1"/>
  <c r="D220" i="69"/>
  <c r="D219" i="69"/>
  <c r="D218" i="69"/>
  <c r="D217" i="69"/>
  <c r="D216" i="69"/>
  <c r="D215" i="69"/>
  <c r="D214" i="69"/>
  <c r="D213" i="69"/>
  <c r="D212" i="69"/>
  <c r="D211" i="69"/>
  <c r="D210" i="69"/>
  <c r="D209" i="69"/>
  <c r="D208" i="69"/>
  <c r="D207" i="69"/>
  <c r="D206" i="69"/>
  <c r="D205" i="69"/>
  <c r="D204" i="69"/>
  <c r="D203" i="69"/>
  <c r="K202" i="69"/>
  <c r="L202" i="69" s="1"/>
  <c r="K201" i="69"/>
  <c r="L201" i="69" s="1"/>
  <c r="K200" i="69"/>
  <c r="L200" i="69" s="1"/>
  <c r="K199" i="69"/>
  <c r="L199" i="69" s="1"/>
  <c r="K198" i="69"/>
  <c r="L198" i="69" s="1"/>
  <c r="K197" i="69"/>
  <c r="L197" i="69" s="1"/>
  <c r="K196" i="69"/>
  <c r="L196" i="69" s="1"/>
  <c r="K195" i="69"/>
  <c r="L195" i="69" s="1"/>
  <c r="K194" i="69"/>
  <c r="L194" i="69" s="1"/>
  <c r="K193" i="69"/>
  <c r="L193" i="69" s="1"/>
  <c r="K192" i="69"/>
  <c r="L192" i="69" s="1"/>
  <c r="K191" i="69"/>
  <c r="L191" i="69" s="1"/>
  <c r="K190" i="69"/>
  <c r="K189" i="69"/>
  <c r="L189" i="69" s="1"/>
  <c r="K188" i="69"/>
  <c r="L188" i="69" s="1"/>
  <c r="K187" i="69"/>
  <c r="L187" i="69" s="1"/>
  <c r="K186" i="69"/>
  <c r="L186" i="69" s="1"/>
  <c r="K185" i="69"/>
  <c r="L185" i="69" s="1"/>
  <c r="D202" i="69"/>
  <c r="D201" i="69"/>
  <c r="D200" i="69"/>
  <c r="D199" i="69"/>
  <c r="D198" i="69"/>
  <c r="D197" i="69"/>
  <c r="D196" i="69"/>
  <c r="D195" i="69"/>
  <c r="D194" i="69"/>
  <c r="D193" i="69"/>
  <c r="D191" i="69"/>
  <c r="D190" i="69"/>
  <c r="D189" i="69"/>
  <c r="D188" i="69"/>
  <c r="D187" i="69"/>
  <c r="D186" i="69"/>
  <c r="D185" i="69"/>
  <c r="K184" i="69"/>
  <c r="L184" i="69" s="1"/>
  <c r="K183" i="69"/>
  <c r="L183" i="69" s="1"/>
  <c r="K182" i="69"/>
  <c r="L182" i="69" s="1"/>
  <c r="K181" i="69"/>
  <c r="L181" i="69" s="1"/>
  <c r="K180" i="69"/>
  <c r="L180" i="69" s="1"/>
  <c r="K179" i="69"/>
  <c r="L179" i="69" s="1"/>
  <c r="K178" i="69"/>
  <c r="L178" i="69" s="1"/>
  <c r="K177" i="69"/>
  <c r="L177" i="69" s="1"/>
  <c r="K176" i="69"/>
  <c r="L176" i="69" s="1"/>
  <c r="K175" i="69"/>
  <c r="L175" i="69" s="1"/>
  <c r="K174" i="69"/>
  <c r="L174" i="69" s="1"/>
  <c r="K173" i="69"/>
  <c r="L173" i="69" s="1"/>
  <c r="K172" i="69"/>
  <c r="L172" i="69" s="1"/>
  <c r="K171" i="69"/>
  <c r="L171" i="69" s="1"/>
  <c r="K170" i="69"/>
  <c r="L170" i="69" s="1"/>
  <c r="K169" i="69"/>
  <c r="L169" i="69" s="1"/>
  <c r="K168" i="69"/>
  <c r="K167" i="69"/>
  <c r="L167" i="69" s="1"/>
  <c r="D184" i="69"/>
  <c r="D183" i="69"/>
  <c r="D182" i="69"/>
  <c r="D181" i="69"/>
  <c r="D180" i="69"/>
  <c r="D178" i="69"/>
  <c r="D177" i="69"/>
  <c r="D176" i="69"/>
  <c r="D175" i="69"/>
  <c r="D174" i="69"/>
  <c r="D173" i="69"/>
  <c r="D172" i="69"/>
  <c r="D170" i="69"/>
  <c r="D169" i="69"/>
  <c r="D168" i="69"/>
  <c r="D167" i="69"/>
  <c r="K166" i="69"/>
  <c r="L166" i="69" s="1"/>
  <c r="K165" i="69"/>
  <c r="L165" i="69" s="1"/>
  <c r="K164" i="69"/>
  <c r="L164" i="69" s="1"/>
  <c r="K163" i="69"/>
  <c r="L163" i="69" s="1"/>
  <c r="K162" i="69"/>
  <c r="L162" i="69" s="1"/>
  <c r="K161" i="69"/>
  <c r="L161" i="69" s="1"/>
  <c r="K160" i="69"/>
  <c r="L160" i="69" s="1"/>
  <c r="K159" i="69"/>
  <c r="L159" i="69" s="1"/>
  <c r="K158" i="69"/>
  <c r="L158" i="69" s="1"/>
  <c r="K157" i="69"/>
  <c r="L157" i="69" s="1"/>
  <c r="K156" i="69"/>
  <c r="L156" i="69" s="1"/>
  <c r="K155" i="69"/>
  <c r="L155" i="69" s="1"/>
  <c r="K154" i="69"/>
  <c r="L154" i="69" s="1"/>
  <c r="K153" i="69"/>
  <c r="L153" i="69" s="1"/>
  <c r="K152" i="69"/>
  <c r="L152" i="69" s="1"/>
  <c r="K151" i="69"/>
  <c r="L151" i="69" s="1"/>
  <c r="K150" i="69"/>
  <c r="L150" i="69" s="1"/>
  <c r="K149" i="69"/>
  <c r="L149" i="69" s="1"/>
  <c r="D166" i="69"/>
  <c r="D165" i="69"/>
  <c r="D164" i="69"/>
  <c r="D163" i="69"/>
  <c r="D162" i="69"/>
  <c r="D161" i="69"/>
  <c r="D160" i="69"/>
  <c r="D159" i="69"/>
  <c r="D158" i="69"/>
  <c r="D157" i="69"/>
  <c r="D156" i="69"/>
  <c r="D155" i="69"/>
  <c r="D154" i="69"/>
  <c r="D153" i="69"/>
  <c r="D152" i="69"/>
  <c r="D151" i="69"/>
  <c r="D150" i="69"/>
  <c r="L328" i="69"/>
  <c r="L327" i="69"/>
  <c r="L325" i="69"/>
  <c r="L320" i="69"/>
  <c r="L312" i="69"/>
  <c r="D308" i="69"/>
  <c r="L306" i="69"/>
  <c r="D300" i="69"/>
  <c r="D293" i="69"/>
  <c r="L292" i="69"/>
  <c r="L284" i="69"/>
  <c r="L276" i="69"/>
  <c r="D273" i="69"/>
  <c r="D272" i="69"/>
  <c r="D265" i="69"/>
  <c r="L263" i="69"/>
  <c r="L256" i="69"/>
  <c r="L248" i="69"/>
  <c r="L240" i="69"/>
  <c r="D237" i="69"/>
  <c r="D229" i="69"/>
  <c r="D228" i="69"/>
  <c r="L220" i="69"/>
  <c r="D192" i="69"/>
  <c r="L190" i="69"/>
  <c r="D179" i="69"/>
  <c r="D171" i="69"/>
  <c r="L168" i="69"/>
  <c r="D149" i="69"/>
  <c r="K148" i="69"/>
  <c r="L148" i="69" s="1"/>
  <c r="K147" i="69"/>
  <c r="L147" i="69" s="1"/>
  <c r="K146" i="69"/>
  <c r="L146" i="69" s="1"/>
  <c r="K145" i="69"/>
  <c r="L145" i="69" s="1"/>
  <c r="K144" i="69"/>
  <c r="L144" i="69" s="1"/>
  <c r="K143" i="69"/>
  <c r="L143" i="69" s="1"/>
  <c r="K142" i="69"/>
  <c r="L142" i="69" s="1"/>
  <c r="K141" i="69"/>
  <c r="L141" i="69" s="1"/>
  <c r="K140" i="69"/>
  <c r="L140" i="69" s="1"/>
  <c r="K139" i="69"/>
  <c r="L139" i="69" s="1"/>
  <c r="K138" i="69"/>
  <c r="L138" i="69" s="1"/>
  <c r="K137" i="69"/>
  <c r="L137" i="69" s="1"/>
  <c r="K136" i="69"/>
  <c r="L136" i="69" s="1"/>
  <c r="K135" i="69"/>
  <c r="L135" i="69" s="1"/>
  <c r="K134" i="69"/>
  <c r="L134" i="69" s="1"/>
  <c r="K133" i="69"/>
  <c r="L133" i="69" s="1"/>
  <c r="K132" i="69"/>
  <c r="L132" i="69" s="1"/>
  <c r="K131" i="69"/>
  <c r="L131" i="69" s="1"/>
  <c r="D148" i="69"/>
  <c r="D147" i="69"/>
  <c r="D146" i="69"/>
  <c r="D145" i="69"/>
  <c r="D144" i="69"/>
  <c r="D143" i="69"/>
  <c r="D142" i="69"/>
  <c r="D141" i="69"/>
  <c r="D140" i="69"/>
  <c r="D139" i="69"/>
  <c r="D138" i="69"/>
  <c r="D137" i="69"/>
  <c r="D136" i="69"/>
  <c r="D135" i="69"/>
  <c r="D134" i="69"/>
  <c r="D133" i="69"/>
  <c r="D132" i="69"/>
  <c r="D131" i="69"/>
  <c r="K130" i="69"/>
  <c r="L130" i="69" s="1"/>
  <c r="K129" i="69"/>
  <c r="L129" i="69" s="1"/>
  <c r="K128" i="69"/>
  <c r="L128" i="69" s="1"/>
  <c r="K127" i="69"/>
  <c r="L127" i="69" s="1"/>
  <c r="K126" i="69"/>
  <c r="L126" i="69" s="1"/>
  <c r="K125" i="69"/>
  <c r="L125" i="69" s="1"/>
  <c r="K124" i="69"/>
  <c r="L124" i="69" s="1"/>
  <c r="K123" i="69"/>
  <c r="L123" i="69" s="1"/>
  <c r="K122" i="69"/>
  <c r="L122" i="69" s="1"/>
  <c r="K121" i="69"/>
  <c r="L121" i="69" s="1"/>
  <c r="K120" i="69"/>
  <c r="L120" i="69" s="1"/>
  <c r="K119" i="69"/>
  <c r="L119" i="69" s="1"/>
  <c r="K118" i="69"/>
  <c r="L118" i="69" s="1"/>
  <c r="K117" i="69"/>
  <c r="L117" i="69" s="1"/>
  <c r="K116" i="69"/>
  <c r="L116" i="69" s="1"/>
  <c r="K115" i="69"/>
  <c r="L115" i="69" s="1"/>
  <c r="K114" i="69"/>
  <c r="L114" i="69" s="1"/>
  <c r="K113" i="69"/>
  <c r="L113" i="69" s="1"/>
  <c r="D130" i="69"/>
  <c r="D129" i="69"/>
  <c r="D128" i="69"/>
  <c r="D127" i="69"/>
  <c r="D126" i="69"/>
  <c r="D125" i="69"/>
  <c r="D124" i="69"/>
  <c r="D123" i="69"/>
  <c r="D122" i="69"/>
  <c r="D121" i="69"/>
  <c r="D120" i="69"/>
  <c r="D119" i="69"/>
  <c r="D118" i="69"/>
  <c r="D117" i="69"/>
  <c r="D116" i="69"/>
  <c r="D115" i="69"/>
  <c r="D114" i="69"/>
  <c r="D113" i="69"/>
  <c r="K112" i="69"/>
  <c r="L112" i="69" s="1"/>
  <c r="K111" i="69"/>
  <c r="L111" i="69" s="1"/>
  <c r="K110" i="69"/>
  <c r="L110" i="69" s="1"/>
  <c r="K109" i="69"/>
  <c r="L109" i="69" s="1"/>
  <c r="K108" i="69"/>
  <c r="L108" i="69" s="1"/>
  <c r="K107" i="69"/>
  <c r="L107" i="69" s="1"/>
  <c r="K106" i="69"/>
  <c r="L106" i="69" s="1"/>
  <c r="K105" i="69"/>
  <c r="L105" i="69" s="1"/>
  <c r="K104" i="69"/>
  <c r="L104" i="69" s="1"/>
  <c r="K103" i="69"/>
  <c r="L103" i="69" s="1"/>
  <c r="K102" i="69"/>
  <c r="L102" i="69" s="1"/>
  <c r="K101" i="69"/>
  <c r="L101" i="69" s="1"/>
  <c r="K100" i="69"/>
  <c r="L100" i="69" s="1"/>
  <c r="K99" i="69"/>
  <c r="L99" i="69" s="1"/>
  <c r="K98" i="69"/>
  <c r="L98" i="69" s="1"/>
  <c r="K97" i="69"/>
  <c r="L97" i="69" s="1"/>
  <c r="K96" i="69"/>
  <c r="L96" i="69" s="1"/>
  <c r="K95" i="69"/>
  <c r="L95" i="69" s="1"/>
  <c r="D112" i="69"/>
  <c r="D111" i="69"/>
  <c r="D110" i="69"/>
  <c r="D109" i="69"/>
  <c r="D108" i="69"/>
  <c r="D107" i="69"/>
  <c r="D106" i="69"/>
  <c r="D105" i="69"/>
  <c r="D104" i="69"/>
  <c r="D103" i="69"/>
  <c r="D102" i="69"/>
  <c r="D101" i="69"/>
  <c r="D100" i="69"/>
  <c r="D99" i="69"/>
  <c r="D98" i="69"/>
  <c r="D97" i="69"/>
  <c r="D96" i="69"/>
  <c r="D95" i="69"/>
  <c r="K94" i="69"/>
  <c r="L94" i="69" s="1"/>
  <c r="K93" i="69"/>
  <c r="L93" i="69" s="1"/>
  <c r="K92" i="69"/>
  <c r="L92" i="69" s="1"/>
  <c r="K91" i="69"/>
  <c r="L91" i="69" s="1"/>
  <c r="K90" i="69"/>
  <c r="L90" i="69" s="1"/>
  <c r="K89" i="69"/>
  <c r="L89" i="69" s="1"/>
  <c r="K88" i="69"/>
  <c r="L88" i="69" s="1"/>
  <c r="K87" i="69"/>
  <c r="L87" i="69" s="1"/>
  <c r="K86" i="69"/>
  <c r="L86" i="69" s="1"/>
  <c r="K85" i="69"/>
  <c r="L85" i="69" s="1"/>
  <c r="K84" i="69"/>
  <c r="L84" i="69" s="1"/>
  <c r="K83" i="69"/>
  <c r="L83" i="69" s="1"/>
  <c r="K82" i="69"/>
  <c r="L82" i="69" s="1"/>
  <c r="K81" i="69"/>
  <c r="L81" i="69" s="1"/>
  <c r="K80" i="69"/>
  <c r="L80" i="69" s="1"/>
  <c r="K79" i="69"/>
  <c r="L79" i="69" s="1"/>
  <c r="K78" i="69"/>
  <c r="L78" i="69" s="1"/>
  <c r="K77" i="69"/>
  <c r="L77" i="69" s="1"/>
  <c r="D94" i="69"/>
  <c r="D93" i="69"/>
  <c r="D92" i="69"/>
  <c r="D91" i="69"/>
  <c r="D90" i="69"/>
  <c r="D89" i="69"/>
  <c r="D88" i="69"/>
  <c r="D87" i="69"/>
  <c r="D86" i="69"/>
  <c r="D85" i="69"/>
  <c r="D84" i="69"/>
  <c r="D83" i="69"/>
  <c r="D82" i="69"/>
  <c r="D81" i="69"/>
  <c r="D80" i="69"/>
  <c r="D79" i="69"/>
  <c r="D78" i="69"/>
  <c r="D77" i="69"/>
  <c r="K76" i="69"/>
  <c r="L76" i="69" s="1"/>
  <c r="K75" i="69"/>
  <c r="L75" i="69" s="1"/>
  <c r="K74" i="69"/>
  <c r="L74" i="69" s="1"/>
  <c r="K73" i="69"/>
  <c r="L73" i="69" s="1"/>
  <c r="K72" i="69"/>
  <c r="L72" i="69" s="1"/>
  <c r="K71" i="69"/>
  <c r="L71" i="69" s="1"/>
  <c r="K70" i="69"/>
  <c r="L70" i="69" s="1"/>
  <c r="K69" i="69"/>
  <c r="L69" i="69" s="1"/>
  <c r="K68" i="69"/>
  <c r="L68" i="69" s="1"/>
  <c r="K67" i="69"/>
  <c r="L67" i="69" s="1"/>
  <c r="K66" i="69"/>
  <c r="L66" i="69" s="1"/>
  <c r="K65" i="69"/>
  <c r="L65" i="69" s="1"/>
  <c r="K64" i="69"/>
  <c r="L64" i="69" s="1"/>
  <c r="K63" i="69"/>
  <c r="L63" i="69" s="1"/>
  <c r="K62" i="69"/>
  <c r="L62" i="69" s="1"/>
  <c r="K61" i="69"/>
  <c r="L61" i="69" s="1"/>
  <c r="K60" i="69"/>
  <c r="L60" i="69" s="1"/>
  <c r="K59" i="69"/>
  <c r="L59" i="69" s="1"/>
  <c r="D76" i="69"/>
  <c r="D75" i="69"/>
  <c r="D74" i="69"/>
  <c r="D73" i="69"/>
  <c r="D72" i="69"/>
  <c r="D71" i="69"/>
  <c r="D70" i="69"/>
  <c r="D69" i="69"/>
  <c r="D68" i="69"/>
  <c r="D67" i="69"/>
  <c r="D66" i="69"/>
  <c r="D65" i="69"/>
  <c r="D64" i="69"/>
  <c r="D63" i="69"/>
  <c r="D62" i="69"/>
  <c r="D61" i="69"/>
  <c r="D60" i="69"/>
  <c r="D59" i="69"/>
  <c r="K58" i="69"/>
  <c r="L58" i="69" s="1"/>
  <c r="K57" i="69"/>
  <c r="L57" i="69" s="1"/>
  <c r="K56" i="69"/>
  <c r="L56" i="69" s="1"/>
  <c r="K55" i="69"/>
  <c r="L55" i="69" s="1"/>
  <c r="K54" i="69"/>
  <c r="L54" i="69" s="1"/>
  <c r="K53" i="69"/>
  <c r="L53" i="69" s="1"/>
  <c r="K52" i="69"/>
  <c r="L52" i="69" s="1"/>
  <c r="K51" i="69"/>
  <c r="L51" i="69" s="1"/>
  <c r="K50" i="69"/>
  <c r="L50" i="69" s="1"/>
  <c r="K49" i="69"/>
  <c r="L49" i="69" s="1"/>
  <c r="K48" i="69"/>
  <c r="L48" i="69" s="1"/>
  <c r="K47" i="69"/>
  <c r="L47" i="69" s="1"/>
  <c r="K46" i="69"/>
  <c r="L46" i="69" s="1"/>
  <c r="K45" i="69"/>
  <c r="L45" i="69" s="1"/>
  <c r="K44" i="69"/>
  <c r="L44" i="69" s="1"/>
  <c r="K43" i="69"/>
  <c r="L43" i="69" s="1"/>
  <c r="K42" i="69"/>
  <c r="L42" i="69" s="1"/>
  <c r="K41" i="69"/>
  <c r="L41" i="69" s="1"/>
  <c r="K40" i="69"/>
  <c r="L40" i="69" s="1"/>
  <c r="K39" i="69"/>
  <c r="L39" i="69" s="1"/>
  <c r="K38" i="69"/>
  <c r="L38" i="69" s="1"/>
  <c r="K37" i="69"/>
  <c r="L37" i="69" s="1"/>
  <c r="K36" i="69"/>
  <c r="L36" i="69" s="1"/>
  <c r="K35" i="69"/>
  <c r="L35" i="69" s="1"/>
  <c r="K34" i="69"/>
  <c r="L34" i="69" s="1"/>
  <c r="K33" i="69"/>
  <c r="L33" i="69" s="1"/>
  <c r="K32" i="69"/>
  <c r="L32" i="69" s="1"/>
  <c r="K31" i="69"/>
  <c r="L31" i="69" s="1"/>
  <c r="K30" i="69"/>
  <c r="L30" i="69" s="1"/>
  <c r="K29" i="69"/>
  <c r="L29" i="69" s="1"/>
  <c r="K28" i="69"/>
  <c r="L28" i="69" s="1"/>
  <c r="K27" i="69"/>
  <c r="L27" i="69" s="1"/>
  <c r="K26" i="69"/>
  <c r="L26" i="69" s="1"/>
  <c r="K25" i="69"/>
  <c r="L25" i="69" s="1"/>
  <c r="K24" i="69"/>
  <c r="L24" i="69" s="1"/>
  <c r="K23" i="69"/>
  <c r="L23" i="69" s="1"/>
  <c r="K22" i="69"/>
  <c r="L22" i="69" s="1"/>
  <c r="K21" i="69"/>
  <c r="L21" i="69" s="1"/>
  <c r="K20" i="69"/>
  <c r="L20" i="69" s="1"/>
  <c r="K19" i="69"/>
  <c r="L19" i="69" s="1"/>
  <c r="K18" i="69"/>
  <c r="L18" i="69" s="1"/>
  <c r="K17" i="69"/>
  <c r="L17" i="69" s="1"/>
  <c r="K16" i="69"/>
  <c r="L16" i="69" s="1"/>
  <c r="K15" i="69"/>
  <c r="L15" i="69" s="1"/>
  <c r="K14" i="69"/>
  <c r="L14" i="69" s="1"/>
  <c r="K13" i="69"/>
  <c r="L13" i="69" s="1"/>
  <c r="K12" i="69"/>
  <c r="L12" i="69" s="1"/>
  <c r="K11" i="69"/>
  <c r="L11" i="69" s="1"/>
  <c r="K10" i="69"/>
  <c r="L10" i="69" s="1"/>
  <c r="K9" i="69"/>
  <c r="L9" i="69" s="1"/>
  <c r="K8" i="69"/>
  <c r="L8" i="69" s="1"/>
  <c r="K7" i="69"/>
  <c r="L7" i="69" s="1"/>
  <c r="K6" i="69"/>
  <c r="L6" i="69" s="1"/>
  <c r="K5" i="69"/>
  <c r="L5" i="69" s="1"/>
  <c r="D58" i="69"/>
  <c r="D57" i="69"/>
  <c r="D56" i="69"/>
  <c r="D55" i="69"/>
  <c r="D54" i="69"/>
  <c r="D53" i="69"/>
  <c r="D52" i="69"/>
  <c r="D51" i="69"/>
  <c r="D50" i="69"/>
  <c r="D49" i="69"/>
  <c r="D48" i="69"/>
  <c r="D47" i="69"/>
  <c r="D46" i="69"/>
  <c r="D45" i="69"/>
  <c r="D44" i="69"/>
  <c r="D43" i="69"/>
  <c r="D42" i="69"/>
  <c r="D41" i="69"/>
  <c r="D40" i="69"/>
  <c r="D39" i="69"/>
  <c r="D38" i="69"/>
  <c r="D37" i="69"/>
  <c r="D36" i="69"/>
  <c r="D35" i="69"/>
  <c r="D34" i="69"/>
  <c r="D33" i="69"/>
  <c r="D32" i="69"/>
  <c r="D31" i="69"/>
  <c r="D30" i="69"/>
  <c r="D29" i="69"/>
  <c r="D28" i="69"/>
  <c r="D27" i="69"/>
  <c r="D26" i="69"/>
  <c r="D25" i="69"/>
  <c r="D24" i="69"/>
  <c r="D23" i="69"/>
  <c r="D22" i="69"/>
  <c r="D21" i="69"/>
  <c r="D20" i="69"/>
  <c r="D19" i="69"/>
  <c r="D18" i="69"/>
  <c r="D17" i="69"/>
  <c r="D16" i="69"/>
  <c r="D15" i="69"/>
  <c r="D14" i="69"/>
  <c r="D13" i="69"/>
  <c r="D12" i="69"/>
  <c r="D11" i="69"/>
  <c r="D10" i="69"/>
  <c r="D9" i="69"/>
  <c r="D8" i="69"/>
  <c r="D7" i="69"/>
  <c r="D6" i="69"/>
  <c r="D5" i="69"/>
  <c r="B2" i="71"/>
  <c r="E82" i="69"/>
  <c r="E32" i="69"/>
  <c r="E66" i="69"/>
  <c r="E79" i="69"/>
  <c r="E275" i="69"/>
  <c r="E295" i="69"/>
  <c r="E198" i="69"/>
  <c r="E162" i="69"/>
  <c r="E272" i="69"/>
  <c r="E72" i="69"/>
  <c r="E93" i="69"/>
  <c r="E169" i="69"/>
  <c r="E213" i="69"/>
  <c r="B2" i="70"/>
  <c r="E110" i="69"/>
  <c r="E165" i="69"/>
  <c r="E214" i="69"/>
  <c r="E302" i="69"/>
  <c r="E145" i="69"/>
  <c r="E242" i="69"/>
  <c r="E174" i="69"/>
  <c r="E185" i="69"/>
  <c r="E308" i="69"/>
  <c r="E223" i="69"/>
  <c r="E299" i="69"/>
  <c r="E49" i="69"/>
  <c r="E228" i="69"/>
  <c r="E113" i="69"/>
  <c r="E183" i="69"/>
  <c r="E283" i="69"/>
  <c r="E271" i="69"/>
  <c r="E65" i="69"/>
  <c r="E227" i="69"/>
  <c r="E31" i="69"/>
  <c r="E314" i="69"/>
  <c r="E177" i="69"/>
  <c r="E42" i="69"/>
  <c r="E281" i="69"/>
  <c r="E230" i="69"/>
  <c r="E120" i="69"/>
  <c r="E14" i="69"/>
  <c r="E211" i="69"/>
  <c r="E106" i="69"/>
  <c r="E255" i="69"/>
  <c r="E325" i="69"/>
  <c r="E91" i="69"/>
  <c r="E44" i="69"/>
  <c r="E181" i="69"/>
  <c r="E52" i="69"/>
  <c r="E321" i="69"/>
  <c r="E76" i="69"/>
  <c r="E180" i="69"/>
  <c r="E215" i="69"/>
  <c r="E147" i="69"/>
  <c r="E126" i="69"/>
  <c r="E85" i="69"/>
  <c r="E310" i="69"/>
  <c r="E282" i="69"/>
  <c r="E73" i="69"/>
  <c r="E166" i="69"/>
  <c r="E193" i="69"/>
  <c r="E243" i="69"/>
  <c r="E19" i="69"/>
  <c r="E252" i="69"/>
  <c r="E16" i="69"/>
  <c r="E205" i="69"/>
  <c r="E156" i="69"/>
  <c r="E309" i="69"/>
  <c r="E218" i="69"/>
  <c r="E134" i="69"/>
  <c r="E158" i="69"/>
  <c r="E179" i="69"/>
  <c r="E84" i="69"/>
  <c r="E161" i="69"/>
  <c r="E103" i="69"/>
  <c r="E87" i="69"/>
  <c r="E141" i="69"/>
  <c r="E98" i="69"/>
  <c r="E290" i="69"/>
  <c r="E7" i="69"/>
  <c r="E262" i="69"/>
  <c r="E60" i="69"/>
  <c r="E116" i="69"/>
  <c r="E307" i="69"/>
  <c r="E163" i="69"/>
  <c r="E150" i="69"/>
  <c r="E88" i="69"/>
  <c r="E43" i="69"/>
  <c r="E234" i="69"/>
  <c r="E144" i="69"/>
  <c r="E107" i="69"/>
  <c r="E176" i="69"/>
  <c r="E100" i="69"/>
  <c r="E226" i="69"/>
  <c r="E239" i="69"/>
  <c r="E235" i="69"/>
  <c r="E121" i="69"/>
  <c r="E154" i="69"/>
  <c r="E119" i="69"/>
  <c r="E90" i="69"/>
  <c r="E175" i="69"/>
  <c r="E186" i="69"/>
  <c r="E195" i="69"/>
  <c r="E142" i="69"/>
  <c r="E231" i="69"/>
  <c r="E294" i="69"/>
  <c r="E109" i="69"/>
  <c r="E216" i="69"/>
  <c r="E101" i="69"/>
  <c r="E8" i="69"/>
  <c r="E232" i="69"/>
  <c r="E217" i="69"/>
  <c r="E17" i="69"/>
  <c r="E132" i="69"/>
  <c r="E221" i="69"/>
  <c r="E48" i="69"/>
  <c r="E25" i="69"/>
  <c r="E303" i="69"/>
  <c r="E54" i="69"/>
  <c r="E324" i="69"/>
  <c r="E39" i="69"/>
  <c r="E194" i="69"/>
  <c r="E229" i="69"/>
  <c r="E292" i="69"/>
  <c r="E53" i="69"/>
  <c r="E38" i="69"/>
  <c r="E33" i="69"/>
  <c r="E127" i="69"/>
  <c r="E293" i="69"/>
  <c r="E104" i="69"/>
  <c r="E171" i="69"/>
  <c r="E152" i="69"/>
  <c r="E298" i="69"/>
  <c r="E269" i="69"/>
  <c r="E264" i="69"/>
  <c r="E26" i="69"/>
  <c r="E197" i="69"/>
  <c r="E253" i="69"/>
  <c r="E22" i="69"/>
  <c r="E280" i="69"/>
  <c r="E311" i="69"/>
  <c r="E77" i="69"/>
  <c r="E316" i="69"/>
  <c r="E260" i="69"/>
  <c r="E29" i="69"/>
  <c r="E204" i="69"/>
  <c r="E219" i="69"/>
  <c r="E20" i="69"/>
  <c r="E67" i="69"/>
  <c r="E225" i="69"/>
  <c r="E131" i="69"/>
  <c r="E37" i="69"/>
  <c r="E278" i="69"/>
  <c r="E9" i="69"/>
  <c r="E233" i="69"/>
  <c r="E203" i="69"/>
  <c r="E212" i="69"/>
  <c r="E139" i="69"/>
  <c r="E312" i="69"/>
  <c r="E172" i="69"/>
  <c r="E55" i="69"/>
  <c r="E83" i="69"/>
  <c r="E105" i="69"/>
  <c r="E28" i="69"/>
  <c r="E238" i="69"/>
  <c r="E192" i="69"/>
  <c r="E276" i="69"/>
  <c r="E62" i="69"/>
  <c r="E265" i="69"/>
  <c r="E155" i="69"/>
  <c r="E112" i="69"/>
  <c r="E300" i="69"/>
  <c r="E318" i="69"/>
  <c r="E92" i="69"/>
  <c r="E208" i="69"/>
  <c r="E167" i="69"/>
  <c r="E149" i="69"/>
  <c r="E244" i="69"/>
  <c r="E287" i="69"/>
  <c r="E96" i="69"/>
  <c r="E184" i="69"/>
  <c r="E125" i="69"/>
  <c r="E143" i="69"/>
  <c r="E56" i="69"/>
  <c r="E30" i="69"/>
  <c r="E258" i="69"/>
  <c r="E148" i="69"/>
  <c r="E57" i="69"/>
  <c r="E263" i="69"/>
  <c r="E323" i="69"/>
  <c r="E136" i="69"/>
  <c r="E138" i="69"/>
  <c r="E11" i="69"/>
  <c r="E261" i="69"/>
  <c r="E237" i="69"/>
  <c r="E24" i="69"/>
  <c r="E111" i="69"/>
  <c r="E259" i="69"/>
  <c r="E315" i="69"/>
  <c r="E246" i="69"/>
  <c r="E297" i="69"/>
  <c r="E319" i="69"/>
  <c r="E266" i="69"/>
  <c r="E254" i="69"/>
  <c r="E40" i="69"/>
  <c r="E201" i="69"/>
  <c r="E168" i="69"/>
  <c r="E313" i="69"/>
  <c r="E97" i="69"/>
  <c r="E222" i="69"/>
  <c r="E59" i="69"/>
  <c r="E277" i="69"/>
  <c r="E74" i="69"/>
  <c r="E124" i="69"/>
  <c r="E207" i="69"/>
  <c r="E304" i="69"/>
  <c r="E284" i="69"/>
  <c r="E129" i="69"/>
  <c r="E135" i="69"/>
  <c r="E50" i="69"/>
  <c r="E46" i="69"/>
  <c r="E209" i="69"/>
  <c r="E69" i="69"/>
  <c r="E199" i="69"/>
  <c r="E248" i="69"/>
  <c r="E58" i="69"/>
  <c r="E257" i="69"/>
  <c r="E191" i="69"/>
  <c r="E47" i="69"/>
  <c r="E108" i="69"/>
  <c r="E27" i="69"/>
  <c r="E15" i="69"/>
  <c r="E137" i="69"/>
  <c r="E36" i="69"/>
  <c r="E322" i="69"/>
  <c r="E133" i="69"/>
  <c r="E220" i="69"/>
  <c r="E122" i="69"/>
  <c r="E114" i="69"/>
  <c r="E115" i="69"/>
  <c r="E200" i="69"/>
  <c r="E118" i="69"/>
  <c r="E289" i="69"/>
  <c r="E327" i="69"/>
  <c r="E249" i="69"/>
  <c r="E102" i="69"/>
  <c r="E80" i="69"/>
  <c r="E146" i="69"/>
  <c r="E250" i="69"/>
  <c r="E286" i="69"/>
  <c r="E95" i="69"/>
  <c r="E35" i="69"/>
  <c r="E64" i="69"/>
  <c r="E288" i="69"/>
  <c r="E285" i="69"/>
  <c r="E190" i="69"/>
  <c r="E63" i="69"/>
  <c r="E317" i="69"/>
  <c r="E267" i="69"/>
  <c r="E21" i="69"/>
  <c r="E178" i="69"/>
  <c r="E140" i="69"/>
  <c r="E240" i="69"/>
  <c r="E18" i="69"/>
  <c r="E10" i="69"/>
  <c r="E196" i="69"/>
  <c r="E320" i="69"/>
  <c r="E296" i="69"/>
  <c r="E251" i="69"/>
  <c r="E256" i="69"/>
  <c r="E301" i="69"/>
  <c r="E236" i="69"/>
  <c r="E306" i="69"/>
  <c r="E279" i="69"/>
  <c r="E247" i="69"/>
  <c r="E23" i="69"/>
  <c r="E241" i="69"/>
  <c r="E41" i="69"/>
  <c r="E153" i="69"/>
  <c r="E78" i="69"/>
  <c r="E268" i="69"/>
  <c r="E123" i="69"/>
  <c r="E117" i="69"/>
  <c r="E6" i="69"/>
  <c r="E128" i="69"/>
  <c r="E12" i="69"/>
  <c r="E160" i="69"/>
  <c r="E182" i="69"/>
  <c r="E99" i="69"/>
  <c r="E5" i="69"/>
  <c r="E86" i="69"/>
  <c r="E291" i="69"/>
  <c r="E170" i="69"/>
  <c r="E151" i="69"/>
  <c r="E71" i="69"/>
  <c r="E270" i="69"/>
  <c r="E51" i="69"/>
  <c r="E70" i="69"/>
  <c r="E159" i="69"/>
  <c r="E245" i="69"/>
  <c r="E89" i="69"/>
  <c r="E61" i="69"/>
  <c r="E274" i="69"/>
  <c r="E328" i="69"/>
  <c r="E206" i="69"/>
  <c r="E173" i="69"/>
  <c r="E45" i="69"/>
  <c r="E164" i="69"/>
  <c r="E81" i="69"/>
  <c r="E68" i="69"/>
  <c r="E94" i="69"/>
  <c r="E187" i="69"/>
  <c r="E210" i="69"/>
  <c r="E202" i="69"/>
  <c r="E224" i="69"/>
  <c r="E273" i="69"/>
  <c r="E188" i="69"/>
  <c r="E326" i="69"/>
  <c r="E157" i="69"/>
  <c r="E13" i="69"/>
  <c r="E34" i="69"/>
  <c r="E130" i="69"/>
  <c r="E75" i="69"/>
  <c r="E189" i="69"/>
  <c r="E305" i="69"/>
  <c r="S23" i="69"/>
  <c r="S8" i="69"/>
  <c r="S263" i="69"/>
  <c r="S148" i="69"/>
  <c r="S280" i="69"/>
  <c r="S166" i="69"/>
  <c r="S71" i="69"/>
  <c r="S57" i="69"/>
  <c r="S105" i="69"/>
  <c r="S328" i="69"/>
  <c r="S94" i="69"/>
  <c r="S199" i="69"/>
  <c r="S256" i="69"/>
  <c r="S220" i="69"/>
  <c r="S184" i="69"/>
  <c r="B4" i="71" l="1"/>
  <c r="M5" i="69" a="1"/>
  <c r="M281" i="69" s="1"/>
  <c r="B4" i="70"/>
  <c r="F238" i="69"/>
  <c r="F127" i="69"/>
  <c r="F300" i="69"/>
  <c r="F245" i="69"/>
  <c r="F78" i="69"/>
  <c r="F161" i="69"/>
  <c r="F299" i="69"/>
  <c r="F156" i="69"/>
  <c r="F107" i="69"/>
  <c r="F40" i="69"/>
  <c r="F209" i="69"/>
  <c r="F263" i="69"/>
  <c r="F111" i="69"/>
  <c r="F22" i="69"/>
  <c r="F159" i="69"/>
  <c r="F71" i="69"/>
  <c r="F6" i="69"/>
  <c r="F84" i="69"/>
  <c r="F66" i="69"/>
  <c r="F130" i="69"/>
  <c r="F253" i="69"/>
  <c r="F129" i="69"/>
  <c r="F212" i="69"/>
  <c r="F12" i="69"/>
  <c r="F304" i="69"/>
  <c r="F26" i="69"/>
  <c r="F54" i="69"/>
  <c r="F134" i="69"/>
  <c r="F44" i="69"/>
  <c r="F30" i="69"/>
  <c r="F278" i="69"/>
  <c r="F28" i="69"/>
  <c r="F187" i="69"/>
  <c r="F257" i="69"/>
  <c r="F87" i="69"/>
  <c r="F162" i="69"/>
  <c r="F167" i="69"/>
  <c r="F258" i="69"/>
  <c r="F29" i="69"/>
  <c r="F266" i="69"/>
  <c r="F306" i="69"/>
  <c r="F213" i="69"/>
  <c r="F121" i="69"/>
  <c r="F328" i="69"/>
  <c r="F201" i="69"/>
  <c r="F252" i="69"/>
  <c r="F264" i="69"/>
  <c r="F108" i="69"/>
  <c r="F223" i="69"/>
  <c r="F124" i="69"/>
  <c r="F85" i="69"/>
  <c r="F151" i="69"/>
  <c r="F139" i="69"/>
  <c r="F36" i="69"/>
  <c r="F152" i="69"/>
  <c r="F326" i="69"/>
  <c r="F269" i="69"/>
  <c r="F105" i="69"/>
  <c r="F9" i="69"/>
  <c r="F93" i="69"/>
  <c r="F89" i="69"/>
  <c r="F181" i="69"/>
  <c r="F215" i="69"/>
  <c r="F116" i="69"/>
  <c r="F219" i="69"/>
  <c r="F291" i="69"/>
  <c r="F293" i="69"/>
  <c r="F80" i="69"/>
  <c r="F190" i="69"/>
  <c r="F119" i="69"/>
  <c r="F38" i="69"/>
  <c r="F110" i="69"/>
  <c r="F41" i="69"/>
  <c r="F237" i="69"/>
  <c r="F166" i="69"/>
  <c r="F112" i="69"/>
  <c r="F138" i="69"/>
  <c r="F307" i="69"/>
  <c r="F260" i="69"/>
  <c r="F224" i="69"/>
  <c r="F109" i="69"/>
  <c r="F174" i="69"/>
  <c r="F287" i="69"/>
  <c r="F131" i="69"/>
  <c r="F11" i="69"/>
  <c r="F225" i="69"/>
  <c r="F189" i="69"/>
  <c r="F133" i="69"/>
  <c r="F100" i="69"/>
  <c r="F77" i="69"/>
  <c r="F149" i="69"/>
  <c r="F35" i="69"/>
  <c r="F194" i="69"/>
  <c r="F51" i="69"/>
  <c r="F315" i="69"/>
  <c r="F91" i="69"/>
  <c r="F32" i="69"/>
  <c r="F160" i="69"/>
  <c r="F13" i="69"/>
  <c r="F126" i="69"/>
  <c r="F147" i="69"/>
  <c r="F37" i="69"/>
  <c r="F76" i="69"/>
  <c r="F172" i="69"/>
  <c r="F69" i="69"/>
  <c r="F316" i="69"/>
  <c r="F33" i="69"/>
  <c r="F311" i="69"/>
  <c r="F267" i="69"/>
  <c r="F171" i="69"/>
  <c r="F95" i="69"/>
  <c r="F301" i="69"/>
  <c r="F168" i="69"/>
  <c r="F206" i="69"/>
  <c r="F183" i="69"/>
  <c r="F164" i="69"/>
  <c r="F265" i="69"/>
  <c r="F272" i="69"/>
  <c r="F8" i="69"/>
  <c r="F15" i="69"/>
  <c r="F16" i="69"/>
  <c r="F256" i="69"/>
  <c r="F176" i="69"/>
  <c r="F132" i="69"/>
  <c r="F43" i="69"/>
  <c r="F309" i="69"/>
  <c r="F18" i="69"/>
  <c r="F146" i="69"/>
  <c r="F226" i="69"/>
  <c r="F143" i="69"/>
  <c r="F58" i="69"/>
  <c r="F90" i="69"/>
  <c r="F271" i="69"/>
  <c r="F255" i="69"/>
  <c r="F82" i="69"/>
  <c r="F165" i="69"/>
  <c r="F234" i="69"/>
  <c r="F324" i="69"/>
  <c r="F222" i="69"/>
  <c r="F294" i="69"/>
  <c r="F5" i="69"/>
  <c r="F195" i="69"/>
  <c r="F244" i="69"/>
  <c r="F24" i="69"/>
  <c r="F173" i="69"/>
  <c r="F284" i="69"/>
  <c r="F122" i="69"/>
  <c r="F250" i="69"/>
  <c r="F61" i="69"/>
  <c r="F186" i="69"/>
  <c r="F228" i="69"/>
  <c r="F290" i="69"/>
  <c r="F184" i="69"/>
  <c r="F23" i="69"/>
  <c r="F233" i="69"/>
  <c r="F59" i="69"/>
  <c r="F199" i="69"/>
  <c r="F60" i="69"/>
  <c r="F52" i="69"/>
  <c r="F92" i="69"/>
  <c r="F214" i="69"/>
  <c r="F55" i="69"/>
  <c r="F83" i="69"/>
  <c r="F67" i="69"/>
  <c r="F175" i="69"/>
  <c r="F39" i="69"/>
  <c r="F277" i="69"/>
  <c r="F117" i="69"/>
  <c r="F320" i="69"/>
  <c r="F321" i="69"/>
  <c r="F75" i="69"/>
  <c r="F262" i="69"/>
  <c r="F280" i="69"/>
  <c r="F191" i="69"/>
  <c r="F210" i="69"/>
  <c r="F177" i="69"/>
  <c r="F247" i="69"/>
  <c r="F56" i="69"/>
  <c r="F317" i="69"/>
  <c r="F303" i="69"/>
  <c r="F50" i="69"/>
  <c r="F10" i="69"/>
  <c r="F185" i="69"/>
  <c r="F251" i="69"/>
  <c r="F20" i="69"/>
  <c r="F79" i="69"/>
  <c r="F235" i="69"/>
  <c r="F313" i="69"/>
  <c r="F276" i="69"/>
  <c r="F239" i="69"/>
  <c r="F170" i="69"/>
  <c r="F86" i="69"/>
  <c r="F65" i="69"/>
  <c r="F198" i="69"/>
  <c r="F279" i="69"/>
  <c r="F70" i="69"/>
  <c r="F179" i="69"/>
  <c r="F145" i="69"/>
  <c r="F178" i="69"/>
  <c r="F325" i="69"/>
  <c r="F242" i="69"/>
  <c r="F207" i="69"/>
  <c r="F7" i="69"/>
  <c r="F319" i="69"/>
  <c r="F302" i="69"/>
  <c r="F99" i="69"/>
  <c r="F297" i="69"/>
  <c r="F114" i="69"/>
  <c r="F281" i="69"/>
  <c r="F169" i="69"/>
  <c r="F141" i="69"/>
  <c r="F295" i="69"/>
  <c r="F34" i="69"/>
  <c r="F45" i="69"/>
  <c r="F21" i="69"/>
  <c r="F88" i="69"/>
  <c r="F288" i="69"/>
  <c r="F31" i="69"/>
  <c r="F62" i="69"/>
  <c r="F142" i="69"/>
  <c r="F182" i="69"/>
  <c r="F188" i="69"/>
  <c r="F231" i="69"/>
  <c r="F286" i="69"/>
  <c r="F298" i="69"/>
  <c r="F197" i="69"/>
  <c r="F285" i="69"/>
  <c r="F27" i="69"/>
  <c r="F200" i="69"/>
  <c r="F220" i="69"/>
  <c r="F232" i="69"/>
  <c r="F157" i="69"/>
  <c r="F241" i="69"/>
  <c r="F153" i="69"/>
  <c r="F123" i="69"/>
  <c r="F216" i="69"/>
  <c r="F97" i="69"/>
  <c r="F282" i="69"/>
  <c r="F268" i="69"/>
  <c r="F275" i="69"/>
  <c r="F46" i="69"/>
  <c r="F249" i="69"/>
  <c r="F140" i="69"/>
  <c r="F118" i="69"/>
  <c r="F314" i="69"/>
  <c r="F248" i="69"/>
  <c r="F49" i="69"/>
  <c r="F14" i="69"/>
  <c r="F74" i="69"/>
  <c r="F42" i="69"/>
  <c r="F305" i="69"/>
  <c r="F308" i="69"/>
  <c r="F218" i="69"/>
  <c r="F217" i="69"/>
  <c r="F73" i="69"/>
  <c r="F289" i="69"/>
  <c r="F273" i="69"/>
  <c r="F312" i="69"/>
  <c r="F98" i="69"/>
  <c r="F115" i="69"/>
  <c r="F229" i="69"/>
  <c r="F137" i="69"/>
  <c r="F180" i="69"/>
  <c r="F148" i="69"/>
  <c r="F57" i="69"/>
  <c r="F203" i="69"/>
  <c r="F25" i="69"/>
  <c r="F192" i="69"/>
  <c r="F230" i="69"/>
  <c r="F64" i="69"/>
  <c r="F135" i="69"/>
  <c r="F163" i="69"/>
  <c r="F240" i="69"/>
  <c r="F274" i="69"/>
  <c r="F261" i="69"/>
  <c r="F101" i="69"/>
  <c r="F102" i="69"/>
  <c r="F68" i="69"/>
  <c r="F322" i="69"/>
  <c r="F53" i="69"/>
  <c r="F327" i="69"/>
  <c r="F120" i="69"/>
  <c r="F246" i="69"/>
  <c r="F150" i="69"/>
  <c r="F292" i="69"/>
  <c r="F310" i="69"/>
  <c r="F254" i="69"/>
  <c r="F125" i="69"/>
  <c r="F221" i="69"/>
  <c r="F104" i="69"/>
  <c r="F193" i="69"/>
  <c r="F96" i="69"/>
  <c r="F208" i="69"/>
  <c r="F103" i="69"/>
  <c r="F202" i="69"/>
  <c r="F236" i="69"/>
  <c r="F318" i="69"/>
  <c r="F270" i="69"/>
  <c r="F106" i="69"/>
  <c r="F211" i="69"/>
  <c r="F81" i="69"/>
  <c r="F158" i="69"/>
  <c r="F94" i="69"/>
  <c r="F113" i="69"/>
  <c r="F144" i="69"/>
  <c r="F204" i="69"/>
  <c r="F154" i="69"/>
  <c r="F227" i="69"/>
  <c r="F19" i="69"/>
  <c r="F17" i="69"/>
  <c r="F136" i="69"/>
  <c r="F296" i="69"/>
  <c r="F63" i="69"/>
  <c r="F72" i="69"/>
  <c r="F128" i="69"/>
  <c r="F48" i="69"/>
  <c r="F155" i="69"/>
  <c r="F205" i="69"/>
  <c r="F47" i="69"/>
  <c r="F323" i="69"/>
  <c r="F243" i="69"/>
  <c r="F259" i="69"/>
  <c r="F283" i="69"/>
  <c r="F196" i="69"/>
  <c r="S289" i="69"/>
  <c r="S189" i="69"/>
  <c r="S238" i="69"/>
  <c r="S141" i="69"/>
  <c r="S244" i="69"/>
  <c r="S87" i="69"/>
  <c r="S303" i="69"/>
  <c r="S63" i="69"/>
  <c r="S45" i="69"/>
  <c r="S21" i="69"/>
  <c r="S111" i="69"/>
  <c r="S281" i="69"/>
  <c r="S122" i="69"/>
  <c r="S185" i="69"/>
  <c r="S134" i="69"/>
  <c r="S182" i="69"/>
  <c r="S154" i="69"/>
  <c r="S288" i="69"/>
  <c r="S153" i="69"/>
  <c r="S75" i="69"/>
  <c r="S102" i="69"/>
  <c r="S137" i="69"/>
  <c r="S287" i="69"/>
  <c r="S293" i="69"/>
  <c r="S305" i="69"/>
  <c r="S239" i="69"/>
  <c r="S241" i="69"/>
  <c r="S42" i="69"/>
  <c r="S240" i="69"/>
  <c r="S79" i="69"/>
  <c r="S16" i="69"/>
  <c r="S204" i="69"/>
  <c r="S107" i="69"/>
  <c r="S13" i="69"/>
  <c r="S40" i="69"/>
  <c r="S266" i="69"/>
  <c r="S311" i="69"/>
  <c r="S169" i="69"/>
  <c r="S174" i="69"/>
  <c r="S163" i="69"/>
  <c r="S117" i="69"/>
  <c r="S188" i="69"/>
  <c r="S218" i="69"/>
  <c r="S252" i="69"/>
  <c r="S225" i="69"/>
  <c r="S14" i="69"/>
  <c r="S273" i="69"/>
  <c r="S278" i="69"/>
  <c r="S131" i="69"/>
  <c r="S65" i="69"/>
  <c r="S229" i="69"/>
  <c r="S249" i="69"/>
  <c r="S167" i="69"/>
  <c r="S52" i="69"/>
  <c r="S310" i="69"/>
  <c r="S41" i="69"/>
  <c r="S276" i="69"/>
  <c r="S173" i="69"/>
  <c r="S150" i="69"/>
  <c r="S164" i="69"/>
  <c r="S176" i="69"/>
  <c r="S264" i="69"/>
  <c r="S30" i="69"/>
  <c r="S97" i="69"/>
  <c r="S143" i="69"/>
  <c r="S165" i="69"/>
  <c r="S231" i="69"/>
  <c r="S196" i="69"/>
  <c r="S301" i="69"/>
  <c r="S327" i="69"/>
  <c r="S33" i="69"/>
  <c r="S312" i="69"/>
  <c r="S267" i="69"/>
  <c r="S55" i="69"/>
  <c r="S181" i="69"/>
  <c r="S17" i="69"/>
  <c r="S152" i="69"/>
  <c r="S147" i="69"/>
  <c r="S109" i="69"/>
  <c r="S190" i="69"/>
  <c r="S170" i="69"/>
  <c r="S11" i="69"/>
  <c r="S73" i="69"/>
  <c r="S146" i="69"/>
  <c r="S19" i="69"/>
  <c r="S318" i="69"/>
  <c r="S48" i="69"/>
  <c r="S232" i="69"/>
  <c r="S324" i="69"/>
  <c r="S211" i="69"/>
  <c r="S313" i="69"/>
  <c r="S12" i="69"/>
  <c r="S323" i="69"/>
  <c r="S142" i="69"/>
  <c r="S302" i="69"/>
  <c r="S202" i="69"/>
  <c r="S285" i="69"/>
  <c r="S100" i="69"/>
  <c r="S72" i="69"/>
  <c r="S322" i="69"/>
  <c r="S92" i="69"/>
  <c r="S67" i="69"/>
  <c r="S99" i="69"/>
  <c r="S74" i="69"/>
  <c r="S236" i="69"/>
  <c r="S53" i="69"/>
  <c r="S157" i="69"/>
  <c r="S216" i="69"/>
  <c r="S98" i="69"/>
  <c r="S129" i="69"/>
  <c r="S325" i="69"/>
  <c r="S274" i="69"/>
  <c r="S44" i="69"/>
  <c r="S26" i="69"/>
  <c r="S205" i="69"/>
  <c r="S294" i="69"/>
  <c r="S201" i="69"/>
  <c r="S54" i="69"/>
  <c r="S113" i="69"/>
  <c r="S91" i="69"/>
  <c r="S115" i="69"/>
  <c r="S194" i="69"/>
  <c r="S84" i="69"/>
  <c r="S283" i="69"/>
  <c r="S180" i="69"/>
  <c r="S101" i="69"/>
  <c r="S156" i="69"/>
  <c r="S28" i="69"/>
  <c r="S106" i="69"/>
  <c r="S110" i="69"/>
  <c r="S314" i="69"/>
  <c r="S144" i="69"/>
  <c r="S22" i="69"/>
  <c r="S34" i="69"/>
  <c r="S309" i="69"/>
  <c r="S159" i="69"/>
  <c r="S319" i="69"/>
  <c r="S43" i="69"/>
  <c r="S108" i="69"/>
  <c r="S119" i="69"/>
  <c r="S307" i="69"/>
  <c r="S219" i="69"/>
  <c r="S282" i="69"/>
  <c r="S259" i="69"/>
  <c r="S49" i="69"/>
  <c r="S155" i="69"/>
  <c r="S223" i="69"/>
  <c r="S317" i="69"/>
  <c r="S68" i="69"/>
  <c r="S250" i="69"/>
  <c r="S321" i="69"/>
  <c r="S187" i="69"/>
  <c r="S221" i="69"/>
  <c r="S233" i="69"/>
  <c r="S89" i="69"/>
  <c r="S207" i="69"/>
  <c r="S179" i="69"/>
  <c r="S268" i="69"/>
  <c r="S243" i="69"/>
  <c r="S242" i="69"/>
  <c r="S269" i="69"/>
  <c r="S60" i="69"/>
  <c r="S175" i="69"/>
  <c r="S246" i="69"/>
  <c r="S58" i="69"/>
  <c r="S161" i="69"/>
  <c r="S162" i="69"/>
  <c r="S213" i="69"/>
  <c r="S39" i="69"/>
  <c r="S230" i="69"/>
  <c r="S195" i="69"/>
  <c r="S237" i="69"/>
  <c r="S214" i="69"/>
  <c r="S257" i="69"/>
  <c r="S78" i="69"/>
  <c r="S76" i="69"/>
  <c r="S61" i="69"/>
  <c r="S260" i="69"/>
  <c r="S235" i="69"/>
  <c r="S286" i="69"/>
  <c r="S121" i="69"/>
  <c r="S132" i="69"/>
  <c r="S118" i="69"/>
  <c r="S291" i="69"/>
  <c r="S227" i="69"/>
  <c r="S93" i="69"/>
  <c r="S228" i="69"/>
  <c r="S297" i="69"/>
  <c r="S27" i="69"/>
  <c r="S116" i="69"/>
  <c r="S66" i="69"/>
  <c r="S224" i="69"/>
  <c r="S197" i="69"/>
  <c r="S20" i="69"/>
  <c r="S80" i="69"/>
  <c r="S31" i="69"/>
  <c r="S112" i="69"/>
  <c r="S127" i="69"/>
  <c r="S186" i="69"/>
  <c r="S133" i="69"/>
  <c r="S295" i="69"/>
  <c r="S320" i="69"/>
  <c r="S96" i="69"/>
  <c r="S306" i="69"/>
  <c r="S247" i="69"/>
  <c r="S47" i="69"/>
  <c r="S272" i="69"/>
  <c r="S135" i="69"/>
  <c r="S251" i="69"/>
  <c r="S18" i="69"/>
  <c r="S222" i="69"/>
  <c r="S212" i="69"/>
  <c r="S265" i="69"/>
  <c r="S7" i="69"/>
  <c r="S83" i="69"/>
  <c r="S177" i="69"/>
  <c r="S193" i="69"/>
  <c r="S51" i="69"/>
  <c r="S82" i="69"/>
  <c r="S128" i="69"/>
  <c r="S209" i="69"/>
  <c r="S304" i="69"/>
  <c r="S139" i="69"/>
  <c r="S36" i="69"/>
  <c r="S261" i="69"/>
  <c r="S77" i="69"/>
  <c r="S140" i="69"/>
  <c r="S292" i="69"/>
  <c r="S5" i="69"/>
  <c r="S86" i="69"/>
  <c r="S296" i="69"/>
  <c r="S168" i="69"/>
  <c r="S290" i="69"/>
  <c r="S69" i="69"/>
  <c r="S245" i="69"/>
  <c r="S85" i="69"/>
  <c r="S217" i="69"/>
  <c r="S62" i="69"/>
  <c r="S308" i="69"/>
  <c r="S136" i="69"/>
  <c r="S123" i="69"/>
  <c r="S130" i="69"/>
  <c r="S114" i="69"/>
  <c r="S145" i="69"/>
  <c r="S90" i="69"/>
  <c r="S279" i="69"/>
  <c r="S10" i="69"/>
  <c r="S191" i="69"/>
  <c r="S59" i="69"/>
  <c r="S300" i="69"/>
  <c r="S158" i="69"/>
  <c r="S9" i="69"/>
  <c r="S70" i="69"/>
  <c r="S64" i="69"/>
  <c r="S103" i="69"/>
  <c r="S234" i="69"/>
  <c r="S35" i="69"/>
  <c r="S254" i="69"/>
  <c r="S315" i="69"/>
  <c r="S120" i="69"/>
  <c r="S50" i="69"/>
  <c r="S29" i="69"/>
  <c r="S125" i="69"/>
  <c r="S198" i="69"/>
  <c r="S255" i="69"/>
  <c r="S275" i="69"/>
  <c r="S208" i="69"/>
  <c r="S258" i="69"/>
  <c r="S151" i="69"/>
  <c r="S203" i="69"/>
  <c r="S298" i="69"/>
  <c r="S277" i="69"/>
  <c r="S248" i="69"/>
  <c r="S104" i="69"/>
  <c r="S81" i="69"/>
  <c r="S38" i="69"/>
  <c r="S262" i="69"/>
  <c r="S25" i="69"/>
  <c r="S215" i="69"/>
  <c r="S226" i="69"/>
  <c r="S160" i="69"/>
  <c r="S88" i="69"/>
  <c r="S171" i="69"/>
  <c r="S172" i="69"/>
  <c r="S124" i="69"/>
  <c r="S210" i="69"/>
  <c r="S149" i="69"/>
  <c r="S316" i="69"/>
  <c r="S206" i="69"/>
  <c r="S271" i="69"/>
  <c r="S326" i="69"/>
  <c r="S200" i="69"/>
  <c r="S126" i="69"/>
  <c r="S192" i="69"/>
  <c r="S95" i="69"/>
  <c r="S284" i="69"/>
  <c r="S37" i="69"/>
  <c r="S24" i="69"/>
  <c r="S183" i="69"/>
  <c r="S56" i="69"/>
  <c r="S6" i="69"/>
  <c r="S15" i="69"/>
  <c r="S253" i="69"/>
  <c r="S32" i="69"/>
  <c r="S270" i="69"/>
  <c r="S178" i="69"/>
  <c r="S299" i="69"/>
  <c r="S138" i="69"/>
  <c r="S46" i="69"/>
  <c r="D2" i="71"/>
  <c r="D2" i="70"/>
  <c r="M69" i="69" l="1"/>
  <c r="M197" i="69"/>
  <c r="M325" i="69"/>
  <c r="M126" i="69"/>
  <c r="M254" i="69"/>
  <c r="M42" i="69"/>
  <c r="M212" i="69"/>
  <c r="M65" i="69"/>
  <c r="M235" i="69"/>
  <c r="M88" i="69"/>
  <c r="M258" i="69"/>
  <c r="M251" i="69"/>
  <c r="M186" i="69"/>
  <c r="M121" i="69"/>
  <c r="M71" i="69"/>
  <c r="M57" i="69"/>
  <c r="M319" i="69"/>
  <c r="M199" i="69"/>
  <c r="M307" i="69"/>
  <c r="M77" i="69"/>
  <c r="M205" i="69"/>
  <c r="M6" i="69"/>
  <c r="M134" i="69"/>
  <c r="M262" i="69"/>
  <c r="M52" i="69"/>
  <c r="M224" i="69"/>
  <c r="M75" i="69"/>
  <c r="M247" i="69"/>
  <c r="M98" i="69"/>
  <c r="M268" i="69"/>
  <c r="M271" i="69"/>
  <c r="M201" i="69"/>
  <c r="M136" i="69"/>
  <c r="M89" i="69"/>
  <c r="M72" i="69"/>
  <c r="M25" i="69"/>
  <c r="M232" i="69"/>
  <c r="M127" i="69"/>
  <c r="M117" i="69"/>
  <c r="M245" i="69"/>
  <c r="M46" i="69"/>
  <c r="M174" i="69"/>
  <c r="M302" i="69"/>
  <c r="M106" i="69"/>
  <c r="M276" i="69"/>
  <c r="M129" i="69"/>
  <c r="M299" i="69"/>
  <c r="M152" i="69"/>
  <c r="M81" i="69"/>
  <c r="M12" i="69"/>
  <c r="M284" i="69"/>
  <c r="M220" i="69"/>
  <c r="M175" i="69"/>
  <c r="M176" i="69"/>
  <c r="M228" i="69"/>
  <c r="M265" i="69"/>
  <c r="M39" i="69"/>
  <c r="M125" i="69"/>
  <c r="M253" i="69"/>
  <c r="M54" i="69"/>
  <c r="M182" i="69"/>
  <c r="M310" i="69"/>
  <c r="M116" i="69"/>
  <c r="M288" i="69"/>
  <c r="M139" i="69"/>
  <c r="M311" i="69"/>
  <c r="M162" i="69"/>
  <c r="M99" i="69"/>
  <c r="M31" i="69"/>
  <c r="M300" i="69"/>
  <c r="M240" i="69"/>
  <c r="M188" i="69"/>
  <c r="M143" i="69"/>
  <c r="M263" i="69"/>
  <c r="M242" i="69"/>
  <c r="M92" i="69"/>
  <c r="M133" i="69"/>
  <c r="M261" i="69"/>
  <c r="M62" i="69"/>
  <c r="M190" i="69"/>
  <c r="M318" i="69"/>
  <c r="M128" i="69"/>
  <c r="M298" i="69"/>
  <c r="M151" i="69"/>
  <c r="M321" i="69"/>
  <c r="M172" i="69"/>
  <c r="M114" i="69"/>
  <c r="M49" i="69"/>
  <c r="M314" i="69"/>
  <c r="M255" i="69"/>
  <c r="M208" i="69"/>
  <c r="M18" i="69"/>
  <c r="M292" i="69"/>
  <c r="M275" i="69"/>
  <c r="M179" i="69"/>
  <c r="M13" i="69"/>
  <c r="M141" i="69"/>
  <c r="M269" i="69"/>
  <c r="M70" i="69"/>
  <c r="M198" i="69"/>
  <c r="M326" i="69"/>
  <c r="M138" i="69"/>
  <c r="M308" i="69"/>
  <c r="M161" i="69"/>
  <c r="M10" i="69"/>
  <c r="M184" i="69"/>
  <c r="M132" i="69"/>
  <c r="M67" i="69"/>
  <c r="M328" i="69"/>
  <c r="M273" i="69"/>
  <c r="M223" i="69"/>
  <c r="M58" i="69"/>
  <c r="M196" i="69"/>
  <c r="M305" i="69"/>
  <c r="M79" i="69"/>
  <c r="M53" i="69"/>
  <c r="M181" i="69"/>
  <c r="M309" i="69"/>
  <c r="M110" i="69"/>
  <c r="M238" i="69"/>
  <c r="M19" i="69"/>
  <c r="M192" i="69"/>
  <c r="M43" i="69"/>
  <c r="M215" i="69"/>
  <c r="M66" i="69"/>
  <c r="M236" i="69"/>
  <c r="M218" i="69"/>
  <c r="M153" i="69"/>
  <c r="M83" i="69"/>
  <c r="M36" i="69"/>
  <c r="M304" i="69"/>
  <c r="M260" i="69"/>
  <c r="M231" i="69"/>
  <c r="M211" i="69"/>
  <c r="M178" i="69"/>
  <c r="M61" i="69"/>
  <c r="M189" i="69"/>
  <c r="M317" i="69"/>
  <c r="M118" i="69"/>
  <c r="M246" i="69"/>
  <c r="M32" i="69"/>
  <c r="M202" i="69"/>
  <c r="M55" i="69"/>
  <c r="M225" i="69"/>
  <c r="M76" i="69"/>
  <c r="M248" i="69"/>
  <c r="M233" i="69"/>
  <c r="M168" i="69"/>
  <c r="M103" i="69"/>
  <c r="M51" i="69"/>
  <c r="M316" i="69"/>
  <c r="M291" i="69"/>
  <c r="M264" i="69"/>
  <c r="M80" i="69"/>
  <c r="M40" i="69"/>
  <c r="M306" i="69"/>
  <c r="M209" i="69"/>
  <c r="M163" i="69"/>
  <c r="M159" i="69"/>
  <c r="M195" i="69"/>
  <c r="M227" i="69"/>
  <c r="M156" i="69"/>
  <c r="M290" i="69"/>
  <c r="M155" i="69"/>
  <c r="M17" i="69"/>
  <c r="M207" i="69"/>
  <c r="M68" i="69"/>
  <c r="M272" i="69"/>
  <c r="M135" i="69"/>
  <c r="M327" i="69"/>
  <c r="M200" i="69"/>
  <c r="M63" i="69"/>
  <c r="M226" i="69"/>
  <c r="M140" i="69"/>
  <c r="M56" i="69"/>
  <c r="M289" i="69"/>
  <c r="M203" i="69"/>
  <c r="M119" i="69"/>
  <c r="M33" i="69"/>
  <c r="M266" i="69"/>
  <c r="M180" i="69"/>
  <c r="M96" i="69"/>
  <c r="M8" i="69"/>
  <c r="M294" i="69"/>
  <c r="M230" i="69"/>
  <c r="M166" i="69"/>
  <c r="M102" i="69"/>
  <c r="M38" i="69"/>
  <c r="M301" i="69"/>
  <c r="M237" i="69"/>
  <c r="M173" i="69"/>
  <c r="M109" i="69"/>
  <c r="M45" i="69"/>
  <c r="M5" i="69"/>
  <c r="M217" i="69"/>
  <c r="M131" i="69"/>
  <c r="M280" i="69"/>
  <c r="M164" i="69"/>
  <c r="M113" i="69"/>
  <c r="M112" i="69"/>
  <c r="M146" i="69"/>
  <c r="M191" i="69"/>
  <c r="M123" i="69"/>
  <c r="M274" i="69"/>
  <c r="M137" i="69"/>
  <c r="M315" i="69"/>
  <c r="M187" i="69"/>
  <c r="M50" i="69"/>
  <c r="M252" i="69"/>
  <c r="M115" i="69"/>
  <c r="M313" i="69"/>
  <c r="M185" i="69"/>
  <c r="M48" i="69"/>
  <c r="M216" i="69"/>
  <c r="M130" i="69"/>
  <c r="M44" i="69"/>
  <c r="M279" i="69"/>
  <c r="M193" i="69"/>
  <c r="M107" i="69"/>
  <c r="M20" i="69"/>
  <c r="M256" i="69"/>
  <c r="M170" i="69"/>
  <c r="M84" i="69"/>
  <c r="M23" i="69"/>
  <c r="M286" i="69"/>
  <c r="M222" i="69"/>
  <c r="M158" i="69"/>
  <c r="M94" i="69"/>
  <c r="M30" i="69"/>
  <c r="M293" i="69"/>
  <c r="M229" i="69"/>
  <c r="M165" i="69"/>
  <c r="M101" i="69"/>
  <c r="M37" i="69"/>
  <c r="M41" i="69"/>
  <c r="M91" i="69"/>
  <c r="M249" i="69"/>
  <c r="M243" i="69"/>
  <c r="M124" i="69"/>
  <c r="M73" i="69"/>
  <c r="M60" i="69"/>
  <c r="M111" i="69"/>
  <c r="M145" i="69"/>
  <c r="M105" i="69"/>
  <c r="M259" i="69"/>
  <c r="M122" i="69"/>
  <c r="M303" i="69"/>
  <c r="M169" i="69"/>
  <c r="M35" i="69"/>
  <c r="M239" i="69"/>
  <c r="M100" i="69"/>
  <c r="M297" i="69"/>
  <c r="M167" i="69"/>
  <c r="M28" i="69"/>
  <c r="M204" i="69"/>
  <c r="M120" i="69"/>
  <c r="M34" i="69"/>
  <c r="M267" i="69"/>
  <c r="M183" i="69"/>
  <c r="M97" i="69"/>
  <c r="M9" i="69"/>
  <c r="M244" i="69"/>
  <c r="M160" i="69"/>
  <c r="M74" i="69"/>
  <c r="M15" i="69"/>
  <c r="M278" i="69"/>
  <c r="M214" i="69"/>
  <c r="M150" i="69"/>
  <c r="M86" i="69"/>
  <c r="M22" i="69"/>
  <c r="M285" i="69"/>
  <c r="M221" i="69"/>
  <c r="M157" i="69"/>
  <c r="M93" i="69"/>
  <c r="M29" i="69"/>
  <c r="M144" i="69"/>
  <c r="M250" i="69"/>
  <c r="M312" i="69"/>
  <c r="M210" i="69"/>
  <c r="M324" i="69"/>
  <c r="M323" i="69"/>
  <c r="M26" i="69"/>
  <c r="M59" i="69"/>
  <c r="M95" i="69"/>
  <c r="M90" i="69"/>
  <c r="M241" i="69"/>
  <c r="M104" i="69"/>
  <c r="M287" i="69"/>
  <c r="M154" i="69"/>
  <c r="M16" i="69"/>
  <c r="M219" i="69"/>
  <c r="M82" i="69"/>
  <c r="M283" i="69"/>
  <c r="M147" i="69"/>
  <c r="M11" i="69"/>
  <c r="M194" i="69"/>
  <c r="M108" i="69"/>
  <c r="M24" i="69"/>
  <c r="M257" i="69"/>
  <c r="M171" i="69"/>
  <c r="M87" i="69"/>
  <c r="M320" i="69"/>
  <c r="M234" i="69"/>
  <c r="M148" i="69"/>
  <c r="M64" i="69"/>
  <c r="M7" i="69"/>
  <c r="M270" i="69"/>
  <c r="M206" i="69"/>
  <c r="M142" i="69"/>
  <c r="M78" i="69"/>
  <c r="M14" i="69"/>
  <c r="M277" i="69"/>
  <c r="M213" i="69"/>
  <c r="M149" i="69"/>
  <c r="M85" i="69"/>
  <c r="M21" i="69"/>
  <c r="M47" i="69"/>
  <c r="M27" i="69"/>
  <c r="M282" i="69"/>
  <c r="M177" i="69"/>
  <c r="M296" i="69"/>
  <c r="M295" i="69"/>
  <c r="M322" i="69"/>
  <c r="R6" i="28"/>
  <c r="W6" i="28" s="1"/>
  <c r="R7" i="28"/>
  <c r="W7" i="28" s="1"/>
  <c r="R8" i="28"/>
  <c r="W8" i="28" s="1"/>
  <c r="R9" i="28"/>
  <c r="W9" i="28" s="1"/>
  <c r="R10" i="28"/>
  <c r="W10" i="28" s="1"/>
  <c r="R11" i="28"/>
  <c r="W11" i="28" s="1"/>
  <c r="R12" i="28"/>
  <c r="W12" i="28" s="1"/>
  <c r="R13" i="28"/>
  <c r="W13" i="28" s="1"/>
  <c r="R14" i="28"/>
  <c r="W14" i="28" s="1"/>
  <c r="R15" i="28"/>
  <c r="W15" i="28" s="1"/>
  <c r="R16" i="28"/>
  <c r="W16" i="28" s="1"/>
  <c r="R17" i="28"/>
  <c r="W17" i="28" s="1"/>
  <c r="R18" i="28"/>
  <c r="W18" i="28" s="1"/>
  <c r="R19" i="28"/>
  <c r="W19" i="28" s="1"/>
  <c r="R20" i="28"/>
  <c r="W20" i="28" s="1"/>
  <c r="R21" i="28"/>
  <c r="W21" i="28" s="1"/>
  <c r="R22" i="28"/>
  <c r="W22" i="28" s="1"/>
  <c r="R23" i="28"/>
  <c r="W23" i="28" s="1"/>
  <c r="R24" i="28"/>
  <c r="W24" i="28" s="1"/>
  <c r="R25" i="28"/>
  <c r="W25" i="28" s="1"/>
  <c r="R26" i="28"/>
  <c r="W26" i="28" s="1"/>
  <c r="R27" i="28"/>
  <c r="W27" i="28" s="1"/>
  <c r="R28" i="28"/>
  <c r="W28" i="28" s="1"/>
  <c r="R29" i="28"/>
  <c r="W29" i="28" s="1"/>
  <c r="R30" i="28"/>
  <c r="W30" i="28" s="1"/>
  <c r="R31" i="28"/>
  <c r="W31" i="28" s="1"/>
  <c r="R32" i="28"/>
  <c r="W32" i="28" s="1"/>
  <c r="R33" i="28"/>
  <c r="W33" i="28" s="1"/>
  <c r="R34" i="28"/>
  <c r="W34" i="28" s="1"/>
  <c r="R35" i="28"/>
  <c r="W35" i="28" s="1"/>
  <c r="R36" i="28"/>
  <c r="W36" i="28" s="1"/>
  <c r="R37" i="28"/>
  <c r="W37" i="28" s="1"/>
  <c r="R38" i="28"/>
  <c r="W38" i="28" s="1"/>
  <c r="R39" i="28"/>
  <c r="W39" i="28" s="1"/>
  <c r="R40" i="28"/>
  <c r="W40" i="28" s="1"/>
  <c r="R5" i="28"/>
  <c r="W5" i="28" s="1"/>
  <c r="X5" i="28"/>
  <c r="S34" i="28" l="1"/>
  <c r="S9" i="28"/>
  <c r="S24" i="28"/>
  <c r="S16" i="28"/>
  <c r="S8" i="28"/>
  <c r="S27" i="28"/>
  <c r="S18" i="28"/>
  <c r="S33" i="28"/>
  <c r="S15" i="28"/>
  <c r="S7" i="28"/>
  <c r="S35" i="28"/>
  <c r="S26" i="28"/>
  <c r="S25" i="28"/>
  <c r="S32" i="28"/>
  <c r="S39" i="28"/>
  <c r="S38" i="28"/>
  <c r="S30" i="28"/>
  <c r="S22" i="28"/>
  <c r="S14" i="28"/>
  <c r="S6" i="28"/>
  <c r="S11" i="28"/>
  <c r="S10" i="28"/>
  <c r="S5" i="28"/>
  <c r="S40" i="28"/>
  <c r="S31" i="28"/>
  <c r="S37" i="28"/>
  <c r="S29" i="28"/>
  <c r="S21" i="28"/>
  <c r="S13" i="28"/>
  <c r="S19" i="28"/>
  <c r="S17" i="28"/>
  <c r="S23" i="28"/>
  <c r="S36" i="28"/>
  <c r="S28" i="28"/>
  <c r="S20" i="28"/>
  <c r="S12" i="28"/>
  <c r="R17" i="18"/>
  <c r="R34" i="18"/>
  <c r="R32" i="18"/>
  <c r="R18" i="18"/>
  <c r="R23" i="18"/>
  <c r="R24" i="18"/>
  <c r="R41" i="18"/>
  <c r="R27" i="18"/>
  <c r="R21" i="18"/>
  <c r="R22" i="18"/>
  <c r="R13" i="18"/>
  <c r="R39" i="18"/>
  <c r="R8" i="18"/>
  <c r="R16" i="18"/>
  <c r="R26" i="18"/>
  <c r="R35" i="18"/>
  <c r="R33" i="18"/>
  <c r="R30" i="18"/>
  <c r="R29" i="18"/>
  <c r="R9" i="18"/>
  <c r="R19" i="18"/>
  <c r="R5" i="18"/>
  <c r="R31" i="18"/>
  <c r="R14" i="18"/>
  <c r="R38" i="18"/>
  <c r="R6" i="18"/>
  <c r="R12" i="18"/>
  <c r="R15" i="18"/>
  <c r="R25" i="18"/>
  <c r="R40" i="18"/>
  <c r="R20" i="18"/>
  <c r="R11" i="18"/>
  <c r="R7" i="18"/>
  <c r="R37" i="18"/>
  <c r="R10" i="18"/>
  <c r="R36" i="18"/>
  <c r="R28" i="18"/>
  <c r="W28" i="18" l="1"/>
  <c r="W36" i="18"/>
  <c r="W10" i="18"/>
  <c r="W37" i="18"/>
  <c r="W7" i="18"/>
  <c r="W11" i="18"/>
  <c r="W20" i="18"/>
  <c r="W40" i="18"/>
  <c r="W25" i="18"/>
  <c r="W15" i="18"/>
  <c r="W12" i="18"/>
  <c r="W6" i="18"/>
  <c r="W38" i="18"/>
  <c r="W14" i="18"/>
  <c r="W31" i="18"/>
  <c r="W5" i="18"/>
  <c r="W19" i="18"/>
  <c r="W9" i="18"/>
  <c r="W29" i="18"/>
  <c r="W30" i="18"/>
  <c r="W33" i="18"/>
  <c r="W35" i="18"/>
  <c r="W26" i="18"/>
  <c r="W16" i="18"/>
  <c r="W8" i="18"/>
  <c r="W39" i="18"/>
  <c r="W13" i="18"/>
  <c r="W22" i="18"/>
  <c r="W21" i="18"/>
  <c r="W27" i="18"/>
  <c r="W41" i="18"/>
  <c r="W24" i="18"/>
  <c r="W23" i="18"/>
  <c r="W18" i="18"/>
  <c r="W32" i="18"/>
  <c r="W34" i="18"/>
  <c r="W17" i="18"/>
  <c r="P5" i="26"/>
  <c r="T5" i="26" s="1" a="1"/>
  <c r="S23" i="18"/>
  <c r="S40" i="18"/>
  <c r="S14" i="18"/>
  <c r="S12" i="18"/>
  <c r="S32" i="18"/>
  <c r="S5" i="18"/>
  <c r="S8" i="18"/>
  <c r="S17" i="18"/>
  <c r="S10" i="18"/>
  <c r="S24" i="18"/>
  <c r="S15" i="18"/>
  <c r="S7" i="18"/>
  <c r="S9" i="18"/>
  <c r="S31" i="18"/>
  <c r="S21" i="18"/>
  <c r="S28" i="18"/>
  <c r="S35" i="18"/>
  <c r="S11" i="18"/>
  <c r="S22" i="18"/>
  <c r="S29" i="18"/>
  <c r="S41" i="18"/>
  <c r="S39" i="18"/>
  <c r="S25" i="18"/>
  <c r="S38" i="18"/>
  <c r="S37" i="18"/>
  <c r="S18" i="18"/>
  <c r="S26" i="18"/>
  <c r="S20" i="18"/>
  <c r="S19" i="18"/>
  <c r="S6" i="18"/>
  <c r="S30" i="18"/>
  <c r="S27" i="18"/>
  <c r="S16" i="18"/>
  <c r="S33" i="18"/>
  <c r="S34" i="18"/>
  <c r="S13" i="18"/>
  <c r="S36" i="18"/>
  <c r="H3" i="47"/>
  <c r="G7" i="75"/>
  <c r="G11" i="75"/>
  <c r="G8" i="75"/>
  <c r="G9" i="75"/>
  <c r="G15" i="75"/>
  <c r="G16" i="75"/>
  <c r="G14" i="75"/>
  <c r="G4" i="75"/>
  <c r="G3" i="75"/>
  <c r="G12" i="75"/>
  <c r="G13" i="75"/>
  <c r="G10" i="75"/>
  <c r="G5" i="75"/>
  <c r="G6" i="75"/>
  <c r="T5" i="26" l="1"/>
  <c r="T6" i="26"/>
  <c r="I1" i="24"/>
  <c r="I2" i="24"/>
  <c r="H12" i="75"/>
  <c r="H8" i="75"/>
  <c r="H5" i="75"/>
  <c r="H9" i="75"/>
  <c r="H3" i="75"/>
  <c r="H4" i="75"/>
  <c r="H13" i="75"/>
  <c r="H11" i="75"/>
  <c r="H15" i="75"/>
  <c r="H10" i="75"/>
  <c r="H14" i="75"/>
  <c r="H6" i="75"/>
  <c r="D5" i="67"/>
  <c r="H7" i="75"/>
  <c r="H16" i="75"/>
  <c r="N3" i="25"/>
  <c r="E5" i="72"/>
  <c r="D5" i="79"/>
  <c r="F5" i="79" l="1"/>
  <c r="E5" i="79"/>
  <c r="F5" i="72"/>
  <c r="O5" i="22" a="1"/>
  <c r="D6" i="79"/>
  <c r="G5" i="72"/>
  <c r="B5" i="72"/>
  <c r="E6" i="72"/>
  <c r="Z5" i="72"/>
  <c r="E6" i="79" l="1"/>
  <c r="F6" i="79"/>
  <c r="F6" i="72"/>
  <c r="O29" i="22"/>
  <c r="O7" i="22"/>
  <c r="O15" i="22"/>
  <c r="O23" i="22"/>
  <c r="O32" i="22"/>
  <c r="O42" i="22"/>
  <c r="O52" i="22"/>
  <c r="O8" i="22"/>
  <c r="O16" i="22"/>
  <c r="O24" i="22"/>
  <c r="O33" i="22"/>
  <c r="O43" i="22"/>
  <c r="O57" i="22"/>
  <c r="O9" i="22"/>
  <c r="O17" i="22"/>
  <c r="O25" i="22"/>
  <c r="O34" i="22"/>
  <c r="O44" i="22"/>
  <c r="O58" i="22"/>
  <c r="O10" i="22"/>
  <c r="O18" i="22"/>
  <c r="O26" i="22"/>
  <c r="O35" i="22"/>
  <c r="O46" i="22"/>
  <c r="O11" i="22"/>
  <c r="O19" i="22"/>
  <c r="O27" i="22"/>
  <c r="O36" i="22"/>
  <c r="O48" i="22"/>
  <c r="O12" i="22"/>
  <c r="O20" i="22"/>
  <c r="O28" i="22"/>
  <c r="O38" i="22"/>
  <c r="O49" i="22"/>
  <c r="O5" i="22"/>
  <c r="O13" i="22"/>
  <c r="O21" i="22"/>
  <c r="O30" i="22"/>
  <c r="O40" i="22"/>
  <c r="O6" i="22"/>
  <c r="O14" i="22"/>
  <c r="O31" i="22"/>
  <c r="O51" i="22"/>
  <c r="O50" i="22"/>
  <c r="O22" i="22"/>
  <c r="O41" i="22"/>
  <c r="O37" i="22"/>
  <c r="O56" i="22"/>
  <c r="O47" i="22"/>
  <c r="O39" i="22"/>
  <c r="O53" i="22"/>
  <c r="O55" i="22"/>
  <c r="O54" i="22"/>
  <c r="O45" i="22"/>
  <c r="H5" i="72"/>
  <c r="B6" i="72"/>
  <c r="D7" i="79"/>
  <c r="Q5" i="24" a="1"/>
  <c r="G6" i="72"/>
  <c r="Z6" i="72"/>
  <c r="E7" i="79" l="1"/>
  <c r="F7" i="79"/>
  <c r="Q5" i="24"/>
  <c r="X5" i="24"/>
  <c r="D8" i="79"/>
  <c r="H6" i="72"/>
  <c r="E7" i="72"/>
  <c r="B7" i="72"/>
  <c r="E8" i="72" s="1"/>
  <c r="B8" i="72"/>
  <c r="D9" i="79"/>
  <c r="AC5" i="24" l="1"/>
  <c r="F9" i="79"/>
  <c r="E9" i="79"/>
  <c r="F7" i="72"/>
  <c r="E8" i="79"/>
  <c r="F8" i="79"/>
  <c r="F8" i="72"/>
  <c r="Y5" i="24"/>
  <c r="Q6" i="24"/>
  <c r="X6" i="24"/>
  <c r="G7" i="72"/>
  <c r="G8" i="72"/>
  <c r="E9" i="72"/>
  <c r="B9" i="72"/>
  <c r="Z8" i="72"/>
  <c r="Z7" i="72"/>
  <c r="H7" i="72"/>
  <c r="AC6" i="24" l="1"/>
  <c r="F9" i="72"/>
  <c r="Y6" i="24"/>
  <c r="Q7" i="24"/>
  <c r="X7" i="24"/>
  <c r="H8" i="72"/>
  <c r="E10" i="72"/>
  <c r="G9" i="72"/>
  <c r="Z9" i="72"/>
  <c r="AC7" i="24" l="1"/>
  <c r="F10" i="72"/>
  <c r="Y7" i="24"/>
  <c r="Q8" i="24"/>
  <c r="X8" i="24"/>
  <c r="H9" i="72"/>
  <c r="B10" i="72"/>
  <c r="E11" i="72"/>
  <c r="G10" i="72"/>
  <c r="Z10" i="72"/>
  <c r="AC8" i="24" l="1"/>
  <c r="F11" i="72"/>
  <c r="Y8" i="24"/>
  <c r="Q9" i="24"/>
  <c r="X9" i="24"/>
  <c r="H10" i="72"/>
  <c r="G11" i="72"/>
  <c r="B11" i="72"/>
  <c r="H11" i="72"/>
  <c r="Z11" i="72"/>
  <c r="AC9" i="24" l="1"/>
  <c r="Y9" i="24"/>
  <c r="Q10" i="24"/>
  <c r="Q11" i="24"/>
  <c r="Q12" i="24"/>
  <c r="Q13" i="24"/>
  <c r="Q14" i="24"/>
  <c r="Q15" i="24"/>
  <c r="Q16" i="24"/>
  <c r="Q17" i="24"/>
  <c r="Q18" i="24"/>
  <c r="Q19" i="24"/>
  <c r="Q20" i="24"/>
  <c r="Q21" i="24"/>
  <c r="Q22" i="24"/>
  <c r="Q23" i="24"/>
  <c r="Q24" i="24"/>
  <c r="Q25" i="24"/>
  <c r="Q26" i="24"/>
  <c r="Q27" i="24"/>
  <c r="Q28" i="24"/>
  <c r="Q29" i="24"/>
  <c r="Q30" i="24"/>
  <c r="Q31" i="24"/>
  <c r="Q32" i="24"/>
  <c r="Q33" i="24"/>
  <c r="Q34" i="24"/>
  <c r="Q35" i="24"/>
  <c r="Q36" i="24"/>
  <c r="Q37" i="24"/>
  <c r="Q38" i="24"/>
  <c r="Q39" i="24"/>
  <c r="Q40" i="24"/>
  <c r="Q41" i="24"/>
  <c r="Q42" i="24"/>
  <c r="Q43" i="24"/>
  <c r="Q44" i="24"/>
  <c r="Q45" i="24"/>
  <c r="Q46" i="24"/>
  <c r="X11" i="24"/>
  <c r="X45" i="24"/>
  <c r="X40" i="24"/>
  <c r="X38" i="24"/>
  <c r="X19" i="24"/>
  <c r="X35" i="24"/>
  <c r="X46" i="24"/>
  <c r="X37" i="24"/>
  <c r="X17" i="24"/>
  <c r="X14" i="24"/>
  <c r="X25" i="24"/>
  <c r="X36" i="24"/>
  <c r="X29" i="24"/>
  <c r="X15" i="24"/>
  <c r="X33" i="24"/>
  <c r="X13" i="24"/>
  <c r="X12" i="24"/>
  <c r="X44" i="24"/>
  <c r="X16" i="24"/>
  <c r="X34" i="24"/>
  <c r="X10" i="24"/>
  <c r="X23" i="24"/>
  <c r="X27" i="24"/>
  <c r="X32" i="24"/>
  <c r="X42" i="24"/>
  <c r="X28" i="24"/>
  <c r="X39" i="24"/>
  <c r="X26" i="24"/>
  <c r="X41" i="24"/>
  <c r="X31" i="24"/>
  <c r="X18" i="24"/>
  <c r="X21" i="24"/>
  <c r="X20" i="24"/>
  <c r="X24" i="24"/>
  <c r="X43" i="24"/>
  <c r="X22" i="24"/>
  <c r="X30" i="24"/>
  <c r="E12" i="72"/>
  <c r="AC30" i="24" l="1"/>
  <c r="AC22" i="24"/>
  <c r="AC43" i="24"/>
  <c r="AC24" i="24"/>
  <c r="AC20" i="24"/>
  <c r="AC21" i="24"/>
  <c r="AC18" i="24"/>
  <c r="AC31" i="24"/>
  <c r="AC41" i="24"/>
  <c r="AC26" i="24"/>
  <c r="AC39" i="24"/>
  <c r="AC28" i="24"/>
  <c r="AC42" i="24"/>
  <c r="AC32" i="24"/>
  <c r="AC27" i="24"/>
  <c r="AC23" i="24"/>
  <c r="AC10" i="24"/>
  <c r="AC34" i="24"/>
  <c r="AC16" i="24"/>
  <c r="AC44" i="24"/>
  <c r="AC12" i="24"/>
  <c r="AC13" i="24"/>
  <c r="AC33" i="24"/>
  <c r="AC15" i="24"/>
  <c r="AC29" i="24"/>
  <c r="AC36" i="24"/>
  <c r="AC25" i="24"/>
  <c r="AC14" i="24"/>
  <c r="AC17" i="24"/>
  <c r="AC37" i="24"/>
  <c r="AC46" i="24"/>
  <c r="AC35" i="24"/>
  <c r="AC19" i="24"/>
  <c r="AC38" i="24"/>
  <c r="AC40" i="24"/>
  <c r="AC45" i="24"/>
  <c r="AC11" i="24"/>
  <c r="F12" i="72"/>
  <c r="Y39" i="24"/>
  <c r="Y15" i="24"/>
  <c r="Y44" i="24"/>
  <c r="Y40" i="24"/>
  <c r="Y43" i="24"/>
  <c r="Y37" i="24"/>
  <c r="Y45" i="24"/>
  <c r="Y41" i="24"/>
  <c r="Y12" i="24"/>
  <c r="Y11" i="24"/>
  <c r="Y46" i="24"/>
  <c r="Y38" i="24"/>
  <c r="Y14" i="24"/>
  <c r="Y42" i="24"/>
  <c r="Y19" i="24"/>
  <c r="Y26" i="24"/>
  <c r="Y17" i="24"/>
  <c r="Y31" i="24"/>
  <c r="Y16" i="24"/>
  <c r="Y30" i="24"/>
  <c r="Y24" i="24"/>
  <c r="Y29" i="24"/>
  <c r="Y34" i="24"/>
  <c r="Y22" i="24"/>
  <c r="Y25" i="24"/>
  <c r="Y35" i="24"/>
  <c r="Y10" i="24"/>
  <c r="Y23" i="24"/>
  <c r="Y27" i="24"/>
  <c r="Y13" i="24"/>
  <c r="Y33" i="24"/>
  <c r="Y28" i="24"/>
  <c r="Y36" i="24"/>
  <c r="Y20" i="24"/>
  <c r="Y32" i="24"/>
  <c r="Y18" i="24"/>
  <c r="Y21" i="24"/>
  <c r="O5" i="25" a="1"/>
  <c r="O5" i="25" s="1"/>
  <c r="U6" i="25"/>
  <c r="U5" i="25"/>
  <c r="U7" i="25"/>
  <c r="U8" i="25"/>
  <c r="B12" i="72"/>
  <c r="E13" i="72" s="1"/>
  <c r="N5" i="25" a="1"/>
  <c r="G12" i="72"/>
  <c r="Z12" i="72" s="1"/>
  <c r="H12" i="72"/>
  <c r="Z8" i="25" l="1"/>
  <c r="Z7" i="25"/>
  <c r="Z5" i="25"/>
  <c r="Z6" i="25"/>
  <c r="F13" i="72"/>
  <c r="N7" i="25"/>
  <c r="N5" i="25"/>
  <c r="N6" i="25"/>
  <c r="N8" i="25"/>
  <c r="O8" i="25"/>
  <c r="O6" i="25"/>
  <c r="O7" i="25"/>
  <c r="B13" i="72"/>
  <c r="E14" i="72" s="1"/>
  <c r="G13" i="72"/>
  <c r="Z13" i="72" s="1"/>
  <c r="H13" i="72"/>
  <c r="B14" i="72"/>
  <c r="E15" i="72" s="1"/>
  <c r="B15" i="72" s="1"/>
  <c r="F14" i="72" l="1"/>
  <c r="F15" i="72"/>
  <c r="N5" i="29"/>
  <c r="N6" i="29"/>
  <c r="G14" i="72"/>
  <c r="E16" i="72"/>
  <c r="G15" i="72"/>
  <c r="H15" i="72"/>
  <c r="Z15" i="72"/>
  <c r="L4" i="26"/>
  <c r="Z14" i="72"/>
  <c r="H14" i="72"/>
  <c r="F16" i="72" l="1"/>
  <c r="N7" i="29"/>
  <c r="B16" i="72"/>
  <c r="G16" i="72"/>
  <c r="Z16" i="72"/>
  <c r="H16" i="72"/>
  <c r="N8" i="29" l="1"/>
  <c r="N9" i="29" l="1"/>
  <c r="N10" i="29" l="1"/>
  <c r="N11" i="29" l="1"/>
  <c r="N12" i="29" l="1"/>
  <c r="N13" i="29" l="1"/>
  <c r="N14" i="29" l="1"/>
  <c r="N15" i="29" l="1"/>
  <c r="O5" i="29" s="1" a="1"/>
  <c r="O15" i="29" s="1"/>
  <c r="O5" i="29" l="1"/>
  <c r="O6" i="29"/>
  <c r="O7" i="29"/>
  <c r="O8" i="29"/>
  <c r="O9" i="29"/>
  <c r="O10" i="29"/>
  <c r="O11" i="29"/>
  <c r="O12" i="29"/>
  <c r="O13" i="29"/>
  <c r="O14" i="29"/>
  <c r="N5" i="30" l="1"/>
  <c r="N6" i="30" l="1"/>
  <c r="N7" i="30" l="1"/>
  <c r="N8" i="30" l="1"/>
  <c r="N9" i="30" l="1"/>
  <c r="N10" i="30" l="1"/>
  <c r="N11" i="30" l="1"/>
  <c r="O5" i="30" s="1" a="1"/>
  <c r="O11" i="30" s="1"/>
  <c r="O5" i="30" l="1"/>
  <c r="O6" i="30"/>
  <c r="O7" i="30"/>
  <c r="O8" i="30"/>
  <c r="O9" i="30"/>
  <c r="O10" i="30"/>
  <c r="N5" i="32" l="1"/>
  <c r="N6" i="32" l="1"/>
  <c r="N7" i="32" l="1"/>
  <c r="N8" i="32" l="1"/>
  <c r="N9" i="32" l="1"/>
  <c r="N10" i="32" l="1"/>
  <c r="N12" i="32"/>
  <c r="N11" i="32" l="1"/>
  <c r="N13" i="32" l="1"/>
  <c r="N14" i="32" l="1"/>
  <c r="N15" i="32"/>
  <c r="N16" i="32"/>
  <c r="N17" i="32" l="1"/>
  <c r="N18" i="32"/>
  <c r="N19" i="32" l="1"/>
  <c r="N20" i="32" l="1"/>
  <c r="N21" i="32"/>
  <c r="N22" i="32" l="1"/>
  <c r="N23" i="32"/>
  <c r="N24" i="32"/>
  <c r="N25" i="32" l="1"/>
  <c r="N26" i="32"/>
  <c r="N27" i="32"/>
  <c r="N28" i="32" l="1"/>
  <c r="N29" i="32" l="1"/>
  <c r="N30" i="32"/>
  <c r="N31" i="32" l="1"/>
  <c r="N32" i="32" l="1"/>
  <c r="N33" i="32"/>
  <c r="N34" i="32" l="1"/>
  <c r="N35" i="32" l="1"/>
  <c r="N36" i="32" l="1"/>
  <c r="N37" i="32" l="1"/>
  <c r="N38" i="32" l="1"/>
  <c r="N39" i="32" l="1"/>
  <c r="N40" i="32" l="1"/>
  <c r="N41" i="32"/>
  <c r="R5" i="17"/>
  <c r="W5" i="17" l="1"/>
  <c r="S5" i="17"/>
  <c r="N5" i="17"/>
  <c r="N6" i="17"/>
  <c r="R6" i="17"/>
  <c r="W6" i="17" l="1"/>
  <c r="S6" i="17"/>
  <c r="N7" i="17"/>
  <c r="R7" i="17"/>
  <c r="W7" i="17" l="1"/>
  <c r="S7" i="17"/>
  <c r="N8" i="17"/>
  <c r="R8" i="17"/>
  <c r="R9" i="17"/>
  <c r="W9" i="17" l="1"/>
  <c r="W8" i="17"/>
  <c r="S8" i="17"/>
  <c r="S9" i="17"/>
  <c r="N9" i="17"/>
  <c r="R10" i="17"/>
  <c r="W10" i="17" l="1"/>
  <c r="S10" i="17"/>
  <c r="N10" i="17"/>
  <c r="N11" i="17"/>
  <c r="R12" i="17"/>
  <c r="R11" i="17"/>
  <c r="W11" i="17" l="1"/>
  <c r="W12" i="17"/>
  <c r="S11" i="17"/>
  <c r="S12" i="17"/>
  <c r="N12" i="17"/>
  <c r="R13" i="17"/>
  <c r="W13" i="17" l="1"/>
  <c r="S13" i="17"/>
  <c r="N13" i="17"/>
  <c r="R14" i="17"/>
  <c r="W14" i="17" l="1"/>
  <c r="S14" i="17"/>
  <c r="N14" i="17"/>
  <c r="R15" i="17"/>
  <c r="W15" i="17" l="1"/>
  <c r="S15" i="17"/>
  <c r="N15" i="17"/>
  <c r="R16" i="17"/>
  <c r="W16" i="17" l="1"/>
  <c r="S16" i="17"/>
  <c r="N16" i="17"/>
  <c r="R17" i="17"/>
  <c r="W17" i="17" l="1"/>
  <c r="S17" i="17"/>
  <c r="N17" i="17"/>
  <c r="R18" i="17"/>
  <c r="W18" i="17" l="1"/>
  <c r="S18" i="17"/>
  <c r="N18" i="17"/>
  <c r="R19" i="17"/>
  <c r="W19" i="17" l="1"/>
  <c r="S19" i="17"/>
  <c r="N19" i="17"/>
  <c r="N20" i="17"/>
  <c r="R20" i="17"/>
  <c r="R21" i="17"/>
  <c r="W21" i="17" l="1"/>
  <c r="W20" i="17"/>
  <c r="S21" i="17"/>
  <c r="S20" i="17"/>
  <c r="N21" i="17"/>
  <c r="R22" i="17"/>
  <c r="W22" i="17" l="1"/>
  <c r="S22" i="17"/>
  <c r="N22" i="17"/>
  <c r="R23" i="17"/>
  <c r="W23" i="17" l="1"/>
  <c r="S23" i="17"/>
  <c r="N23" i="17"/>
  <c r="R24" i="17"/>
  <c r="W24" i="17" l="1"/>
  <c r="S24" i="17"/>
  <c r="N24" i="17"/>
  <c r="R25" i="17"/>
  <c r="W25" i="17" l="1"/>
  <c r="S25" i="17"/>
  <c r="N25" i="17"/>
  <c r="N26" i="17"/>
  <c r="R26" i="17"/>
  <c r="R27" i="17"/>
  <c r="W27" i="17" l="1"/>
  <c r="W26" i="17"/>
  <c r="S26" i="17"/>
  <c r="S27" i="17"/>
  <c r="N27" i="17"/>
  <c r="R28" i="17"/>
  <c r="W28" i="17" l="1"/>
  <c r="S28" i="17"/>
  <c r="N28" i="17"/>
  <c r="N29" i="17"/>
  <c r="R29" i="17"/>
  <c r="W29" i="17" l="1"/>
  <c r="S29" i="17"/>
  <c r="N30" i="17"/>
  <c r="R31" i="17"/>
  <c r="R30" i="17"/>
  <c r="W30" i="17" l="1"/>
  <c r="W31" i="17"/>
  <c r="S30" i="17"/>
  <c r="S31" i="17"/>
  <c r="N31" i="17"/>
  <c r="R32" i="17"/>
  <c r="W32" i="17" l="1"/>
  <c r="S32" i="17"/>
  <c r="N32" i="17"/>
  <c r="R33" i="17"/>
  <c r="W33" i="17" l="1"/>
  <c r="S33" i="17"/>
  <c r="N33" i="17"/>
  <c r="N34" i="17"/>
  <c r="R34" i="17"/>
  <c r="W34" i="17" l="1"/>
  <c r="S34" i="17"/>
  <c r="N35" i="17"/>
  <c r="R36" i="17"/>
  <c r="R35" i="17"/>
  <c r="W35" i="17" l="1"/>
  <c r="W36" i="17"/>
  <c r="S35" i="17"/>
  <c r="S36" i="17"/>
  <c r="N36" i="17"/>
  <c r="R37" i="17"/>
  <c r="W37" i="17" l="1"/>
  <c r="S37" i="17"/>
  <c r="N37" i="17"/>
  <c r="N38" i="17"/>
  <c r="R38" i="17"/>
  <c r="R39" i="17"/>
  <c r="W39" i="17" l="1"/>
  <c r="W38" i="17"/>
  <c r="S38" i="17"/>
  <c r="S39" i="17"/>
  <c r="N39" i="17"/>
  <c r="R40" i="17"/>
  <c r="W40" i="17" l="1"/>
  <c r="S40" i="17"/>
  <c r="N40" i="17"/>
  <c r="R41" i="17"/>
  <c r="W41" i="17" l="1"/>
  <c r="S41" i="17"/>
  <c r="N41" i="17"/>
  <c r="N5" i="18" l="1"/>
  <c r="N6" i="18" l="1"/>
  <c r="N7" i="18" l="1"/>
  <c r="N8" i="18"/>
  <c r="N9" i="18" l="1"/>
  <c r="N10" i="18" l="1"/>
  <c r="N11" i="18"/>
  <c r="N12" i="18" l="1"/>
  <c r="N13" i="18" l="1"/>
  <c r="N14" i="18" l="1"/>
  <c r="N15" i="18" l="1"/>
  <c r="N16" i="18" l="1"/>
  <c r="N17" i="18" l="1"/>
  <c r="N18" i="18" l="1"/>
  <c r="N19" i="18" l="1"/>
  <c r="N20" i="18"/>
  <c r="N21" i="18" l="1"/>
  <c r="N22" i="18" l="1"/>
  <c r="N23" i="18" l="1"/>
  <c r="N24" i="18"/>
  <c r="N25" i="18" l="1"/>
  <c r="N26" i="18"/>
  <c r="N27" i="18" l="1"/>
  <c r="N28" i="18" l="1"/>
  <c r="N29" i="18" l="1"/>
  <c r="N30" i="18" l="1"/>
  <c r="N31" i="18" l="1"/>
  <c r="N32" i="18" l="1"/>
  <c r="N33" i="18" l="1"/>
  <c r="N34" i="18" l="1"/>
  <c r="N35" i="18"/>
  <c r="N36" i="18" l="1"/>
  <c r="N37" i="18"/>
  <c r="N38" i="18" l="1"/>
  <c r="N39" i="18" l="1"/>
  <c r="N40" i="18"/>
  <c r="N41" i="18" l="1"/>
  <c r="R5" i="19"/>
  <c r="W5" i="19" l="1"/>
  <c r="S5" i="19"/>
  <c r="N5" i="19"/>
  <c r="N6" i="19"/>
  <c r="R6" i="19"/>
  <c r="W6" i="19" l="1"/>
  <c r="S6" i="19"/>
  <c r="N7" i="19"/>
  <c r="R7" i="19"/>
  <c r="R8" i="19"/>
  <c r="W8" i="19" l="1"/>
  <c r="W7" i="19"/>
  <c r="S7" i="19"/>
  <c r="S8" i="19"/>
  <c r="N8" i="19"/>
  <c r="R9" i="19"/>
  <c r="W9" i="19" l="1"/>
  <c r="S9" i="19"/>
  <c r="N9" i="19"/>
  <c r="R10" i="19"/>
  <c r="W10" i="19" l="1"/>
  <c r="S10" i="19"/>
  <c r="N10" i="19"/>
  <c r="N11" i="19"/>
  <c r="R11" i="19"/>
  <c r="R12" i="19"/>
  <c r="W12" i="19" l="1"/>
  <c r="W11" i="19"/>
  <c r="S12" i="19"/>
  <c r="S11" i="19"/>
  <c r="N12" i="19"/>
  <c r="R13" i="19"/>
  <c r="W13" i="19" l="1"/>
  <c r="S13" i="19"/>
  <c r="N13" i="19"/>
  <c r="R14" i="19"/>
  <c r="W14" i="19" l="1"/>
  <c r="S14" i="19"/>
  <c r="N14" i="19"/>
  <c r="N15" i="19"/>
  <c r="R15" i="19"/>
  <c r="W15" i="19" l="1"/>
  <c r="S15" i="19"/>
  <c r="N16" i="19"/>
  <c r="R16" i="19"/>
  <c r="W16" i="19" l="1"/>
  <c r="S16" i="19"/>
  <c r="N17" i="19"/>
  <c r="R18" i="19"/>
  <c r="R17" i="19"/>
  <c r="W17" i="19" l="1"/>
  <c r="W18" i="19"/>
  <c r="S18" i="19"/>
  <c r="S17" i="19"/>
  <c r="N18" i="19"/>
  <c r="R19" i="19"/>
  <c r="W19" i="19" l="1"/>
  <c r="S19" i="19"/>
  <c r="N19" i="19"/>
  <c r="N20" i="19"/>
  <c r="R20" i="19"/>
  <c r="R21" i="19"/>
  <c r="W21" i="19" l="1"/>
  <c r="W20" i="19"/>
  <c r="S21" i="19"/>
  <c r="S20" i="19"/>
  <c r="N21" i="19"/>
  <c r="R22" i="19"/>
  <c r="W22" i="19" l="1"/>
  <c r="S22" i="19"/>
  <c r="N22" i="19"/>
  <c r="R23" i="19"/>
  <c r="W23" i="19" l="1"/>
  <c r="S23" i="19"/>
  <c r="N23" i="19"/>
  <c r="R24" i="19"/>
  <c r="W24" i="19" l="1"/>
  <c r="S24" i="19"/>
  <c r="N24" i="19"/>
  <c r="R25" i="19"/>
  <c r="W25" i="19" l="1"/>
  <c r="S25" i="19"/>
  <c r="N25" i="19"/>
  <c r="R26" i="19"/>
  <c r="W26" i="19" l="1"/>
  <c r="S26" i="19"/>
  <c r="N26" i="19"/>
  <c r="R27" i="19"/>
  <c r="W27" i="19" l="1"/>
  <c r="S27" i="19"/>
  <c r="N27" i="19"/>
  <c r="N28" i="19"/>
  <c r="R28" i="19"/>
  <c r="R29" i="19"/>
  <c r="W29" i="19" l="1"/>
  <c r="W28" i="19"/>
  <c r="S29" i="19"/>
  <c r="S28" i="19"/>
  <c r="N29" i="19"/>
  <c r="R30" i="19"/>
  <c r="W30" i="19" l="1"/>
  <c r="S30" i="19"/>
  <c r="N30" i="19"/>
  <c r="N31" i="19"/>
  <c r="R31" i="19"/>
  <c r="W31" i="19" l="1"/>
  <c r="S31" i="19"/>
  <c r="N32" i="19"/>
  <c r="R32" i="19"/>
  <c r="W32" i="19" l="1"/>
  <c r="S32" i="19"/>
  <c r="N33" i="19"/>
  <c r="R33" i="19"/>
  <c r="R34" i="19"/>
  <c r="W34" i="19" l="1"/>
  <c r="W33" i="19"/>
  <c r="S33" i="19"/>
  <c r="S34" i="19"/>
  <c r="N34" i="19"/>
  <c r="R35" i="19"/>
  <c r="W35" i="19" l="1"/>
  <c r="S35" i="19"/>
  <c r="N35" i="19"/>
  <c r="R36" i="19"/>
  <c r="W36" i="19" l="1"/>
  <c r="S36" i="19"/>
  <c r="N36" i="19"/>
  <c r="R37" i="19"/>
  <c r="W37" i="19" l="1"/>
  <c r="S37" i="19"/>
  <c r="N37" i="19"/>
  <c r="R38" i="19"/>
  <c r="W38" i="19" l="1"/>
  <c r="S38" i="19"/>
  <c r="N38" i="19"/>
  <c r="R39" i="19"/>
  <c r="W39" i="19" l="1"/>
  <c r="S39" i="19"/>
  <c r="N39" i="19"/>
  <c r="R40" i="19"/>
  <c r="W40" i="19" l="1"/>
  <c r="S40" i="19"/>
  <c r="N40" i="19"/>
  <c r="R41" i="19"/>
  <c r="W41" i="19" l="1"/>
  <c r="S41" i="19"/>
  <c r="N41" i="19"/>
  <c r="O5" i="28" l="1"/>
  <c r="O6" i="28"/>
  <c r="O7" i="28"/>
  <c r="O8" i="28" l="1"/>
  <c r="O9" i="28"/>
  <c r="O10" i="28" l="1"/>
  <c r="O11" i="28" l="1"/>
  <c r="O12" i="28"/>
  <c r="O13" i="28"/>
  <c r="O14" i="28" l="1"/>
  <c r="O15" i="28" l="1"/>
  <c r="O16" i="28" l="1"/>
  <c r="O17" i="28" l="1"/>
  <c r="O18" i="28" l="1"/>
  <c r="O19" i="28" l="1"/>
  <c r="O20" i="28" l="1"/>
  <c r="O21" i="28" l="1"/>
  <c r="O22" i="28" l="1"/>
  <c r="O23" i="28" l="1"/>
  <c r="O24" i="28" l="1"/>
  <c r="O25" i="28" l="1"/>
  <c r="O26" i="28" l="1"/>
  <c r="O27" i="28" l="1"/>
  <c r="O28" i="28" l="1"/>
  <c r="O29" i="28" l="1"/>
  <c r="O30" i="28" l="1"/>
  <c r="O31" i="28" l="1"/>
  <c r="O32" i="28" l="1"/>
  <c r="O33" i="28" l="1"/>
  <c r="O34" i="28" l="1"/>
  <c r="O35" i="28" l="1"/>
  <c r="O36" i="28" l="1"/>
  <c r="O37" i="28"/>
  <c r="O38" i="28" l="1"/>
  <c r="O39" i="28" l="1"/>
  <c r="O40" i="28" l="1"/>
  <c r="D23" i="67" l="1"/>
  <c r="B1" i="67"/>
  <c r="H3" i="50" l="1"/>
  <c r="H4" i="50"/>
  <c r="H5" i="50"/>
  <c r="H6" i="50"/>
  <c r="H7" i="50"/>
  <c r="H8" i="50"/>
  <c r="H9" i="50"/>
  <c r="H10" i="50"/>
  <c r="H11" i="50"/>
  <c r="H12" i="50"/>
  <c r="H13" i="50"/>
  <c r="H14" i="50"/>
  <c r="H15" i="50"/>
  <c r="H16" i="50"/>
  <c r="H17" i="50"/>
  <c r="H18" i="50"/>
  <c r="H19" i="50"/>
  <c r="H20" i="50"/>
  <c r="H21" i="50"/>
  <c r="H22" i="50"/>
  <c r="H23" i="50"/>
  <c r="H24" i="50"/>
  <c r="H25" i="50"/>
  <c r="H26" i="50"/>
  <c r="H27" i="50"/>
  <c r="H28" i="50"/>
  <c r="H29" i="50"/>
  <c r="H30" i="50"/>
  <c r="H31" i="50"/>
  <c r="H32" i="50"/>
  <c r="H33" i="50"/>
  <c r="H34" i="50"/>
  <c r="H35" i="50"/>
  <c r="H36" i="50"/>
  <c r="H37" i="50"/>
  <c r="H38" i="50"/>
  <c r="H39" i="50"/>
  <c r="H3" i="49"/>
  <c r="H4" i="49"/>
  <c r="H5" i="49"/>
  <c r="H6" i="49"/>
  <c r="H7" i="49"/>
  <c r="H8" i="49"/>
  <c r="H9" i="49"/>
  <c r="H10" i="49"/>
  <c r="H11" i="49"/>
  <c r="H12" i="49"/>
  <c r="H13" i="49"/>
  <c r="H14" i="49"/>
  <c r="H15" i="49"/>
  <c r="H16" i="49"/>
  <c r="H17" i="49"/>
  <c r="H18" i="49"/>
  <c r="H19" i="49"/>
  <c r="H20" i="49"/>
  <c r="H21" i="49"/>
  <c r="H22" i="49"/>
  <c r="H23" i="49"/>
  <c r="H24" i="49"/>
  <c r="H25" i="49"/>
  <c r="H26" i="49"/>
  <c r="H27" i="49"/>
  <c r="H28" i="49"/>
  <c r="H29" i="49"/>
  <c r="H30" i="49"/>
  <c r="H31" i="49"/>
  <c r="H32" i="49"/>
  <c r="H33" i="49"/>
  <c r="H34" i="49"/>
  <c r="H35" i="49"/>
  <c r="H36" i="49"/>
  <c r="H37" i="49"/>
  <c r="H38" i="49"/>
  <c r="H39" i="49"/>
  <c r="H3" i="48"/>
  <c r="H4" i="48"/>
  <c r="H5" i="48"/>
  <c r="H6" i="48"/>
  <c r="H7" i="48"/>
  <c r="H8" i="48"/>
  <c r="H9" i="48"/>
  <c r="H10" i="48"/>
  <c r="H11" i="48"/>
  <c r="H12" i="48"/>
  <c r="H13" i="48"/>
  <c r="H14" i="48"/>
  <c r="H15" i="48"/>
  <c r="H16" i="48"/>
  <c r="H17" i="48"/>
  <c r="H18" i="48"/>
  <c r="H19" i="48"/>
  <c r="H20" i="48"/>
  <c r="H21" i="48"/>
  <c r="H22" i="48"/>
  <c r="H23" i="48"/>
  <c r="H24" i="48"/>
  <c r="H25" i="48"/>
  <c r="H26" i="48"/>
  <c r="H27" i="48"/>
  <c r="H28" i="48"/>
  <c r="H29" i="48"/>
  <c r="H30" i="48"/>
  <c r="H31" i="48"/>
  <c r="H32" i="48"/>
  <c r="H33" i="48"/>
  <c r="H34" i="48"/>
  <c r="H35" i="48"/>
  <c r="H36" i="48"/>
  <c r="H37" i="48"/>
  <c r="H38" i="48"/>
  <c r="H39" i="48"/>
  <c r="H4" i="47"/>
  <c r="H5" i="47"/>
  <c r="H6" i="47"/>
  <c r="H7" i="47"/>
  <c r="H8" i="47"/>
  <c r="H9" i="47"/>
  <c r="H10" i="47"/>
  <c r="H11" i="47"/>
  <c r="H12" i="47"/>
  <c r="H13" i="47"/>
  <c r="H14" i="47"/>
  <c r="H15" i="47"/>
  <c r="H16" i="47"/>
  <c r="H17" i="47"/>
  <c r="H18" i="47"/>
  <c r="H19" i="47"/>
  <c r="H20" i="47"/>
  <c r="H21" i="47"/>
  <c r="H22" i="47"/>
  <c r="H23" i="47"/>
  <c r="H24" i="47"/>
  <c r="H25" i="47"/>
  <c r="H26" i="47"/>
  <c r="H27" i="47"/>
  <c r="H28" i="47"/>
  <c r="H29" i="47"/>
  <c r="H30" i="47"/>
  <c r="H31" i="47"/>
  <c r="H32" i="47"/>
  <c r="H33" i="47"/>
  <c r="H34" i="47"/>
  <c r="H35" i="47"/>
  <c r="H36" i="47"/>
  <c r="H37" i="47"/>
  <c r="H38" i="47"/>
  <c r="H39" i="47"/>
  <c r="E5" i="30" l="1"/>
  <c r="E6" i="30"/>
  <c r="E7" i="30"/>
  <c r="E8" i="30"/>
  <c r="E9" i="30"/>
  <c r="E10" i="30"/>
  <c r="E11" i="30"/>
  <c r="E5" i="29"/>
  <c r="E6" i="29"/>
  <c r="E7" i="29"/>
  <c r="E8" i="29"/>
  <c r="E9" i="29"/>
  <c r="E10" i="29"/>
  <c r="E11" i="29"/>
  <c r="E12" i="29"/>
  <c r="E13" i="29"/>
  <c r="E14" i="29"/>
  <c r="E15" i="29"/>
  <c r="F11" i="29"/>
  <c r="F5" i="30"/>
  <c r="F5" i="29"/>
  <c r="F13" i="29"/>
  <c r="F14" i="29"/>
  <c r="F8" i="30"/>
  <c r="F12" i="29"/>
  <c r="F6" i="30"/>
  <c r="F15" i="29"/>
  <c r="F7" i="29"/>
  <c r="F11" i="30"/>
  <c r="F7" i="30"/>
  <c r="F6" i="29"/>
  <c r="F10" i="30"/>
  <c r="F10" i="29"/>
  <c r="F9" i="30"/>
  <c r="F9" i="29"/>
  <c r="F8" i="29"/>
  <c r="X7" i="29"/>
  <c r="X6" i="30"/>
  <c r="X15" i="29"/>
  <c r="X8" i="29"/>
  <c r="X10" i="30"/>
  <c r="X14" i="29"/>
  <c r="X5" i="29"/>
  <c r="X12" i="29"/>
  <c r="X8" i="30"/>
  <c r="X5" i="30"/>
  <c r="X13" i="29"/>
  <c r="X7" i="30"/>
  <c r="X9" i="29"/>
  <c r="X11" i="30"/>
  <c r="X11" i="29"/>
  <c r="X10" i="29"/>
  <c r="X6" i="29"/>
  <c r="X9" i="30"/>
  <c r="E11" i="32" l="1"/>
  <c r="G31" i="28"/>
  <c r="G39" i="28"/>
  <c r="G5" i="29"/>
  <c r="G18" i="28"/>
  <c r="G25" i="28"/>
  <c r="G17" i="28"/>
  <c r="G15" i="28"/>
  <c r="G23" i="28"/>
  <c r="G16" i="28"/>
  <c r="F10" i="32"/>
  <c r="F21" i="32"/>
  <c r="G14" i="29"/>
  <c r="G34" i="28"/>
  <c r="F18" i="32"/>
  <c r="G15" i="29"/>
  <c r="G8" i="29"/>
  <c r="G11" i="29"/>
  <c r="G11" i="30"/>
  <c r="G19" i="28"/>
  <c r="F26" i="32"/>
  <c r="G35" i="28"/>
  <c r="G10" i="29"/>
  <c r="G36" i="28"/>
  <c r="G11" i="28"/>
  <c r="G37" i="28"/>
  <c r="G33" i="28"/>
  <c r="G13" i="28"/>
  <c r="G9" i="28"/>
  <c r="G7" i="30"/>
  <c r="G13" i="29"/>
  <c r="G6" i="28"/>
  <c r="G9" i="29"/>
  <c r="G28" i="28"/>
  <c r="G38" i="28"/>
  <c r="F29" i="32"/>
  <c r="G12" i="29"/>
  <c r="G29" i="28"/>
  <c r="G22" i="28"/>
  <c r="G24" i="28"/>
  <c r="G9" i="30"/>
  <c r="G8" i="30"/>
  <c r="G40" i="28"/>
  <c r="G7" i="28"/>
  <c r="G30" i="28"/>
  <c r="G32" i="28"/>
  <c r="G5" i="30"/>
  <c r="G5" i="28"/>
  <c r="G8" i="28"/>
  <c r="G21" i="28"/>
  <c r="F34" i="32"/>
  <c r="G10" i="28"/>
  <c r="G20" i="28"/>
  <c r="G7" i="29"/>
  <c r="G6" i="29"/>
  <c r="G26" i="28"/>
  <c r="G27" i="28"/>
  <c r="G10" i="30"/>
  <c r="G14" i="28"/>
  <c r="G12" i="28"/>
  <c r="G6" i="30"/>
  <c r="F37" i="32"/>
  <c r="X16" i="28"/>
  <c r="X23" i="28"/>
  <c r="X18" i="28"/>
  <c r="X8" i="28"/>
  <c r="X34" i="28"/>
  <c r="X29" i="28"/>
  <c r="X30" i="28"/>
  <c r="X26" i="28"/>
  <c r="X36" i="28"/>
  <c r="X19" i="28"/>
  <c r="X17" i="28"/>
  <c r="X24" i="28"/>
  <c r="X38" i="28"/>
  <c r="X21" i="28"/>
  <c r="X31" i="28"/>
  <c r="X12" i="28"/>
  <c r="X6" i="28"/>
  <c r="X20" i="28"/>
  <c r="X28" i="28"/>
  <c r="X15" i="28"/>
  <c r="X39" i="28"/>
  <c r="X32" i="28"/>
  <c r="X37" i="28"/>
  <c r="X35" i="28"/>
  <c r="X25" i="28"/>
  <c r="X14" i="28"/>
  <c r="X10" i="28"/>
  <c r="X7" i="28"/>
  <c r="X13" i="28"/>
  <c r="X40" i="28"/>
  <c r="X33" i="28"/>
  <c r="X22" i="28"/>
  <c r="X11" i="28"/>
  <c r="X9" i="28"/>
  <c r="X27" i="28"/>
  <c r="E19" i="47" l="1"/>
  <c r="E19" i="48"/>
  <c r="E19" i="50"/>
  <c r="E35" i="47"/>
  <c r="E35" i="48"/>
  <c r="E35" i="50"/>
  <c r="E32" i="50"/>
  <c r="E32" i="47"/>
  <c r="E32" i="48"/>
  <c r="E24" i="50"/>
  <c r="E24" i="47"/>
  <c r="E24" i="48"/>
  <c r="E27" i="47"/>
  <c r="E27" i="48"/>
  <c r="E27" i="50"/>
  <c r="E16" i="50"/>
  <c r="E16" i="47"/>
  <c r="E16" i="48"/>
  <c r="E8" i="50"/>
  <c r="E8" i="47"/>
  <c r="E8" i="48"/>
  <c r="E5" i="32"/>
  <c r="E10" i="32"/>
  <c r="E18" i="32"/>
  <c r="E26" i="32"/>
  <c r="E13" i="32"/>
  <c r="E29" i="32"/>
  <c r="E37" i="32"/>
  <c r="E21" i="32"/>
  <c r="E34" i="32"/>
  <c r="E14" i="32"/>
  <c r="E24" i="32"/>
  <c r="E20" i="32"/>
  <c r="E9" i="32"/>
  <c r="E22" i="32"/>
  <c r="E32" i="32"/>
  <c r="E33" i="32"/>
  <c r="E35" i="32"/>
  <c r="E31" i="32"/>
  <c r="E28" i="32"/>
  <c r="E30" i="32"/>
  <c r="E40" i="32"/>
  <c r="E17" i="32"/>
  <c r="E41" i="32"/>
  <c r="E8" i="32"/>
  <c r="E7" i="32"/>
  <c r="E39" i="32"/>
  <c r="E12" i="32"/>
  <c r="E6" i="32"/>
  <c r="E38" i="32"/>
  <c r="E16" i="32"/>
  <c r="E36" i="32"/>
  <c r="E19" i="32"/>
  <c r="E15" i="32"/>
  <c r="E25" i="32"/>
  <c r="E27" i="32"/>
  <c r="E23" i="32"/>
  <c r="I36" i="77"/>
  <c r="G18" i="32"/>
  <c r="I3" i="77"/>
  <c r="F12" i="32"/>
  <c r="I38" i="77"/>
  <c r="F33" i="32"/>
  <c r="F24" i="32"/>
  <c r="I27" i="77"/>
  <c r="I22" i="77"/>
  <c r="G10" i="32"/>
  <c r="I33" i="77"/>
  <c r="F11" i="32"/>
  <c r="F32" i="32"/>
  <c r="I19" i="77"/>
  <c r="F5" i="32"/>
  <c r="F27" i="32"/>
  <c r="I18" i="77"/>
  <c r="I14" i="77"/>
  <c r="I5" i="77"/>
  <c r="I37" i="77"/>
  <c r="F35" i="32"/>
  <c r="F31" i="32"/>
  <c r="F15" i="32"/>
  <c r="I9" i="77"/>
  <c r="F17" i="32"/>
  <c r="I8" i="77"/>
  <c r="F14" i="32"/>
  <c r="F23" i="32"/>
  <c r="I25" i="77"/>
  <c r="I15" i="77"/>
  <c r="F30" i="32"/>
  <c r="F38" i="32"/>
  <c r="F22" i="32"/>
  <c r="G21" i="32"/>
  <c r="I10" i="77"/>
  <c r="I21" i="77"/>
  <c r="I13" i="77"/>
  <c r="I16" i="77"/>
  <c r="I31" i="77"/>
  <c r="G26" i="32"/>
  <c r="I26" i="77"/>
  <c r="I4" i="77"/>
  <c r="F20" i="32"/>
  <c r="I28" i="77"/>
  <c r="I17" i="77"/>
  <c r="G37" i="32"/>
  <c r="I39" i="77"/>
  <c r="G24" i="32"/>
  <c r="F16" i="32"/>
  <c r="I24" i="77"/>
  <c r="F41" i="32"/>
  <c r="G41" i="32" s="1"/>
  <c r="F6" i="32"/>
  <c r="G29" i="32"/>
  <c r="F40" i="32"/>
  <c r="I30" i="77"/>
  <c r="F13" i="32"/>
  <c r="F9" i="32"/>
  <c r="F39" i="32"/>
  <c r="F8" i="32"/>
  <c r="F7" i="32"/>
  <c r="G7" i="32" s="1"/>
  <c r="I23" i="77"/>
  <c r="F25" i="32"/>
  <c r="F36" i="32"/>
  <c r="I20" i="77"/>
  <c r="F19" i="32"/>
  <c r="I7" i="77"/>
  <c r="I32" i="77"/>
  <c r="I35" i="77"/>
  <c r="I29" i="77"/>
  <c r="F28" i="32"/>
  <c r="G34" i="32"/>
  <c r="I34" i="77"/>
  <c r="I11" i="77"/>
  <c r="I6" i="77"/>
  <c r="I12" i="77"/>
  <c r="X32" i="32"/>
  <c r="X20" i="32"/>
  <c r="X21" i="32"/>
  <c r="X18" i="32"/>
  <c r="X27" i="32"/>
  <c r="X19" i="32"/>
  <c r="X38" i="32"/>
  <c r="X33" i="32"/>
  <c r="X30" i="32"/>
  <c r="X7" i="32"/>
  <c r="X17" i="32"/>
  <c r="X9" i="32"/>
  <c r="X11" i="32"/>
  <c r="X6" i="32"/>
  <c r="X10" i="32"/>
  <c r="X39" i="32"/>
  <c r="X29" i="32"/>
  <c r="X41" i="32"/>
  <c r="X12" i="32"/>
  <c r="X14" i="32"/>
  <c r="X25" i="32"/>
  <c r="X24" i="32"/>
  <c r="X28" i="32"/>
  <c r="X23" i="32"/>
  <c r="X36" i="32"/>
  <c r="X35" i="32"/>
  <c r="X26" i="32"/>
  <c r="X5" i="32"/>
  <c r="X22" i="32"/>
  <c r="X34" i="32"/>
  <c r="X37" i="32"/>
  <c r="X15" i="32"/>
  <c r="X16" i="32"/>
  <c r="X31" i="32"/>
  <c r="X40" i="32"/>
  <c r="X8" i="32"/>
  <c r="X13" i="32"/>
  <c r="E20" i="48" l="1"/>
  <c r="E20" i="50"/>
  <c r="E20" i="47"/>
  <c r="E15" i="50"/>
  <c r="E15" i="47"/>
  <c r="E15" i="48"/>
  <c r="E12" i="48"/>
  <c r="E12" i="50"/>
  <c r="E12" i="47"/>
  <c r="E39" i="50"/>
  <c r="E39" i="47"/>
  <c r="E39" i="48"/>
  <c r="E25" i="50"/>
  <c r="E25" i="47"/>
  <c r="E25" i="48"/>
  <c r="E14" i="48"/>
  <c r="E14" i="50"/>
  <c r="E14" i="47"/>
  <c r="E33" i="50"/>
  <c r="E33" i="47"/>
  <c r="E33" i="48"/>
  <c r="E34" i="47"/>
  <c r="E34" i="48"/>
  <c r="E34" i="50"/>
  <c r="E7" i="50"/>
  <c r="E7" i="47"/>
  <c r="E7" i="48"/>
  <c r="E13" i="48"/>
  <c r="E13" i="50"/>
  <c r="E13" i="47"/>
  <c r="E37" i="48"/>
  <c r="E37" i="47"/>
  <c r="E37" i="50"/>
  <c r="E22" i="48"/>
  <c r="E22" i="50"/>
  <c r="E22" i="47"/>
  <c r="E21" i="48"/>
  <c r="E21" i="50"/>
  <c r="E21" i="47"/>
  <c r="E18" i="47"/>
  <c r="E18" i="48"/>
  <c r="E18" i="50"/>
  <c r="E29" i="48"/>
  <c r="E29" i="50"/>
  <c r="E29" i="47"/>
  <c r="E6" i="48"/>
  <c r="E6" i="50"/>
  <c r="E6" i="47"/>
  <c r="E38" i="48"/>
  <c r="E38" i="50"/>
  <c r="E38" i="47"/>
  <c r="E23" i="50"/>
  <c r="E23" i="47"/>
  <c r="E23" i="48"/>
  <c r="E4" i="48"/>
  <c r="E4" i="50"/>
  <c r="E4" i="47"/>
  <c r="E28" i="48"/>
  <c r="E28" i="50"/>
  <c r="E28" i="47"/>
  <c r="E10" i="47"/>
  <c r="E10" i="48"/>
  <c r="E10" i="50"/>
  <c r="E5" i="48"/>
  <c r="E5" i="50"/>
  <c r="E5" i="47"/>
  <c r="E17" i="50"/>
  <c r="E17" i="47"/>
  <c r="E17" i="48"/>
  <c r="E30" i="48"/>
  <c r="E30" i="50"/>
  <c r="E30" i="47"/>
  <c r="E3" i="47"/>
  <c r="E3" i="48"/>
  <c r="E3" i="50"/>
  <c r="E36" i="48"/>
  <c r="E36" i="50"/>
  <c r="E36" i="47"/>
  <c r="E26" i="47"/>
  <c r="E26" i="48"/>
  <c r="E26" i="50"/>
  <c r="E31" i="50"/>
  <c r="E31" i="47"/>
  <c r="E31" i="48"/>
  <c r="E9" i="50"/>
  <c r="E9" i="47"/>
  <c r="E9" i="48"/>
  <c r="E11" i="47"/>
  <c r="E11" i="48"/>
  <c r="E11" i="50"/>
  <c r="G5" i="32"/>
  <c r="G14" i="32"/>
  <c r="G33" i="32"/>
  <c r="G11" i="32"/>
  <c r="G8" i="32"/>
  <c r="G17" i="32"/>
  <c r="G32" i="32"/>
  <c r="G15" i="32"/>
  <c r="G31" i="32"/>
  <c r="G6" i="32"/>
  <c r="G30" i="32"/>
  <c r="G19" i="32"/>
  <c r="G20" i="32"/>
  <c r="G40" i="32"/>
  <c r="G27" i="32"/>
  <c r="G13" i="32"/>
  <c r="G36" i="32"/>
  <c r="G39" i="32"/>
  <c r="G35" i="32"/>
  <c r="G28" i="32"/>
  <c r="G38" i="32"/>
  <c r="G9" i="32"/>
  <c r="G25" i="32"/>
  <c r="G23" i="32"/>
  <c r="G12" i="32"/>
  <c r="G22" i="32"/>
  <c r="G16" i="32"/>
  <c r="B5" i="26" l="1"/>
  <c r="B6" i="26"/>
  <c r="F10" i="21"/>
  <c r="F10" i="22"/>
  <c r="F9" i="21"/>
  <c r="F15" i="21"/>
  <c r="F6" i="22"/>
  <c r="F6" i="21"/>
  <c r="F7" i="22"/>
  <c r="C6" i="26"/>
  <c r="F11" i="21"/>
  <c r="F8" i="21"/>
  <c r="F13" i="21"/>
  <c r="F12" i="21"/>
  <c r="F14" i="21"/>
  <c r="F9" i="22"/>
  <c r="C5" i="26"/>
  <c r="F8" i="22"/>
  <c r="F5" i="22"/>
  <c r="F7" i="21"/>
  <c r="F5" i="21"/>
  <c r="X6" i="22"/>
  <c r="X7" i="22"/>
  <c r="X9" i="22"/>
  <c r="X10" i="22"/>
  <c r="X8" i="22"/>
  <c r="E6" i="25" l="1"/>
  <c r="E8" i="25"/>
  <c r="E7" i="25"/>
  <c r="E5" i="25"/>
  <c r="G4" i="21"/>
  <c r="G4" i="22"/>
  <c r="F8" i="25"/>
  <c r="G7" i="22"/>
  <c r="D5" i="26"/>
  <c r="G10" i="22"/>
  <c r="G6" i="22"/>
  <c r="G6" i="21"/>
  <c r="G8" i="21"/>
  <c r="G11" i="21"/>
  <c r="G9" i="21"/>
  <c r="G13" i="21"/>
  <c r="G12" i="21"/>
  <c r="D6" i="26"/>
  <c r="F5" i="25"/>
  <c r="F6" i="25"/>
  <c r="F7" i="25"/>
  <c r="G9" i="22"/>
  <c r="G7" i="21"/>
  <c r="G15" i="21"/>
  <c r="G5" i="22"/>
  <c r="G8" i="22"/>
  <c r="G5" i="21"/>
  <c r="G10" i="21"/>
  <c r="G14" i="21"/>
  <c r="S8" i="21"/>
  <c r="AA7" i="25"/>
  <c r="AA8" i="25"/>
  <c r="S5" i="21"/>
  <c r="AA6" i="25"/>
  <c r="S14" i="21"/>
  <c r="S10" i="21"/>
  <c r="S12" i="21"/>
  <c r="S11" i="21"/>
  <c r="S13" i="21"/>
  <c r="S9" i="21"/>
  <c r="X5" i="22"/>
  <c r="S7" i="21"/>
  <c r="AA5" i="25"/>
  <c r="U6" i="26"/>
  <c r="S15" i="21"/>
  <c r="S6" i="21"/>
  <c r="U5" i="26"/>
  <c r="E5" i="18" l="1"/>
  <c r="G7" i="25"/>
  <c r="G5" i="25"/>
  <c r="F5" i="18"/>
  <c r="G6" i="25"/>
  <c r="G8" i="25"/>
  <c r="U2" i="26"/>
  <c r="G3" i="49" l="1"/>
  <c r="G3" i="48"/>
  <c r="E5" i="19"/>
  <c r="E6" i="18"/>
  <c r="E5" i="17"/>
  <c r="I3" i="49"/>
  <c r="I3" i="48"/>
  <c r="F6" i="18"/>
  <c r="G5" i="18"/>
  <c r="J3" i="77"/>
  <c r="F5" i="17"/>
  <c r="F5" i="19"/>
  <c r="G3" i="50" l="1"/>
  <c r="G4" i="49"/>
  <c r="G4" i="48"/>
  <c r="G3" i="47"/>
  <c r="E6" i="19"/>
  <c r="E7" i="18"/>
  <c r="E6" i="17"/>
  <c r="J4" i="77"/>
  <c r="F7" i="18"/>
  <c r="J3" i="49"/>
  <c r="I3" i="50"/>
  <c r="I4" i="49"/>
  <c r="F6" i="17"/>
  <c r="J3" i="48"/>
  <c r="G6" i="18"/>
  <c r="F6" i="19"/>
  <c r="G5" i="19"/>
  <c r="G5" i="17"/>
  <c r="I4" i="48"/>
  <c r="I3" i="47"/>
  <c r="G4" i="50" l="1"/>
  <c r="G5" i="49"/>
  <c r="G5" i="48"/>
  <c r="G4" i="47"/>
  <c r="E7" i="19"/>
  <c r="E8" i="18"/>
  <c r="E7" i="17"/>
  <c r="J5" i="77"/>
  <c r="I4" i="50"/>
  <c r="F7" i="19"/>
  <c r="G7" i="18"/>
  <c r="G6" i="19"/>
  <c r="J4" i="49"/>
  <c r="F7" i="17"/>
  <c r="F8" i="18"/>
  <c r="I5" i="49"/>
  <c r="J4" i="48"/>
  <c r="G6" i="17"/>
  <c r="I4" i="47"/>
  <c r="I5" i="48"/>
  <c r="J3" i="47"/>
  <c r="J3" i="50"/>
  <c r="G5" i="50" l="1"/>
  <c r="G6" i="49"/>
  <c r="G6" i="48"/>
  <c r="G5" i="47"/>
  <c r="E8" i="19"/>
  <c r="E9" i="18"/>
  <c r="E8" i="17"/>
  <c r="J5" i="49"/>
  <c r="F8" i="19"/>
  <c r="J6" i="77"/>
  <c r="I6" i="48"/>
  <c r="F9" i="18"/>
  <c r="G8" i="18"/>
  <c r="J4" i="47"/>
  <c r="I5" i="47"/>
  <c r="G7" i="19"/>
  <c r="G7" i="17"/>
  <c r="J5" i="48"/>
  <c r="I5" i="50"/>
  <c r="F8" i="17"/>
  <c r="J4" i="50"/>
  <c r="I6" i="49"/>
  <c r="G6" i="50" l="1"/>
  <c r="G7" i="49"/>
  <c r="G7" i="48"/>
  <c r="G6" i="47"/>
  <c r="E9" i="19"/>
  <c r="E10" i="18"/>
  <c r="E9" i="17"/>
  <c r="J6" i="49"/>
  <c r="I7" i="49"/>
  <c r="I7" i="48"/>
  <c r="I6" i="47"/>
  <c r="J5" i="47"/>
  <c r="J5" i="50"/>
  <c r="F10" i="18"/>
  <c r="G8" i="17"/>
  <c r="J7" i="77"/>
  <c r="F9" i="17"/>
  <c r="I6" i="50"/>
  <c r="G9" i="18"/>
  <c r="J6" i="48"/>
  <c r="F9" i="19"/>
  <c r="G8" i="19"/>
  <c r="G7" i="50" l="1"/>
  <c r="G8" i="48"/>
  <c r="G8" i="49"/>
  <c r="G7" i="47"/>
  <c r="E10" i="19"/>
  <c r="E11" i="18"/>
  <c r="E10" i="17"/>
  <c r="J7" i="49"/>
  <c r="G10" i="18"/>
  <c r="G9" i="19"/>
  <c r="J8" i="77"/>
  <c r="J6" i="47"/>
  <c r="J7" i="48"/>
  <c r="I8" i="48"/>
  <c r="G9" i="17"/>
  <c r="F10" i="19"/>
  <c r="I7" i="47"/>
  <c r="J6" i="50"/>
  <c r="I8" i="49"/>
  <c r="F10" i="17"/>
  <c r="F11" i="18"/>
  <c r="I7" i="50"/>
  <c r="G8" i="50" l="1"/>
  <c r="G9" i="48"/>
  <c r="G9" i="49"/>
  <c r="G8" i="47"/>
  <c r="E11" i="19"/>
  <c r="E12" i="18"/>
  <c r="E11" i="17"/>
  <c r="J8" i="49"/>
  <c r="G11" i="18"/>
  <c r="G10" i="19"/>
  <c r="I8" i="50"/>
  <c r="J7" i="47"/>
  <c r="J7" i="50"/>
  <c r="G10" i="17"/>
  <c r="I9" i="49"/>
  <c r="J9" i="77"/>
  <c r="F11" i="19"/>
  <c r="J8" i="48"/>
  <c r="I9" i="48"/>
  <c r="F12" i="18"/>
  <c r="F11" i="17"/>
  <c r="I8" i="47"/>
  <c r="G9" i="50" l="1"/>
  <c r="G10" i="49"/>
  <c r="G10" i="48"/>
  <c r="G9" i="47"/>
  <c r="E12" i="19"/>
  <c r="E13" i="18"/>
  <c r="E12" i="17"/>
  <c r="J9" i="49"/>
  <c r="J10" i="77"/>
  <c r="J8" i="50"/>
  <c r="F12" i="19"/>
  <c r="G12" i="18"/>
  <c r="J8" i="47"/>
  <c r="I10" i="48"/>
  <c r="G11" i="19"/>
  <c r="G11" i="17"/>
  <c r="I9" i="47"/>
  <c r="F12" i="17"/>
  <c r="I9" i="50"/>
  <c r="I10" i="49"/>
  <c r="F13" i="18"/>
  <c r="J9" i="48"/>
  <c r="G10" i="50" l="1"/>
  <c r="G11" i="49"/>
  <c r="G11" i="48"/>
  <c r="G10" i="47"/>
  <c r="E13" i="19"/>
  <c r="E14" i="18"/>
  <c r="E13" i="17"/>
  <c r="J10" i="49"/>
  <c r="I11" i="49"/>
  <c r="I11" i="48"/>
  <c r="J10" i="48"/>
  <c r="F14" i="18"/>
  <c r="G13" i="18"/>
  <c r="F13" i="17"/>
  <c r="G12" i="19"/>
  <c r="G12" i="17"/>
  <c r="I10" i="50"/>
  <c r="J11" i="77"/>
  <c r="J9" i="50"/>
  <c r="J9" i="47"/>
  <c r="F13" i="19"/>
  <c r="I10" i="47"/>
  <c r="G11" i="50" l="1"/>
  <c r="G12" i="49"/>
  <c r="G12" i="48"/>
  <c r="G11" i="47"/>
  <c r="E14" i="19"/>
  <c r="E15" i="18"/>
  <c r="E14" i="17"/>
  <c r="J10" i="50"/>
  <c r="F14" i="17"/>
  <c r="F15" i="18"/>
  <c r="I11" i="47"/>
  <c r="J11" i="48"/>
  <c r="I12" i="48"/>
  <c r="G14" i="18"/>
  <c r="J10" i="47"/>
  <c r="G13" i="17"/>
  <c r="F14" i="19"/>
  <c r="I12" i="49"/>
  <c r="I11" i="50"/>
  <c r="J12" i="77"/>
  <c r="G13" i="19"/>
  <c r="J11" i="49"/>
  <c r="G12" i="50" l="1"/>
  <c r="G13" i="49"/>
  <c r="G13" i="48"/>
  <c r="G12" i="47"/>
  <c r="E15" i="19"/>
  <c r="E16" i="18"/>
  <c r="E15" i="17"/>
  <c r="J12" i="49"/>
  <c r="I13" i="49"/>
  <c r="G14" i="19"/>
  <c r="J11" i="47"/>
  <c r="G14" i="17"/>
  <c r="J12" i="48"/>
  <c r="F15" i="17"/>
  <c r="J13" i="77"/>
  <c r="I12" i="50"/>
  <c r="I12" i="47"/>
  <c r="F16" i="18"/>
  <c r="G15" i="18"/>
  <c r="F15" i="19"/>
  <c r="J11" i="50"/>
  <c r="I13" i="48"/>
  <c r="G13" i="50" l="1"/>
  <c r="G14" i="49"/>
  <c r="G14" i="48"/>
  <c r="G13" i="47"/>
  <c r="E16" i="19"/>
  <c r="E17" i="18"/>
  <c r="E16" i="17"/>
  <c r="G15" i="19"/>
  <c r="I13" i="47"/>
  <c r="I13" i="50"/>
  <c r="F16" i="17"/>
  <c r="J12" i="47"/>
  <c r="G15" i="17"/>
  <c r="G16" i="18"/>
  <c r="J13" i="48"/>
  <c r="J13" i="49"/>
  <c r="F16" i="19"/>
  <c r="I14" i="48"/>
  <c r="F17" i="18"/>
  <c r="J14" i="77"/>
  <c r="I14" i="49"/>
  <c r="J12" i="50"/>
  <c r="G14" i="50" l="1"/>
  <c r="G15" i="49"/>
  <c r="G15" i="48"/>
  <c r="G14" i="47"/>
  <c r="E17" i="19"/>
  <c r="E18" i="18"/>
  <c r="E17" i="17"/>
  <c r="G16" i="19"/>
  <c r="J14" i="49"/>
  <c r="J13" i="50"/>
  <c r="J13" i="47"/>
  <c r="F18" i="18"/>
  <c r="I15" i="48"/>
  <c r="I14" i="50"/>
  <c r="I14" i="47"/>
  <c r="F17" i="19"/>
  <c r="J14" i="48"/>
  <c r="J15" i="77"/>
  <c r="G16" i="17"/>
  <c r="I15" i="49"/>
  <c r="G17" i="18"/>
  <c r="F17" i="17"/>
  <c r="G15" i="50" l="1"/>
  <c r="G16" i="48"/>
  <c r="G16" i="49"/>
  <c r="G15" i="47"/>
  <c r="E18" i="19"/>
  <c r="E19" i="18"/>
  <c r="E18" i="17"/>
  <c r="J15" i="49"/>
  <c r="I15" i="50"/>
  <c r="G18" i="18"/>
  <c r="G17" i="17"/>
  <c r="G17" i="19"/>
  <c r="F18" i="19"/>
  <c r="I16" i="49"/>
  <c r="F19" i="18"/>
  <c r="I15" i="47"/>
  <c r="J14" i="47"/>
  <c r="I16" i="48"/>
  <c r="F18" i="17"/>
  <c r="J15" i="48"/>
  <c r="J14" i="50"/>
  <c r="J16" i="77"/>
  <c r="G16" i="50" l="1"/>
  <c r="G17" i="48"/>
  <c r="G17" i="49"/>
  <c r="G16" i="47"/>
  <c r="E19" i="19"/>
  <c r="E20" i="18"/>
  <c r="E19" i="17"/>
  <c r="G18" i="17"/>
  <c r="F20" i="18"/>
  <c r="G19" i="18"/>
  <c r="I16" i="47"/>
  <c r="J15" i="50"/>
  <c r="J15" i="47"/>
  <c r="J16" i="49"/>
  <c r="F19" i="19"/>
  <c r="J17" i="77"/>
  <c r="J16" i="48"/>
  <c r="F19" i="17"/>
  <c r="I16" i="50"/>
  <c r="G18" i="19"/>
  <c r="I17" i="49"/>
  <c r="I17" i="48"/>
  <c r="G17" i="50" l="1"/>
  <c r="G18" i="49"/>
  <c r="G18" i="48"/>
  <c r="G17" i="47"/>
  <c r="E20" i="19"/>
  <c r="E21" i="18"/>
  <c r="E20" i="17"/>
  <c r="J17" i="49"/>
  <c r="I18" i="49"/>
  <c r="G19" i="19"/>
  <c r="J17" i="48"/>
  <c r="F21" i="18"/>
  <c r="I18" i="48"/>
  <c r="F20" i="19"/>
  <c r="F20" i="17"/>
  <c r="J18" i="77"/>
  <c r="J16" i="50"/>
  <c r="I17" i="50"/>
  <c r="G20" i="18"/>
  <c r="J16" i="47"/>
  <c r="G19" i="17"/>
  <c r="I17" i="47"/>
  <c r="G18" i="50" l="1"/>
  <c r="G19" i="49"/>
  <c r="G19" i="48"/>
  <c r="G18" i="47"/>
  <c r="E21" i="19"/>
  <c r="E22" i="18"/>
  <c r="E21" i="17"/>
  <c r="J18" i="48"/>
  <c r="I19" i="49"/>
  <c r="F21" i="17"/>
  <c r="J17" i="47"/>
  <c r="J19" i="77"/>
  <c r="F21" i="19"/>
  <c r="G20" i="19"/>
  <c r="G20" i="17"/>
  <c r="J18" i="49"/>
  <c r="G21" i="18"/>
  <c r="I18" i="47"/>
  <c r="J17" i="50"/>
  <c r="F22" i="18"/>
  <c r="I18" i="50"/>
  <c r="I19" i="48"/>
  <c r="G19" i="50" l="1"/>
  <c r="G20" i="49"/>
  <c r="G20" i="48"/>
  <c r="G19" i="47"/>
  <c r="E22" i="19"/>
  <c r="E23" i="18"/>
  <c r="E22" i="17"/>
  <c r="J19" i="49"/>
  <c r="I20" i="49"/>
  <c r="I20" i="48"/>
  <c r="F22" i="19"/>
  <c r="J19" i="48"/>
  <c r="J20" i="77"/>
  <c r="I19" i="47"/>
  <c r="J18" i="50"/>
  <c r="G21" i="19"/>
  <c r="G22" i="18"/>
  <c r="F23" i="18"/>
  <c r="J18" i="47"/>
  <c r="G21" i="17"/>
  <c r="F22" i="17"/>
  <c r="I19" i="50"/>
  <c r="G20" i="50" l="1"/>
  <c r="G21" i="49"/>
  <c r="G21" i="48"/>
  <c r="G20" i="47"/>
  <c r="E23" i="19"/>
  <c r="E24" i="18"/>
  <c r="E23" i="17"/>
  <c r="J20" i="49"/>
  <c r="J20" i="48"/>
  <c r="I20" i="47"/>
  <c r="J19" i="50"/>
  <c r="J21" i="77"/>
  <c r="F23" i="19"/>
  <c r="F24" i="18"/>
  <c r="G23" i="18"/>
  <c r="G22" i="17"/>
  <c r="I21" i="49"/>
  <c r="I20" i="50"/>
  <c r="I21" i="48"/>
  <c r="G22" i="19"/>
  <c r="J19" i="47"/>
  <c r="F23" i="17"/>
  <c r="G21" i="50" l="1"/>
  <c r="G22" i="49"/>
  <c r="G22" i="48"/>
  <c r="G21" i="47"/>
  <c r="E24" i="19"/>
  <c r="E25" i="18"/>
  <c r="E24" i="17"/>
  <c r="I22" i="48"/>
  <c r="J21" i="49"/>
  <c r="G23" i="19"/>
  <c r="G23" i="17"/>
  <c r="F24" i="19"/>
  <c r="I21" i="50"/>
  <c r="J20" i="50"/>
  <c r="G24" i="18"/>
  <c r="J21" i="48"/>
  <c r="F25" i="18"/>
  <c r="I21" i="47"/>
  <c r="J20" i="47"/>
  <c r="F24" i="17"/>
  <c r="I22" i="49"/>
  <c r="J22" i="77"/>
  <c r="G22" i="50" l="1"/>
  <c r="G23" i="49"/>
  <c r="G23" i="48"/>
  <c r="G22" i="47"/>
  <c r="E25" i="19"/>
  <c r="E26" i="18"/>
  <c r="E25" i="17"/>
  <c r="G24" i="19"/>
  <c r="I23" i="48"/>
  <c r="J22" i="49"/>
  <c r="F25" i="19"/>
  <c r="J23" i="77"/>
  <c r="I22" i="50"/>
  <c r="F25" i="17"/>
  <c r="I23" i="49"/>
  <c r="J21" i="47"/>
  <c r="F26" i="18"/>
  <c r="G24" i="17"/>
  <c r="G25" i="18"/>
  <c r="I22" i="47"/>
  <c r="J22" i="48"/>
  <c r="J21" i="50"/>
  <c r="G23" i="50" l="1"/>
  <c r="G24" i="48"/>
  <c r="G24" i="49"/>
  <c r="G23" i="47"/>
  <c r="E26" i="19"/>
  <c r="E27" i="18"/>
  <c r="E26" i="17"/>
  <c r="J23" i="49"/>
  <c r="J22" i="47"/>
  <c r="F26" i="19"/>
  <c r="I23" i="47"/>
  <c r="J24" i="77"/>
  <c r="I23" i="50"/>
  <c r="J22" i="50"/>
  <c r="J23" i="48"/>
  <c r="I24" i="48"/>
  <c r="G25" i="17"/>
  <c r="F27" i="18"/>
  <c r="F26" i="17"/>
  <c r="G26" i="18"/>
  <c r="I24" i="49"/>
  <c r="G25" i="19"/>
  <c r="G24" i="50" l="1"/>
  <c r="G25" i="48"/>
  <c r="G25" i="49"/>
  <c r="G24" i="47"/>
  <c r="E27" i="19"/>
  <c r="E28" i="18"/>
  <c r="E27" i="17"/>
  <c r="J24" i="49"/>
  <c r="I25" i="49"/>
  <c r="G27" i="18"/>
  <c r="G26" i="17"/>
  <c r="J23" i="50"/>
  <c r="I24" i="50"/>
  <c r="I24" i="47"/>
  <c r="G26" i="19"/>
  <c r="F27" i="19"/>
  <c r="J23" i="47"/>
  <c r="F28" i="18"/>
  <c r="J24" i="48"/>
  <c r="F27" i="17"/>
  <c r="I25" i="48"/>
  <c r="J25" i="77"/>
  <c r="G25" i="50" l="1"/>
  <c r="G26" i="49"/>
  <c r="G26" i="48"/>
  <c r="G25" i="47"/>
  <c r="E28" i="19"/>
  <c r="E29" i="18"/>
  <c r="E28" i="17"/>
  <c r="J25" i="49"/>
  <c r="G27" i="17"/>
  <c r="G27" i="19"/>
  <c r="J25" i="48"/>
  <c r="F29" i="18"/>
  <c r="J26" i="77"/>
  <c r="I25" i="50"/>
  <c r="I26" i="49"/>
  <c r="I25" i="47"/>
  <c r="I26" i="48"/>
  <c r="F28" i="19"/>
  <c r="G28" i="18"/>
  <c r="J24" i="50"/>
  <c r="F28" i="17"/>
  <c r="J24" i="47"/>
  <c r="G26" i="50" l="1"/>
  <c r="G27" i="49"/>
  <c r="G27" i="48"/>
  <c r="G26" i="47"/>
  <c r="E29" i="19"/>
  <c r="E30" i="18"/>
  <c r="E29" i="17"/>
  <c r="J26" i="49"/>
  <c r="I27" i="49"/>
  <c r="G28" i="19"/>
  <c r="G28" i="17"/>
  <c r="G29" i="18"/>
  <c r="J25" i="47"/>
  <c r="F29" i="17"/>
  <c r="I26" i="47"/>
  <c r="I26" i="50"/>
  <c r="I27" i="48"/>
  <c r="F30" i="18"/>
  <c r="J27" i="77"/>
  <c r="J26" i="48"/>
  <c r="J25" i="50"/>
  <c r="F29" i="19"/>
  <c r="G27" i="50" l="1"/>
  <c r="G28" i="49"/>
  <c r="G28" i="48"/>
  <c r="G27" i="47"/>
  <c r="E30" i="19"/>
  <c r="E31" i="18"/>
  <c r="E30" i="17"/>
  <c r="G30" i="18"/>
  <c r="I28" i="49"/>
  <c r="J27" i="48"/>
  <c r="J26" i="50"/>
  <c r="I28" i="48"/>
  <c r="G29" i="19"/>
  <c r="I27" i="50"/>
  <c r="F30" i="19"/>
  <c r="F30" i="17"/>
  <c r="F31" i="18"/>
  <c r="J28" i="77"/>
  <c r="I27" i="47"/>
  <c r="G29" i="17"/>
  <c r="J26" i="47"/>
  <c r="J27" i="49"/>
  <c r="G28" i="50" l="1"/>
  <c r="G29" i="49"/>
  <c r="G29" i="48"/>
  <c r="G28" i="47"/>
  <c r="E31" i="19"/>
  <c r="E32" i="18"/>
  <c r="E31" i="17"/>
  <c r="F31" i="19"/>
  <c r="G30" i="17"/>
  <c r="F31" i="17"/>
  <c r="J28" i="48"/>
  <c r="F32" i="18"/>
  <c r="J29" i="77"/>
  <c r="G30" i="19"/>
  <c r="I28" i="50"/>
  <c r="J28" i="49"/>
  <c r="I29" i="49"/>
  <c r="J27" i="50"/>
  <c r="I29" i="48"/>
  <c r="G31" i="18"/>
  <c r="I28" i="47"/>
  <c r="J27" i="47"/>
  <c r="G29" i="50" l="1"/>
  <c r="G30" i="49"/>
  <c r="G30" i="48"/>
  <c r="G29" i="47"/>
  <c r="E32" i="19"/>
  <c r="E33" i="18"/>
  <c r="E32" i="17"/>
  <c r="J29" i="49"/>
  <c r="I30" i="49"/>
  <c r="F32" i="17"/>
  <c r="G31" i="19"/>
  <c r="J28" i="50"/>
  <c r="I29" i="50"/>
  <c r="I29" i="47"/>
  <c r="G31" i="17"/>
  <c r="G32" i="18"/>
  <c r="I30" i="48"/>
  <c r="F32" i="19"/>
  <c r="J30" i="77"/>
  <c r="J29" i="48"/>
  <c r="J28" i="47"/>
  <c r="F33" i="18"/>
  <c r="G30" i="50" l="1"/>
  <c r="G31" i="49"/>
  <c r="G31" i="48"/>
  <c r="G30" i="47"/>
  <c r="E33" i="19"/>
  <c r="E34" i="18"/>
  <c r="E33" i="17"/>
  <c r="J30" i="49"/>
  <c r="I30" i="50"/>
  <c r="F33" i="19"/>
  <c r="J30" i="48"/>
  <c r="G32" i="19"/>
  <c r="G32" i="17"/>
  <c r="I30" i="47"/>
  <c r="I31" i="49"/>
  <c r="J29" i="47"/>
  <c r="F34" i="18"/>
  <c r="J31" i="77"/>
  <c r="I31" i="48"/>
  <c r="G33" i="18"/>
  <c r="F33" i="17"/>
  <c r="J29" i="50"/>
  <c r="G31" i="50" l="1"/>
  <c r="G32" i="48"/>
  <c r="G32" i="49"/>
  <c r="G31" i="47"/>
  <c r="E34" i="19"/>
  <c r="E35" i="18"/>
  <c r="E34" i="17"/>
  <c r="I32" i="49"/>
  <c r="F35" i="18"/>
  <c r="G34" i="18"/>
  <c r="J30" i="47"/>
  <c r="I31" i="47"/>
  <c r="J31" i="48"/>
  <c r="F34" i="19"/>
  <c r="I32" i="48"/>
  <c r="G33" i="19"/>
  <c r="G33" i="17"/>
  <c r="F34" i="17"/>
  <c r="I31" i="50"/>
  <c r="J32" i="77"/>
  <c r="J30" i="50"/>
  <c r="J31" i="49"/>
  <c r="G32" i="50" l="1"/>
  <c r="G33" i="48"/>
  <c r="G33" i="49"/>
  <c r="G32" i="47"/>
  <c r="E35" i="19"/>
  <c r="E36" i="18"/>
  <c r="E35" i="17"/>
  <c r="G34" i="19"/>
  <c r="I33" i="49"/>
  <c r="J31" i="50"/>
  <c r="I33" i="48"/>
  <c r="I32" i="47"/>
  <c r="J32" i="48"/>
  <c r="F35" i="17"/>
  <c r="G34" i="17"/>
  <c r="J33" i="77"/>
  <c r="G35" i="18"/>
  <c r="F35" i="19"/>
  <c r="F36" i="18"/>
  <c r="J31" i="47"/>
  <c r="I32" i="50"/>
  <c r="J32" i="49"/>
  <c r="G33" i="50" l="1"/>
  <c r="G34" i="49"/>
  <c r="G34" i="48"/>
  <c r="G33" i="47"/>
  <c r="E36" i="19"/>
  <c r="E37" i="18"/>
  <c r="E36" i="17"/>
  <c r="J32" i="50"/>
  <c r="I34" i="49"/>
  <c r="J32" i="47"/>
  <c r="J34" i="77"/>
  <c r="G36" i="18"/>
  <c r="I33" i="47"/>
  <c r="F36" i="17"/>
  <c r="F37" i="18"/>
  <c r="I33" i="50"/>
  <c r="J33" i="48"/>
  <c r="G35" i="19"/>
  <c r="I34" i="48"/>
  <c r="G35" i="17"/>
  <c r="J33" i="49"/>
  <c r="F36" i="19"/>
  <c r="G34" i="50" l="1"/>
  <c r="G35" i="49"/>
  <c r="G35" i="48"/>
  <c r="G34" i="47"/>
  <c r="E37" i="19"/>
  <c r="E38" i="18"/>
  <c r="E37" i="17"/>
  <c r="J34" i="49"/>
  <c r="I35" i="49"/>
  <c r="J35" i="77"/>
  <c r="I34" i="47"/>
  <c r="G36" i="19"/>
  <c r="G36" i="17"/>
  <c r="I35" i="48"/>
  <c r="J33" i="50"/>
  <c r="F37" i="19"/>
  <c r="J33" i="47"/>
  <c r="G37" i="18"/>
  <c r="F38" i="18"/>
  <c r="I34" i="50"/>
  <c r="J34" i="48"/>
  <c r="F37" i="17"/>
  <c r="G35" i="50" l="1"/>
  <c r="G36" i="49"/>
  <c r="G36" i="48"/>
  <c r="G35" i="47"/>
  <c r="E38" i="19"/>
  <c r="E39" i="18"/>
  <c r="E38" i="17"/>
  <c r="J35" i="49"/>
  <c r="I36" i="49"/>
  <c r="I35" i="47"/>
  <c r="J34" i="47"/>
  <c r="J34" i="50"/>
  <c r="F39" i="18"/>
  <c r="J35" i="48"/>
  <c r="G37" i="17"/>
  <c r="J36" i="77"/>
  <c r="I35" i="50"/>
  <c r="F38" i="17"/>
  <c r="G38" i="18"/>
  <c r="F38" i="19"/>
  <c r="I36" i="48"/>
  <c r="G37" i="19"/>
  <c r="G36" i="50" l="1"/>
  <c r="G37" i="49"/>
  <c r="G37" i="48"/>
  <c r="G36" i="47"/>
  <c r="E39" i="19"/>
  <c r="E40" i="18"/>
  <c r="E41" i="18"/>
  <c r="E39" i="17"/>
  <c r="J36" i="49"/>
  <c r="J35" i="50"/>
  <c r="G38" i="17"/>
  <c r="I36" i="47"/>
  <c r="F40" i="18"/>
  <c r="G38" i="19"/>
  <c r="I36" i="50"/>
  <c r="F41" i="18"/>
  <c r="I37" i="49"/>
  <c r="J36" i="48"/>
  <c r="I37" i="48"/>
  <c r="J35" i="47"/>
  <c r="G39" i="18"/>
  <c r="F39" i="17"/>
  <c r="F39" i="19"/>
  <c r="J37" i="77"/>
  <c r="G37" i="50" l="1"/>
  <c r="G39" i="49"/>
  <c r="G39" i="48"/>
  <c r="G38" i="49"/>
  <c r="G38" i="48"/>
  <c r="G37" i="47"/>
  <c r="E41" i="19"/>
  <c r="E40" i="19"/>
  <c r="E41" i="17"/>
  <c r="E40" i="17"/>
  <c r="J37" i="49"/>
  <c r="G41" i="18"/>
  <c r="I38" i="48"/>
  <c r="F40" i="19"/>
  <c r="I37" i="47"/>
  <c r="J38" i="77"/>
  <c r="I39" i="49"/>
  <c r="M5" i="25" a="1"/>
  <c r="I39" i="48"/>
  <c r="G39" i="17"/>
  <c r="G39" i="19"/>
  <c r="J36" i="47"/>
  <c r="F41" i="17"/>
  <c r="J39" i="77"/>
  <c r="G40" i="18"/>
  <c r="I38" i="49"/>
  <c r="F41" i="19"/>
  <c r="J36" i="50"/>
  <c r="F40" i="17"/>
  <c r="I37" i="50"/>
  <c r="J37" i="48"/>
  <c r="X33" i="18"/>
  <c r="X29" i="18"/>
  <c r="X14" i="18"/>
  <c r="X27" i="19"/>
  <c r="X12" i="18"/>
  <c r="X16" i="19"/>
  <c r="X22" i="18"/>
  <c r="X37" i="18"/>
  <c r="X11" i="19"/>
  <c r="X10" i="19"/>
  <c r="X32" i="18"/>
  <c r="X15" i="18"/>
  <c r="X31" i="18"/>
  <c r="X18" i="19"/>
  <c r="X39" i="19"/>
  <c r="X21" i="18"/>
  <c r="X10" i="18"/>
  <c r="X2" i="32"/>
  <c r="X36" i="19"/>
  <c r="X7" i="19"/>
  <c r="X2" i="29"/>
  <c r="X17" i="19"/>
  <c r="X8" i="19"/>
  <c r="X21" i="19"/>
  <c r="X41" i="19"/>
  <c r="X19" i="19"/>
  <c r="X22" i="19"/>
  <c r="X37" i="19"/>
  <c r="X29" i="19"/>
  <c r="X24" i="18"/>
  <c r="X24" i="19"/>
  <c r="X23" i="19"/>
  <c r="X11" i="18"/>
  <c r="X28" i="18"/>
  <c r="X9" i="18"/>
  <c r="X38" i="19"/>
  <c r="X31" i="19"/>
  <c r="X5" i="18"/>
  <c r="X5" i="19"/>
  <c r="X16" i="18"/>
  <c r="X33" i="19"/>
  <c r="X39" i="18"/>
  <c r="X27" i="18"/>
  <c r="X20" i="19"/>
  <c r="X12" i="19"/>
  <c r="X20" i="18"/>
  <c r="X15" i="19"/>
  <c r="X7" i="18"/>
  <c r="X25" i="19"/>
  <c r="X35" i="18"/>
  <c r="X36" i="18"/>
  <c r="X30" i="19"/>
  <c r="X6" i="18"/>
  <c r="X9" i="19"/>
  <c r="X2" i="30"/>
  <c r="X17" i="18"/>
  <c r="X26" i="18"/>
  <c r="X34" i="18"/>
  <c r="X13" i="19"/>
  <c r="X13" i="18"/>
  <c r="X25" i="18"/>
  <c r="X6" i="19"/>
  <c r="X19" i="18"/>
  <c r="X41" i="18"/>
  <c r="X30" i="18"/>
  <c r="X18" i="18"/>
  <c r="X26" i="19"/>
  <c r="X14" i="19"/>
  <c r="X8" i="18"/>
  <c r="X34" i="19"/>
  <c r="X32" i="19"/>
  <c r="X23" i="18"/>
  <c r="X28" i="19"/>
  <c r="X40" i="18"/>
  <c r="X40" i="19"/>
  <c r="X38" i="18"/>
  <c r="X35" i="19"/>
  <c r="G38" i="50" l="1"/>
  <c r="G39" i="50"/>
  <c r="G39" i="47"/>
  <c r="G38" i="47"/>
  <c r="M6" i="25"/>
  <c r="M5" i="25"/>
  <c r="M7" i="25"/>
  <c r="J37" i="47"/>
  <c r="J38" i="49"/>
  <c r="J39" i="48"/>
  <c r="G40" i="19"/>
  <c r="I38" i="50"/>
  <c r="G41" i="17"/>
  <c r="J38" i="50"/>
  <c r="J39" i="49"/>
  <c r="G40" i="17"/>
  <c r="I39" i="47"/>
  <c r="I38" i="47"/>
  <c r="J37" i="50"/>
  <c r="G41" i="19"/>
  <c r="J38" i="47"/>
  <c r="I39" i="50"/>
  <c r="J38" i="48"/>
  <c r="X23" i="17"/>
  <c r="X26" i="17"/>
  <c r="X36" i="17"/>
  <c r="X37" i="17"/>
  <c r="X35" i="17"/>
  <c r="X32" i="17"/>
  <c r="X24" i="17"/>
  <c r="X17" i="17"/>
  <c r="X27" i="17"/>
  <c r="X41" i="17"/>
  <c r="X28" i="17"/>
  <c r="X14" i="17"/>
  <c r="X38" i="17"/>
  <c r="X8" i="17"/>
  <c r="X30" i="17"/>
  <c r="X29" i="17"/>
  <c r="X16" i="17"/>
  <c r="X34" i="17"/>
  <c r="X21" i="17"/>
  <c r="X15" i="17"/>
  <c r="X11" i="17"/>
  <c r="X31" i="17"/>
  <c r="X20" i="17"/>
  <c r="X40" i="17"/>
  <c r="X6" i="17"/>
  <c r="X39" i="17"/>
  <c r="X7" i="17"/>
  <c r="X13" i="17"/>
  <c r="X33" i="17"/>
  <c r="X2" i="18"/>
  <c r="X25" i="17"/>
  <c r="X18" i="17"/>
  <c r="X10" i="17"/>
  <c r="X12" i="17"/>
  <c r="X9" i="17"/>
  <c r="X19" i="17"/>
  <c r="X22" i="17"/>
  <c r="X5" i="17"/>
  <c r="M8" i="25" l="1"/>
  <c r="J39" i="47"/>
  <c r="J39" i="50"/>
  <c r="P5" i="24" a="1"/>
  <c r="P5" i="24" l="1"/>
  <c r="P6" i="24"/>
  <c r="P7" i="24"/>
  <c r="P8" i="24"/>
  <c r="AA2" i="25"/>
  <c r="P9" i="24" l="1"/>
  <c r="P10" i="24" l="1"/>
  <c r="P11" i="24" l="1"/>
  <c r="P12" i="24" l="1"/>
  <c r="P13" i="24" l="1"/>
  <c r="P14" i="24"/>
  <c r="R5" i="24" s="1" a="1"/>
  <c r="P15" i="24"/>
  <c r="P16" i="24"/>
  <c r="P17" i="24"/>
  <c r="P18" i="24"/>
  <c r="P19" i="24"/>
  <c r="P20" i="24"/>
  <c r="P21" i="24"/>
  <c r="P22" i="24"/>
  <c r="P23" i="24"/>
  <c r="P24" i="24"/>
  <c r="P25" i="24"/>
  <c r="P26" i="24"/>
  <c r="P27" i="24"/>
  <c r="P28" i="24"/>
  <c r="P29" i="24"/>
  <c r="P30" i="24"/>
  <c r="P31" i="24"/>
  <c r="P32" i="24"/>
  <c r="P33" i="24"/>
  <c r="P34" i="24"/>
  <c r="P35" i="24"/>
  <c r="P36" i="24"/>
  <c r="P37" i="24"/>
  <c r="P38" i="24"/>
  <c r="P39" i="24"/>
  <c r="P40" i="24"/>
  <c r="P41" i="24"/>
  <c r="P42" i="24"/>
  <c r="P43" i="24"/>
  <c r="P44" i="24"/>
  <c r="P45" i="24"/>
  <c r="P46" i="24"/>
  <c r="R12" i="24" l="1"/>
  <c r="R20" i="24"/>
  <c r="R28" i="24"/>
  <c r="R36" i="24"/>
  <c r="R44" i="24"/>
  <c r="R5" i="24"/>
  <c r="R13" i="24"/>
  <c r="R21" i="24"/>
  <c r="R29" i="24"/>
  <c r="R37" i="24"/>
  <c r="R45" i="24"/>
  <c r="R6" i="24"/>
  <c r="R14" i="24"/>
  <c r="R22" i="24"/>
  <c r="R30" i="24"/>
  <c r="R38" i="24"/>
  <c r="R46" i="24"/>
  <c r="R7" i="24"/>
  <c r="R15" i="24"/>
  <c r="R23" i="24"/>
  <c r="R31" i="24"/>
  <c r="R39" i="24"/>
  <c r="R8" i="24"/>
  <c r="R16" i="24"/>
  <c r="R24" i="24"/>
  <c r="R32" i="24"/>
  <c r="R40" i="24"/>
  <c r="R9" i="24"/>
  <c r="R17" i="24"/>
  <c r="R25" i="24"/>
  <c r="R33" i="24"/>
  <c r="R41" i="24"/>
  <c r="R10" i="24"/>
  <c r="R18" i="24"/>
  <c r="R26" i="24"/>
  <c r="R34" i="24"/>
  <c r="R42" i="24"/>
  <c r="R11" i="24"/>
  <c r="R19" i="24"/>
  <c r="R27" i="24"/>
  <c r="R35" i="24"/>
  <c r="R43" i="24"/>
  <c r="D5" i="24" a="1"/>
  <c r="S2" i="21"/>
  <c r="D6" i="24" l="1"/>
  <c r="D31" i="24"/>
  <c r="D11" i="24"/>
  <c r="D8" i="24"/>
  <c r="D13" i="24"/>
  <c r="D12" i="24"/>
  <c r="D23" i="24"/>
  <c r="D17" i="24"/>
  <c r="D36" i="24"/>
  <c r="D33" i="24"/>
  <c r="D7" i="24"/>
  <c r="D29" i="24"/>
  <c r="D20" i="24"/>
  <c r="D41" i="24"/>
  <c r="D43" i="24"/>
  <c r="D21" i="24"/>
  <c r="D9" i="24"/>
  <c r="D42" i="24"/>
  <c r="D38" i="24"/>
  <c r="D19" i="24"/>
  <c r="D32" i="24"/>
  <c r="D34" i="24"/>
  <c r="D28" i="24"/>
  <c r="D16" i="24"/>
  <c r="D44" i="24"/>
  <c r="D18" i="24"/>
  <c r="D37" i="24"/>
  <c r="D22" i="24"/>
  <c r="D27" i="24"/>
  <c r="D24" i="24"/>
  <c r="D10" i="24"/>
  <c r="D14" i="24"/>
  <c r="D25" i="24"/>
  <c r="D30" i="24"/>
  <c r="D35" i="24"/>
  <c r="D26" i="24"/>
  <c r="D45" i="24"/>
  <c r="D46" i="24"/>
  <c r="D15" i="24"/>
  <c r="D39" i="24"/>
  <c r="D5" i="24"/>
  <c r="D40" i="24"/>
  <c r="E38" i="24" l="1"/>
  <c r="H38" i="24"/>
  <c r="E11" i="24"/>
  <c r="H11" i="24"/>
  <c r="E14" i="24"/>
  <c r="H14" i="24"/>
  <c r="E21" i="24"/>
  <c r="H21" i="24"/>
  <c r="E15" i="24"/>
  <c r="H15" i="24"/>
  <c r="E28" i="24"/>
  <c r="H28" i="24"/>
  <c r="E23" i="24"/>
  <c r="H23" i="24"/>
  <c r="E24" i="24"/>
  <c r="H24" i="24"/>
  <c r="E41" i="24"/>
  <c r="H41" i="24"/>
  <c r="E45" i="24"/>
  <c r="H45" i="24"/>
  <c r="E32" i="24"/>
  <c r="H32" i="24"/>
  <c r="E13" i="24"/>
  <c r="H13" i="24"/>
  <c r="E22" i="24"/>
  <c r="H22" i="24"/>
  <c r="E8" i="24"/>
  <c r="H8" i="24"/>
  <c r="E37" i="24"/>
  <c r="H37" i="24"/>
  <c r="E18" i="24"/>
  <c r="H18" i="24"/>
  <c r="E33" i="24"/>
  <c r="H33" i="24"/>
  <c r="E31" i="24"/>
  <c r="H31" i="24"/>
  <c r="E39" i="24"/>
  <c r="H39" i="24"/>
  <c r="E16" i="24"/>
  <c r="H16" i="24"/>
  <c r="E17" i="24"/>
  <c r="H17" i="24"/>
  <c r="E10" i="24"/>
  <c r="H10" i="24"/>
  <c r="E43" i="24"/>
  <c r="H43" i="24"/>
  <c r="E46" i="24"/>
  <c r="H46" i="24"/>
  <c r="E34" i="24"/>
  <c r="H34" i="24"/>
  <c r="E12" i="24"/>
  <c r="H12" i="24"/>
  <c r="E27" i="24"/>
  <c r="H27" i="24"/>
  <c r="E20" i="24"/>
  <c r="H20" i="24"/>
  <c r="E26" i="24"/>
  <c r="H26" i="24"/>
  <c r="E19" i="24"/>
  <c r="H19" i="24"/>
  <c r="E29" i="24"/>
  <c r="H29" i="24"/>
  <c r="E35" i="24"/>
  <c r="H35" i="24"/>
  <c r="E7" i="24"/>
  <c r="H7" i="24"/>
  <c r="E40" i="24"/>
  <c r="H40" i="24"/>
  <c r="E30" i="24"/>
  <c r="H30" i="24"/>
  <c r="E42" i="24"/>
  <c r="H42" i="24"/>
  <c r="E5" i="24"/>
  <c r="H5" i="24"/>
  <c r="E25" i="24"/>
  <c r="H25" i="24"/>
  <c r="E44" i="24"/>
  <c r="H44" i="24"/>
  <c r="E9" i="24"/>
  <c r="H9" i="24"/>
  <c r="E36" i="24"/>
  <c r="H36" i="24"/>
  <c r="E6" i="24"/>
  <c r="H6" i="24"/>
  <c r="F34" i="24"/>
  <c r="I34" i="24"/>
  <c r="F7" i="24"/>
  <c r="F43" i="24"/>
  <c r="F30" i="24"/>
  <c r="F15" i="24"/>
  <c r="F31" i="24"/>
  <c r="F25" i="24"/>
  <c r="I7" i="24"/>
  <c r="F10" i="24"/>
  <c r="G31" i="24"/>
  <c r="I43" i="24"/>
  <c r="J43" i="24" s="1"/>
  <c r="G43" i="24"/>
  <c r="G7" i="24"/>
  <c r="F6" i="24"/>
  <c r="F42" i="24"/>
  <c r="G42" i="24" s="1"/>
  <c r="F17" i="24"/>
  <c r="I17" i="24" s="1"/>
  <c r="F24" i="24"/>
  <c r="I24" i="24" s="1"/>
  <c r="F36" i="24"/>
  <c r="G36" i="24"/>
  <c r="F19" i="24"/>
  <c r="F21" i="24"/>
  <c r="F11" i="24"/>
  <c r="F29" i="24"/>
  <c r="F8" i="24"/>
  <c r="F14" i="24"/>
  <c r="G14" i="24" s="1"/>
  <c r="G15" i="24"/>
  <c r="J17" i="24"/>
  <c r="F26" i="24"/>
  <c r="I26" i="24" s="1"/>
  <c r="I15" i="24"/>
  <c r="I6" i="24"/>
  <c r="I29" i="24"/>
  <c r="G17" i="24"/>
  <c r="F44" i="24"/>
  <c r="I8" i="24"/>
  <c r="G25" i="24"/>
  <c r="F45" i="24"/>
  <c r="G24" i="24"/>
  <c r="J34" i="24"/>
  <c r="I14" i="24"/>
  <c r="F12" i="24"/>
  <c r="G12" i="24" s="1"/>
  <c r="G34" i="24"/>
  <c r="F23" i="24"/>
  <c r="I21" i="24"/>
  <c r="J21" i="24" s="1"/>
  <c r="G29" i="24"/>
  <c r="D8" i="67"/>
  <c r="F22" i="24"/>
  <c r="F35" i="24"/>
  <c r="G35" i="24" s="1"/>
  <c r="I42" i="24"/>
  <c r="J42" i="24" s="1"/>
  <c r="F18" i="24"/>
  <c r="F41" i="24"/>
  <c r="G41" i="24" s="1"/>
  <c r="F32" i="24"/>
  <c r="I12" i="24"/>
  <c r="G44" i="24"/>
  <c r="I30" i="24"/>
  <c r="F46" i="24"/>
  <c r="I46" i="24" s="1"/>
  <c r="J46" i="24" s="1"/>
  <c r="F37" i="24"/>
  <c r="G10" i="24"/>
  <c r="F13" i="24"/>
  <c r="F28" i="24"/>
  <c r="G23" i="24"/>
  <c r="F27" i="24"/>
  <c r="F16" i="24"/>
  <c r="F5" i="24"/>
  <c r="I41" i="24"/>
  <c r="I35" i="24"/>
  <c r="F9" i="24"/>
  <c r="F40" i="24"/>
  <c r="G26" i="24"/>
  <c r="G6" i="24"/>
  <c r="I9" i="24"/>
  <c r="I31" i="24"/>
  <c r="I10" i="24"/>
  <c r="I36" i="24"/>
  <c r="J36" i="24" s="1"/>
  <c r="I25" i="24"/>
  <c r="G46" i="24"/>
  <c r="F39" i="24"/>
  <c r="G5" i="24"/>
  <c r="F33" i="24"/>
  <c r="F38" i="24"/>
  <c r="F20" i="24"/>
  <c r="G11" i="24"/>
  <c r="G21" i="24"/>
  <c r="AD19" i="24"/>
  <c r="AD35" i="24"/>
  <c r="AD36" i="24"/>
  <c r="AD22" i="24"/>
  <c r="AD7" i="24"/>
  <c r="AD5" i="24"/>
  <c r="AD34" i="24"/>
  <c r="AD28" i="24"/>
  <c r="AD9" i="24"/>
  <c r="AD6" i="24"/>
  <c r="AD18" i="24"/>
  <c r="X2" i="22"/>
  <c r="AD17" i="24"/>
  <c r="AD30" i="24"/>
  <c r="AD39" i="24"/>
  <c r="AD37" i="24"/>
  <c r="AD14" i="24"/>
  <c r="AD45" i="24"/>
  <c r="AD21" i="24"/>
  <c r="AD12" i="24"/>
  <c r="AD38" i="24"/>
  <c r="AD27" i="24"/>
  <c r="X2" i="76"/>
  <c r="AD8" i="24"/>
  <c r="AD46" i="24"/>
  <c r="X2" i="82"/>
  <c r="X2" i="19"/>
  <c r="AD40" i="24"/>
  <c r="AD33" i="24"/>
  <c r="Z2" i="72"/>
  <c r="AD15" i="24"/>
  <c r="AD11" i="24"/>
  <c r="AD23" i="24"/>
  <c r="X2" i="81"/>
  <c r="AD26" i="24"/>
  <c r="AA2" i="79"/>
  <c r="X2" i="17"/>
  <c r="AD16" i="24"/>
  <c r="AD24" i="24"/>
  <c r="AD42" i="24"/>
  <c r="AD25" i="24"/>
  <c r="S2" i="69"/>
  <c r="AD13" i="24"/>
  <c r="AD44" i="24"/>
  <c r="X2" i="28"/>
  <c r="AD31" i="24"/>
  <c r="AD41" i="24"/>
  <c r="AD43" i="24"/>
  <c r="AD20" i="24"/>
  <c r="AD10" i="24"/>
  <c r="AD29" i="24"/>
  <c r="AD32" i="24"/>
  <c r="M4" i="69"/>
  <c r="O4" i="25"/>
  <c r="O4" i="30"/>
  <c r="O4" i="28"/>
  <c r="Q4" i="79"/>
  <c r="R4" i="24"/>
  <c r="O4" i="22"/>
  <c r="M4" i="21"/>
  <c r="O4" i="29"/>
  <c r="AD2" i="24"/>
  <c r="D7" i="67" s="1"/>
  <c r="G19" i="24"/>
  <c r="G8" i="24"/>
  <c r="I45" i="24"/>
  <c r="G22" i="24"/>
  <c r="I22" i="24"/>
  <c r="J22" i="24" s="1"/>
  <c r="G18" i="24"/>
  <c r="I18" i="24"/>
  <c r="I32" i="24"/>
  <c r="J32" i="24" s="1"/>
  <c r="G37" i="24"/>
  <c r="I37" i="24"/>
  <c r="G13" i="24"/>
  <c r="I28" i="24"/>
  <c r="G28" i="24"/>
  <c r="G27" i="24"/>
  <c r="I27" i="24"/>
  <c r="G16" i="24"/>
  <c r="I16" i="24"/>
  <c r="I5" i="24"/>
  <c r="G9" i="24"/>
  <c r="G40" i="24"/>
  <c r="I40" i="24"/>
  <c r="G39" i="24"/>
  <c r="I39" i="24"/>
  <c r="G33" i="24"/>
  <c r="I33" i="24"/>
  <c r="G38" i="24"/>
  <c r="G20" i="24"/>
  <c r="J33" i="24"/>
  <c r="J18" i="24"/>
  <c r="H9" i="79"/>
  <c r="I23" i="24"/>
  <c r="J23" i="24" s="1"/>
  <c r="J26" i="24"/>
  <c r="H7" i="79"/>
  <c r="J39" i="24"/>
  <c r="J45" i="24"/>
  <c r="J35" i="24"/>
  <c r="J14" i="24"/>
  <c r="H8" i="79"/>
  <c r="J40" i="24"/>
  <c r="I20" i="24"/>
  <c r="J41" i="24"/>
  <c r="G45" i="24"/>
  <c r="I11" i="24"/>
  <c r="J5" i="24"/>
  <c r="I38" i="24"/>
  <c r="J38" i="24" s="1"/>
  <c r="H5" i="79"/>
  <c r="J8" i="24"/>
  <c r="I19" i="24"/>
  <c r="J19" i="24" s="1"/>
  <c r="J16" i="24"/>
  <c r="J25" i="24"/>
  <c r="I13" i="24"/>
  <c r="J13" i="24" s="1"/>
  <c r="I44" i="24"/>
  <c r="J24" i="24"/>
  <c r="J27" i="24"/>
  <c r="J10" i="24"/>
  <c r="J30" i="24"/>
  <c r="J29" i="24"/>
  <c r="H6" i="79"/>
  <c r="J28" i="24"/>
  <c r="J12" i="24"/>
  <c r="J6" i="24"/>
  <c r="J7" i="24"/>
  <c r="J37" i="24"/>
  <c r="J9" i="24"/>
  <c r="G32" i="24"/>
  <c r="J15" i="24"/>
  <c r="G30" i="24"/>
  <c r="J31" i="24"/>
  <c r="I6" i="79"/>
  <c r="J44" i="24"/>
  <c r="I5" i="79"/>
  <c r="J11" i="24"/>
  <c r="J20" i="24"/>
  <c r="I8" i="79"/>
  <c r="I7" i="79"/>
  <c r="I9" i="79"/>
  <c r="L17" i="6"/>
  <c r="L20" i="6"/>
</calcChain>
</file>

<file path=xl/sharedStrings.xml><?xml version="1.0" encoding="utf-8"?>
<sst xmlns="http://schemas.openxmlformats.org/spreadsheetml/2006/main" count="2929" uniqueCount="241">
  <si>
    <t>Currency</t>
  </si>
  <si>
    <t>ObjectOverwrite</t>
  </si>
  <si>
    <t>Permanent</t>
  </si>
  <si>
    <t>Trigger</t>
  </si>
  <si>
    <t>General Settings</t>
  </si>
  <si>
    <t>1Y</t>
  </si>
  <si>
    <t>11M</t>
  </si>
  <si>
    <t>10M</t>
  </si>
  <si>
    <t>9M</t>
  </si>
  <si>
    <t>8M</t>
  </si>
  <si>
    <t>7M</t>
  </si>
  <si>
    <t>6M</t>
  </si>
  <si>
    <t>5M</t>
  </si>
  <si>
    <t>4M</t>
  </si>
  <si>
    <t>3M</t>
  </si>
  <si>
    <t>2M</t>
  </si>
  <si>
    <t>1M</t>
  </si>
  <si>
    <t>3W</t>
  </si>
  <si>
    <t>2W</t>
  </si>
  <si>
    <t>SW</t>
  </si>
  <si>
    <t>Tenor</t>
  </si>
  <si>
    <t>ibor</t>
  </si>
  <si>
    <t>FamilyName</t>
  </si>
  <si>
    <t>60Y</t>
  </si>
  <si>
    <t>50Y</t>
  </si>
  <si>
    <t>40Y</t>
  </si>
  <si>
    <t>35Y</t>
  </si>
  <si>
    <t>30Y</t>
  </si>
  <si>
    <t>29Y</t>
  </si>
  <si>
    <t>28Y</t>
  </si>
  <si>
    <t>27Y</t>
  </si>
  <si>
    <t>26Y</t>
  </si>
  <si>
    <t>25Y</t>
  </si>
  <si>
    <t>24Y</t>
  </si>
  <si>
    <t>23Y</t>
  </si>
  <si>
    <t>22Y</t>
  </si>
  <si>
    <t>21Y</t>
  </si>
  <si>
    <t>20Y</t>
  </si>
  <si>
    <t>19Y</t>
  </si>
  <si>
    <t>18Y</t>
  </si>
  <si>
    <t>17Y</t>
  </si>
  <si>
    <t>16Y</t>
  </si>
  <si>
    <t>15Y</t>
  </si>
  <si>
    <t>14Y</t>
  </si>
  <si>
    <t>13Y</t>
  </si>
  <si>
    <t>12Y</t>
  </si>
  <si>
    <t>11Y</t>
  </si>
  <si>
    <t>10Y</t>
  </si>
  <si>
    <t>9Y</t>
  </si>
  <si>
    <t>8Y</t>
  </si>
  <si>
    <t>7Y</t>
  </si>
  <si>
    <t>6Y</t>
  </si>
  <si>
    <t>5Y</t>
  </si>
  <si>
    <t>4Y</t>
  </si>
  <si>
    <t>3Y</t>
  </si>
  <si>
    <t>2Y</t>
  </si>
  <si>
    <t>IsdaFixA</t>
  </si>
  <si>
    <t>FixingType</t>
  </si>
  <si>
    <t>EUR</t>
  </si>
  <si>
    <t>ON</t>
  </si>
  <si>
    <t>6L</t>
  </si>
  <si>
    <t>6E</t>
  </si>
  <si>
    <t>1E</t>
  </si>
  <si>
    <t>21M</t>
  </si>
  <si>
    <t>18M</t>
  </si>
  <si>
    <t>15M</t>
  </si>
  <si>
    <t>Length</t>
  </si>
  <si>
    <t>3E</t>
  </si>
  <si>
    <t>12E</t>
  </si>
  <si>
    <t>PriceTickValue</t>
  </si>
  <si>
    <t>RateTickValue</t>
  </si>
  <si>
    <t>_Quote</t>
  </si>
  <si>
    <t>QuoteSuffix</t>
  </si>
  <si>
    <t>Future Code</t>
  </si>
  <si>
    <t>Main Cycle</t>
  </si>
  <si>
    <t>#</t>
  </si>
  <si>
    <t>FUT</t>
  </si>
  <si>
    <t>IMMFRA</t>
  </si>
  <si>
    <t>OIS</t>
  </si>
  <si>
    <t>ECB</t>
  </si>
  <si>
    <t>EON</t>
  </si>
  <si>
    <t>X1S</t>
  </si>
  <si>
    <t>1S</t>
  </si>
  <si>
    <t>2S</t>
  </si>
  <si>
    <t>4S</t>
  </si>
  <si>
    <t>3S</t>
  </si>
  <si>
    <t>AB</t>
  </si>
  <si>
    <t>Spread</t>
  </si>
  <si>
    <t>IborIndex</t>
  </si>
  <si>
    <t>Meanreversion</t>
  </si>
  <si>
    <t>Volatility</t>
  </si>
  <si>
    <t>-</t>
  </si>
  <si>
    <t>Operator</t>
  </si>
  <si>
    <t>Base Quote</t>
  </si>
  <si>
    <t>+</t>
  </si>
  <si>
    <t>ASK</t>
  </si>
  <si>
    <t>COSZ</t>
  </si>
  <si>
    <t>COSMOREX</t>
  </si>
  <si>
    <t>PREL</t>
  </si>
  <si>
    <t>Prebon</t>
  </si>
  <si>
    <t>TRIT</t>
  </si>
  <si>
    <t>Tradition</t>
  </si>
  <si>
    <t>TTKL</t>
  </si>
  <si>
    <t>Tullets</t>
  </si>
  <si>
    <t>ICAP</t>
  </si>
  <si>
    <t>CKCC</t>
  </si>
  <si>
    <t>KLIEM</t>
  </si>
  <si>
    <t>Reuters</t>
  </si>
  <si>
    <t>SN</t>
  </si>
  <si>
    <t>LAST</t>
  </si>
  <si>
    <t>TN</t>
  </si>
  <si>
    <t>Code</t>
  </si>
  <si>
    <t>Contributors</t>
  </si>
  <si>
    <t>Change</t>
  </si>
  <si>
    <t>Effective</t>
  </si>
  <si>
    <t>Object ID</t>
  </si>
  <si>
    <t>Static</t>
  </si>
  <si>
    <t>Mid Safe</t>
  </si>
  <si>
    <t>HST_CLOSE</t>
  </si>
  <si>
    <t>BID</t>
  </si>
  <si>
    <t>EXPIRE DATE</t>
  </si>
  <si>
    <t>Effective Date</t>
  </si>
  <si>
    <t>EU</t>
  </si>
  <si>
    <t>mean reversion</t>
  </si>
  <si>
    <t>sigma</t>
  </si>
  <si>
    <t>HW parameters</t>
  </si>
  <si>
    <t>M6</t>
  </si>
  <si>
    <t>M5</t>
  </si>
  <si>
    <t>M4</t>
  </si>
  <si>
    <t>M3</t>
  </si>
  <si>
    <t>M2</t>
  </si>
  <si>
    <t>M1</t>
  </si>
  <si>
    <t>GV4_TEXT</t>
  </si>
  <si>
    <t>Live Data Feed</t>
  </si>
  <si>
    <t>Last update</t>
  </si>
  <si>
    <t>TriggerCounter</t>
  </si>
  <si>
    <t>FRQ:1S</t>
  </si>
  <si>
    <t>ReutersRtMode</t>
  </si>
  <si>
    <t>Forecasted Before Fixing</t>
  </si>
  <si>
    <t>Add Fixing</t>
  </si>
  <si>
    <t>Fixing Check</t>
  </si>
  <si>
    <t>VALUE_DT1</t>
  </si>
  <si>
    <t>EvaluationDate</t>
  </si>
  <si>
    <t>STD</t>
  </si>
  <si>
    <t>LastFixingsTrigger</t>
  </si>
  <si>
    <t>The record could not be found</t>
  </si>
  <si>
    <t>FwdStart</t>
  </si>
  <si>
    <t>QuoteObjectID</t>
  </si>
  <si>
    <t>QuoteObject</t>
  </si>
  <si>
    <t>PRIMACT_1</t>
  </si>
  <si>
    <t>Instruments</t>
  </si>
  <si>
    <t>Start Date</t>
  </si>
  <si>
    <t>End Date</t>
  </si>
  <si>
    <t>Condition</t>
  </si>
  <si>
    <t>Order by:</t>
  </si>
  <si>
    <t>DESC</t>
  </si>
  <si>
    <t>LAST_QUOTE.TIMESTAMP</t>
  </si>
  <si>
    <t>LAST_QUOTE.CLOSE</t>
  </si>
  <si>
    <t>EURIBOR3MD=</t>
  </si>
  <si>
    <t>Timestamp</t>
  </si>
  <si>
    <t>Last Quote Close</t>
  </si>
  <si>
    <t>Fields:</t>
  </si>
  <si>
    <t>Euribor3M</t>
  </si>
  <si>
    <t>Index</t>
  </si>
  <si>
    <t>Euribor6M</t>
  </si>
  <si>
    <t>EURIBOR6MD=</t>
  </si>
  <si>
    <t>M7</t>
  </si>
  <si>
    <t>M8</t>
  </si>
  <si>
    <t>M9</t>
  </si>
  <si>
    <t>M10</t>
  </si>
  <si>
    <t>M11</t>
  </si>
  <si>
    <t>M12</t>
  </si>
  <si>
    <t>EuriborSwapIsdaFixA1Y</t>
  </si>
  <si>
    <t>EURSFIXA1Y=</t>
  </si>
  <si>
    <t>RIC</t>
  </si>
  <si>
    <t>Fwd Curve</t>
  </si>
  <si>
    <t>Discounting Curve</t>
  </si>
  <si>
    <t>1EON</t>
  </si>
  <si>
    <t>F</t>
  </si>
  <si>
    <t>SP</t>
  </si>
  <si>
    <t>Record not service permissioned</t>
  </si>
  <si>
    <t xml:space="preserve"> </t>
  </si>
  <si>
    <t>FUT 3M</t>
  </si>
  <si>
    <t>Quote ID</t>
  </si>
  <si>
    <t>Basis IMM FRA Eonia</t>
  </si>
  <si>
    <t>ECB Date</t>
  </si>
  <si>
    <t>Discounting</t>
  </si>
  <si>
    <t>BondBasisDayCounter</t>
  </si>
  <si>
    <t>30/360 (Bond Basis)</t>
  </si>
  <si>
    <t>Calendar</t>
  </si>
  <si>
    <t>TARGET</t>
  </si>
  <si>
    <t>Triggers</t>
  </si>
  <si>
    <t>Live Feed</t>
  </si>
  <si>
    <t>Currency Settings</t>
  </si>
  <si>
    <t>Relinkable Handle</t>
  </si>
  <si>
    <t>LastFixing_Quote</t>
  </si>
  <si>
    <t>JUL16</t>
  </si>
  <si>
    <t>SEP16</t>
  </si>
  <si>
    <t>OCT16</t>
  </si>
  <si>
    <t>Bid/Ask Spread</t>
  </si>
  <si>
    <t>Quote obj</t>
  </si>
  <si>
    <t>obj</t>
  </si>
  <si>
    <t>Error</t>
  </si>
  <si>
    <t>Obj</t>
  </si>
  <si>
    <t>INSTRUMENT</t>
  </si>
  <si>
    <t>EUROPE</t>
  </si>
  <si>
    <t>Deposits</t>
  </si>
  <si>
    <t>Swap1M</t>
  </si>
  <si>
    <t>Swap3M</t>
  </si>
  <si>
    <t>SwapIMM</t>
  </si>
  <si>
    <t>BasisSwap1MxM</t>
  </si>
  <si>
    <t>BasisSwap3M6M</t>
  </si>
  <si>
    <t>BasisSwapxM12M</t>
  </si>
  <si>
    <t>FRA</t>
  </si>
  <si>
    <t>Mid</t>
  </si>
  <si>
    <t>BasisSwapEON3M</t>
  </si>
  <si>
    <t>D</t>
  </si>
  <si>
    <t>x</t>
  </si>
  <si>
    <t xml:space="preserve">Mid </t>
  </si>
  <si>
    <t>ECB OIS</t>
  </si>
  <si>
    <t>IMM OIS</t>
  </si>
  <si>
    <t>Futures</t>
  </si>
  <si>
    <t>Conv Quote ID</t>
  </si>
  <si>
    <t>Swap1M(&lt;1Y)</t>
  </si>
  <si>
    <t>Swap6M</t>
  </si>
  <si>
    <t>FwdSwap6M</t>
  </si>
  <si>
    <t>ImmFra6M</t>
  </si>
  <si>
    <t>On Basis Swap ID</t>
  </si>
  <si>
    <t>1Y Basis Swap ID</t>
  </si>
  <si>
    <t>6M Basis Swap ID</t>
  </si>
  <si>
    <t>3M Basis Swap ID</t>
  </si>
  <si>
    <t>1M Basis Swap ID</t>
  </si>
  <si>
    <t>DATE</t>
  </si>
  <si>
    <t>NDA_RAW.Nda_date</t>
  </si>
  <si>
    <t>NDA_RAW.Nda_last</t>
  </si>
  <si>
    <t>DEC16</t>
  </si>
  <si>
    <t>JAN17</t>
  </si>
  <si>
    <t>MAR17</t>
  </si>
  <si>
    <t>APR17</t>
  </si>
  <si>
    <t>JUN17</t>
  </si>
  <si>
    <t>JUL17</t>
  </si>
</sst>
</file>

<file path=xl/styles.xml><?xml version="1.0" encoding="utf-8"?>
<styleSheet xmlns="http://schemas.openxmlformats.org/spreadsheetml/2006/main" xmlns:mc="http://schemas.openxmlformats.org/markup-compatibility/2006" xmlns:x14ac="http://schemas.microsoft.com/office/spreadsheetml/2009/9/ac" mc:Ignorable="x14ac">
  <numFmts count="15">
    <numFmt numFmtId="164" formatCode="[$-409]d\-mmm\-yy;@"/>
    <numFmt numFmtId="165" formatCode="#,##0.0;#,##0.0"/>
    <numFmt numFmtId="166" formatCode="General_)"/>
    <numFmt numFmtId="167" formatCode="&quot;£&quot;#,##0;[Red]\-&quot;£&quot;#,##0"/>
    <numFmt numFmtId="168" formatCode="0.0000"/>
    <numFmt numFmtId="169" formatCode="0.0000%"/>
    <numFmt numFmtId="170" formatCode="ddd\,\ dd\-mmm\-yyyy"/>
    <numFmt numFmtId="171" formatCode="ddd\,\ d\-mmm\-yyyy"/>
    <numFmt numFmtId="172" formatCode="ddd\,\ dd\-mmm\-yyyy\,\ h:mm:ss"/>
    <numFmt numFmtId="173" formatCode="ddd\,\ dd\-mmm\-yy"/>
    <numFmt numFmtId="174" formatCode="_([$€-2]* #,##0.00_);_([$€-2]* \(#,##0.00\);_([$€-2]* &quot;-&quot;??_)"/>
    <numFmt numFmtId="175" formatCode="0.000"/>
    <numFmt numFmtId="176" formatCode="dd\-mmm\-yy"/>
    <numFmt numFmtId="177" formatCode="ddd\,\ dd\-mmm\-yyyy\,\ hh:mm:ss"/>
    <numFmt numFmtId="178" formatCode="0.000%"/>
  </numFmts>
  <fonts count="19" x14ac:knownFonts="1">
    <font>
      <sz val="11"/>
      <color theme="1"/>
      <name val="Calibri"/>
      <family val="2"/>
      <scheme val="minor"/>
    </font>
    <font>
      <sz val="10"/>
      <name val="Arial"/>
      <family val="2"/>
    </font>
    <font>
      <sz val="8"/>
      <name val="Arial"/>
      <family val="2"/>
    </font>
    <font>
      <b/>
      <sz val="12"/>
      <color indexed="16"/>
      <name val="MS Sans Serif"/>
      <family val="2"/>
    </font>
    <font>
      <sz val="10"/>
      <name val="Arial"/>
      <family val="2"/>
    </font>
    <font>
      <sz val="8"/>
      <name val="Arial"/>
      <family val="2"/>
    </font>
    <font>
      <sz val="10"/>
      <name val="Helv"/>
    </font>
    <font>
      <sz val="12"/>
      <name val="Helv"/>
    </font>
    <font>
      <sz val="8"/>
      <name val="Courier New"/>
      <family val="3"/>
    </font>
    <font>
      <i/>
      <sz val="8"/>
      <name val="Courier New"/>
      <family val="3"/>
    </font>
    <font>
      <b/>
      <sz val="8"/>
      <name val="Courier New"/>
      <family val="3"/>
    </font>
    <font>
      <sz val="8"/>
      <color theme="1"/>
      <name val="Courier New"/>
      <family val="3"/>
    </font>
    <font>
      <sz val="8"/>
      <color rgb="FFFF0000"/>
      <name val="Courier New"/>
      <family val="3"/>
    </font>
    <font>
      <b/>
      <sz val="12"/>
      <name val="Courier New"/>
      <family val="3"/>
    </font>
    <font>
      <b/>
      <sz val="8"/>
      <color theme="1"/>
      <name val="Courier New"/>
      <family val="3"/>
    </font>
    <font>
      <sz val="8"/>
      <color indexed="10"/>
      <name val="Courier New"/>
      <family val="3"/>
    </font>
    <font>
      <sz val="8"/>
      <color indexed="12"/>
      <name val="Courier New"/>
      <family val="3"/>
    </font>
    <font>
      <b/>
      <u/>
      <sz val="8"/>
      <name val="Courier New"/>
      <family val="3"/>
    </font>
    <font>
      <sz val="8"/>
      <color indexed="9"/>
      <name val="Courier New"/>
      <family val="3"/>
    </font>
  </fonts>
  <fills count="18">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gray0625">
        <fgColor indexed="22"/>
        <bgColor indexed="9"/>
      </patternFill>
    </fill>
    <fill>
      <patternFill patternType="solid">
        <fgColor theme="0"/>
        <bgColor indexed="64"/>
      </patternFill>
    </fill>
    <fill>
      <patternFill patternType="solid">
        <fgColor theme="0" tint="-0.499984740745262"/>
        <bgColor indexed="64"/>
      </patternFill>
    </fill>
    <fill>
      <patternFill patternType="solid">
        <fgColor rgb="FFFFFF00"/>
        <bgColor indexed="64"/>
      </patternFill>
    </fill>
    <fill>
      <patternFill patternType="solid">
        <fgColor theme="0" tint="-0.14999847407452621"/>
        <bgColor indexed="64"/>
      </patternFill>
    </fill>
    <fill>
      <patternFill patternType="solid">
        <fgColor theme="8" tint="0.59999389629810485"/>
        <bgColor indexed="64"/>
      </patternFill>
    </fill>
    <fill>
      <patternFill patternType="solid">
        <fgColor theme="0"/>
        <bgColor indexed="22"/>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8" tint="0.79998168889431442"/>
        <bgColor theme="8" tint="0.79998168889431442"/>
      </patternFill>
    </fill>
    <fill>
      <patternFill patternType="solid">
        <fgColor theme="8" tint="0.59999389629810485"/>
        <bgColor indexed="22"/>
      </patternFill>
    </fill>
    <fill>
      <patternFill patternType="solid">
        <fgColor theme="8" tint="0.79998168889431442"/>
        <bgColor indexed="22"/>
      </patternFill>
    </fill>
    <fill>
      <patternFill patternType="solid">
        <fgColor theme="0" tint="-0.14999847407452621"/>
        <bgColor indexed="22"/>
      </patternFill>
    </fill>
    <fill>
      <patternFill patternType="gray0625">
        <fgColor theme="0"/>
        <bgColor theme="0"/>
      </patternFill>
    </fill>
  </fills>
  <borders count="1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top style="thin">
        <color indexed="64"/>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medium">
        <color indexed="64"/>
      </left>
      <right style="medium">
        <color indexed="64"/>
      </right>
      <top style="medium">
        <color indexed="64"/>
      </top>
      <bottom style="thin">
        <color indexed="64"/>
      </bottom>
      <diagonal/>
    </border>
  </borders>
  <cellStyleXfs count="28">
    <xf numFmtId="0" fontId="0" fillId="0" borderId="0"/>
    <xf numFmtId="0" fontId="1" fillId="0" borderId="0"/>
    <xf numFmtId="0" fontId="2" fillId="0" borderId="0"/>
    <xf numFmtId="165" fontId="3" fillId="4" borderId="0">
      <alignment horizontal="center" vertical="center"/>
    </xf>
    <xf numFmtId="9" fontId="1" fillId="0" borderId="0" applyFont="0" applyFill="0" applyBorder="0" applyAlignment="0" applyProtection="0"/>
    <xf numFmtId="38" fontId="6" fillId="0" borderId="0" applyFont="0" applyFill="0" applyBorder="0" applyAlignment="0" applyProtection="0"/>
    <xf numFmtId="40" fontId="6" fillId="0" borderId="0" applyFont="0" applyFill="0" applyBorder="0" applyAlignment="0" applyProtection="0"/>
    <xf numFmtId="166" fontId="7" fillId="0" borderId="0"/>
    <xf numFmtId="167" fontId="6" fillId="0" borderId="0" applyFont="0" applyFill="0" applyBorder="0" applyAlignment="0" applyProtection="0"/>
    <xf numFmtId="167" fontId="6" fillId="0" borderId="0" applyFont="0" applyFill="0" applyBorder="0" applyAlignment="0" applyProtection="0"/>
    <xf numFmtId="0" fontId="5" fillId="0" borderId="0"/>
    <xf numFmtId="9" fontId="5" fillId="0" borderId="0" applyFont="0" applyFill="0" applyBorder="0" applyAlignment="0" applyProtection="0"/>
    <xf numFmtId="174" fontId="4" fillId="0" borderId="0" applyFont="0" applyFill="0" applyBorder="0" applyAlignment="0" applyProtection="0"/>
    <xf numFmtId="9" fontId="2" fillId="0" borderId="0" applyFont="0" applyFill="0" applyBorder="0" applyAlignment="0" applyProtection="0"/>
    <xf numFmtId="9" fontId="1" fillId="0" borderId="0" applyFont="0" applyFill="0" applyBorder="0" applyAlignment="0" applyProtection="0"/>
    <xf numFmtId="0" fontId="2" fillId="0" borderId="0"/>
    <xf numFmtId="0" fontId="1" fillId="0" borderId="0"/>
    <xf numFmtId="9" fontId="1" fillId="0" borderId="0" applyFont="0" applyFill="0" applyBorder="0" applyAlignment="0" applyProtection="0"/>
    <xf numFmtId="0" fontId="2" fillId="0" borderId="0"/>
    <xf numFmtId="9" fontId="2" fillId="0" borderId="0" applyFont="0" applyFill="0" applyBorder="0" applyAlignment="0" applyProtection="0"/>
    <xf numFmtId="9" fontId="2" fillId="0" borderId="0" applyFont="0" applyFill="0" applyBorder="0" applyAlignment="0" applyProtection="0"/>
    <xf numFmtId="0" fontId="2" fillId="0" borderId="0"/>
    <xf numFmtId="9"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2" fillId="0" borderId="0" applyFont="0" applyFill="0" applyBorder="0" applyAlignment="0" applyProtection="0"/>
    <xf numFmtId="174" fontId="1" fillId="0" borderId="0" applyFont="0" applyFill="0" applyBorder="0" applyAlignment="0" applyProtection="0"/>
    <xf numFmtId="9" fontId="1" fillId="0" borderId="0" applyFont="0" applyFill="0" applyBorder="0" applyAlignment="0" applyProtection="0"/>
  </cellStyleXfs>
  <cellXfs count="438">
    <xf numFmtId="0" fontId="0" fillId="0" borderId="0" xfId="0"/>
    <xf numFmtId="0" fontId="1" fillId="6" borderId="0" xfId="1" applyFill="1"/>
    <xf numFmtId="170" fontId="11" fillId="0" borderId="14" xfId="0" applyNumberFormat="1" applyFont="1" applyBorder="1"/>
    <xf numFmtId="170" fontId="11" fillId="0" borderId="15" xfId="0" applyNumberFormat="1" applyFont="1" applyBorder="1"/>
    <xf numFmtId="0" fontId="11" fillId="0" borderId="14" xfId="0" applyFont="1" applyBorder="1"/>
    <xf numFmtId="0" fontId="11" fillId="0" borderId="15" xfId="0" applyFont="1" applyBorder="1"/>
    <xf numFmtId="0" fontId="11" fillId="0" borderId="3" xfId="0" applyFont="1" applyBorder="1"/>
    <xf numFmtId="0" fontId="12" fillId="0" borderId="1" xfId="0" applyFont="1" applyBorder="1"/>
    <xf numFmtId="0" fontId="11" fillId="0" borderId="1" xfId="0" applyFont="1" applyBorder="1" applyAlignment="1">
      <alignment horizontal="center" vertical="center" wrapText="1"/>
    </xf>
    <xf numFmtId="0" fontId="11" fillId="0" borderId="1" xfId="0" applyFont="1" applyBorder="1" applyAlignment="1">
      <alignment horizontal="centerContinuous" vertical="center"/>
    </xf>
    <xf numFmtId="0" fontId="11" fillId="0" borderId="1" xfId="0" applyFont="1" applyBorder="1" applyAlignment="1">
      <alignment horizontal="center" wrapText="1"/>
    </xf>
    <xf numFmtId="168" fontId="11" fillId="0" borderId="14" xfId="0" applyNumberFormat="1" applyFont="1" applyBorder="1"/>
    <xf numFmtId="168" fontId="11" fillId="0" borderId="15" xfId="0" applyNumberFormat="1" applyFont="1" applyBorder="1"/>
    <xf numFmtId="0" fontId="8" fillId="8" borderId="0" xfId="1" applyFont="1" applyFill="1"/>
    <xf numFmtId="0" fontId="8" fillId="3" borderId="0" xfId="1" applyFont="1" applyFill="1" applyBorder="1"/>
    <xf numFmtId="0" fontId="8" fillId="8" borderId="14" xfId="1" applyFont="1" applyFill="1" applyBorder="1" applyAlignment="1"/>
    <xf numFmtId="0" fontId="8" fillId="8" borderId="1" xfId="1" applyFont="1" applyFill="1" applyBorder="1" applyAlignment="1"/>
    <xf numFmtId="0" fontId="8" fillId="8" borderId="3" xfId="1" applyFont="1" applyFill="1" applyBorder="1" applyAlignment="1"/>
    <xf numFmtId="170" fontId="8" fillId="3" borderId="3" xfId="1" applyNumberFormat="1" applyFont="1" applyFill="1" applyBorder="1" applyAlignment="1">
      <alignment horizontal="center"/>
    </xf>
    <xf numFmtId="170" fontId="8" fillId="5" borderId="0" xfId="1" applyNumberFormat="1" applyFont="1" applyFill="1" applyBorder="1" applyAlignment="1">
      <alignment horizontal="center"/>
    </xf>
    <xf numFmtId="0" fontId="8" fillId="3" borderId="14" xfId="1" applyFont="1" applyFill="1" applyBorder="1" applyAlignment="1">
      <alignment horizontal="center"/>
    </xf>
    <xf numFmtId="0" fontId="15" fillId="3" borderId="14" xfId="1" quotePrefix="1" applyFont="1" applyFill="1" applyBorder="1" applyAlignment="1">
      <alignment horizontal="center"/>
    </xf>
    <xf numFmtId="0" fontId="8" fillId="3" borderId="3" xfId="1" applyFont="1" applyFill="1" applyBorder="1" applyAlignment="1">
      <alignment horizontal="center"/>
    </xf>
    <xf numFmtId="172" fontId="15" fillId="3" borderId="3" xfId="1" applyNumberFormat="1" applyFont="1" applyFill="1" applyBorder="1" applyAlignment="1">
      <alignment horizontal="center"/>
    </xf>
    <xf numFmtId="0" fontId="8" fillId="8" borderId="15" xfId="1" applyFont="1" applyFill="1" applyBorder="1" applyAlignment="1"/>
    <xf numFmtId="0" fontId="8" fillId="3" borderId="15" xfId="1" applyFont="1" applyFill="1" applyBorder="1" applyAlignment="1">
      <alignment horizontal="center"/>
    </xf>
    <xf numFmtId="0" fontId="8" fillId="8" borderId="11" xfId="1" applyFont="1" applyFill="1" applyBorder="1" applyAlignment="1"/>
    <xf numFmtId="0" fontId="8" fillId="8" borderId="9" xfId="1" applyFont="1" applyFill="1" applyBorder="1" applyAlignment="1"/>
    <xf numFmtId="0" fontId="8" fillId="3" borderId="1" xfId="1" applyFont="1" applyFill="1" applyBorder="1" applyAlignment="1">
      <alignment horizontal="center"/>
    </xf>
    <xf numFmtId="0" fontId="8" fillId="3" borderId="0" xfId="1" applyFont="1" applyFill="1" applyBorder="1" applyAlignment="1">
      <alignment horizontal="center"/>
    </xf>
    <xf numFmtId="0" fontId="8" fillId="5" borderId="0" xfId="1" applyFont="1" applyFill="1"/>
    <xf numFmtId="0" fontId="16" fillId="3" borderId="0" xfId="1" applyFont="1" applyFill="1" applyBorder="1" applyAlignment="1">
      <alignment horizontal="right"/>
    </xf>
    <xf numFmtId="0" fontId="15" fillId="3" borderId="0" xfId="1" quotePrefix="1" applyFont="1" applyFill="1" applyBorder="1" applyAlignment="1">
      <alignment horizontal="center"/>
    </xf>
    <xf numFmtId="0" fontId="1" fillId="8" borderId="0" xfId="1" applyFill="1"/>
    <xf numFmtId="0" fontId="2" fillId="8" borderId="0" xfId="1" applyFont="1" applyFill="1" applyBorder="1"/>
    <xf numFmtId="0" fontId="8" fillId="2" borderId="0" xfId="2" applyFont="1" applyFill="1"/>
    <xf numFmtId="0" fontId="8" fillId="2" borderId="0" xfId="1" applyFont="1" applyFill="1"/>
    <xf numFmtId="0" fontId="8" fillId="3" borderId="0" xfId="2" applyFont="1" applyFill="1" applyBorder="1"/>
    <xf numFmtId="0" fontId="9" fillId="9" borderId="1" xfId="1" applyNumberFormat="1" applyFont="1" applyFill="1" applyBorder="1" applyAlignment="1">
      <alignment horizontal="center" vertical="center" wrapText="1"/>
    </xf>
    <xf numFmtId="0" fontId="8" fillId="3" borderId="0" xfId="2" applyFont="1" applyFill="1" applyBorder="1" applyAlignment="1">
      <alignment horizontal="center" vertical="center" wrapText="1"/>
    </xf>
    <xf numFmtId="169" fontId="10" fillId="9" borderId="14" xfId="13" applyNumberFormat="1" applyFont="1" applyFill="1" applyBorder="1" applyAlignment="1">
      <alignment horizontal="center" vertical="center" wrapText="1"/>
    </xf>
    <xf numFmtId="169" fontId="8" fillId="0" borderId="15" xfId="13" applyNumberFormat="1" applyFont="1" applyFill="1" applyBorder="1" applyAlignment="1"/>
    <xf numFmtId="173" fontId="8" fillId="0" borderId="15" xfId="13" applyNumberFormat="1" applyFont="1" applyFill="1" applyBorder="1" applyAlignment="1"/>
    <xf numFmtId="168" fontId="8" fillId="0" borderId="15" xfId="13" applyNumberFormat="1" applyFont="1" applyFill="1" applyBorder="1" applyAlignment="1"/>
    <xf numFmtId="0" fontId="8" fillId="0" borderId="15" xfId="10" applyFont="1" applyBorder="1" applyAlignment="1"/>
    <xf numFmtId="0" fontId="8" fillId="10" borderId="10" xfId="1" applyNumberFormat="1" applyFont="1" applyFill="1" applyBorder="1" applyAlignment="1" applyProtection="1"/>
    <xf numFmtId="0" fontId="8" fillId="10" borderId="15" xfId="1" applyNumberFormat="1" applyFont="1" applyFill="1" applyBorder="1" applyAlignment="1" applyProtection="1"/>
    <xf numFmtId="0" fontId="8" fillId="10" borderId="4" xfId="1" applyNumberFormat="1" applyFont="1" applyFill="1" applyBorder="1" applyAlignment="1" applyProtection="1"/>
    <xf numFmtId="0" fontId="8" fillId="10" borderId="3" xfId="1" applyNumberFormat="1" applyFont="1" applyFill="1" applyBorder="1" applyAlignment="1" applyProtection="1"/>
    <xf numFmtId="164" fontId="8" fillId="10" borderId="3" xfId="1" applyNumberFormat="1" applyFont="1" applyFill="1" applyBorder="1" applyAlignment="1" applyProtection="1">
      <alignment horizontal="center"/>
    </xf>
    <xf numFmtId="169" fontId="8" fillId="5" borderId="0" xfId="13" applyNumberFormat="1" applyFont="1" applyFill="1" applyBorder="1" applyAlignment="1"/>
    <xf numFmtId="173" fontId="8" fillId="5" borderId="0" xfId="13" applyNumberFormat="1" applyFont="1" applyFill="1" applyBorder="1" applyAlignment="1"/>
    <xf numFmtId="168" fontId="8" fillId="5" borderId="0" xfId="13" applyNumberFormat="1" applyFont="1" applyFill="1" applyBorder="1" applyAlignment="1"/>
    <xf numFmtId="0" fontId="8" fillId="5" borderId="0" xfId="10" applyFont="1" applyFill="1" applyBorder="1" applyAlignment="1"/>
    <xf numFmtId="0" fontId="8" fillId="5" borderId="0" xfId="1" applyFont="1" applyFill="1" applyBorder="1"/>
    <xf numFmtId="0" fontId="8" fillId="11" borderId="11" xfId="1" applyNumberFormat="1" applyFont="1" applyFill="1" applyBorder="1" applyAlignment="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8" fillId="11" borderId="5" xfId="1" applyNumberFormat="1" applyFont="1" applyFill="1" applyBorder="1" applyAlignment="1"/>
    <xf numFmtId="0" fontId="15" fillId="12" borderId="1" xfId="1" applyNumberFormat="1" applyFont="1" applyFill="1" applyBorder="1" applyAlignment="1" applyProtection="1"/>
    <xf numFmtId="0" fontId="8" fillId="11" borderId="9" xfId="1" applyNumberFormat="1" applyFont="1" applyFill="1" applyBorder="1" applyAlignment="1"/>
    <xf numFmtId="0" fontId="11" fillId="8" borderId="0" xfId="0" applyFont="1" applyFill="1"/>
    <xf numFmtId="0" fontId="8" fillId="13" borderId="15" xfId="1" applyNumberFormat="1" applyFont="1" applyFill="1" applyBorder="1" applyAlignment="1" applyProtection="1"/>
    <xf numFmtId="0" fontId="8" fillId="9" borderId="2" xfId="1" applyFont="1" applyFill="1" applyBorder="1" applyAlignment="1">
      <alignment horizontal="center" vertical="center"/>
    </xf>
    <xf numFmtId="0" fontId="8" fillId="13" borderId="3" xfId="1" applyNumberFormat="1" applyFont="1" applyFill="1" applyBorder="1" applyAlignment="1" applyProtection="1"/>
    <xf numFmtId="0" fontId="8" fillId="9" borderId="2" xfId="1" applyFont="1" applyFill="1" applyBorder="1" applyAlignment="1">
      <alignment horizontal="center" vertical="center" wrapText="1"/>
    </xf>
    <xf numFmtId="0" fontId="8" fillId="9" borderId="1" xfId="1" applyFont="1" applyFill="1" applyBorder="1" applyAlignment="1">
      <alignment horizontal="center" vertical="center"/>
    </xf>
    <xf numFmtId="0" fontId="8" fillId="7" borderId="2" xfId="1" applyFont="1" applyFill="1" applyBorder="1" applyAlignment="1">
      <alignment horizontal="center" vertical="center" wrapText="1"/>
    </xf>
    <xf numFmtId="0" fontId="8" fillId="11" borderId="11" xfId="1" applyNumberFormat="1" applyFont="1" applyFill="1" applyBorder="1" applyAlignment="1">
      <alignment horizontal="center"/>
    </xf>
    <xf numFmtId="0" fontId="8" fillId="11" borderId="15" xfId="1" applyNumberFormat="1" applyFont="1" applyFill="1" applyBorder="1" applyAlignment="1"/>
    <xf numFmtId="0" fontId="8" fillId="11" borderId="9" xfId="1" applyNumberFormat="1" applyFont="1" applyFill="1" applyBorder="1" applyAlignment="1">
      <alignment horizontal="center"/>
    </xf>
    <xf numFmtId="0" fontId="8" fillId="11" borderId="3" xfId="1" applyNumberFormat="1" applyFont="1" applyFill="1" applyBorder="1" applyAlignment="1"/>
    <xf numFmtId="0" fontId="8" fillId="3" borderId="11" xfId="1" applyFont="1" applyFill="1" applyBorder="1" applyAlignment="1">
      <alignment horizontal="center"/>
    </xf>
    <xf numFmtId="0" fontId="8" fillId="11" borderId="13" xfId="1" applyFont="1" applyFill="1" applyBorder="1" applyAlignment="1"/>
    <xf numFmtId="0" fontId="8" fillId="11" borderId="14" xfId="1" applyFont="1" applyFill="1" applyBorder="1" applyAlignment="1"/>
    <xf numFmtId="0" fontId="8" fillId="11" borderId="6" xfId="1" applyFont="1" applyFill="1" applyBorder="1" applyAlignment="1"/>
    <xf numFmtId="0" fontId="8" fillId="11" borderId="14" xfId="1" applyNumberFormat="1" applyFont="1" applyFill="1" applyBorder="1" applyAlignment="1"/>
    <xf numFmtId="164" fontId="15" fillId="12" borderId="14" xfId="1" applyNumberFormat="1" applyFont="1" applyFill="1" applyBorder="1" applyAlignment="1" applyProtection="1">
      <alignment horizontal="left"/>
    </xf>
    <xf numFmtId="0" fontId="8" fillId="11" borderId="11" xfId="1" applyFont="1" applyFill="1" applyBorder="1" applyAlignment="1"/>
    <xf numFmtId="0" fontId="8" fillId="11" borderId="15" xfId="1" applyFont="1" applyFill="1" applyBorder="1" applyAlignment="1"/>
    <xf numFmtId="0" fontId="8" fillId="11" borderId="10" xfId="1" applyFont="1" applyFill="1" applyBorder="1" applyAlignment="1"/>
    <xf numFmtId="164" fontId="15" fillId="12" borderId="15" xfId="1" applyNumberFormat="1" applyFont="1" applyFill="1" applyBorder="1" applyAlignment="1" applyProtection="1">
      <alignment horizontal="left"/>
    </xf>
    <xf numFmtId="0" fontId="8" fillId="11" borderId="9" xfId="1" applyFont="1" applyFill="1" applyBorder="1" applyAlignment="1"/>
    <xf numFmtId="0" fontId="8" fillId="11" borderId="3" xfId="1" applyFont="1" applyFill="1" applyBorder="1" applyAlignment="1"/>
    <xf numFmtId="0" fontId="8" fillId="11" borderId="4" xfId="1" applyFont="1" applyFill="1" applyBorder="1" applyAlignment="1"/>
    <xf numFmtId="164" fontId="15" fillId="12" borderId="3" xfId="1" applyNumberFormat="1" applyFont="1" applyFill="1" applyBorder="1" applyAlignment="1" applyProtection="1">
      <alignment horizontal="left"/>
    </xf>
    <xf numFmtId="0" fontId="8" fillId="5" borderId="12" xfId="1" applyFont="1" applyFill="1" applyBorder="1"/>
    <xf numFmtId="0" fontId="8" fillId="5" borderId="6" xfId="1" applyFont="1" applyFill="1" applyBorder="1"/>
    <xf numFmtId="0" fontId="8" fillId="5" borderId="11" xfId="1" applyFont="1" applyFill="1" applyBorder="1"/>
    <xf numFmtId="0" fontId="8" fillId="5" borderId="10" xfId="1" applyFont="1" applyFill="1" applyBorder="1"/>
    <xf numFmtId="0" fontId="8" fillId="5" borderId="11" xfId="1" applyFont="1" applyFill="1" applyBorder="1" applyAlignment="1">
      <alignment horizontal="left"/>
    </xf>
    <xf numFmtId="0" fontId="8" fillId="5" borderId="0" xfId="1" applyFont="1" applyFill="1" applyBorder="1" applyAlignment="1">
      <alignment horizontal="left"/>
    </xf>
    <xf numFmtId="0" fontId="8" fillId="5" borderId="13" xfId="4" applyNumberFormat="1" applyFont="1" applyFill="1" applyBorder="1" applyAlignment="1">
      <alignment horizontal="center"/>
    </xf>
    <xf numFmtId="169" fontId="8" fillId="5" borderId="14" xfId="4" applyNumberFormat="1" applyFont="1" applyFill="1" applyBorder="1" applyAlignment="1"/>
    <xf numFmtId="0" fontId="8" fillId="5" borderId="11" xfId="4" applyNumberFormat="1" applyFont="1" applyFill="1" applyBorder="1" applyAlignment="1">
      <alignment horizontal="center"/>
    </xf>
    <xf numFmtId="169" fontId="8" fillId="5" borderId="15" xfId="4" applyNumberFormat="1" applyFont="1" applyFill="1" applyBorder="1" applyAlignment="1"/>
    <xf numFmtId="169" fontId="8" fillId="5" borderId="10" xfId="4" applyNumberFormat="1" applyFont="1" applyFill="1" applyBorder="1" applyAlignment="1">
      <alignment horizontal="center"/>
    </xf>
    <xf numFmtId="0" fontId="8" fillId="5" borderId="9" xfId="4" applyNumberFormat="1" applyFont="1" applyFill="1" applyBorder="1" applyAlignment="1">
      <alignment horizontal="center"/>
    </xf>
    <xf numFmtId="169"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5" xfId="4" applyNumberFormat="1" applyFont="1" applyFill="1" applyBorder="1" applyAlignment="1"/>
    <xf numFmtId="0" fontId="8" fillId="5" borderId="13" xfId="1" applyNumberFormat="1" applyFont="1" applyFill="1" applyBorder="1" applyAlignment="1"/>
    <xf numFmtId="0" fontId="8" fillId="5" borderId="11" xfId="1" applyNumberFormat="1" applyFont="1" applyFill="1" applyBorder="1" applyAlignment="1"/>
    <xf numFmtId="0" fontId="8" fillId="5" borderId="3" xfId="4" applyNumberFormat="1" applyFont="1" applyFill="1" applyBorder="1" applyAlignment="1"/>
    <xf numFmtId="0" fontId="8" fillId="9" borderId="1" xfId="1" applyFont="1" applyFill="1" applyBorder="1" applyAlignment="1">
      <alignment horizontal="center" vertical="center" wrapText="1"/>
    </xf>
    <xf numFmtId="0" fontId="8" fillId="11" borderId="13" xfId="1" applyNumberFormat="1" applyFont="1" applyFill="1" applyBorder="1" applyAlignment="1">
      <alignment horizontal="center"/>
    </xf>
    <xf numFmtId="0" fontId="8" fillId="11" borderId="14" xfId="1" applyNumberFormat="1" applyFont="1" applyFill="1" applyBorder="1" applyAlignment="1">
      <alignment horizontal="center"/>
    </xf>
    <xf numFmtId="0" fontId="8" fillId="11" borderId="15" xfId="1" applyNumberFormat="1" applyFont="1" applyFill="1" applyBorder="1" applyAlignment="1">
      <alignment horizontal="center"/>
    </xf>
    <xf numFmtId="0" fontId="8" fillId="11" borderId="3" xfId="1" applyNumberFormat="1" applyFont="1" applyFill="1" applyBorder="1" applyAlignment="1">
      <alignment horizontal="center"/>
    </xf>
    <xf numFmtId="0" fontId="8" fillId="9" borderId="1" xfId="1" applyFont="1" applyFill="1" applyBorder="1" applyAlignment="1">
      <alignment horizontal="center"/>
    </xf>
    <xf numFmtId="0" fontId="8" fillId="0" borderId="1" xfId="1" applyFont="1" applyFill="1" applyBorder="1"/>
    <xf numFmtId="1" fontId="8" fillId="5" borderId="14" xfId="4" applyNumberFormat="1" applyFont="1" applyFill="1" applyBorder="1" applyAlignment="1">
      <alignment horizontal="center"/>
    </xf>
    <xf numFmtId="168" fontId="8" fillId="5" borderId="14" xfId="4" applyNumberFormat="1" applyFont="1" applyFill="1" applyBorder="1" applyAlignment="1">
      <alignment horizontal="center"/>
    </xf>
    <xf numFmtId="170" fontId="8" fillId="5" borderId="14" xfId="4" applyNumberFormat="1" applyFont="1" applyFill="1" applyBorder="1" applyAlignment="1">
      <alignment horizontal="center"/>
    </xf>
    <xf numFmtId="164" fontId="8" fillId="5" borderId="14" xfId="4" applyNumberFormat="1" applyFont="1" applyFill="1" applyBorder="1" applyAlignment="1"/>
    <xf numFmtId="1" fontId="8" fillId="5" borderId="15" xfId="4" applyNumberFormat="1" applyFont="1" applyFill="1" applyBorder="1" applyAlignment="1">
      <alignment horizontal="center"/>
    </xf>
    <xf numFmtId="168" fontId="8" fillId="5" borderId="15" xfId="4" applyNumberFormat="1" applyFont="1" applyFill="1" applyBorder="1" applyAlignment="1">
      <alignment horizontal="center"/>
    </xf>
    <xf numFmtId="170" fontId="8" fillId="5" borderId="15" xfId="4" applyNumberFormat="1" applyFont="1" applyFill="1" applyBorder="1" applyAlignment="1">
      <alignment horizontal="center"/>
    </xf>
    <xf numFmtId="164" fontId="8" fillId="5" borderId="15" xfId="4" applyNumberFormat="1" applyFont="1" applyFill="1" applyBorder="1" applyAlignment="1"/>
    <xf numFmtId="1" fontId="8" fillId="5" borderId="3" xfId="4" applyNumberFormat="1" applyFont="1" applyFill="1" applyBorder="1" applyAlignment="1">
      <alignment horizontal="center"/>
    </xf>
    <xf numFmtId="168" fontId="8" fillId="5" borderId="3" xfId="4" applyNumberFormat="1" applyFont="1" applyFill="1" applyBorder="1" applyAlignment="1">
      <alignment horizontal="center"/>
    </xf>
    <xf numFmtId="170" fontId="8" fillId="5" borderId="3" xfId="4" applyNumberFormat="1" applyFont="1" applyFill="1" applyBorder="1" applyAlignment="1">
      <alignment horizontal="center"/>
    </xf>
    <xf numFmtId="164" fontId="8" fillId="5" borderId="3" xfId="4" applyNumberFormat="1" applyFont="1" applyFill="1" applyBorder="1" applyAlignment="1"/>
    <xf numFmtId="168" fontId="8" fillId="5" borderId="14" xfId="1" applyNumberFormat="1" applyFont="1" applyFill="1" applyBorder="1" applyAlignment="1"/>
    <xf numFmtId="168" fontId="8" fillId="5" borderId="15" xfId="1" applyNumberFormat="1" applyFont="1" applyFill="1" applyBorder="1" applyAlignment="1"/>
    <xf numFmtId="168" fontId="8" fillId="5" borderId="3" xfId="1" applyNumberFormat="1" applyFont="1" applyFill="1" applyBorder="1" applyAlignment="1"/>
    <xf numFmtId="0" fontId="8" fillId="3" borderId="11" xfId="1" applyFont="1" applyFill="1" applyBorder="1"/>
    <xf numFmtId="0" fontId="8" fillId="3" borderId="10" xfId="1" applyFont="1" applyFill="1" applyBorder="1"/>
    <xf numFmtId="0" fontId="8" fillId="14" borderId="1" xfId="1" applyNumberFormat="1" applyFont="1" applyFill="1" applyBorder="1" applyAlignment="1" applyProtection="1">
      <alignment horizontal="center" vertical="center" wrapText="1"/>
    </xf>
    <xf numFmtId="164" fontId="8" fillId="14" borderId="1" xfId="1" applyNumberFormat="1" applyFont="1" applyFill="1" applyBorder="1" applyAlignment="1" applyProtection="1">
      <alignment horizontal="center" vertical="center" wrapText="1"/>
    </xf>
    <xf numFmtId="0" fontId="8" fillId="3" borderId="1" xfId="1" applyFont="1" applyFill="1" applyBorder="1"/>
    <xf numFmtId="164" fontId="15" fillId="15" borderId="1" xfId="1" applyNumberFormat="1" applyFont="1" applyFill="1" applyBorder="1" applyAlignment="1" applyProtection="1">
      <alignment horizontal="left"/>
    </xf>
    <xf numFmtId="0" fontId="8" fillId="3" borderId="9" xfId="1" applyFont="1" applyFill="1" applyBorder="1"/>
    <xf numFmtId="0" fontId="8" fillId="3" borderId="8" xfId="1" applyFont="1" applyFill="1" applyBorder="1"/>
    <xf numFmtId="0" fontId="8" fillId="3" borderId="4" xfId="1" applyFont="1" applyFill="1" applyBorder="1"/>
    <xf numFmtId="0" fontId="10" fillId="7" borderId="16" xfId="4" applyNumberFormat="1" applyFont="1" applyFill="1" applyBorder="1" applyAlignment="1">
      <alignment horizontal="center"/>
    </xf>
    <xf numFmtId="0" fontId="8" fillId="0" borderId="2" xfId="4" applyNumberFormat="1" applyFont="1" applyFill="1" applyBorder="1" applyAlignment="1">
      <alignment horizontal="center"/>
    </xf>
    <xf numFmtId="0" fontId="8" fillId="0" borderId="1" xfId="4" applyNumberFormat="1" applyFont="1" applyFill="1" applyBorder="1" applyAlignment="1">
      <alignment horizontal="center"/>
    </xf>
    <xf numFmtId="170" fontId="8" fillId="11" borderId="13" xfId="1" applyNumberFormat="1" applyFont="1" applyFill="1" applyBorder="1" applyAlignment="1">
      <alignment horizontal="center"/>
    </xf>
    <xf numFmtId="170" fontId="8" fillId="11" borderId="11" xfId="1" applyNumberFormat="1" applyFont="1" applyFill="1" applyBorder="1" applyAlignment="1">
      <alignment horizontal="center"/>
    </xf>
    <xf numFmtId="170" fontId="8" fillId="11" borderId="9" xfId="1" applyNumberFormat="1" applyFont="1" applyFill="1" applyBorder="1" applyAlignment="1">
      <alignment horizontal="center"/>
    </xf>
    <xf numFmtId="0" fontId="8" fillId="5" borderId="15" xfId="4" applyNumberFormat="1" applyFont="1" applyFill="1" applyBorder="1" applyAlignment="1">
      <alignment horizontal="center"/>
    </xf>
    <xf numFmtId="168" fontId="8" fillId="5" borderId="14" xfId="4" applyNumberFormat="1" applyFont="1" applyFill="1" applyBorder="1" applyAlignment="1">
      <alignment horizontal="center" vertical="center"/>
    </xf>
    <xf numFmtId="0" fontId="8" fillId="5" borderId="14" xfId="4" applyNumberFormat="1" applyFont="1" applyFill="1" applyBorder="1" applyAlignment="1">
      <alignment horizontal="center" vertical="center"/>
    </xf>
    <xf numFmtId="168" fontId="8" fillId="5" borderId="15" xfId="4" applyNumberFormat="1" applyFont="1" applyFill="1" applyBorder="1" applyAlignment="1">
      <alignment horizontal="center" vertical="center"/>
    </xf>
    <xf numFmtId="0" fontId="8" fillId="5" borderId="15" xfId="4" applyNumberFormat="1" applyFont="1" applyFill="1" applyBorder="1" applyAlignment="1">
      <alignment horizontal="center" vertical="center"/>
    </xf>
    <xf numFmtId="169" fontId="8" fillId="5" borderId="14" xfId="11" applyNumberFormat="1" applyFont="1" applyFill="1" applyBorder="1" applyAlignment="1">
      <alignment horizontal="center"/>
    </xf>
    <xf numFmtId="169" fontId="8" fillId="5" borderId="15" xfId="11" applyNumberFormat="1" applyFont="1" applyFill="1" applyBorder="1" applyAlignment="1">
      <alignment horizontal="center"/>
    </xf>
    <xf numFmtId="169" fontId="8" fillId="5" borderId="3" xfId="11" applyNumberFormat="1" applyFont="1" applyFill="1" applyBorder="1" applyAlignment="1">
      <alignment horizontal="center"/>
    </xf>
    <xf numFmtId="168" fontId="8" fillId="5" borderId="15" xfId="4" applyNumberFormat="1" applyFont="1" applyFill="1" applyBorder="1"/>
    <xf numFmtId="0" fontId="8" fillId="5" borderId="3" xfId="4" applyNumberFormat="1" applyFont="1" applyFill="1" applyBorder="1" applyAlignment="1">
      <alignment horizontal="center"/>
    </xf>
    <xf numFmtId="168" fontId="8" fillId="5" borderId="3" xfId="4" applyNumberFormat="1" applyFont="1" applyFill="1" applyBorder="1"/>
    <xf numFmtId="169" fontId="8" fillId="5" borderId="14" xfId="4" applyNumberFormat="1" applyFont="1" applyFill="1" applyBorder="1" applyAlignment="1">
      <alignment horizontal="center"/>
    </xf>
    <xf numFmtId="0" fontId="8" fillId="3" borderId="10" xfId="1" applyFont="1" applyFill="1" applyBorder="1" applyAlignment="1">
      <alignment horizontal="center"/>
    </xf>
    <xf numFmtId="0" fontId="8" fillId="0" borderId="13" xfId="1" applyFont="1" applyFill="1" applyBorder="1"/>
    <xf numFmtId="0" fontId="8" fillId="3" borderId="12" xfId="1" applyFont="1" applyFill="1" applyBorder="1"/>
    <xf numFmtId="0" fontId="8" fillId="3" borderId="6" xfId="1" applyFont="1" applyFill="1" applyBorder="1"/>
    <xf numFmtId="2" fontId="8" fillId="3" borderId="11" xfId="1" applyNumberFormat="1" applyFont="1" applyFill="1" applyBorder="1" applyAlignment="1">
      <alignment horizontal="center"/>
    </xf>
    <xf numFmtId="2" fontId="8" fillId="5" borderId="15" xfId="4" applyNumberFormat="1" applyFont="1" applyFill="1" applyBorder="1"/>
    <xf numFmtId="2" fontId="8" fillId="5" borderId="15" xfId="4" applyNumberFormat="1" applyFont="1" applyFill="1" applyBorder="1" applyAlignment="1"/>
    <xf numFmtId="2" fontId="8" fillId="5" borderId="15" xfId="4" applyNumberFormat="1" applyFont="1" applyFill="1" applyBorder="1" applyAlignment="1">
      <alignment horizontal="center"/>
    </xf>
    <xf numFmtId="2" fontId="8" fillId="5" borderId="3" xfId="4" applyNumberFormat="1" applyFont="1" applyFill="1" applyBorder="1" applyAlignment="1"/>
    <xf numFmtId="2" fontId="8" fillId="5" borderId="3" xfId="4" applyNumberFormat="1" applyFont="1" applyFill="1" applyBorder="1" applyAlignment="1">
      <alignment horizontal="center"/>
    </xf>
    <xf numFmtId="0" fontId="8" fillId="3" borderId="8" xfId="1" applyFont="1" applyFill="1" applyBorder="1" applyAlignment="1">
      <alignment horizontal="left"/>
    </xf>
    <xf numFmtId="0" fontId="8" fillId="3" borderId="7" xfId="1" applyFont="1" applyFill="1" applyBorder="1"/>
    <xf numFmtId="0" fontId="8" fillId="3" borderId="4" xfId="1" applyFont="1" applyFill="1" applyBorder="1" applyAlignment="1">
      <alignment horizontal="center"/>
    </xf>
    <xf numFmtId="0" fontId="8" fillId="8" borderId="0" xfId="1" applyFont="1" applyFill="1" applyAlignment="1">
      <alignment horizontal="left"/>
    </xf>
    <xf numFmtId="2" fontId="8" fillId="5" borderId="3" xfId="4" applyNumberFormat="1" applyFont="1" applyFill="1" applyBorder="1"/>
    <xf numFmtId="0" fontId="12" fillId="5" borderId="0" xfId="1" applyFont="1" applyFill="1" applyBorder="1"/>
    <xf numFmtId="0" fontId="8" fillId="5" borderId="1" xfId="1" applyFont="1" applyFill="1" applyBorder="1"/>
    <xf numFmtId="0" fontId="17" fillId="5" borderId="0" xfId="1" applyFont="1" applyFill="1" applyBorder="1"/>
    <xf numFmtId="0" fontId="11" fillId="5" borderId="0" xfId="0" applyFont="1" applyFill="1" applyBorder="1"/>
    <xf numFmtId="176" fontId="11" fillId="8" borderId="0" xfId="0" applyNumberFormat="1" applyFont="1" applyFill="1"/>
    <xf numFmtId="10" fontId="8" fillId="8" borderId="0" xfId="4" applyNumberFormat="1" applyFont="1" applyFill="1"/>
    <xf numFmtId="0" fontId="18" fillId="8" borderId="0" xfId="1" applyFont="1" applyFill="1"/>
    <xf numFmtId="0" fontId="8" fillId="8" borderId="0" xfId="1" applyFont="1" applyFill="1" applyBorder="1"/>
    <xf numFmtId="0" fontId="10" fillId="8" borderId="0" xfId="1" applyNumberFormat="1" applyFont="1" applyFill="1" applyBorder="1" applyAlignment="1" applyProtection="1">
      <alignment vertical="center"/>
    </xf>
    <xf numFmtId="0" fontId="8" fillId="16" borderId="0" xfId="1" applyNumberFormat="1" applyFont="1" applyFill="1" applyBorder="1" applyAlignment="1" applyProtection="1">
      <alignment vertical="center"/>
    </xf>
    <xf numFmtId="11" fontId="8" fillId="8" borderId="0" xfId="1" applyNumberFormat="1" applyFont="1" applyFill="1" applyBorder="1"/>
    <xf numFmtId="0" fontId="8" fillId="8" borderId="0" xfId="1" applyFont="1" applyFill="1" applyBorder="1" applyAlignment="1">
      <alignment horizontal="left"/>
    </xf>
    <xf numFmtId="0" fontId="8" fillId="9" borderId="1" xfId="1" applyNumberFormat="1" applyFont="1" applyFill="1" applyBorder="1" applyAlignment="1">
      <alignment horizontal="left" vertical="center"/>
    </xf>
    <xf numFmtId="170" fontId="8" fillId="10" borderId="2" xfId="1" applyNumberFormat="1" applyFont="1" applyFill="1" applyBorder="1" applyAlignment="1" applyProtection="1">
      <alignment horizontal="right" vertical="center"/>
    </xf>
    <xf numFmtId="170" fontId="8" fillId="10" borderId="2" xfId="1" applyNumberFormat="1" applyFont="1" applyFill="1" applyBorder="1" applyAlignment="1" applyProtection="1">
      <alignment horizontal="right"/>
    </xf>
    <xf numFmtId="170" fontId="8" fillId="10" borderId="2" xfId="1" applyNumberFormat="1" applyFont="1" applyFill="1" applyBorder="1" applyAlignment="1" applyProtection="1">
      <alignment horizontal="left" vertical="center" wrapText="1"/>
    </xf>
    <xf numFmtId="0" fontId="8" fillId="9" borderId="14" xfId="1" applyNumberFormat="1" applyFont="1" applyFill="1" applyBorder="1" applyAlignment="1">
      <alignment horizontal="left" vertical="center"/>
    </xf>
    <xf numFmtId="170" fontId="8" fillId="10" borderId="6" xfId="1" applyNumberFormat="1" applyFont="1" applyFill="1" applyBorder="1" applyAlignment="1" applyProtection="1">
      <alignment horizontal="right" vertical="center"/>
    </xf>
    <xf numFmtId="0" fontId="11" fillId="9" borderId="8" xfId="0" applyFont="1" applyFill="1" applyBorder="1"/>
    <xf numFmtId="170" fontId="8" fillId="10" borderId="3"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vertical="center"/>
    </xf>
    <xf numFmtId="170" fontId="8" fillId="17" borderId="2" xfId="1" applyNumberFormat="1" applyFont="1" applyFill="1" applyBorder="1" applyAlignment="1" applyProtection="1">
      <alignment horizontal="right"/>
    </xf>
    <xf numFmtId="170" fontId="8" fillId="17" borderId="2" xfId="1" applyNumberFormat="1" applyFont="1" applyFill="1" applyBorder="1" applyAlignment="1" applyProtection="1">
      <alignment horizontal="left" vertical="center" wrapText="1"/>
    </xf>
    <xf numFmtId="170" fontId="8" fillId="17" borderId="6" xfId="1" applyNumberFormat="1" applyFont="1" applyFill="1" applyBorder="1" applyAlignment="1" applyProtection="1">
      <alignment horizontal="right" vertical="center"/>
    </xf>
    <xf numFmtId="170" fontId="8" fillId="17" borderId="3" xfId="1" applyNumberFormat="1" applyFont="1" applyFill="1" applyBorder="1" applyAlignment="1" applyProtection="1">
      <alignment horizontal="right" vertical="center"/>
    </xf>
    <xf numFmtId="0" fontId="8" fillId="9" borderId="2" xfId="1" applyFont="1" applyFill="1" applyBorder="1" applyAlignment="1">
      <alignment horizontal="center" vertical="center" wrapText="1"/>
    </xf>
    <xf numFmtId="169" fontId="8" fillId="3" borderId="15" xfId="1" applyNumberFormat="1" applyFont="1" applyFill="1" applyBorder="1" applyAlignment="1">
      <alignment horizontal="center"/>
    </xf>
    <xf numFmtId="169" fontId="10" fillId="7" borderId="14" xfId="13" applyNumberFormat="1" applyFont="1" applyFill="1" applyBorder="1" applyAlignment="1">
      <alignment horizontal="center" vertical="center" wrapText="1"/>
    </xf>
    <xf numFmtId="169" fontId="8" fillId="0" borderId="3" xfId="13" applyNumberFormat="1" applyFont="1" applyFill="1" applyBorder="1" applyAlignment="1"/>
    <xf numFmtId="173" fontId="8" fillId="0" borderId="3" xfId="13" applyNumberFormat="1" applyFont="1" applyFill="1" applyBorder="1" applyAlignment="1"/>
    <xf numFmtId="168" fontId="8" fillId="0" borderId="3" xfId="13" applyNumberFormat="1" applyFont="1" applyFill="1" applyBorder="1" applyAlignment="1"/>
    <xf numFmtId="0" fontId="8" fillId="0" borderId="3" xfId="10" applyFont="1" applyBorder="1" applyAlignment="1"/>
    <xf numFmtId="0" fontId="8" fillId="5" borderId="1" xfId="2" applyFont="1" applyFill="1" applyBorder="1"/>
    <xf numFmtId="169" fontId="8" fillId="0" borderId="14" xfId="13" applyNumberFormat="1" applyFont="1" applyFill="1" applyBorder="1" applyAlignment="1"/>
    <xf numFmtId="0" fontId="8" fillId="3" borderId="0" xfId="1" applyFont="1" applyFill="1" applyBorder="1"/>
    <xf numFmtId="0" fontId="8" fillId="5" borderId="0" xfId="1" applyFont="1" applyFill="1" applyBorder="1"/>
    <xf numFmtId="0" fontId="8" fillId="3" borderId="15" xfId="1" applyFont="1" applyFill="1" applyBorder="1" applyAlignment="1">
      <alignment horizontal="center"/>
    </xf>
    <xf numFmtId="0" fontId="8" fillId="3" borderId="0" xfId="1" applyFont="1" applyFill="1" applyBorder="1" applyAlignment="1">
      <alignment horizontal="center"/>
    </xf>
    <xf numFmtId="0" fontId="8" fillId="3" borderId="12" xfId="1" applyFont="1" applyFill="1" applyBorder="1"/>
    <xf numFmtId="0" fontId="8" fillId="3" borderId="11" xfId="1" applyFont="1" applyFill="1" applyBorder="1" applyAlignment="1">
      <alignment horizontal="center"/>
    </xf>
    <xf numFmtId="0" fontId="8" fillId="3" borderId="10" xfId="1" applyFont="1" applyFill="1" applyBorder="1" applyAlignment="1">
      <alignment horizontal="center"/>
    </xf>
    <xf numFmtId="168" fontId="8" fillId="0" borderId="14" xfId="4" applyNumberFormat="1" applyFont="1" applyFill="1" applyBorder="1" applyAlignment="1"/>
    <xf numFmtId="168" fontId="8" fillId="0" borderId="15" xfId="4" applyNumberFormat="1" applyFont="1" applyFill="1" applyBorder="1" applyAlignment="1"/>
    <xf numFmtId="168" fontId="8" fillId="0" borderId="3" xfId="4" applyNumberFormat="1" applyFont="1" applyFill="1" applyBorder="1" applyAlignment="1"/>
    <xf numFmtId="168" fontId="10" fillId="9" borderId="1" xfId="4" applyNumberFormat="1" applyFont="1" applyFill="1" applyBorder="1" applyAlignment="1">
      <alignment horizontal="center" vertical="center" wrapText="1"/>
    </xf>
    <xf numFmtId="169" fontId="10" fillId="9" borderId="1" xfId="4" applyNumberFormat="1" applyFont="1" applyFill="1" applyBorder="1" applyAlignment="1">
      <alignment horizontal="center" vertical="center" wrapText="1"/>
    </xf>
    <xf numFmtId="169" fontId="10" fillId="9" borderId="2" xfId="4" applyNumberFormat="1" applyFont="1" applyFill="1" applyBorder="1" applyAlignment="1">
      <alignment horizontal="center" vertical="center" wrapText="1"/>
    </xf>
    <xf numFmtId="0" fontId="8" fillId="11" borderId="14" xfId="1" applyNumberFormat="1" applyFont="1" applyFill="1" applyBorder="1" applyAlignment="1"/>
    <xf numFmtId="0" fontId="8" fillId="11" borderId="15" xfId="1" applyNumberFormat="1" applyFont="1" applyFill="1" applyBorder="1" applyAlignment="1"/>
    <xf numFmtId="0" fontId="8" fillId="11" borderId="3" xfId="1" applyNumberFormat="1" applyFont="1" applyFill="1" applyBorder="1" applyAlignment="1"/>
    <xf numFmtId="0" fontId="8" fillId="9" borderId="1" xfId="1" applyFont="1" applyFill="1" applyBorder="1"/>
    <xf numFmtId="0" fontId="8" fillId="9" borderId="1" xfId="1" applyFont="1" applyFill="1" applyBorder="1" applyAlignment="1">
      <alignment vertical="center"/>
    </xf>
    <xf numFmtId="0" fontId="8" fillId="9" borderId="1" xfId="1" applyNumberFormat="1" applyFont="1" applyFill="1" applyBorder="1" applyAlignment="1" applyProtection="1">
      <alignment horizontal="center" vertical="center"/>
    </xf>
    <xf numFmtId="0" fontId="10" fillId="9" borderId="1" xfId="1" applyFont="1" applyFill="1" applyBorder="1" applyAlignment="1">
      <alignment horizontal="center" vertical="center" wrapText="1"/>
    </xf>
    <xf numFmtId="0" fontId="10" fillId="7" borderId="1" xfId="1" applyFont="1" applyFill="1" applyBorder="1" applyAlignment="1">
      <alignment horizontal="center" vertical="center" wrapText="1"/>
    </xf>
    <xf numFmtId="0" fontId="10" fillId="9" borderId="2" xfId="1" applyFont="1" applyFill="1" applyBorder="1" applyAlignment="1">
      <alignment horizontal="center" vertical="center" wrapText="1"/>
    </xf>
    <xf numFmtId="0" fontId="8" fillId="0" borderId="1" xfId="1" applyFont="1" applyFill="1" applyBorder="1"/>
    <xf numFmtId="0" fontId="8" fillId="11" borderId="13" xfId="1" applyNumberFormat="1" applyFont="1" applyFill="1" applyBorder="1" applyAlignment="1"/>
    <xf numFmtId="0" fontId="8" fillId="11" borderId="11" xfId="1" applyNumberFormat="1" applyFont="1" applyFill="1" applyBorder="1" applyAlignment="1"/>
    <xf numFmtId="0" fontId="8" fillId="11" borderId="9" xfId="1" applyNumberFormat="1" applyFont="1" applyFill="1" applyBorder="1" applyAlignment="1"/>
    <xf numFmtId="0" fontId="8" fillId="5" borderId="15" xfId="4" applyNumberFormat="1" applyFont="1" applyFill="1" applyBorder="1" applyAlignment="1"/>
    <xf numFmtId="169" fontId="8" fillId="5" borderId="6" xfId="4" applyNumberFormat="1" applyFont="1" applyFill="1" applyBorder="1" applyAlignment="1">
      <alignment horizontal="center"/>
    </xf>
    <xf numFmtId="169" fontId="8" fillId="5" borderId="10" xfId="4" applyNumberFormat="1" applyFont="1" applyFill="1" applyBorder="1" applyAlignment="1">
      <alignment horizontal="center"/>
    </xf>
    <xf numFmtId="0" fontId="8" fillId="5" borderId="3" xfId="4" applyNumberFormat="1" applyFont="1" applyFill="1" applyBorder="1" applyAlignment="1"/>
    <xf numFmtId="169" fontId="8" fillId="5" borderId="4" xfId="4" applyNumberFormat="1" applyFont="1" applyFill="1" applyBorder="1" applyAlignment="1">
      <alignment horizontal="center"/>
    </xf>
    <xf numFmtId="0" fontId="8" fillId="5" borderId="14" xfId="4" applyNumberFormat="1" applyFont="1" applyFill="1" applyBorder="1" applyAlignment="1"/>
    <xf numFmtId="0" fontId="14" fillId="9" borderId="1" xfId="0" applyFont="1" applyFill="1" applyBorder="1" applyAlignment="1">
      <alignment horizontal="center" vertical="center"/>
    </xf>
    <xf numFmtId="0" fontId="8" fillId="0" borderId="13" xfId="1" applyFont="1" applyFill="1" applyBorder="1"/>
    <xf numFmtId="0" fontId="8" fillId="0" borderId="12" xfId="1" applyFont="1" applyBorder="1"/>
    <xf numFmtId="0" fontId="8" fillId="0" borderId="11" xfId="1" applyFont="1" applyBorder="1"/>
    <xf numFmtId="0" fontId="8" fillId="0" borderId="0" xfId="1" applyFont="1" applyBorder="1"/>
    <xf numFmtId="0" fontId="8" fillId="0" borderId="10" xfId="1" applyFont="1" applyBorder="1"/>
    <xf numFmtId="0" fontId="8" fillId="0" borderId="9" xfId="1" applyFont="1" applyBorder="1"/>
    <xf numFmtId="0" fontId="8" fillId="0" borderId="8" xfId="1" applyFont="1" applyBorder="1"/>
    <xf numFmtId="0" fontId="8" fillId="0" borderId="4" xfId="1" applyFont="1" applyBorder="1"/>
    <xf numFmtId="0" fontId="8" fillId="0" borderId="13" xfId="1" applyFont="1" applyBorder="1"/>
    <xf numFmtId="0" fontId="8" fillId="9" borderId="1" xfId="1" applyFont="1" applyFill="1" applyBorder="1" applyAlignment="1">
      <alignment horizontal="center" vertical="center"/>
    </xf>
    <xf numFmtId="0" fontId="8" fillId="5" borderId="10" xfId="1" applyFont="1" applyFill="1" applyBorder="1"/>
    <xf numFmtId="0" fontId="8" fillId="9" borderId="2" xfId="1" applyFont="1" applyFill="1" applyBorder="1" applyAlignment="1">
      <alignment horizontal="center" vertical="center"/>
    </xf>
    <xf numFmtId="0" fontId="8" fillId="3" borderId="6" xfId="1" applyFont="1" applyFill="1" applyBorder="1"/>
    <xf numFmtId="0" fontId="8" fillId="3" borderId="11" xfId="1" applyFont="1" applyFill="1" applyBorder="1"/>
    <xf numFmtId="0" fontId="8" fillId="3" borderId="10" xfId="1" applyFont="1" applyFill="1" applyBorder="1"/>
    <xf numFmtId="0" fontId="8" fillId="3" borderId="9" xfId="1" applyFont="1" applyFill="1" applyBorder="1"/>
    <xf numFmtId="0" fontId="8" fillId="3" borderId="8" xfId="1" applyFont="1" applyFill="1" applyBorder="1"/>
    <xf numFmtId="0" fontId="8" fillId="3" borderId="8" xfId="1" applyFont="1" applyFill="1" applyBorder="1" applyAlignment="1">
      <alignment horizontal="left"/>
    </xf>
    <xf numFmtId="0" fontId="8" fillId="3" borderId="4" xfId="1" applyFont="1" applyFill="1" applyBorder="1"/>
    <xf numFmtId="0" fontId="8" fillId="9" borderId="14" xfId="1" applyFont="1" applyFill="1" applyBorder="1" applyAlignment="1">
      <alignment horizontal="center"/>
    </xf>
    <xf numFmtId="0" fontId="10" fillId="9" borderId="14" xfId="1" applyFont="1" applyFill="1" applyBorder="1" applyAlignment="1">
      <alignment horizontal="center" vertical="center" wrapText="1"/>
    </xf>
    <xf numFmtId="0" fontId="10" fillId="7" borderId="14" xfId="1" applyFont="1" applyFill="1" applyBorder="1" applyAlignment="1">
      <alignment horizontal="center" vertical="center" wrapText="1"/>
    </xf>
    <xf numFmtId="168" fontId="10" fillId="9" borderId="14" xfId="4" applyNumberFormat="1" applyFont="1" applyFill="1" applyBorder="1" applyAlignment="1">
      <alignment horizontal="center" vertical="center" wrapText="1"/>
    </xf>
    <xf numFmtId="169" fontId="10" fillId="9" borderId="14" xfId="4" applyNumberFormat="1" applyFont="1" applyFill="1" applyBorder="1" applyAlignment="1">
      <alignment horizontal="center" vertical="center" wrapText="1"/>
    </xf>
    <xf numFmtId="0" fontId="8" fillId="0" borderId="14" xfId="4" applyNumberFormat="1" applyFont="1" applyFill="1" applyBorder="1" applyAlignment="1">
      <alignment horizontal="center"/>
    </xf>
    <xf numFmtId="0" fontId="8" fillId="0" borderId="14" xfId="4" applyNumberFormat="1" applyFont="1" applyFill="1" applyBorder="1" applyAlignment="1"/>
    <xf numFmtId="0" fontId="8" fillId="0" borderId="15" xfId="4" applyNumberFormat="1" applyFont="1" applyFill="1" applyBorder="1" applyAlignment="1">
      <alignment horizontal="center"/>
    </xf>
    <xf numFmtId="0" fontId="8" fillId="0" borderId="15" xfId="4" applyNumberFormat="1" applyFont="1" applyFill="1" applyBorder="1" applyAlignment="1"/>
    <xf numFmtId="0" fontId="8" fillId="0" borderId="3" xfId="4" applyNumberFormat="1" applyFont="1" applyFill="1" applyBorder="1" applyAlignment="1">
      <alignment horizontal="center"/>
    </xf>
    <xf numFmtId="169" fontId="8" fillId="0" borderId="14" xfId="4" applyNumberFormat="1" applyFont="1" applyFill="1" applyBorder="1" applyAlignment="1">
      <alignment horizontal="center"/>
    </xf>
    <xf numFmtId="169" fontId="8" fillId="0" borderId="15" xfId="4" applyNumberFormat="1" applyFont="1" applyFill="1" applyBorder="1" applyAlignment="1">
      <alignment horizontal="center"/>
    </xf>
    <xf numFmtId="168" fontId="8" fillId="5" borderId="15" xfId="4" applyNumberFormat="1" applyFont="1" applyFill="1" applyBorder="1" applyAlignment="1"/>
    <xf numFmtId="168" fontId="8" fillId="5" borderId="14" xfId="4" applyNumberFormat="1" applyFont="1" applyFill="1" applyBorder="1" applyAlignment="1"/>
    <xf numFmtId="168" fontId="8" fillId="5" borderId="3" xfId="4" applyNumberFormat="1" applyFont="1" applyFill="1" applyBorder="1" applyAlignment="1"/>
    <xf numFmtId="0" fontId="8" fillId="5" borderId="0" xfId="1" applyFont="1" applyFill="1" applyBorder="1" applyAlignment="1"/>
    <xf numFmtId="0" fontId="8" fillId="3" borderId="0" xfId="1" applyFont="1" applyFill="1" applyBorder="1" applyAlignment="1"/>
    <xf numFmtId="168" fontId="8" fillId="0" borderId="14" xfId="4" applyNumberFormat="1" applyFont="1" applyBorder="1" applyAlignment="1"/>
    <xf numFmtId="168" fontId="8" fillId="0" borderId="15" xfId="4" applyNumberFormat="1" applyFont="1" applyBorder="1" applyAlignment="1"/>
    <xf numFmtId="0" fontId="8" fillId="8" borderId="0" xfId="1" applyFont="1" applyFill="1"/>
    <xf numFmtId="0" fontId="8" fillId="8" borderId="0" xfId="1" applyFont="1" applyFill="1" applyAlignment="1">
      <alignment horizontal="left"/>
    </xf>
    <xf numFmtId="0" fontId="15" fillId="12" borderId="14" xfId="1" applyNumberFormat="1" applyFont="1" applyFill="1" applyBorder="1" applyAlignment="1" applyProtection="1"/>
    <xf numFmtId="0" fontId="15" fillId="12" borderId="15" xfId="1" applyNumberFormat="1" applyFont="1" applyFill="1" applyBorder="1" applyAlignment="1" applyProtection="1"/>
    <xf numFmtId="0" fontId="15" fillId="12" borderId="3" xfId="1" applyNumberFormat="1" applyFont="1" applyFill="1" applyBorder="1" applyAlignment="1" applyProtection="1"/>
    <xf numFmtId="0" fontId="8" fillId="3" borderId="6" xfId="1" applyNumberFormat="1" applyFont="1" applyFill="1" applyBorder="1" applyAlignment="1">
      <alignment horizontal="center"/>
    </xf>
    <xf numFmtId="0" fontId="8" fillId="3" borderId="14" xfId="1" applyNumberFormat="1" applyFont="1" applyFill="1" applyBorder="1" applyAlignment="1">
      <alignment horizontal="center"/>
    </xf>
    <xf numFmtId="0" fontId="8" fillId="3" borderId="14" xfId="1" applyNumberFormat="1" applyFont="1" applyFill="1" applyBorder="1" applyAlignment="1">
      <alignment horizontal="left"/>
    </xf>
    <xf numFmtId="0" fontId="8" fillId="13" borderId="14" xfId="1" applyNumberFormat="1" applyFont="1" applyFill="1" applyBorder="1" applyAlignment="1" applyProtection="1"/>
    <xf numFmtId="10" fontId="8" fillId="8" borderId="0" xfId="4" applyNumberFormat="1" applyFont="1" applyFill="1"/>
    <xf numFmtId="0" fontId="8" fillId="3" borderId="10" xfId="1" applyNumberFormat="1" applyFont="1" applyFill="1" applyBorder="1" applyAlignment="1">
      <alignment horizontal="center"/>
    </xf>
    <xf numFmtId="0" fontId="8" fillId="3" borderId="15" xfId="1" applyNumberFormat="1" applyFont="1" applyFill="1" applyBorder="1" applyAlignment="1">
      <alignment horizontal="center"/>
    </xf>
    <xf numFmtId="0" fontId="8" fillId="3" borderId="15" xfId="1" applyNumberFormat="1" applyFont="1" applyFill="1" applyBorder="1" applyAlignment="1">
      <alignment horizontal="left"/>
    </xf>
    <xf numFmtId="0" fontId="8" fillId="13" borderId="15" xfId="1" applyNumberFormat="1" applyFont="1" applyFill="1" applyBorder="1" applyAlignment="1" applyProtection="1"/>
    <xf numFmtId="0" fontId="8" fillId="3" borderId="4" xfId="1" applyNumberFormat="1" applyFont="1" applyFill="1" applyBorder="1" applyAlignment="1">
      <alignment horizontal="center"/>
    </xf>
    <xf numFmtId="0" fontId="8" fillId="3" borderId="3" xfId="1" applyNumberFormat="1" applyFont="1" applyFill="1" applyBorder="1" applyAlignment="1">
      <alignment horizontal="center"/>
    </xf>
    <xf numFmtId="0" fontId="8" fillId="3" borderId="3" xfId="1" applyNumberFormat="1" applyFont="1" applyFill="1" applyBorder="1" applyAlignment="1">
      <alignment horizontal="left"/>
    </xf>
    <xf numFmtId="0" fontId="8" fillId="13" borderId="3" xfId="1" applyNumberFormat="1" applyFont="1" applyFill="1" applyBorder="1" applyAlignment="1" applyProtection="1"/>
    <xf numFmtId="0" fontId="8" fillId="3" borderId="7" xfId="1" applyFont="1" applyFill="1" applyBorder="1"/>
    <xf numFmtId="0" fontId="8" fillId="3" borderId="4" xfId="1" applyFont="1" applyFill="1" applyBorder="1" applyAlignment="1">
      <alignment horizontal="center"/>
    </xf>
    <xf numFmtId="0" fontId="11" fillId="8" borderId="0" xfId="0" applyFont="1" applyFill="1"/>
    <xf numFmtId="0" fontId="8" fillId="9" borderId="1" xfId="1" applyFont="1" applyFill="1" applyBorder="1" applyAlignment="1">
      <alignment horizontal="center"/>
    </xf>
    <xf numFmtId="0" fontId="8" fillId="3" borderId="12" xfId="1" applyFont="1" applyFill="1" applyBorder="1" applyAlignment="1">
      <alignment horizontal="center"/>
    </xf>
    <xf numFmtId="0" fontId="8" fillId="3" borderId="9" xfId="1" applyFont="1" applyFill="1" applyBorder="1" applyAlignment="1">
      <alignment horizontal="center"/>
    </xf>
    <xf numFmtId="0" fontId="8" fillId="3" borderId="8" xfId="1" applyFont="1" applyFill="1" applyBorder="1" applyAlignment="1">
      <alignment horizontal="center"/>
    </xf>
    <xf numFmtId="0" fontId="8" fillId="5" borderId="0" xfId="1" applyFont="1" applyFill="1" applyBorder="1" applyAlignment="1">
      <alignment horizontal="center"/>
    </xf>
    <xf numFmtId="0" fontId="8" fillId="5" borderId="15" xfId="4" applyNumberFormat="1" applyFont="1" applyFill="1" applyBorder="1" applyAlignment="1">
      <alignment horizontal="center"/>
    </xf>
    <xf numFmtId="169" fontId="8" fillId="5" borderId="15" xfId="4" applyNumberFormat="1" applyFont="1" applyFill="1" applyBorder="1" applyAlignment="1"/>
    <xf numFmtId="0" fontId="8" fillId="5" borderId="3" xfId="4" applyNumberFormat="1" applyFont="1" applyFill="1" applyBorder="1" applyAlignment="1">
      <alignment horizontal="center"/>
    </xf>
    <xf numFmtId="169" fontId="8" fillId="5" borderId="3" xfId="4" applyNumberFormat="1" applyFont="1" applyFill="1" applyBorder="1" applyAlignment="1"/>
    <xf numFmtId="169" fontId="8" fillId="5" borderId="15" xfId="4" applyNumberFormat="1" applyFont="1" applyFill="1" applyBorder="1" applyAlignment="1">
      <alignment horizontal="center"/>
    </xf>
    <xf numFmtId="169" fontId="8" fillId="5" borderId="3" xfId="4" applyNumberFormat="1" applyFont="1" applyFill="1" applyBorder="1" applyAlignment="1">
      <alignment horizontal="center"/>
    </xf>
    <xf numFmtId="0" fontId="8" fillId="5" borderId="15" xfId="1" applyFont="1" applyFill="1" applyBorder="1" applyAlignment="1">
      <alignment horizontal="center"/>
    </xf>
    <xf numFmtId="0" fontId="8" fillId="5" borderId="3" xfId="1" applyFont="1" applyFill="1" applyBorder="1" applyAlignment="1">
      <alignment horizontal="center"/>
    </xf>
    <xf numFmtId="2" fontId="8" fillId="0" borderId="3" xfId="4" applyNumberFormat="1" applyFont="1" applyFill="1" applyBorder="1" applyAlignment="1"/>
    <xf numFmtId="0" fontId="17" fillId="3" borderId="0" xfId="1" applyFont="1" applyFill="1" applyBorder="1"/>
    <xf numFmtId="0" fontId="8" fillId="9" borderId="1" xfId="1" applyFont="1" applyFill="1" applyBorder="1" applyAlignment="1">
      <alignment horizontal="center" vertical="center" wrapText="1"/>
    </xf>
    <xf numFmtId="0" fontId="18" fillId="3" borderId="11" xfId="1" applyFont="1" applyFill="1" applyBorder="1"/>
    <xf numFmtId="0" fontId="8" fillId="3" borderId="15" xfId="1" applyFont="1" applyFill="1" applyBorder="1" applyAlignment="1"/>
    <xf numFmtId="0" fontId="18" fillId="3" borderId="9" xfId="1" applyFont="1" applyFill="1" applyBorder="1"/>
    <xf numFmtId="168" fontId="10" fillId="7" borderId="1" xfId="4" applyNumberFormat="1" applyFont="1" applyFill="1" applyBorder="1" applyAlignment="1">
      <alignment horizontal="center" vertical="center" wrapText="1"/>
    </xf>
    <xf numFmtId="170" fontId="10" fillId="9" borderId="1" xfId="4" applyNumberFormat="1" applyFont="1" applyFill="1" applyBorder="1" applyAlignment="1">
      <alignment horizontal="center" vertical="center" wrapText="1"/>
    </xf>
    <xf numFmtId="164" fontId="8" fillId="3" borderId="0" xfId="4" applyNumberFormat="1" applyFont="1" applyFill="1" applyBorder="1" applyAlignment="1">
      <alignment horizontal="center"/>
    </xf>
    <xf numFmtId="168" fontId="8" fillId="3" borderId="0" xfId="4" applyNumberFormat="1" applyFont="1" applyFill="1" applyBorder="1" applyAlignment="1">
      <alignment horizontal="center"/>
    </xf>
    <xf numFmtId="178" fontId="8" fillId="0" borderId="14" xfId="4" applyNumberFormat="1" applyFont="1" applyFill="1" applyBorder="1" applyAlignment="1"/>
    <xf numFmtId="170" fontId="8" fillId="0" borderId="3" xfId="4" applyNumberFormat="1" applyFont="1" applyFill="1" applyBorder="1" applyAlignment="1"/>
    <xf numFmtId="175" fontId="8" fillId="0" borderId="3" xfId="4" applyNumberFormat="1" applyFont="1" applyFill="1" applyBorder="1" applyAlignment="1"/>
    <xf numFmtId="0" fontId="8" fillId="3" borderId="13" xfId="1" applyFont="1" applyFill="1" applyBorder="1"/>
    <xf numFmtId="0" fontId="8" fillId="5" borderId="14" xfId="1" applyNumberFormat="1" applyFont="1" applyFill="1" applyBorder="1" applyAlignment="1"/>
    <xf numFmtId="0" fontId="8" fillId="5" borderId="15" xfId="1" applyNumberFormat="1" applyFont="1" applyFill="1" applyBorder="1" applyAlignment="1"/>
    <xf numFmtId="0" fontId="8" fillId="5" borderId="3" xfId="1" applyNumberFormat="1" applyFont="1" applyFill="1" applyBorder="1" applyAlignment="1"/>
    <xf numFmtId="0" fontId="11" fillId="9" borderId="14" xfId="0" applyFont="1" applyFill="1" applyBorder="1"/>
    <xf numFmtId="0" fontId="11" fillId="9" borderId="15" xfId="0" applyFont="1" applyFill="1" applyBorder="1"/>
    <xf numFmtId="0" fontId="11" fillId="9" borderId="3" xfId="0" applyFont="1" applyFill="1" applyBorder="1"/>
    <xf numFmtId="0" fontId="8" fillId="5" borderId="14" xfId="1" applyFont="1" applyFill="1" applyBorder="1" applyAlignment="1">
      <alignment horizontal="center"/>
    </xf>
    <xf numFmtId="0" fontId="8" fillId="5" borderId="8" xfId="1" applyFont="1" applyFill="1" applyBorder="1"/>
    <xf numFmtId="0" fontId="8" fillId="9" borderId="5" xfId="1" applyFont="1" applyFill="1" applyBorder="1" applyAlignment="1">
      <alignment horizontal="center" vertical="center"/>
    </xf>
    <xf numFmtId="0" fontId="8" fillId="9" borderId="7" xfId="1" applyFont="1" applyFill="1" applyBorder="1" applyAlignment="1">
      <alignment horizontal="center" vertical="center"/>
    </xf>
    <xf numFmtId="0" fontId="8" fillId="5" borderId="13" xfId="1" applyFont="1" applyFill="1" applyBorder="1"/>
    <xf numFmtId="0" fontId="8" fillId="5" borderId="11" xfId="1" applyFont="1" applyFill="1" applyBorder="1" applyAlignment="1">
      <alignment horizontal="center"/>
    </xf>
    <xf numFmtId="0" fontId="8" fillId="5" borderId="10" xfId="1" applyFont="1" applyFill="1" applyBorder="1" applyAlignment="1">
      <alignment horizontal="center"/>
    </xf>
    <xf numFmtId="0" fontId="8" fillId="5" borderId="9" xfId="1" applyFont="1" applyFill="1" applyBorder="1"/>
    <xf numFmtId="0" fontId="8" fillId="5" borderId="7" xfId="1" applyFont="1" applyFill="1" applyBorder="1"/>
    <xf numFmtId="0" fontId="8" fillId="5" borderId="4" xfId="1" applyFont="1" applyFill="1" applyBorder="1"/>
    <xf numFmtId="169" fontId="8" fillId="5" borderId="14" xfId="4" applyNumberFormat="1" applyFont="1" applyFill="1" applyBorder="1" applyAlignment="1">
      <alignment horizontal="center" vertical="center"/>
    </xf>
    <xf numFmtId="169" fontId="8" fillId="5" borderId="15" xfId="4" applyNumberFormat="1" applyFont="1" applyFill="1" applyBorder="1" applyAlignment="1">
      <alignment horizontal="center" vertical="center"/>
    </xf>
    <xf numFmtId="168" fontId="8" fillId="5" borderId="3" xfId="4" applyNumberFormat="1" applyFont="1" applyFill="1" applyBorder="1" applyAlignment="1">
      <alignment horizontal="center" vertical="center"/>
    </xf>
    <xf numFmtId="169" fontId="8" fillId="5" borderId="3" xfId="4" applyNumberFormat="1" applyFont="1" applyFill="1" applyBorder="1" applyAlignment="1">
      <alignment horizontal="center" vertical="center"/>
    </xf>
    <xf numFmtId="0" fontId="8" fillId="5" borderId="14" xfId="1" applyNumberFormat="1" applyFont="1" applyFill="1" applyBorder="1" applyAlignment="1">
      <alignment horizontal="center" vertical="center"/>
    </xf>
    <xf numFmtId="0" fontId="8" fillId="5" borderId="15" xfId="1" applyNumberFormat="1" applyFont="1" applyFill="1" applyBorder="1" applyAlignment="1">
      <alignment horizontal="center" vertical="center"/>
    </xf>
    <xf numFmtId="0" fontId="8" fillId="5" borderId="3" xfId="1" applyNumberFormat="1" applyFont="1" applyFill="1" applyBorder="1" applyAlignment="1">
      <alignment horizontal="center" vertical="center"/>
    </xf>
    <xf numFmtId="168" fontId="8" fillId="5" borderId="14" xfId="4" quotePrefix="1" applyNumberFormat="1" applyFont="1" applyFill="1" applyBorder="1" applyAlignment="1">
      <alignment horizontal="center" vertical="center"/>
    </xf>
    <xf numFmtId="168" fontId="8" fillId="5" borderId="15" xfId="4" quotePrefix="1" applyNumberFormat="1" applyFont="1" applyFill="1" applyBorder="1" applyAlignment="1">
      <alignment horizontal="center" vertical="center"/>
    </xf>
    <xf numFmtId="168" fontId="8" fillId="11" borderId="13" xfId="1" applyNumberFormat="1" applyFont="1" applyFill="1" applyBorder="1" applyAlignment="1">
      <alignment horizontal="center"/>
    </xf>
    <xf numFmtId="168" fontId="8" fillId="11" borderId="14" xfId="1" applyNumberFormat="1" applyFont="1" applyFill="1" applyBorder="1" applyAlignment="1">
      <alignment horizontal="center"/>
    </xf>
    <xf numFmtId="0" fontId="11" fillId="5" borderId="12" xfId="0" applyFont="1" applyFill="1" applyBorder="1"/>
    <xf numFmtId="0" fontId="11" fillId="5" borderId="13" xfId="0" applyFont="1" applyFill="1" applyBorder="1"/>
    <xf numFmtId="0" fontId="11" fillId="5" borderId="6" xfId="0" applyFont="1" applyFill="1" applyBorder="1"/>
    <xf numFmtId="0" fontId="18" fillId="5" borderId="10" xfId="1" applyFont="1" applyFill="1" applyBorder="1"/>
    <xf numFmtId="0" fontId="11" fillId="0" borderId="9" xfId="0" applyFont="1" applyBorder="1"/>
    <xf numFmtId="0" fontId="11" fillId="0" borderId="8" xfId="0" applyFont="1" applyBorder="1"/>
    <xf numFmtId="0" fontId="8" fillId="3" borderId="7" xfId="1" applyFont="1" applyFill="1" applyBorder="1" applyAlignment="1">
      <alignment horizontal="center"/>
    </xf>
    <xf numFmtId="169" fontId="8" fillId="3" borderId="14" xfId="1" applyNumberFormat="1" applyFont="1" applyFill="1" applyBorder="1" applyAlignment="1">
      <alignment horizontal="center"/>
    </xf>
    <xf numFmtId="0" fontId="8" fillId="3" borderId="14" xfId="1" applyNumberFormat="1" applyFont="1" applyFill="1" applyBorder="1" applyAlignment="1"/>
    <xf numFmtId="0" fontId="8" fillId="3" borderId="15" xfId="1" applyNumberFormat="1" applyFont="1" applyFill="1" applyBorder="1" applyAlignment="1"/>
    <xf numFmtId="0" fontId="8" fillId="3" borderId="3" xfId="1" applyNumberFormat="1" applyFont="1" applyFill="1" applyBorder="1" applyAlignment="1"/>
    <xf numFmtId="0" fontId="8" fillId="3" borderId="14" xfId="1" applyNumberFormat="1" applyFont="1" applyFill="1" applyBorder="1" applyAlignment="1">
      <alignment vertical="center"/>
    </xf>
    <xf numFmtId="0" fontId="8" fillId="3" borderId="15" xfId="1" applyNumberFormat="1" applyFont="1" applyFill="1" applyBorder="1" applyAlignment="1">
      <alignment vertical="center"/>
    </xf>
    <xf numFmtId="0" fontId="8" fillId="3" borderId="3" xfId="1" applyNumberFormat="1" applyFont="1" applyFill="1" applyBorder="1" applyAlignment="1">
      <alignment vertical="center"/>
    </xf>
    <xf numFmtId="0" fontId="8" fillId="8" borderId="0" xfId="1" applyFont="1" applyFill="1" applyAlignment="1">
      <alignment vertical="center"/>
    </xf>
    <xf numFmtId="0" fontId="11" fillId="8" borderId="0" xfId="0" applyFont="1" applyFill="1" applyBorder="1"/>
    <xf numFmtId="0" fontId="11" fillId="8" borderId="12" xfId="0" applyFont="1" applyFill="1" applyBorder="1"/>
    <xf numFmtId="0" fontId="0" fillId="8" borderId="0" xfId="0" applyFill="1"/>
    <xf numFmtId="170" fontId="11" fillId="0" borderId="3" xfId="0" applyNumberFormat="1" applyFont="1" applyBorder="1"/>
    <xf numFmtId="0" fontId="8" fillId="5" borderId="12" xfId="1" applyFont="1" applyFill="1" applyBorder="1" applyAlignment="1">
      <alignment horizontal="left"/>
    </xf>
    <xf numFmtId="0" fontId="17" fillId="3" borderId="12" xfId="1" applyFont="1" applyFill="1" applyBorder="1"/>
    <xf numFmtId="0" fontId="18" fillId="3" borderId="6" xfId="1" applyFont="1" applyFill="1" applyBorder="1"/>
    <xf numFmtId="0" fontId="18" fillId="3" borderId="10" xfId="1" applyFont="1" applyFill="1" applyBorder="1"/>
    <xf numFmtId="171" fontId="8" fillId="0" borderId="0" xfId="1" applyNumberFormat="1" applyFont="1" applyBorder="1"/>
    <xf numFmtId="0" fontId="8" fillId="9" borderId="2" xfId="1" applyFont="1" applyFill="1" applyBorder="1" applyAlignment="1">
      <alignment horizontal="center" vertical="center" wrapText="1"/>
    </xf>
    <xf numFmtId="0" fontId="8" fillId="3" borderId="11" xfId="1" applyFont="1" applyFill="1" applyBorder="1" applyAlignment="1">
      <alignment horizontal="center" vertical="center"/>
    </xf>
    <xf numFmtId="0" fontId="8" fillId="3" borderId="0" xfId="1" applyFont="1" applyFill="1" applyBorder="1" applyAlignment="1">
      <alignment horizontal="center" vertical="center"/>
    </xf>
    <xf numFmtId="0" fontId="8" fillId="3" borderId="10" xfId="1" applyFont="1" applyFill="1" applyBorder="1" applyAlignment="1">
      <alignment horizontal="center" vertical="center"/>
    </xf>
    <xf numFmtId="0" fontId="8" fillId="3" borderId="10" xfId="1" applyFont="1" applyFill="1" applyBorder="1" applyAlignment="1">
      <alignment vertical="center"/>
    </xf>
    <xf numFmtId="0" fontId="8" fillId="8" borderId="0" xfId="1" applyFont="1" applyFill="1" applyAlignment="1">
      <alignment horizontal="center" vertical="center"/>
    </xf>
    <xf numFmtId="0" fontId="8" fillId="3" borderId="15" xfId="1" applyFont="1" applyFill="1" applyBorder="1" applyAlignment="1">
      <alignment horizontal="center" vertical="center"/>
    </xf>
    <xf numFmtId="0" fontId="8" fillId="5" borderId="13" xfId="1" applyFont="1" applyFill="1" applyBorder="1" applyAlignment="1">
      <alignment horizontal="left"/>
    </xf>
    <xf numFmtId="0" fontId="8" fillId="3" borderId="11" xfId="1" applyFont="1" applyFill="1" applyBorder="1" applyAlignment="1">
      <alignment horizontal="left"/>
    </xf>
    <xf numFmtId="0" fontId="8" fillId="0" borderId="8" xfId="1" applyFont="1" applyBorder="1" applyAlignment="1">
      <alignment horizontal="left"/>
    </xf>
    <xf numFmtId="0" fontId="8" fillId="5" borderId="11" xfId="1" applyFont="1" applyFill="1" applyBorder="1" applyAlignment="1">
      <alignment horizontal="center" vertical="center"/>
    </xf>
    <xf numFmtId="0" fontId="11" fillId="5" borderId="11" xfId="0" applyFont="1" applyFill="1" applyBorder="1"/>
    <xf numFmtId="0" fontId="11" fillId="5" borderId="9" xfId="0" applyFont="1" applyFill="1" applyBorder="1"/>
    <xf numFmtId="0" fontId="11" fillId="5" borderId="8" xfId="0" applyFont="1" applyFill="1" applyBorder="1"/>
    <xf numFmtId="0" fontId="11" fillId="8" borderId="0" xfId="0" applyFont="1" applyFill="1" applyAlignment="1">
      <alignment horizontal="center" vertical="center"/>
    </xf>
    <xf numFmtId="0" fontId="12" fillId="5" borderId="13" xfId="1" applyFont="1" applyFill="1" applyBorder="1" applyAlignment="1">
      <alignment horizontal="left"/>
    </xf>
    <xf numFmtId="0" fontId="12" fillId="5" borderId="12" xfId="1" applyFont="1" applyFill="1" applyBorder="1"/>
    <xf numFmtId="0" fontId="12" fillId="5" borderId="12" xfId="1" applyFont="1" applyFill="1" applyBorder="1" applyAlignment="1">
      <alignment horizontal="left"/>
    </xf>
    <xf numFmtId="0" fontId="12" fillId="5" borderId="6" xfId="1" applyFont="1" applyFill="1" applyBorder="1"/>
    <xf numFmtId="0" fontId="12" fillId="5" borderId="11" xfId="1" applyFont="1" applyFill="1" applyBorder="1" applyAlignment="1">
      <alignment horizontal="center"/>
    </xf>
    <xf numFmtId="0" fontId="12" fillId="5" borderId="0" xfId="1" applyFont="1" applyFill="1" applyBorder="1" applyAlignment="1">
      <alignment horizontal="left"/>
    </xf>
    <xf numFmtId="0" fontId="12" fillId="5" borderId="10" xfId="1" applyFont="1" applyFill="1" applyBorder="1"/>
    <xf numFmtId="0" fontId="11" fillId="5" borderId="11" xfId="0" applyFont="1" applyFill="1" applyBorder="1" applyAlignment="1">
      <alignment horizontal="center" vertical="center"/>
    </xf>
    <xf numFmtId="0" fontId="11" fillId="5" borderId="10" xfId="0" applyFont="1" applyFill="1" applyBorder="1" applyAlignment="1">
      <alignment horizontal="center" vertical="center"/>
    </xf>
    <xf numFmtId="0" fontId="11" fillId="5" borderId="10" xfId="0" applyFont="1" applyFill="1" applyBorder="1"/>
    <xf numFmtId="0" fontId="11" fillId="5" borderId="4" xfId="0" applyFont="1" applyFill="1" applyBorder="1"/>
    <xf numFmtId="0" fontId="8" fillId="3" borderId="12" xfId="2" applyFont="1" applyFill="1" applyBorder="1"/>
    <xf numFmtId="0" fontId="8" fillId="3" borderId="6" xfId="2" applyFont="1" applyFill="1" applyBorder="1"/>
    <xf numFmtId="0" fontId="8" fillId="3" borderId="10" xfId="2" applyFont="1" applyFill="1" applyBorder="1"/>
    <xf numFmtId="0" fontId="9" fillId="3" borderId="12" xfId="1" applyFont="1" applyFill="1" applyBorder="1"/>
    <xf numFmtId="0" fontId="14" fillId="3" borderId="12" xfId="2" applyFont="1" applyFill="1" applyBorder="1" applyAlignment="1">
      <alignment horizontal="center"/>
    </xf>
    <xf numFmtId="15" fontId="8" fillId="3" borderId="10" xfId="1" applyNumberFormat="1" applyFont="1" applyFill="1" applyBorder="1"/>
    <xf numFmtId="0" fontId="8" fillId="3" borderId="11" xfId="10" applyFont="1" applyFill="1" applyBorder="1"/>
    <xf numFmtId="0" fontId="8" fillId="3" borderId="10" xfId="10" applyFont="1" applyFill="1" applyBorder="1"/>
    <xf numFmtId="0" fontId="8" fillId="5" borderId="11" xfId="10" applyFont="1" applyFill="1" applyBorder="1"/>
    <xf numFmtId="0" fontId="8" fillId="5" borderId="10" xfId="10" applyFont="1" applyFill="1" applyBorder="1"/>
    <xf numFmtId="0" fontId="13" fillId="9" borderId="5" xfId="1" applyFont="1" applyFill="1" applyBorder="1" applyAlignment="1">
      <alignment horizontal="centerContinuous" vertical="center"/>
    </xf>
    <xf numFmtId="0" fontId="10" fillId="9" borderId="7" xfId="1" applyFont="1" applyFill="1" applyBorder="1" applyAlignment="1">
      <alignment horizontal="centerContinuous" vertical="center"/>
    </xf>
    <xf numFmtId="0" fontId="10" fillId="9" borderId="2" xfId="1" applyFont="1" applyFill="1" applyBorder="1" applyAlignment="1">
      <alignment horizontal="centerContinuous" vertical="center"/>
    </xf>
    <xf numFmtId="0" fontId="1" fillId="5" borderId="13" xfId="1" applyFill="1" applyBorder="1"/>
    <xf numFmtId="0" fontId="2" fillId="5" borderId="12" xfId="1" applyFont="1" applyFill="1" applyBorder="1"/>
    <xf numFmtId="0" fontId="2" fillId="5" borderId="6" xfId="1" applyFont="1" applyFill="1" applyBorder="1"/>
    <xf numFmtId="0" fontId="1" fillId="5" borderId="11" xfId="1" applyFill="1" applyBorder="1"/>
    <xf numFmtId="0" fontId="2" fillId="5" borderId="10" xfId="1" applyFont="1" applyFill="1" applyBorder="1"/>
    <xf numFmtId="0" fontId="1" fillId="5" borderId="10" xfId="1" applyFill="1" applyBorder="1"/>
    <xf numFmtId="0" fontId="1" fillId="5" borderId="9" xfId="1" applyFill="1" applyBorder="1"/>
    <xf numFmtId="0" fontId="1" fillId="5" borderId="8" xfId="1" applyFill="1" applyBorder="1"/>
    <xf numFmtId="0" fontId="1" fillId="5" borderId="4" xfId="1" applyFill="1" applyBorder="1"/>
    <xf numFmtId="0" fontId="1" fillId="3" borderId="9" xfId="1" applyFill="1" applyBorder="1"/>
    <xf numFmtId="0" fontId="2" fillId="3" borderId="8" xfId="1" applyFont="1" applyFill="1" applyBorder="1"/>
    <xf numFmtId="0" fontId="2" fillId="3" borderId="4" xfId="1" applyFont="1" applyFill="1" applyBorder="1"/>
    <xf numFmtId="177" fontId="8" fillId="7" borderId="14" xfId="1" applyNumberFormat="1" applyFont="1" applyFill="1" applyBorder="1" applyAlignment="1">
      <alignment horizontal="center"/>
    </xf>
    <xf numFmtId="0" fontId="8" fillId="2" borderId="0" xfId="1" applyFont="1" applyFill="1"/>
    <xf numFmtId="0" fontId="8" fillId="10" borderId="3" xfId="1" applyNumberFormat="1" applyFont="1" applyFill="1" applyBorder="1" applyAlignment="1" applyProtection="1"/>
    <xf numFmtId="0" fontId="8" fillId="9" borderId="1" xfId="1" applyNumberFormat="1" applyFont="1" applyFill="1" applyBorder="1" applyAlignment="1"/>
    <xf numFmtId="0" fontId="8" fillId="10" borderId="1" xfId="1" applyNumberFormat="1" applyFont="1" applyFill="1" applyBorder="1" applyAlignment="1" applyProtection="1"/>
    <xf numFmtId="0" fontId="8" fillId="5" borderId="1" xfId="1" applyFont="1" applyFill="1" applyBorder="1"/>
    <xf numFmtId="173" fontId="8" fillId="7" borderId="1" xfId="13" applyNumberFormat="1" applyFont="1" applyFill="1" applyBorder="1" applyAlignment="1"/>
    <xf numFmtId="15" fontId="8" fillId="5" borderId="1" xfId="13" applyNumberFormat="1" applyFont="1" applyFill="1" applyBorder="1" applyAlignment="1">
      <alignment horizontal="center" vertical="center"/>
    </xf>
    <xf numFmtId="0" fontId="8" fillId="5" borderId="1" xfId="1" applyFont="1" applyFill="1" applyBorder="1" applyAlignment="1"/>
    <xf numFmtId="173" fontId="8" fillId="9" borderId="1" xfId="13" applyNumberFormat="1" applyFont="1" applyFill="1" applyBorder="1" applyAlignment="1">
      <alignment horizontal="center" vertical="center" wrapText="1"/>
    </xf>
    <xf numFmtId="168" fontId="8" fillId="9" borderId="1" xfId="13" applyNumberFormat="1" applyFont="1" applyFill="1" applyBorder="1" applyAlignment="1">
      <alignment horizontal="center" vertical="center" wrapText="1"/>
    </xf>
    <xf numFmtId="168" fontId="8" fillId="5" borderId="1" xfId="13" applyNumberFormat="1" applyFont="1" applyFill="1" applyBorder="1" applyAlignment="1">
      <alignment vertical="center"/>
    </xf>
    <xf numFmtId="168" fontId="10" fillId="9" borderId="5" xfId="4" applyNumberFormat="1" applyFont="1" applyFill="1" applyBorder="1" applyAlignment="1">
      <alignment horizontal="center" vertical="center" wrapText="1"/>
    </xf>
    <xf numFmtId="0" fontId="8" fillId="9" borderId="2" xfId="1" applyFont="1" applyFill="1" applyBorder="1" applyAlignment="1">
      <alignment horizontal="center" vertical="center" wrapText="1"/>
    </xf>
    <xf numFmtId="14" fontId="11" fillId="8" borderId="0" xfId="0" applyNumberFormat="1" applyFont="1" applyFill="1"/>
  </cellXfs>
  <cellStyles count="28">
    <cellStyle name="Euro" xfId="12"/>
    <cellStyle name="Euro 2" xfId="26"/>
    <cellStyle name="Euro 3" xfId="24"/>
    <cellStyle name="Migliaia (0)_AZIONI" xfId="5"/>
    <cellStyle name="Migliaia_AZIONI" xfId="6"/>
    <cellStyle name="Normal" xfId="0" builtinId="0"/>
    <cellStyle name="Normal 2" xfId="1"/>
    <cellStyle name="Normal 2 2" xfId="16"/>
    <cellStyle name="Normal 3" xfId="10"/>
    <cellStyle name="Normal 3 2" xfId="21"/>
    <cellStyle name="Normal 3 3" xfId="18"/>
    <cellStyle name="Normal 3 4" xfId="15"/>
    <cellStyle name="Normal_SwaptionATMVols" xfId="2"/>
    <cellStyle name="Normale_AZIONI" xfId="7"/>
    <cellStyle name="Percent 2" xfId="4"/>
    <cellStyle name="Percent 2 2" xfId="22"/>
    <cellStyle name="Percent 2 3" xfId="17"/>
    <cellStyle name="Percent 3" xfId="11"/>
    <cellStyle name="Percent 3 2" xfId="14"/>
    <cellStyle name="Percent 3 2 2" xfId="27"/>
    <cellStyle name="Percent 3 2 3" xfId="25"/>
    <cellStyle name="Percent 3 3" xfId="23"/>
    <cellStyle name="Percent 4" xfId="13"/>
    <cellStyle name="Percent 4 2" xfId="20"/>
    <cellStyle name="Percent 4 3" xfId="19"/>
    <cellStyle name="result" xfId="3"/>
    <cellStyle name="Valuta (0)_AZIONI" xfId="8"/>
    <cellStyle name="Valuta_AZIONI" xfId="9"/>
  </cellStyles>
  <dxfs count="46">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10"/>
      </font>
    </dxf>
    <dxf>
      <font>
        <condense val="0"/>
        <extend val="0"/>
        <color indexed="12"/>
      </font>
    </dxf>
    <dxf>
      <font>
        <condense val="0"/>
        <extend val="0"/>
        <color indexed="57"/>
      </font>
    </dxf>
    <dxf>
      <font>
        <condense val="0"/>
        <extend val="0"/>
        <color indexed="57"/>
      </font>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volatileDependencies.xml><?xml version="1.0" encoding="utf-8"?>
<volTypes xmlns="http://schemas.openxmlformats.org/spreadsheetml/2006/main">
  <volType type="realTimeData">
    <main first="pldatasource.rhistoryrtdserver">
      <tp t="s">
        <v>Paused at 17:15:04</v>
        <stp/>
        <stp>{25B5013C-EBE3-486D-84CC-4DAD6472DCFA}_x0000_</stp>
        <tr r="D2" s="70"/>
      </tp>
      <tp t="s">
        <v>Paused at 17:15:04</v>
        <stp/>
        <stp>{BEF72510-5E4E-4A40-9AB5-8879F96F2072}_x0000_</stp>
        <tr r="D2" s="71"/>
      </tp>
      <tp t="s">
        <v>Paused at 17:15:04</v>
        <stp/>
        <stp>{CE128366-6A36-498A-A553-06E97FA9F1AB}_x0000_</stp>
        <tr r="D3" s="74"/>
      </tp>
    </main>
    <main first="pldatasource.rdatartdserver">
      <tp t="s">
        <v>Paused at 17:15:04</v>
        <stp/>
        <stp>{3FABF347-CE71-4B13-BDBE-93056DF5B04D}</stp>
        <tr r="H3" s="6"/>
      </tp>
      <tp t="s">
        <v>Paused at 17:15:04</v>
        <stp/>
        <stp>{CB716AD5-72B1-4B7F-80A1-8FB283E9E8CF}</stp>
        <tr r="R4" s="24"/>
      </tp>
      <tp t="s">
        <v>Paused at 17:15:04</v>
        <stp/>
        <stp>{EAC35F6E-A4EB-42D1-9286-C4C1211B7B48}</stp>
        <tr r="O4" s="19"/>
      </tp>
      <tp t="s">
        <v>Paused at 17:15:04</v>
        <stp/>
        <stp>{37CECB17-4964-4010-819F-F852DF490720}</stp>
        <tr r="O4" s="22"/>
      </tp>
      <tp t="s">
        <v>Paused at 17:15:04</v>
        <stp/>
        <stp>{04E42837-D2F4-4423-9913-43ADF5888725}</stp>
        <tr r="Q4" s="79"/>
      </tp>
      <tp t="s">
        <v>Paused at 17:15:04</v>
        <stp/>
        <stp>{1FD98E5B-DC27-47D5-88A9-00E0367D83AA}</stp>
        <tr r="O4" s="28"/>
      </tp>
      <tp t="s">
        <v>Paused at 17:15:04</v>
        <stp/>
        <stp>{91BF7156-DAC3-4B9E-AF08-4C10631EC77A}</stp>
        <tr r="O4" s="18"/>
      </tp>
      <tp t="s">
        <v>Paused at 17:15:04</v>
        <stp/>
        <stp>{A604828E-7F1E-4894-B072-3B56E6571188}</stp>
        <tr r="O4" s="17"/>
      </tp>
      <tp t="s">
        <v>Paused at 17:15:04</v>
        <stp/>
        <stp>{2B9B66F3-E9D4-469D-B3E5-FFF618FEC363}</stp>
        <tr r="M4" s="69"/>
      </tp>
      <tp t="s">
        <v>Paused at 17:15:04</v>
        <stp/>
        <stp>{3A58B6A4-4289-4F6D-96E4-6178587D0D01}</stp>
        <tr r="P4" s="72"/>
      </tp>
      <tp t="s">
        <v>Paused at 17:15:04</v>
        <stp/>
        <stp>{59F35757-B4E1-41B6-8EB8-09FDDEB49880}</stp>
        <tr r="O4" s="32"/>
      </tp>
      <tp t="s">
        <v>Paused at 17:15:04</v>
        <stp/>
        <stp>{474F0A0A-3BDA-4359-9AAD-5D4305B0264D}</stp>
        <tr r="O4" s="81"/>
      </tp>
      <tp t="s">
        <v>Paused at 17:15:04</v>
        <stp/>
        <stp>{363ACDF9-313A-4BC8-BAB4-0B8C9BDA9AC4}</stp>
        <tr r="O4" s="30"/>
      </tp>
      <tp t="s">
        <v>Paused at 17:15:04</v>
        <stp/>
        <stp>{827DF5F8-1AE6-4944-AE97-7573ABEEAE94}</stp>
        <tr r="O4" s="25"/>
      </tp>
      <tp t="s">
        <v>Paused at 17:15:04</v>
        <stp/>
        <stp>{9422805C-BE93-4BAD-A339-F37B1E90798D}</stp>
        <tr r="O4" s="76"/>
      </tp>
      <tp t="s">
        <v>Paused at 17:15:04</v>
        <stp/>
        <stp>{5C8AD1B2-579B-4D36-9EE0-AD6704094413}</stp>
        <tr r="M4" s="21"/>
      </tp>
      <tp t="s">
        <v>Paused at 17:15:04</v>
        <stp/>
        <stp>{F39929EA-3BB4-4B17-988B-5150A9DAF2F8}</stp>
        <tr r="O4" s="82"/>
      </tp>
      <tp t="s">
        <v>Paused at 17:15:04</v>
        <stp/>
        <stp>{9F660ED8-F80B-4F43-9647-ED5B7FA0C0AB}</stp>
        <tr r="L4" s="26"/>
      </tp>
      <tp t="s">
        <v>Paused at 17:15:04</v>
        <stp/>
        <stp>{8B6F5CF8-53C7-4443-9639-A17D103E4F72}</stp>
        <tr r="O4" s="29"/>
      </tp>
    </main>
    <main first="pldatasource.rhistoryrtdserver">
      <tp t="s">
        <v>Paused at 17:15:04</v>
        <stp/>
        <stp>{7D7C6FEE-825D-4CF9-A417-37D57347436D}_x0000_</stp>
        <tr r="H19" s="6"/>
      </tp>
      <tp t="s">
        <v>Paused at 17:15:04</v>
        <stp/>
        <stp>{DE8D99B7-79F0-43D5-8CF0-3C6898303DAD}_x0000_</stp>
        <tr r="H16" s="6"/>
      </tp>
    </main>
  </volType>
</volTypes>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volatileDependencies" Target="volatileDependenci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4"/>
  <dimension ref="A1:XFD50"/>
  <sheetViews>
    <sheetView tabSelected="1" workbookViewId="0">
      <selection activeCell="D4" sqref="D4"/>
    </sheetView>
  </sheetViews>
  <sheetFormatPr defaultRowHeight="12.75" x14ac:dyDescent="0.2"/>
  <cols>
    <col min="1" max="1" width="3.140625" style="33" customWidth="1"/>
    <col min="2" max="2" width="2.7109375" style="33" customWidth="1"/>
    <col min="3" max="4" width="27.28515625" style="33" customWidth="1"/>
    <col min="5" max="7" width="2.7109375" style="33" customWidth="1"/>
    <col min="8" max="8" width="26.42578125" style="33" customWidth="1"/>
    <col min="9" max="9" width="28.42578125" style="33" customWidth="1"/>
    <col min="10" max="10" width="2.7109375" style="33" customWidth="1"/>
    <col min="11" max="16384" width="9.140625" style="33"/>
  </cols>
  <sheetData>
    <row r="1" spans="2:10" s="13" customFormat="1" ht="11.25" x14ac:dyDescent="0.2">
      <c r="B1" s="13" t="str">
        <f>_xll.qlxlVersion(TRUE,Trigger)</f>
        <v>QuantLibXL 1.8.0 - MS VC++ (version unknown) - Multithreaded Static Runtime library - Release Configuration - Jun 30 2016 11:40:54</v>
      </c>
    </row>
    <row r="2" spans="2:10" s="13" customFormat="1" ht="17.25" customHeight="1" x14ac:dyDescent="0.2">
      <c r="B2" s="408" t="s">
        <v>191</v>
      </c>
      <c r="C2" s="409"/>
      <c r="D2" s="409"/>
      <c r="E2" s="410"/>
      <c r="G2" s="408" t="s">
        <v>192</v>
      </c>
      <c r="H2" s="409"/>
      <c r="I2" s="409"/>
      <c r="J2" s="410"/>
    </row>
    <row r="3" spans="2:10" s="13" customFormat="1" ht="11.25" customHeight="1" x14ac:dyDescent="0.2">
      <c r="B3" s="248"/>
      <c r="C3" s="202"/>
      <c r="D3" s="202"/>
      <c r="E3" s="249"/>
      <c r="G3" s="248"/>
      <c r="H3" s="202"/>
      <c r="I3" s="202"/>
      <c r="J3" s="249"/>
    </row>
    <row r="4" spans="2:10" s="13" customFormat="1" ht="11.25" customHeight="1" x14ac:dyDescent="0.2">
      <c r="B4" s="248"/>
      <c r="C4" s="15" t="s">
        <v>3</v>
      </c>
      <c r="D4" s="423">
        <v>42551.710069444445</v>
      </c>
      <c r="E4" s="403"/>
      <c r="G4" s="248"/>
      <c r="H4" s="15" t="s">
        <v>133</v>
      </c>
      <c r="I4" s="21" t="b">
        <v>1</v>
      </c>
      <c r="J4" s="403"/>
    </row>
    <row r="5" spans="2:10" s="13" customFormat="1" ht="11.25" customHeight="1" x14ac:dyDescent="0.2">
      <c r="B5" s="404"/>
      <c r="C5" s="17" t="s">
        <v>142</v>
      </c>
      <c r="D5" s="18">
        <f>_xll.qlSettingsEvaluationDate(Trigger)</f>
        <v>42551</v>
      </c>
      <c r="E5" s="405"/>
      <c r="G5" s="248"/>
      <c r="H5" s="17" t="s">
        <v>134</v>
      </c>
      <c r="I5" s="23">
        <v>42551.71875</v>
      </c>
      <c r="J5" s="403"/>
    </row>
    <row r="6" spans="2:10" s="13" customFormat="1" ht="11.25" customHeight="1" x14ac:dyDescent="0.2">
      <c r="B6" s="406"/>
      <c r="C6" s="269"/>
      <c r="D6" s="19"/>
      <c r="E6" s="407"/>
      <c r="G6" s="250"/>
      <c r="H6" s="251"/>
      <c r="I6" s="251"/>
      <c r="J6" s="253"/>
    </row>
    <row r="7" spans="2:10" s="13" customFormat="1" ht="11.25" customHeight="1" x14ac:dyDescent="0.2">
      <c r="B7" s="248"/>
      <c r="C7" s="15" t="s">
        <v>135</v>
      </c>
      <c r="D7" s="20">
        <f>_xll.ohTrigger(Euribor!J5:J12,Deposits!S2,FRA!X2,OIS!X2,'ECB OIS'!Z2,Futures3M!AD2,BasisSwap1MxM!X2,BasisSwap3M6M!X2,BasisSwapxM12M!X2,'Swaps1M(&lt;1Y)'!X2,Swap1M!X2,Swap3M!X2,Swap6M!X2,ForwardSwap6M!S2)</f>
        <v>361</v>
      </c>
      <c r="E7" s="249"/>
    </row>
    <row r="8" spans="2:10" s="13" customFormat="1" ht="11.25" customHeight="1" x14ac:dyDescent="0.2">
      <c r="B8" s="248"/>
      <c r="C8" s="17" t="s">
        <v>144</v>
      </c>
      <c r="D8" s="22">
        <f>_xll.ohTrigger(Euribor!L5:L12)</f>
        <v>1</v>
      </c>
      <c r="E8" s="249"/>
    </row>
    <row r="9" spans="2:10" s="13" customFormat="1" ht="11.25" customHeight="1" x14ac:dyDescent="0.2">
      <c r="B9" s="250"/>
      <c r="C9" s="297"/>
      <c r="D9" s="297"/>
      <c r="E9" s="253"/>
    </row>
    <row r="10" spans="2:10" s="13" customFormat="1" ht="11.25" customHeight="1" x14ac:dyDescent="0.2"/>
    <row r="11" spans="2:10" s="13" customFormat="1" ht="17.25" customHeight="1" x14ac:dyDescent="0.2">
      <c r="B11" s="408" t="s">
        <v>193</v>
      </c>
      <c r="C11" s="409"/>
      <c r="D11" s="409"/>
      <c r="E11" s="410"/>
      <c r="G11" s="408" t="s">
        <v>4</v>
      </c>
      <c r="H11" s="409"/>
      <c r="I11" s="409"/>
      <c r="J11" s="410"/>
    </row>
    <row r="12" spans="2:10" s="13" customFormat="1" ht="11.25" customHeight="1" x14ac:dyDescent="0.2">
      <c r="B12" s="248"/>
      <c r="C12" s="202"/>
      <c r="D12" s="202"/>
      <c r="E12" s="249"/>
      <c r="G12" s="248"/>
      <c r="H12" s="202"/>
      <c r="I12" s="202"/>
      <c r="J12" s="249"/>
    </row>
    <row r="13" spans="2:10" s="13" customFormat="1" ht="11.25" customHeight="1" x14ac:dyDescent="0.2">
      <c r="B13" s="248"/>
      <c r="C13" s="15" t="s">
        <v>0</v>
      </c>
      <c r="D13" s="20" t="s">
        <v>58</v>
      </c>
      <c r="E13" s="403"/>
      <c r="G13" s="248"/>
      <c r="H13" s="15" t="s">
        <v>2</v>
      </c>
      <c r="I13" s="20" t="b">
        <v>1</v>
      </c>
      <c r="J13" s="403"/>
    </row>
    <row r="14" spans="2:10" s="13" customFormat="1" ht="11.25" customHeight="1" x14ac:dyDescent="0.2">
      <c r="B14" s="248"/>
      <c r="C14" s="24" t="s">
        <v>186</v>
      </c>
      <c r="D14" s="204" t="str">
        <f>Currency&amp;"ON"</f>
        <v>EURON</v>
      </c>
      <c r="E14" s="403"/>
      <c r="G14" s="248"/>
      <c r="H14" s="24" t="s">
        <v>1</v>
      </c>
      <c r="I14" s="204" t="b">
        <v>0</v>
      </c>
      <c r="J14" s="403"/>
    </row>
    <row r="15" spans="2:10" s="13" customFormat="1" ht="11.25" customHeight="1" x14ac:dyDescent="0.2">
      <c r="B15" s="248"/>
      <c r="C15" s="24" t="s">
        <v>22</v>
      </c>
      <c r="D15" s="204" t="s">
        <v>21</v>
      </c>
      <c r="E15" s="403"/>
      <c r="G15" s="248"/>
      <c r="H15" s="24" t="s">
        <v>72</v>
      </c>
      <c r="I15" s="204" t="s">
        <v>71</v>
      </c>
      <c r="J15" s="403"/>
    </row>
    <row r="16" spans="2:10" s="13" customFormat="1" ht="11.25" customHeight="1" x14ac:dyDescent="0.2">
      <c r="B16" s="248"/>
      <c r="C16" s="24" t="s">
        <v>187</v>
      </c>
      <c r="D16" s="204" t="s">
        <v>188</v>
      </c>
      <c r="E16" s="403"/>
      <c r="G16" s="248"/>
      <c r="H16" s="26" t="s">
        <v>70</v>
      </c>
      <c r="I16" s="194">
        <v>1E-4</v>
      </c>
      <c r="J16" s="403"/>
    </row>
    <row r="17" spans="2:10" s="13" customFormat="1" ht="11.25" customHeight="1" x14ac:dyDescent="0.2">
      <c r="B17" s="248"/>
      <c r="C17" s="24" t="s">
        <v>57</v>
      </c>
      <c r="D17" s="204" t="s">
        <v>56</v>
      </c>
      <c r="E17" s="403"/>
      <c r="G17" s="248"/>
      <c r="H17" s="27" t="s">
        <v>69</v>
      </c>
      <c r="I17" s="22">
        <v>-0.01</v>
      </c>
      <c r="J17" s="403"/>
    </row>
    <row r="18" spans="2:10" s="13" customFormat="1" ht="11.25" customHeight="1" x14ac:dyDescent="0.2">
      <c r="B18" s="248"/>
      <c r="C18" s="17" t="s">
        <v>189</v>
      </c>
      <c r="D18" s="22" t="s">
        <v>190</v>
      </c>
      <c r="E18" s="403"/>
      <c r="G18" s="248"/>
      <c r="H18" s="16" t="s">
        <v>137</v>
      </c>
      <c r="I18" s="28" t="s">
        <v>136</v>
      </c>
      <c r="J18" s="403"/>
    </row>
    <row r="19" spans="2:10" s="13" customFormat="1" ht="11.25" customHeight="1" x14ac:dyDescent="0.2">
      <c r="B19" s="250"/>
      <c r="C19" s="251"/>
      <c r="D19" s="251"/>
      <c r="E19" s="253"/>
      <c r="G19" s="250"/>
      <c r="H19" s="251"/>
      <c r="I19" s="251"/>
      <c r="J19" s="253"/>
    </row>
    <row r="20" spans="2:10" s="13" customFormat="1" ht="11.25" customHeight="1" x14ac:dyDescent="0.2"/>
    <row r="21" spans="2:10" s="13" customFormat="1" ht="17.25" customHeight="1" x14ac:dyDescent="0.2">
      <c r="B21" s="408" t="s">
        <v>112</v>
      </c>
      <c r="C21" s="409"/>
      <c r="D21" s="409"/>
      <c r="E21" s="410"/>
    </row>
    <row r="22" spans="2:10" s="13" customFormat="1" ht="11.25" x14ac:dyDescent="0.2">
      <c r="B22" s="248"/>
      <c r="C22" s="31"/>
      <c r="D22" s="32"/>
      <c r="E22" s="249"/>
    </row>
    <row r="23" spans="2:10" s="13" customFormat="1" ht="11.25" customHeight="1" x14ac:dyDescent="0.2">
      <c r="B23" s="248"/>
      <c r="C23" s="15" t="s">
        <v>107</v>
      </c>
      <c r="D23" s="20" t="str">
        <f>""</f>
        <v/>
      </c>
      <c r="E23" s="249"/>
    </row>
    <row r="24" spans="2:10" s="13" customFormat="1" ht="11.25" customHeight="1" x14ac:dyDescent="0.2">
      <c r="B24" s="248"/>
      <c r="C24" s="24" t="s">
        <v>106</v>
      </c>
      <c r="D24" s="204" t="s">
        <v>105</v>
      </c>
      <c r="E24" s="249"/>
    </row>
    <row r="25" spans="2:10" s="13" customFormat="1" ht="11.25" customHeight="1" x14ac:dyDescent="0.2">
      <c r="B25" s="248"/>
      <c r="C25" s="24" t="s">
        <v>104</v>
      </c>
      <c r="D25" s="204" t="s">
        <v>104</v>
      </c>
      <c r="E25" s="249"/>
    </row>
    <row r="26" spans="2:10" s="13" customFormat="1" ht="11.25" customHeight="1" x14ac:dyDescent="0.2">
      <c r="B26" s="248"/>
      <c r="C26" s="24" t="s">
        <v>103</v>
      </c>
      <c r="D26" s="204" t="s">
        <v>102</v>
      </c>
      <c r="E26" s="249"/>
    </row>
    <row r="27" spans="2:10" s="13" customFormat="1" ht="11.25" customHeight="1" x14ac:dyDescent="0.2">
      <c r="B27" s="248"/>
      <c r="C27" s="24" t="s">
        <v>101</v>
      </c>
      <c r="D27" s="204" t="s">
        <v>100</v>
      </c>
      <c r="E27" s="249"/>
    </row>
    <row r="28" spans="2:10" s="13" customFormat="1" ht="11.25" customHeight="1" x14ac:dyDescent="0.2">
      <c r="B28" s="248"/>
      <c r="C28" s="24" t="s">
        <v>99</v>
      </c>
      <c r="D28" s="204" t="s">
        <v>98</v>
      </c>
      <c r="E28" s="249"/>
      <c r="G28" s="33"/>
      <c r="H28" s="33"/>
      <c r="I28" s="33"/>
      <c r="J28" s="33"/>
    </row>
    <row r="29" spans="2:10" s="13" customFormat="1" ht="11.25" customHeight="1" x14ac:dyDescent="0.2">
      <c r="B29" s="248"/>
      <c r="C29" s="17" t="s">
        <v>97</v>
      </c>
      <c r="D29" s="22" t="s">
        <v>96</v>
      </c>
      <c r="E29" s="249"/>
      <c r="G29" s="33"/>
      <c r="H29" s="33"/>
      <c r="I29" s="33"/>
      <c r="J29" s="33"/>
    </row>
    <row r="30" spans="2:10" s="13" customFormat="1" ht="11.25" customHeight="1" x14ac:dyDescent="0.2">
      <c r="B30" s="420"/>
      <c r="C30" s="421"/>
      <c r="D30" s="421"/>
      <c r="E30" s="422"/>
      <c r="G30" s="33"/>
      <c r="H30" s="33"/>
      <c r="I30" s="33"/>
      <c r="J30" s="33"/>
    </row>
    <row r="31" spans="2:10" s="13" customFormat="1" ht="11.25" customHeight="1" x14ac:dyDescent="0.2">
      <c r="B31" s="33"/>
      <c r="C31" s="34"/>
      <c r="D31" s="34"/>
      <c r="E31" s="34"/>
      <c r="G31" s="33"/>
      <c r="H31" s="33"/>
      <c r="I31" s="33"/>
      <c r="J31" s="33"/>
    </row>
    <row r="32" spans="2:10" s="13" customFormat="1" x14ac:dyDescent="0.2">
      <c r="B32" s="411"/>
      <c r="C32" s="412"/>
      <c r="D32" s="412"/>
      <c r="E32" s="413"/>
      <c r="G32" s="33"/>
      <c r="H32" s="33"/>
      <c r="I32" s="33"/>
      <c r="J32" s="33"/>
    </row>
    <row r="33" spans="1:16384" s="13" customFormat="1" x14ac:dyDescent="0.2">
      <c r="B33" s="414"/>
      <c r="C33" s="234" t="s">
        <v>204</v>
      </c>
      <c r="D33" s="234" t="s">
        <v>205</v>
      </c>
      <c r="E33" s="415"/>
      <c r="G33" s="33"/>
      <c r="H33" s="33"/>
      <c r="I33" s="33"/>
      <c r="J33" s="33"/>
    </row>
    <row r="34" spans="1:16384" s="13" customFormat="1" x14ac:dyDescent="0.2">
      <c r="B34" s="414"/>
      <c r="C34" s="324" t="s">
        <v>206</v>
      </c>
      <c r="D34" s="327" t="s">
        <v>106</v>
      </c>
      <c r="E34" s="415"/>
      <c r="G34" s="33"/>
      <c r="H34" s="33"/>
      <c r="I34" s="33"/>
      <c r="J34" s="33"/>
    </row>
    <row r="35" spans="1:16384" s="1" customFormat="1" x14ac:dyDescent="0.2">
      <c r="A35" s="13"/>
      <c r="B35" s="414"/>
      <c r="C35" s="325" t="s">
        <v>213</v>
      </c>
      <c r="D35" s="305" t="s">
        <v>104</v>
      </c>
      <c r="E35" s="416"/>
      <c r="F35" s="13"/>
      <c r="G35" s="33"/>
      <c r="H35" s="33"/>
      <c r="I35" s="33"/>
      <c r="J35" s="33"/>
      <c r="K35" s="13"/>
      <c r="L35" s="13"/>
      <c r="M35" s="13"/>
      <c r="N35" s="13"/>
      <c r="O35" s="13"/>
      <c r="P35" s="13"/>
      <c r="Q35" s="13"/>
      <c r="R35" s="13"/>
      <c r="S35" s="13"/>
      <c r="T35" s="13"/>
      <c r="U35" s="13"/>
      <c r="V35" s="13"/>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c r="BN35" s="13"/>
      <c r="BO35" s="13"/>
      <c r="BP35" s="13"/>
      <c r="BQ35" s="13"/>
      <c r="BR35" s="13"/>
      <c r="BS35" s="13"/>
      <c r="BT35" s="13"/>
      <c r="BU35" s="13"/>
      <c r="BV35" s="13"/>
      <c r="BW35" s="13"/>
      <c r="BX35" s="13"/>
      <c r="BY35" s="13"/>
      <c r="BZ35" s="13"/>
      <c r="CA35" s="13"/>
      <c r="CB35" s="13"/>
      <c r="CC35" s="13"/>
      <c r="CD35" s="13"/>
      <c r="CE35" s="13"/>
      <c r="CF35" s="13"/>
      <c r="CG35" s="13"/>
      <c r="CH35" s="13"/>
      <c r="CI35" s="13"/>
      <c r="CJ35" s="13"/>
      <c r="CK35" s="13"/>
      <c r="CL35" s="13"/>
      <c r="CM35" s="13"/>
      <c r="CN35" s="13"/>
      <c r="CO35" s="13"/>
      <c r="CP35" s="13"/>
      <c r="CQ35" s="13"/>
      <c r="CR35" s="13"/>
      <c r="CS35" s="13"/>
      <c r="CT35" s="13"/>
      <c r="CU35" s="13"/>
      <c r="CV35" s="13"/>
      <c r="CW35" s="13"/>
      <c r="CX35" s="13"/>
      <c r="CY35" s="13"/>
      <c r="CZ35" s="13"/>
      <c r="DA35" s="13"/>
      <c r="DB35" s="13"/>
      <c r="DC35" s="13"/>
      <c r="DD35" s="13"/>
      <c r="DE35" s="13"/>
      <c r="DF35" s="13"/>
      <c r="DG35" s="13"/>
      <c r="DH35" s="13"/>
      <c r="DI35" s="13"/>
      <c r="DJ35" s="13"/>
      <c r="DK35" s="13"/>
      <c r="DL35" s="13"/>
      <c r="DM35" s="13"/>
      <c r="DN35" s="13"/>
      <c r="DO35" s="13"/>
      <c r="DP35" s="13"/>
      <c r="DQ35" s="13"/>
      <c r="DR35" s="13"/>
      <c r="DS35" s="13"/>
      <c r="DT35" s="13"/>
      <c r="DU35" s="13"/>
      <c r="DV35" s="13"/>
      <c r="DW35" s="13"/>
      <c r="DX35" s="13"/>
      <c r="DY35" s="13"/>
      <c r="DZ35" s="13"/>
      <c r="EA35" s="13"/>
      <c r="EB35" s="13"/>
      <c r="EC35" s="13"/>
      <c r="ED35" s="13"/>
      <c r="EE35" s="13"/>
      <c r="EF35" s="13"/>
      <c r="EG35" s="13"/>
      <c r="EH35" s="13"/>
      <c r="EI35" s="13"/>
      <c r="EJ35" s="13"/>
      <c r="EK35" s="13"/>
      <c r="EL35" s="13"/>
      <c r="EM35" s="13"/>
      <c r="EN35" s="13"/>
      <c r="EO35" s="13"/>
      <c r="EP35" s="13"/>
      <c r="EQ35" s="13"/>
      <c r="ER35" s="13"/>
      <c r="ES35" s="13"/>
      <c r="ET35" s="13"/>
      <c r="EU35" s="13"/>
      <c r="EV35" s="13"/>
      <c r="EW35" s="13"/>
      <c r="EX35" s="13"/>
      <c r="EY35" s="13"/>
      <c r="EZ35" s="13"/>
      <c r="FA35" s="13"/>
      <c r="FB35" s="13"/>
      <c r="FC35" s="13"/>
      <c r="FD35" s="13"/>
      <c r="FE35" s="13"/>
      <c r="FF35" s="13"/>
      <c r="FG35" s="13"/>
      <c r="FH35" s="13"/>
      <c r="FI35" s="13"/>
      <c r="FJ35" s="13"/>
      <c r="FK35" s="13"/>
      <c r="FL35" s="13"/>
      <c r="FM35" s="13"/>
      <c r="FN35" s="13"/>
      <c r="FO35" s="13"/>
      <c r="FP35" s="13"/>
      <c r="FQ35" s="13"/>
      <c r="FR35" s="13"/>
      <c r="FS35" s="13"/>
      <c r="FT35" s="13"/>
      <c r="FU35" s="13"/>
      <c r="FV35" s="13"/>
      <c r="FW35" s="13"/>
      <c r="FX35" s="13"/>
      <c r="FY35" s="13"/>
      <c r="FZ35" s="13"/>
      <c r="GA35" s="13"/>
      <c r="GB35" s="13"/>
      <c r="GC35" s="13"/>
      <c r="GD35" s="13"/>
      <c r="GE35" s="13"/>
      <c r="GF35" s="13"/>
      <c r="GG35" s="13"/>
      <c r="GH35" s="13"/>
      <c r="GI35" s="13"/>
      <c r="GJ35" s="13"/>
      <c r="GK35" s="13"/>
      <c r="GL35" s="13"/>
      <c r="GM35" s="13"/>
      <c r="GN35" s="13"/>
      <c r="GO35" s="13"/>
      <c r="GP35" s="13"/>
      <c r="GQ35" s="13"/>
      <c r="GR35" s="13"/>
      <c r="GS35" s="13"/>
      <c r="GT35" s="13"/>
      <c r="GU35" s="13"/>
      <c r="GV35" s="13"/>
      <c r="GW35" s="13"/>
      <c r="GX35" s="13"/>
      <c r="GY35" s="13"/>
      <c r="GZ35" s="13"/>
      <c r="HA35" s="13"/>
      <c r="HB35" s="13"/>
      <c r="HC35" s="13"/>
      <c r="HD35" s="13"/>
      <c r="HE35" s="13"/>
      <c r="HF35" s="13"/>
      <c r="HG35" s="13"/>
      <c r="HH35" s="13"/>
      <c r="HI35" s="13"/>
      <c r="HJ35" s="13"/>
      <c r="HK35" s="13"/>
      <c r="HL35" s="13"/>
      <c r="HM35" s="13"/>
      <c r="HN35" s="13"/>
      <c r="HO35" s="13"/>
      <c r="HP35" s="13"/>
      <c r="HQ35" s="13"/>
      <c r="HR35" s="13"/>
      <c r="HS35" s="13"/>
      <c r="HT35" s="13"/>
      <c r="HU35" s="13"/>
      <c r="HV35" s="13"/>
      <c r="HW35" s="13"/>
      <c r="HX35" s="13"/>
      <c r="HY35" s="13"/>
      <c r="HZ35" s="13"/>
      <c r="IA35" s="13"/>
      <c r="IB35" s="13"/>
      <c r="IC35" s="13"/>
      <c r="ID35" s="13"/>
      <c r="IE35" s="13"/>
      <c r="IF35" s="13"/>
      <c r="IG35" s="13"/>
      <c r="IH35" s="13"/>
      <c r="II35" s="13"/>
      <c r="IJ35" s="13"/>
      <c r="IK35" s="13"/>
      <c r="IL35" s="13"/>
      <c r="IM35" s="13"/>
      <c r="IN35" s="13"/>
      <c r="IO35" s="13"/>
      <c r="IP35" s="13"/>
      <c r="IQ35" s="13"/>
      <c r="IR35" s="13"/>
      <c r="IS35" s="13"/>
      <c r="IT35" s="13"/>
      <c r="IU35" s="13"/>
      <c r="IV35" s="13"/>
      <c r="IW35" s="13"/>
      <c r="IX35" s="13"/>
      <c r="IY35" s="13"/>
      <c r="IZ35" s="13"/>
      <c r="JA35" s="13"/>
      <c r="JB35" s="13"/>
      <c r="JC35" s="13"/>
      <c r="JD35" s="13"/>
      <c r="JE35" s="13"/>
      <c r="JF35" s="13"/>
      <c r="JG35" s="13"/>
      <c r="JH35" s="13"/>
      <c r="JI35" s="13"/>
      <c r="JJ35" s="13"/>
      <c r="JK35" s="13"/>
      <c r="JL35" s="13"/>
      <c r="JM35" s="13"/>
      <c r="JN35" s="13"/>
      <c r="JO35" s="13"/>
      <c r="JP35" s="13"/>
      <c r="JQ35" s="13"/>
      <c r="JR35" s="13"/>
      <c r="JS35" s="13"/>
      <c r="JT35" s="13"/>
      <c r="JU35" s="13"/>
      <c r="JV35" s="13"/>
      <c r="JW35" s="13"/>
      <c r="JX35" s="13"/>
      <c r="JY35" s="13"/>
      <c r="JZ35" s="13"/>
      <c r="KA35" s="13"/>
      <c r="KB35" s="13"/>
      <c r="KC35" s="13"/>
      <c r="KD35" s="13"/>
      <c r="KE35" s="13"/>
      <c r="KF35" s="13"/>
      <c r="KG35" s="13"/>
      <c r="KH35" s="13"/>
      <c r="KI35" s="13"/>
      <c r="KJ35" s="13"/>
      <c r="KK35" s="13"/>
      <c r="KL35" s="13"/>
      <c r="KM35" s="13"/>
      <c r="KN35" s="13"/>
      <c r="KO35" s="13"/>
      <c r="KP35" s="13"/>
      <c r="KQ35" s="13"/>
      <c r="KR35" s="13"/>
      <c r="KS35" s="13"/>
      <c r="KT35" s="13"/>
      <c r="KU35" s="13"/>
      <c r="KV35" s="13"/>
      <c r="KW35" s="13"/>
      <c r="KX35" s="13"/>
      <c r="KY35" s="13"/>
      <c r="KZ35" s="13"/>
      <c r="LA35" s="13"/>
      <c r="LB35" s="13"/>
      <c r="LC35" s="13"/>
      <c r="LD35" s="13"/>
      <c r="LE35" s="13"/>
      <c r="LF35" s="13"/>
      <c r="LG35" s="13"/>
      <c r="LH35" s="13"/>
      <c r="LI35" s="13"/>
      <c r="LJ35" s="13"/>
      <c r="LK35" s="13"/>
      <c r="LL35" s="13"/>
      <c r="LM35" s="13"/>
      <c r="LN35" s="13"/>
      <c r="LO35" s="13"/>
      <c r="LP35" s="13"/>
      <c r="LQ35" s="13"/>
      <c r="LR35" s="13"/>
      <c r="LS35" s="13"/>
      <c r="LT35" s="13"/>
      <c r="LU35" s="13"/>
      <c r="LV35" s="13"/>
      <c r="LW35" s="13"/>
      <c r="LX35" s="13"/>
      <c r="LY35" s="13"/>
      <c r="LZ35" s="13"/>
      <c r="MA35" s="13"/>
      <c r="MB35" s="13"/>
      <c r="MC35" s="13"/>
      <c r="MD35" s="13"/>
      <c r="ME35" s="13"/>
      <c r="MF35" s="13"/>
      <c r="MG35" s="13"/>
      <c r="MH35" s="13"/>
      <c r="MI35" s="13"/>
      <c r="MJ35" s="13"/>
      <c r="MK35" s="13"/>
      <c r="ML35" s="13"/>
      <c r="MM35" s="13"/>
      <c r="MN35" s="13"/>
      <c r="MO35" s="13"/>
      <c r="MP35" s="13"/>
      <c r="MQ35" s="13"/>
      <c r="MR35" s="13"/>
      <c r="MS35" s="13"/>
      <c r="MT35" s="13"/>
      <c r="MU35" s="13"/>
      <c r="MV35" s="13"/>
      <c r="MW35" s="13"/>
      <c r="MX35" s="13"/>
      <c r="MY35" s="13"/>
      <c r="MZ35" s="13"/>
      <c r="NA35" s="13"/>
      <c r="NB35" s="13"/>
      <c r="NC35" s="13"/>
      <c r="ND35" s="13"/>
      <c r="NE35" s="13"/>
      <c r="NF35" s="13"/>
      <c r="NG35" s="13"/>
      <c r="NH35" s="13"/>
      <c r="NI35" s="13"/>
      <c r="NJ35" s="13"/>
      <c r="NK35" s="13"/>
      <c r="NL35" s="13"/>
      <c r="NM35" s="13"/>
      <c r="NN35" s="13"/>
      <c r="NO35" s="13"/>
      <c r="NP35" s="13"/>
      <c r="NQ35" s="13"/>
      <c r="NR35" s="13"/>
      <c r="NS35" s="13"/>
      <c r="NT35" s="13"/>
      <c r="NU35" s="13"/>
      <c r="NV35" s="13"/>
      <c r="NW35" s="13"/>
      <c r="NX35" s="13"/>
      <c r="NY35" s="13"/>
      <c r="NZ35" s="13"/>
      <c r="OA35" s="13"/>
      <c r="OB35" s="13"/>
      <c r="OC35" s="13"/>
      <c r="OD35" s="13"/>
      <c r="OE35" s="13"/>
      <c r="OF35" s="13"/>
      <c r="OG35" s="13"/>
      <c r="OH35" s="13"/>
      <c r="OI35" s="13"/>
      <c r="OJ35" s="13"/>
      <c r="OK35" s="13"/>
      <c r="OL35" s="13"/>
      <c r="OM35" s="13"/>
      <c r="ON35" s="13"/>
      <c r="OO35" s="13"/>
      <c r="OP35" s="13"/>
      <c r="OQ35" s="13"/>
      <c r="OR35" s="13"/>
      <c r="OS35" s="13"/>
      <c r="OT35" s="13"/>
      <c r="OU35" s="13"/>
      <c r="OV35" s="13"/>
      <c r="OW35" s="13"/>
      <c r="OX35" s="13"/>
      <c r="OY35" s="13"/>
      <c r="OZ35" s="13"/>
      <c r="PA35" s="13"/>
      <c r="PB35" s="13"/>
      <c r="PC35" s="13"/>
      <c r="PD35" s="13"/>
      <c r="PE35" s="13"/>
      <c r="PF35" s="13"/>
      <c r="PG35" s="13"/>
      <c r="PH35" s="13"/>
      <c r="PI35" s="13"/>
      <c r="PJ35" s="13"/>
      <c r="PK35" s="13"/>
      <c r="PL35" s="13"/>
      <c r="PM35" s="13"/>
      <c r="PN35" s="13"/>
      <c r="PO35" s="13"/>
      <c r="PP35" s="13"/>
      <c r="PQ35" s="13"/>
      <c r="PR35" s="13"/>
      <c r="PS35" s="13"/>
      <c r="PT35" s="13"/>
      <c r="PU35" s="13"/>
      <c r="PV35" s="13"/>
      <c r="PW35" s="13"/>
      <c r="PX35" s="13"/>
      <c r="PY35" s="13"/>
      <c r="PZ35" s="13"/>
      <c r="QA35" s="13"/>
      <c r="QB35" s="13"/>
      <c r="QC35" s="13"/>
      <c r="QD35" s="13"/>
      <c r="QE35" s="13"/>
      <c r="QF35" s="13"/>
      <c r="QG35" s="13"/>
      <c r="QH35" s="13"/>
      <c r="QI35" s="13"/>
      <c r="QJ35" s="13"/>
      <c r="QK35" s="13"/>
      <c r="QL35" s="13"/>
      <c r="QM35" s="13"/>
      <c r="QN35" s="13"/>
      <c r="QO35" s="13"/>
      <c r="QP35" s="13"/>
      <c r="QQ35" s="13"/>
      <c r="QR35" s="13"/>
      <c r="QS35" s="13"/>
      <c r="QT35" s="13"/>
      <c r="QU35" s="13"/>
      <c r="QV35" s="13"/>
      <c r="QW35" s="13"/>
      <c r="QX35" s="13"/>
      <c r="QY35" s="13"/>
      <c r="QZ35" s="13"/>
      <c r="RA35" s="13"/>
      <c r="RB35" s="13"/>
      <c r="RC35" s="13"/>
      <c r="RD35" s="13"/>
      <c r="RE35" s="13"/>
      <c r="RF35" s="13"/>
      <c r="RG35" s="13"/>
      <c r="RH35" s="13"/>
      <c r="RI35" s="13"/>
      <c r="RJ35" s="13"/>
      <c r="RK35" s="13"/>
      <c r="RL35" s="13"/>
      <c r="RM35" s="13"/>
      <c r="RN35" s="13"/>
      <c r="RO35" s="13"/>
      <c r="RP35" s="13"/>
      <c r="RQ35" s="13"/>
      <c r="RR35" s="13"/>
      <c r="RS35" s="13"/>
      <c r="RT35" s="13"/>
      <c r="RU35" s="13"/>
      <c r="RV35" s="13"/>
      <c r="RW35" s="13"/>
      <c r="RX35" s="13"/>
      <c r="RY35" s="13"/>
      <c r="RZ35" s="13"/>
      <c r="SA35" s="13"/>
      <c r="SB35" s="13"/>
      <c r="SC35" s="13"/>
      <c r="SD35" s="13"/>
      <c r="SE35" s="13"/>
      <c r="SF35" s="13"/>
      <c r="SG35" s="13"/>
      <c r="SH35" s="13"/>
      <c r="SI35" s="13"/>
      <c r="SJ35" s="13"/>
      <c r="SK35" s="13"/>
      <c r="SL35" s="13"/>
      <c r="SM35" s="13"/>
      <c r="SN35" s="13"/>
      <c r="SO35" s="13"/>
      <c r="SP35" s="13"/>
      <c r="SQ35" s="13"/>
      <c r="SR35" s="13"/>
      <c r="SS35" s="13"/>
      <c r="ST35" s="13"/>
      <c r="SU35" s="13"/>
      <c r="SV35" s="13"/>
      <c r="SW35" s="13"/>
      <c r="SX35" s="13"/>
      <c r="SY35" s="13"/>
      <c r="SZ35" s="13"/>
      <c r="TA35" s="13"/>
      <c r="TB35" s="13"/>
      <c r="TC35" s="13"/>
      <c r="TD35" s="13"/>
      <c r="TE35" s="13"/>
      <c r="TF35" s="13"/>
      <c r="TG35" s="13"/>
      <c r="TH35" s="13"/>
      <c r="TI35" s="13"/>
      <c r="TJ35" s="13"/>
      <c r="TK35" s="13"/>
      <c r="TL35" s="13"/>
      <c r="TM35" s="13"/>
      <c r="TN35" s="13"/>
      <c r="TO35" s="13"/>
      <c r="TP35" s="13"/>
      <c r="TQ35" s="13"/>
      <c r="TR35" s="13"/>
      <c r="TS35" s="13"/>
      <c r="TT35" s="13"/>
      <c r="TU35" s="13"/>
      <c r="TV35" s="13"/>
      <c r="TW35" s="13"/>
      <c r="TX35" s="13"/>
      <c r="TY35" s="13"/>
      <c r="TZ35" s="13"/>
      <c r="UA35" s="13"/>
      <c r="UB35" s="13"/>
      <c r="UC35" s="13"/>
      <c r="UD35" s="13"/>
      <c r="UE35" s="13"/>
      <c r="UF35" s="13"/>
      <c r="UG35" s="13"/>
      <c r="UH35" s="13"/>
      <c r="UI35" s="13"/>
      <c r="UJ35" s="13"/>
      <c r="UK35" s="13"/>
      <c r="UL35" s="13"/>
      <c r="UM35" s="13"/>
      <c r="UN35" s="13"/>
      <c r="UO35" s="13"/>
      <c r="UP35" s="13"/>
      <c r="UQ35" s="13"/>
      <c r="UR35" s="13"/>
      <c r="US35" s="13"/>
      <c r="UT35" s="13"/>
      <c r="UU35" s="13"/>
      <c r="UV35" s="13"/>
      <c r="UW35" s="13"/>
      <c r="UX35" s="13"/>
      <c r="UY35" s="13"/>
      <c r="UZ35" s="13"/>
      <c r="VA35" s="13"/>
      <c r="VB35" s="13"/>
      <c r="VC35" s="13"/>
      <c r="VD35" s="13"/>
      <c r="VE35" s="13"/>
      <c r="VF35" s="13"/>
      <c r="VG35" s="13"/>
      <c r="VH35" s="13"/>
      <c r="VI35" s="13"/>
      <c r="VJ35" s="13"/>
      <c r="VK35" s="13"/>
      <c r="VL35" s="13"/>
      <c r="VM35" s="13"/>
      <c r="VN35" s="13"/>
      <c r="VO35" s="13"/>
      <c r="VP35" s="13"/>
      <c r="VQ35" s="13"/>
      <c r="VR35" s="13"/>
      <c r="VS35" s="13"/>
      <c r="VT35" s="13"/>
      <c r="VU35" s="13"/>
      <c r="VV35" s="13"/>
      <c r="VW35" s="13"/>
      <c r="VX35" s="13"/>
      <c r="VY35" s="13"/>
      <c r="VZ35" s="13"/>
      <c r="WA35" s="13"/>
      <c r="WB35" s="13"/>
      <c r="WC35" s="13"/>
      <c r="WD35" s="13"/>
      <c r="WE35" s="13"/>
      <c r="WF35" s="13"/>
      <c r="WG35" s="13"/>
      <c r="WH35" s="13"/>
      <c r="WI35" s="13"/>
      <c r="WJ35" s="13"/>
      <c r="WK35" s="13"/>
      <c r="WL35" s="13"/>
      <c r="WM35" s="13"/>
      <c r="WN35" s="13"/>
      <c r="WO35" s="13"/>
      <c r="WP35" s="13"/>
      <c r="WQ35" s="13"/>
      <c r="WR35" s="13"/>
      <c r="WS35" s="13"/>
      <c r="WT35" s="13"/>
      <c r="WU35" s="13"/>
      <c r="WV35" s="13"/>
      <c r="WW35" s="13"/>
      <c r="WX35" s="13"/>
      <c r="WY35" s="13"/>
      <c r="WZ35" s="13"/>
      <c r="XA35" s="13"/>
      <c r="XB35" s="13"/>
      <c r="XC35" s="13"/>
      <c r="XD35" s="13"/>
      <c r="XE35" s="13"/>
      <c r="XF35" s="13"/>
      <c r="XG35" s="13"/>
      <c r="XH35" s="13"/>
      <c r="XI35" s="13"/>
      <c r="XJ35" s="13"/>
      <c r="XK35" s="13"/>
      <c r="XL35" s="13"/>
      <c r="XM35" s="13"/>
      <c r="XN35" s="13"/>
      <c r="XO35" s="13"/>
      <c r="XP35" s="13"/>
      <c r="XQ35" s="13"/>
      <c r="XR35" s="13"/>
      <c r="XS35" s="13"/>
      <c r="XT35" s="13"/>
      <c r="XU35" s="13"/>
      <c r="XV35" s="13"/>
      <c r="XW35" s="13"/>
      <c r="XX35" s="13"/>
      <c r="XY35" s="13"/>
      <c r="XZ35" s="13"/>
      <c r="YA35" s="13"/>
      <c r="YB35" s="13"/>
      <c r="YC35" s="13"/>
      <c r="YD35" s="13"/>
      <c r="YE35" s="13"/>
      <c r="YF35" s="13"/>
      <c r="YG35" s="13"/>
      <c r="YH35" s="13"/>
      <c r="YI35" s="13"/>
      <c r="YJ35" s="13"/>
      <c r="YK35" s="13"/>
      <c r="YL35" s="13"/>
      <c r="YM35" s="13"/>
      <c r="YN35" s="13"/>
      <c r="YO35" s="13"/>
      <c r="YP35" s="13"/>
      <c r="YQ35" s="13"/>
      <c r="YR35" s="13"/>
      <c r="YS35" s="13"/>
      <c r="YT35" s="13"/>
      <c r="YU35" s="13"/>
      <c r="YV35" s="13"/>
      <c r="YW35" s="13"/>
      <c r="YX35" s="13"/>
      <c r="YY35" s="13"/>
      <c r="YZ35" s="13"/>
      <c r="ZA35" s="13"/>
      <c r="ZB35" s="13"/>
      <c r="ZC35" s="13"/>
      <c r="ZD35" s="13"/>
      <c r="ZE35" s="13"/>
      <c r="ZF35" s="13"/>
      <c r="ZG35" s="13"/>
      <c r="ZH35" s="13"/>
      <c r="ZI35" s="13"/>
      <c r="ZJ35" s="13"/>
      <c r="ZK35" s="13"/>
      <c r="ZL35" s="13"/>
      <c r="ZM35" s="13"/>
      <c r="ZN35" s="13"/>
      <c r="ZO35" s="13"/>
      <c r="ZP35" s="13"/>
      <c r="ZQ35" s="13"/>
      <c r="ZR35" s="13"/>
      <c r="ZS35" s="13"/>
      <c r="ZT35" s="13"/>
      <c r="ZU35" s="13"/>
      <c r="ZV35" s="13"/>
      <c r="ZW35" s="13"/>
      <c r="ZX35" s="13"/>
      <c r="ZY35" s="13"/>
      <c r="ZZ35" s="13"/>
      <c r="AAA35" s="13"/>
      <c r="AAB35" s="13"/>
      <c r="AAC35" s="13"/>
      <c r="AAD35" s="13"/>
      <c r="AAE35" s="13"/>
      <c r="AAF35" s="13"/>
      <c r="AAG35" s="13"/>
      <c r="AAH35" s="13"/>
      <c r="AAI35" s="13"/>
      <c r="AAJ35" s="13"/>
      <c r="AAK35" s="13"/>
      <c r="AAL35" s="13"/>
      <c r="AAM35" s="13"/>
      <c r="AAN35" s="13"/>
      <c r="AAO35" s="13"/>
      <c r="AAP35" s="13"/>
      <c r="AAQ35" s="13"/>
      <c r="AAR35" s="13"/>
      <c r="AAS35" s="13"/>
      <c r="AAT35" s="13"/>
      <c r="AAU35" s="13"/>
      <c r="AAV35" s="13"/>
      <c r="AAW35" s="13"/>
      <c r="AAX35" s="13"/>
      <c r="AAY35" s="13"/>
      <c r="AAZ35" s="13"/>
      <c r="ABA35" s="13"/>
      <c r="ABB35" s="13"/>
      <c r="ABC35" s="13"/>
      <c r="ABD35" s="13"/>
      <c r="ABE35" s="13"/>
      <c r="ABF35" s="13"/>
      <c r="ABG35" s="13"/>
      <c r="ABH35" s="13"/>
      <c r="ABI35" s="13"/>
      <c r="ABJ35" s="13"/>
      <c r="ABK35" s="13"/>
      <c r="ABL35" s="13"/>
      <c r="ABM35" s="13"/>
      <c r="ABN35" s="13"/>
      <c r="ABO35" s="13"/>
      <c r="ABP35" s="13"/>
      <c r="ABQ35" s="13"/>
      <c r="ABR35" s="13"/>
      <c r="ABS35" s="13"/>
      <c r="ABT35" s="13"/>
      <c r="ABU35" s="13"/>
      <c r="ABV35" s="13"/>
      <c r="ABW35" s="13"/>
      <c r="ABX35" s="13"/>
      <c r="ABY35" s="13"/>
      <c r="ABZ35" s="13"/>
      <c r="ACA35" s="13"/>
      <c r="ACB35" s="13"/>
      <c r="ACC35" s="13"/>
      <c r="ACD35" s="13"/>
      <c r="ACE35" s="13"/>
      <c r="ACF35" s="13"/>
      <c r="ACG35" s="13"/>
      <c r="ACH35" s="13"/>
      <c r="ACI35" s="13"/>
      <c r="ACJ35" s="13"/>
      <c r="ACK35" s="13"/>
      <c r="ACL35" s="13"/>
      <c r="ACM35" s="13"/>
      <c r="ACN35" s="13"/>
      <c r="ACO35" s="13"/>
      <c r="ACP35" s="13"/>
      <c r="ACQ35" s="13"/>
      <c r="ACR35" s="13"/>
      <c r="ACS35" s="13"/>
      <c r="ACT35" s="13"/>
      <c r="ACU35" s="13"/>
      <c r="ACV35" s="13"/>
      <c r="ACW35" s="13"/>
      <c r="ACX35" s="13"/>
      <c r="ACY35" s="13"/>
      <c r="ACZ35" s="13"/>
      <c r="ADA35" s="13"/>
      <c r="ADB35" s="13"/>
      <c r="ADC35" s="13"/>
      <c r="ADD35" s="13"/>
      <c r="ADE35" s="13"/>
      <c r="ADF35" s="13"/>
      <c r="ADG35" s="13"/>
      <c r="ADH35" s="13"/>
      <c r="ADI35" s="13"/>
      <c r="ADJ35" s="13"/>
      <c r="ADK35" s="13"/>
      <c r="ADL35" s="13"/>
      <c r="ADM35" s="13"/>
      <c r="ADN35" s="13"/>
      <c r="ADO35" s="13"/>
      <c r="ADP35" s="13"/>
      <c r="ADQ35" s="13"/>
      <c r="ADR35" s="13"/>
      <c r="ADS35" s="13"/>
      <c r="ADT35" s="13"/>
      <c r="ADU35" s="13"/>
      <c r="ADV35" s="13"/>
      <c r="ADW35" s="13"/>
      <c r="ADX35" s="13"/>
      <c r="ADY35" s="13"/>
      <c r="ADZ35" s="13"/>
      <c r="AEA35" s="13"/>
      <c r="AEB35" s="13"/>
      <c r="AEC35" s="13"/>
      <c r="AED35" s="13"/>
      <c r="AEE35" s="13"/>
      <c r="AEF35" s="13"/>
      <c r="AEG35" s="13"/>
      <c r="AEH35" s="13"/>
      <c r="AEI35" s="13"/>
      <c r="AEJ35" s="13"/>
      <c r="AEK35" s="13"/>
      <c r="AEL35" s="13"/>
      <c r="AEM35" s="13"/>
      <c r="AEN35" s="13"/>
      <c r="AEO35" s="13"/>
      <c r="AEP35" s="13"/>
      <c r="AEQ35" s="13"/>
      <c r="AER35" s="13"/>
      <c r="AES35" s="13"/>
      <c r="AET35" s="13"/>
      <c r="AEU35" s="13"/>
      <c r="AEV35" s="13"/>
      <c r="AEW35" s="13"/>
      <c r="AEX35" s="13"/>
      <c r="AEY35" s="13"/>
      <c r="AEZ35" s="13"/>
      <c r="AFA35" s="13"/>
      <c r="AFB35" s="13"/>
      <c r="AFC35" s="13"/>
      <c r="AFD35" s="13"/>
      <c r="AFE35" s="13"/>
      <c r="AFF35" s="13"/>
      <c r="AFG35" s="13"/>
      <c r="AFH35" s="13"/>
      <c r="AFI35" s="13"/>
      <c r="AFJ35" s="13"/>
      <c r="AFK35" s="13"/>
      <c r="AFL35" s="13"/>
      <c r="AFM35" s="13"/>
      <c r="AFN35" s="13"/>
      <c r="AFO35" s="13"/>
      <c r="AFP35" s="13"/>
      <c r="AFQ35" s="13"/>
      <c r="AFR35" s="13"/>
      <c r="AFS35" s="13"/>
      <c r="AFT35" s="13"/>
      <c r="AFU35" s="13"/>
      <c r="AFV35" s="13"/>
      <c r="AFW35" s="13"/>
      <c r="AFX35" s="13"/>
      <c r="AFY35" s="13"/>
      <c r="AFZ35" s="13"/>
      <c r="AGA35" s="13"/>
      <c r="AGB35" s="13"/>
      <c r="AGC35" s="13"/>
      <c r="AGD35" s="13"/>
      <c r="AGE35" s="13"/>
      <c r="AGF35" s="13"/>
      <c r="AGG35" s="13"/>
      <c r="AGH35" s="13"/>
      <c r="AGI35" s="13"/>
      <c r="AGJ35" s="13"/>
      <c r="AGK35" s="13"/>
      <c r="AGL35" s="13"/>
      <c r="AGM35" s="13"/>
      <c r="AGN35" s="13"/>
      <c r="AGO35" s="13"/>
      <c r="AGP35" s="13"/>
      <c r="AGQ35" s="13"/>
      <c r="AGR35" s="13"/>
      <c r="AGS35" s="13"/>
      <c r="AGT35" s="13"/>
      <c r="AGU35" s="13"/>
      <c r="AGV35" s="13"/>
      <c r="AGW35" s="13"/>
      <c r="AGX35" s="13"/>
      <c r="AGY35" s="13"/>
      <c r="AGZ35" s="13"/>
      <c r="AHA35" s="13"/>
      <c r="AHB35" s="13"/>
      <c r="AHC35" s="13"/>
      <c r="AHD35" s="13"/>
      <c r="AHE35" s="13"/>
      <c r="AHF35" s="13"/>
      <c r="AHG35" s="13"/>
      <c r="AHH35" s="13"/>
      <c r="AHI35" s="13"/>
      <c r="AHJ35" s="13"/>
      <c r="AHK35" s="13"/>
      <c r="AHL35" s="13"/>
      <c r="AHM35" s="13"/>
      <c r="AHN35" s="13"/>
      <c r="AHO35" s="13"/>
      <c r="AHP35" s="13"/>
      <c r="AHQ35" s="13"/>
      <c r="AHR35" s="13"/>
      <c r="AHS35" s="13"/>
      <c r="AHT35" s="13"/>
      <c r="AHU35" s="13"/>
      <c r="AHV35" s="13"/>
      <c r="AHW35" s="13"/>
      <c r="AHX35" s="13"/>
      <c r="AHY35" s="13"/>
      <c r="AHZ35" s="13"/>
      <c r="AIA35" s="13"/>
      <c r="AIB35" s="13"/>
      <c r="AIC35" s="13"/>
      <c r="AID35" s="13"/>
      <c r="AIE35" s="13"/>
      <c r="AIF35" s="13"/>
      <c r="AIG35" s="13"/>
      <c r="AIH35" s="13"/>
      <c r="AII35" s="13"/>
      <c r="AIJ35" s="13"/>
      <c r="AIK35" s="13"/>
      <c r="AIL35" s="13"/>
      <c r="AIM35" s="13"/>
      <c r="AIN35" s="13"/>
      <c r="AIO35" s="13"/>
      <c r="AIP35" s="13"/>
      <c r="AIQ35" s="13"/>
      <c r="AIR35" s="13"/>
      <c r="AIS35" s="13"/>
      <c r="AIT35" s="13"/>
      <c r="AIU35" s="13"/>
      <c r="AIV35" s="13"/>
      <c r="AIW35" s="13"/>
      <c r="AIX35" s="13"/>
      <c r="AIY35" s="13"/>
      <c r="AIZ35" s="13"/>
      <c r="AJA35" s="13"/>
      <c r="AJB35" s="13"/>
      <c r="AJC35" s="13"/>
      <c r="AJD35" s="13"/>
      <c r="AJE35" s="13"/>
      <c r="AJF35" s="13"/>
      <c r="AJG35" s="13"/>
      <c r="AJH35" s="13"/>
      <c r="AJI35" s="13"/>
      <c r="AJJ35" s="13"/>
      <c r="AJK35" s="13"/>
      <c r="AJL35" s="13"/>
      <c r="AJM35" s="13"/>
      <c r="AJN35" s="13"/>
      <c r="AJO35" s="13"/>
      <c r="AJP35" s="13"/>
      <c r="AJQ35" s="13"/>
      <c r="AJR35" s="13"/>
      <c r="AJS35" s="13"/>
      <c r="AJT35" s="13"/>
      <c r="AJU35" s="13"/>
      <c r="AJV35" s="13"/>
      <c r="AJW35" s="13"/>
      <c r="AJX35" s="13"/>
      <c r="AJY35" s="13"/>
      <c r="AJZ35" s="13"/>
      <c r="AKA35" s="13"/>
      <c r="AKB35" s="13"/>
      <c r="AKC35" s="13"/>
      <c r="AKD35" s="13"/>
      <c r="AKE35" s="13"/>
      <c r="AKF35" s="13"/>
      <c r="AKG35" s="13"/>
      <c r="AKH35" s="13"/>
      <c r="AKI35" s="13"/>
      <c r="AKJ35" s="13"/>
      <c r="AKK35" s="13"/>
      <c r="AKL35" s="13"/>
      <c r="AKM35" s="13"/>
      <c r="AKN35" s="13"/>
      <c r="AKO35" s="13"/>
      <c r="AKP35" s="13"/>
      <c r="AKQ35" s="13"/>
      <c r="AKR35" s="13"/>
      <c r="AKS35" s="13"/>
      <c r="AKT35" s="13"/>
      <c r="AKU35" s="13"/>
      <c r="AKV35" s="13"/>
      <c r="AKW35" s="13"/>
      <c r="AKX35" s="13"/>
      <c r="AKY35" s="13"/>
      <c r="AKZ35" s="13"/>
      <c r="ALA35" s="13"/>
      <c r="ALB35" s="13"/>
      <c r="ALC35" s="13"/>
      <c r="ALD35" s="13"/>
      <c r="ALE35" s="13"/>
      <c r="ALF35" s="13"/>
      <c r="ALG35" s="13"/>
      <c r="ALH35" s="13"/>
      <c r="ALI35" s="13"/>
      <c r="ALJ35" s="13"/>
      <c r="ALK35" s="13"/>
      <c r="ALL35" s="13"/>
      <c r="ALM35" s="13"/>
      <c r="ALN35" s="13"/>
      <c r="ALO35" s="13"/>
      <c r="ALP35" s="13"/>
      <c r="ALQ35" s="13"/>
      <c r="ALR35" s="13"/>
      <c r="ALS35" s="13"/>
      <c r="ALT35" s="13"/>
      <c r="ALU35" s="13"/>
      <c r="ALV35" s="13"/>
      <c r="ALW35" s="13"/>
      <c r="ALX35" s="13"/>
      <c r="ALY35" s="13"/>
      <c r="ALZ35" s="13"/>
      <c r="AMA35" s="13"/>
      <c r="AMB35" s="13"/>
      <c r="AMC35" s="13"/>
      <c r="AMD35" s="13"/>
      <c r="AME35" s="13"/>
      <c r="AMF35" s="13"/>
      <c r="AMG35" s="13"/>
      <c r="AMH35" s="13"/>
      <c r="AMI35" s="13"/>
      <c r="AMJ35" s="13"/>
      <c r="AMK35" s="13"/>
      <c r="AML35" s="13"/>
      <c r="AMM35" s="13"/>
      <c r="AMN35" s="13"/>
      <c r="AMO35" s="13"/>
      <c r="AMP35" s="13"/>
      <c r="AMQ35" s="13"/>
      <c r="AMR35" s="13"/>
      <c r="AMS35" s="13"/>
      <c r="AMT35" s="13"/>
      <c r="AMU35" s="13"/>
      <c r="AMV35" s="13"/>
      <c r="AMW35" s="13"/>
      <c r="AMX35" s="13"/>
      <c r="AMY35" s="13"/>
      <c r="AMZ35" s="13"/>
      <c r="ANA35" s="13"/>
      <c r="ANB35" s="13"/>
      <c r="ANC35" s="13"/>
      <c r="AND35" s="13"/>
      <c r="ANE35" s="13"/>
      <c r="ANF35" s="13"/>
      <c r="ANG35" s="13"/>
      <c r="ANH35" s="13"/>
      <c r="ANI35" s="13"/>
      <c r="ANJ35" s="13"/>
      <c r="ANK35" s="13"/>
      <c r="ANL35" s="13"/>
      <c r="ANM35" s="13"/>
      <c r="ANN35" s="13"/>
      <c r="ANO35" s="13"/>
      <c r="ANP35" s="13"/>
      <c r="ANQ35" s="13"/>
      <c r="ANR35" s="13"/>
      <c r="ANS35" s="13"/>
      <c r="ANT35" s="13"/>
      <c r="ANU35" s="13"/>
      <c r="ANV35" s="13"/>
      <c r="ANW35" s="13"/>
      <c r="ANX35" s="13"/>
      <c r="ANY35" s="13"/>
      <c r="ANZ35" s="13"/>
      <c r="AOA35" s="13"/>
      <c r="AOB35" s="13"/>
      <c r="AOC35" s="13"/>
      <c r="AOD35" s="13"/>
      <c r="AOE35" s="13"/>
      <c r="AOF35" s="13"/>
      <c r="AOG35" s="13"/>
      <c r="AOH35" s="13"/>
      <c r="AOI35" s="13"/>
      <c r="AOJ35" s="13"/>
      <c r="AOK35" s="13"/>
      <c r="AOL35" s="13"/>
      <c r="AOM35" s="13"/>
      <c r="AON35" s="13"/>
      <c r="AOO35" s="13"/>
      <c r="AOP35" s="13"/>
      <c r="AOQ35" s="13"/>
      <c r="AOR35" s="13"/>
      <c r="AOS35" s="13"/>
      <c r="AOT35" s="13"/>
      <c r="AOU35" s="13"/>
      <c r="AOV35" s="13"/>
      <c r="AOW35" s="13"/>
      <c r="AOX35" s="13"/>
      <c r="AOY35" s="13"/>
      <c r="AOZ35" s="13"/>
      <c r="APA35" s="13"/>
      <c r="APB35" s="13"/>
      <c r="APC35" s="13"/>
      <c r="APD35" s="13"/>
      <c r="APE35" s="13"/>
      <c r="APF35" s="13"/>
      <c r="APG35" s="13"/>
      <c r="APH35" s="13"/>
      <c r="API35" s="13"/>
      <c r="APJ35" s="13"/>
      <c r="APK35" s="13"/>
      <c r="APL35" s="13"/>
      <c r="APM35" s="13"/>
      <c r="APN35" s="13"/>
      <c r="APO35" s="13"/>
      <c r="APP35" s="13"/>
      <c r="APQ35" s="13"/>
      <c r="APR35" s="13"/>
      <c r="APS35" s="13"/>
      <c r="APT35" s="13"/>
      <c r="APU35" s="13"/>
      <c r="APV35" s="13"/>
      <c r="APW35" s="13"/>
      <c r="APX35" s="13"/>
      <c r="APY35" s="13"/>
      <c r="APZ35" s="13"/>
      <c r="AQA35" s="13"/>
      <c r="AQB35" s="13"/>
      <c r="AQC35" s="13"/>
      <c r="AQD35" s="13"/>
      <c r="AQE35" s="13"/>
      <c r="AQF35" s="13"/>
      <c r="AQG35" s="13"/>
      <c r="AQH35" s="13"/>
      <c r="AQI35" s="13"/>
      <c r="AQJ35" s="13"/>
      <c r="AQK35" s="13"/>
      <c r="AQL35" s="13"/>
      <c r="AQM35" s="13"/>
      <c r="AQN35" s="13"/>
      <c r="AQO35" s="13"/>
      <c r="AQP35" s="13"/>
      <c r="AQQ35" s="13"/>
      <c r="AQR35" s="13"/>
      <c r="AQS35" s="13"/>
      <c r="AQT35" s="13"/>
      <c r="AQU35" s="13"/>
      <c r="AQV35" s="13"/>
      <c r="AQW35" s="13"/>
      <c r="AQX35" s="13"/>
      <c r="AQY35" s="13"/>
      <c r="AQZ35" s="13"/>
      <c r="ARA35" s="13"/>
      <c r="ARB35" s="13"/>
      <c r="ARC35" s="13"/>
      <c r="ARD35" s="13"/>
      <c r="ARE35" s="13"/>
      <c r="ARF35" s="13"/>
      <c r="ARG35" s="13"/>
      <c r="ARH35" s="13"/>
      <c r="ARI35" s="13"/>
      <c r="ARJ35" s="13"/>
      <c r="ARK35" s="13"/>
      <c r="ARL35" s="13"/>
      <c r="ARM35" s="13"/>
      <c r="ARN35" s="13"/>
      <c r="ARO35" s="13"/>
      <c r="ARP35" s="13"/>
      <c r="ARQ35" s="13"/>
      <c r="ARR35" s="13"/>
      <c r="ARS35" s="13"/>
      <c r="ART35" s="13"/>
      <c r="ARU35" s="13"/>
      <c r="ARV35" s="13"/>
      <c r="ARW35" s="13"/>
      <c r="ARX35" s="13"/>
      <c r="ARY35" s="13"/>
      <c r="ARZ35" s="13"/>
      <c r="ASA35" s="13"/>
      <c r="ASB35" s="13"/>
      <c r="ASC35" s="13"/>
      <c r="ASD35" s="13"/>
      <c r="ASE35" s="13"/>
      <c r="ASF35" s="13"/>
      <c r="ASG35" s="13"/>
      <c r="ASH35" s="13"/>
      <c r="ASI35" s="13"/>
      <c r="ASJ35" s="13"/>
      <c r="ASK35" s="13"/>
      <c r="ASL35" s="13"/>
      <c r="ASM35" s="13"/>
      <c r="ASN35" s="13"/>
      <c r="ASO35" s="13"/>
      <c r="ASP35" s="13"/>
      <c r="ASQ35" s="13"/>
      <c r="ASR35" s="13"/>
      <c r="ASS35" s="13"/>
      <c r="AST35" s="13"/>
      <c r="ASU35" s="13"/>
      <c r="ASV35" s="13"/>
      <c r="ASW35" s="13"/>
      <c r="ASX35" s="13"/>
      <c r="ASY35" s="13"/>
      <c r="ASZ35" s="13"/>
      <c r="ATA35" s="13"/>
      <c r="ATB35" s="13"/>
      <c r="ATC35" s="13"/>
      <c r="ATD35" s="13"/>
      <c r="ATE35" s="13"/>
      <c r="ATF35" s="13"/>
      <c r="ATG35" s="13"/>
      <c r="ATH35" s="13"/>
      <c r="ATI35" s="13"/>
      <c r="ATJ35" s="13"/>
      <c r="ATK35" s="13"/>
      <c r="ATL35" s="13"/>
      <c r="ATM35" s="13"/>
      <c r="ATN35" s="13"/>
      <c r="ATO35" s="13"/>
      <c r="ATP35" s="13"/>
      <c r="ATQ35" s="13"/>
      <c r="ATR35" s="13"/>
      <c r="ATS35" s="13"/>
      <c r="ATT35" s="13"/>
      <c r="ATU35" s="13"/>
      <c r="ATV35" s="13"/>
      <c r="ATW35" s="13"/>
      <c r="ATX35" s="13"/>
      <c r="ATY35" s="13"/>
      <c r="ATZ35" s="13"/>
      <c r="AUA35" s="13"/>
      <c r="AUB35" s="13"/>
      <c r="AUC35" s="13"/>
      <c r="AUD35" s="13"/>
      <c r="AUE35" s="13"/>
      <c r="AUF35" s="13"/>
      <c r="AUG35" s="13"/>
      <c r="AUH35" s="13"/>
      <c r="AUI35" s="13"/>
      <c r="AUJ35" s="13"/>
      <c r="AUK35" s="13"/>
      <c r="AUL35" s="13"/>
      <c r="AUM35" s="13"/>
      <c r="AUN35" s="13"/>
      <c r="AUO35" s="13"/>
      <c r="AUP35" s="13"/>
      <c r="AUQ35" s="13"/>
      <c r="AUR35" s="13"/>
      <c r="AUS35" s="13"/>
      <c r="AUT35" s="13"/>
      <c r="AUU35" s="13"/>
      <c r="AUV35" s="13"/>
      <c r="AUW35" s="13"/>
      <c r="AUX35" s="13"/>
      <c r="AUY35" s="13"/>
      <c r="AUZ35" s="13"/>
      <c r="AVA35" s="13"/>
      <c r="AVB35" s="13"/>
      <c r="AVC35" s="13"/>
      <c r="AVD35" s="13"/>
      <c r="AVE35" s="13"/>
      <c r="AVF35" s="13"/>
      <c r="AVG35" s="13"/>
      <c r="AVH35" s="13"/>
      <c r="AVI35" s="13"/>
      <c r="AVJ35" s="13"/>
      <c r="AVK35" s="13"/>
      <c r="AVL35" s="13"/>
      <c r="AVM35" s="13"/>
      <c r="AVN35" s="13"/>
      <c r="AVO35" s="13"/>
      <c r="AVP35" s="13"/>
      <c r="AVQ35" s="13"/>
      <c r="AVR35" s="13"/>
      <c r="AVS35" s="13"/>
      <c r="AVT35" s="13"/>
      <c r="AVU35" s="13"/>
      <c r="AVV35" s="13"/>
      <c r="AVW35" s="13"/>
      <c r="AVX35" s="13"/>
      <c r="AVY35" s="13"/>
      <c r="AVZ35" s="13"/>
      <c r="AWA35" s="13"/>
      <c r="AWB35" s="13"/>
      <c r="AWC35" s="13"/>
      <c r="AWD35" s="13"/>
      <c r="AWE35" s="13"/>
      <c r="AWF35" s="13"/>
      <c r="AWG35" s="13"/>
      <c r="AWH35" s="13"/>
      <c r="AWI35" s="13"/>
      <c r="AWJ35" s="13"/>
      <c r="AWK35" s="13"/>
      <c r="AWL35" s="13"/>
      <c r="AWM35" s="13"/>
      <c r="AWN35" s="13"/>
      <c r="AWO35" s="13"/>
      <c r="AWP35" s="13"/>
      <c r="AWQ35" s="13"/>
      <c r="AWR35" s="13"/>
      <c r="AWS35" s="13"/>
      <c r="AWT35" s="13"/>
      <c r="AWU35" s="13"/>
      <c r="AWV35" s="13"/>
      <c r="AWW35" s="13"/>
      <c r="AWX35" s="13"/>
      <c r="AWY35" s="13"/>
      <c r="AWZ35" s="13"/>
      <c r="AXA35" s="13"/>
      <c r="AXB35" s="13"/>
      <c r="AXC35" s="13"/>
      <c r="AXD35" s="13"/>
      <c r="AXE35" s="13"/>
      <c r="AXF35" s="13"/>
      <c r="AXG35" s="13"/>
      <c r="AXH35" s="13"/>
      <c r="AXI35" s="13"/>
      <c r="AXJ35" s="13"/>
      <c r="AXK35" s="13"/>
      <c r="AXL35" s="13"/>
      <c r="AXM35" s="13"/>
      <c r="AXN35" s="13"/>
      <c r="AXO35" s="13"/>
      <c r="AXP35" s="13"/>
      <c r="AXQ35" s="13"/>
      <c r="AXR35" s="13"/>
      <c r="AXS35" s="13"/>
      <c r="AXT35" s="13"/>
      <c r="AXU35" s="13"/>
      <c r="AXV35" s="13"/>
      <c r="AXW35" s="13"/>
      <c r="AXX35" s="13"/>
      <c r="AXY35" s="13"/>
      <c r="AXZ35" s="13"/>
      <c r="AYA35" s="13"/>
      <c r="AYB35" s="13"/>
      <c r="AYC35" s="13"/>
      <c r="AYD35" s="13"/>
      <c r="AYE35" s="13"/>
      <c r="AYF35" s="13"/>
      <c r="AYG35" s="13"/>
      <c r="AYH35" s="13"/>
      <c r="AYI35" s="13"/>
      <c r="AYJ35" s="13"/>
      <c r="AYK35" s="13"/>
      <c r="AYL35" s="13"/>
      <c r="AYM35" s="13"/>
      <c r="AYN35" s="13"/>
      <c r="AYO35" s="13"/>
      <c r="AYP35" s="13"/>
      <c r="AYQ35" s="13"/>
      <c r="AYR35" s="13"/>
      <c r="AYS35" s="13"/>
      <c r="AYT35" s="13"/>
      <c r="AYU35" s="13"/>
      <c r="AYV35" s="13"/>
      <c r="AYW35" s="13"/>
      <c r="AYX35" s="13"/>
      <c r="AYY35" s="13"/>
      <c r="AYZ35" s="13"/>
      <c r="AZA35" s="13"/>
      <c r="AZB35" s="13"/>
      <c r="AZC35" s="13"/>
      <c r="AZD35" s="13"/>
      <c r="AZE35" s="13"/>
      <c r="AZF35" s="13"/>
      <c r="AZG35" s="13"/>
      <c r="AZH35" s="13"/>
      <c r="AZI35" s="13"/>
      <c r="AZJ35" s="13"/>
      <c r="AZK35" s="13"/>
      <c r="AZL35" s="13"/>
      <c r="AZM35" s="13"/>
      <c r="AZN35" s="13"/>
      <c r="AZO35" s="13"/>
      <c r="AZP35" s="13"/>
      <c r="AZQ35" s="13"/>
      <c r="AZR35" s="13"/>
      <c r="AZS35" s="13"/>
      <c r="AZT35" s="13"/>
      <c r="AZU35" s="13"/>
      <c r="AZV35" s="13"/>
      <c r="AZW35" s="13"/>
      <c r="AZX35" s="13"/>
      <c r="AZY35" s="13"/>
      <c r="AZZ35" s="13"/>
      <c r="BAA35" s="13"/>
      <c r="BAB35" s="13"/>
      <c r="BAC35" s="13"/>
      <c r="BAD35" s="13"/>
      <c r="BAE35" s="13"/>
      <c r="BAF35" s="13"/>
      <c r="BAG35" s="13"/>
      <c r="BAH35" s="13"/>
      <c r="BAI35" s="13"/>
      <c r="BAJ35" s="13"/>
      <c r="BAK35" s="13"/>
      <c r="BAL35" s="13"/>
      <c r="BAM35" s="13"/>
      <c r="BAN35" s="13"/>
      <c r="BAO35" s="13"/>
      <c r="BAP35" s="13"/>
      <c r="BAQ35" s="13"/>
      <c r="BAR35" s="13"/>
      <c r="BAS35" s="13"/>
      <c r="BAT35" s="13"/>
      <c r="BAU35" s="13"/>
      <c r="BAV35" s="13"/>
      <c r="BAW35" s="13"/>
      <c r="BAX35" s="13"/>
      <c r="BAY35" s="13"/>
      <c r="BAZ35" s="13"/>
      <c r="BBA35" s="13"/>
      <c r="BBB35" s="13"/>
      <c r="BBC35" s="13"/>
      <c r="BBD35" s="13"/>
      <c r="BBE35" s="13"/>
      <c r="BBF35" s="13"/>
      <c r="BBG35" s="13"/>
      <c r="BBH35" s="13"/>
      <c r="BBI35" s="13"/>
      <c r="BBJ35" s="13"/>
      <c r="BBK35" s="13"/>
      <c r="BBL35" s="13"/>
      <c r="BBM35" s="13"/>
      <c r="BBN35" s="13"/>
      <c r="BBO35" s="13"/>
      <c r="BBP35" s="13"/>
      <c r="BBQ35" s="13"/>
      <c r="BBR35" s="13"/>
      <c r="BBS35" s="13"/>
      <c r="BBT35" s="13"/>
      <c r="BBU35" s="13"/>
      <c r="BBV35" s="13"/>
      <c r="BBW35" s="13"/>
      <c r="BBX35" s="13"/>
      <c r="BBY35" s="13"/>
      <c r="BBZ35" s="13"/>
      <c r="BCA35" s="13"/>
      <c r="BCB35" s="13"/>
      <c r="BCC35" s="13"/>
      <c r="BCD35" s="13"/>
      <c r="BCE35" s="13"/>
      <c r="BCF35" s="13"/>
      <c r="BCG35" s="13"/>
      <c r="BCH35" s="13"/>
      <c r="BCI35" s="13"/>
      <c r="BCJ35" s="13"/>
      <c r="BCK35" s="13"/>
      <c r="BCL35" s="13"/>
      <c r="BCM35" s="13"/>
      <c r="BCN35" s="13"/>
      <c r="BCO35" s="13"/>
      <c r="BCP35" s="13"/>
      <c r="BCQ35" s="13"/>
      <c r="BCR35" s="13"/>
      <c r="BCS35" s="13"/>
      <c r="BCT35" s="13"/>
      <c r="BCU35" s="13"/>
      <c r="BCV35" s="13"/>
      <c r="BCW35" s="13"/>
      <c r="BCX35" s="13"/>
      <c r="BCY35" s="13"/>
      <c r="BCZ35" s="13"/>
      <c r="BDA35" s="13"/>
      <c r="BDB35" s="13"/>
      <c r="BDC35" s="13"/>
      <c r="BDD35" s="13"/>
      <c r="BDE35" s="13"/>
      <c r="BDF35" s="13"/>
      <c r="BDG35" s="13"/>
      <c r="BDH35" s="13"/>
      <c r="BDI35" s="13"/>
      <c r="BDJ35" s="13"/>
      <c r="BDK35" s="13"/>
      <c r="BDL35" s="13"/>
      <c r="BDM35" s="13"/>
      <c r="BDN35" s="13"/>
      <c r="BDO35" s="13"/>
      <c r="BDP35" s="13"/>
      <c r="BDQ35" s="13"/>
      <c r="BDR35" s="13"/>
      <c r="BDS35" s="13"/>
      <c r="BDT35" s="13"/>
      <c r="BDU35" s="13"/>
      <c r="BDV35" s="13"/>
      <c r="BDW35" s="13"/>
      <c r="BDX35" s="13"/>
      <c r="BDY35" s="13"/>
      <c r="BDZ35" s="13"/>
      <c r="BEA35" s="13"/>
      <c r="BEB35" s="13"/>
      <c r="BEC35" s="13"/>
      <c r="BED35" s="13"/>
      <c r="BEE35" s="13"/>
      <c r="BEF35" s="13"/>
      <c r="BEG35" s="13"/>
      <c r="BEH35" s="13"/>
      <c r="BEI35" s="13"/>
      <c r="BEJ35" s="13"/>
      <c r="BEK35" s="13"/>
      <c r="BEL35" s="13"/>
      <c r="BEM35" s="13"/>
      <c r="BEN35" s="13"/>
      <c r="BEO35" s="13"/>
      <c r="BEP35" s="13"/>
      <c r="BEQ35" s="13"/>
      <c r="BER35" s="13"/>
      <c r="BES35" s="13"/>
      <c r="BET35" s="13"/>
      <c r="BEU35" s="13"/>
      <c r="BEV35" s="13"/>
      <c r="BEW35" s="13"/>
      <c r="BEX35" s="13"/>
      <c r="BEY35" s="13"/>
      <c r="BEZ35" s="13"/>
      <c r="BFA35" s="13"/>
      <c r="BFB35" s="13"/>
      <c r="BFC35" s="13"/>
      <c r="BFD35" s="13"/>
      <c r="BFE35" s="13"/>
      <c r="BFF35" s="13"/>
      <c r="BFG35" s="13"/>
      <c r="BFH35" s="13"/>
      <c r="BFI35" s="13"/>
      <c r="BFJ35" s="13"/>
      <c r="BFK35" s="13"/>
      <c r="BFL35" s="13"/>
      <c r="BFM35" s="13"/>
      <c r="BFN35" s="13"/>
      <c r="BFO35" s="13"/>
      <c r="BFP35" s="13"/>
      <c r="BFQ35" s="13"/>
      <c r="BFR35" s="13"/>
      <c r="BFS35" s="13"/>
      <c r="BFT35" s="13"/>
      <c r="BFU35" s="13"/>
      <c r="BFV35" s="13"/>
      <c r="BFW35" s="13"/>
      <c r="BFX35" s="13"/>
      <c r="BFY35" s="13"/>
      <c r="BFZ35" s="13"/>
      <c r="BGA35" s="13"/>
      <c r="BGB35" s="13"/>
      <c r="BGC35" s="13"/>
      <c r="BGD35" s="13"/>
      <c r="BGE35" s="13"/>
      <c r="BGF35" s="13"/>
      <c r="BGG35" s="13"/>
      <c r="BGH35" s="13"/>
      <c r="BGI35" s="13"/>
      <c r="BGJ35" s="13"/>
      <c r="BGK35" s="13"/>
      <c r="BGL35" s="13"/>
      <c r="BGM35" s="13"/>
      <c r="BGN35" s="13"/>
      <c r="BGO35" s="13"/>
      <c r="BGP35" s="13"/>
      <c r="BGQ35" s="13"/>
      <c r="BGR35" s="13"/>
      <c r="BGS35" s="13"/>
      <c r="BGT35" s="13"/>
      <c r="BGU35" s="13"/>
      <c r="BGV35" s="13"/>
      <c r="BGW35" s="13"/>
      <c r="BGX35" s="13"/>
      <c r="BGY35" s="13"/>
      <c r="BGZ35" s="13"/>
      <c r="BHA35" s="13"/>
      <c r="BHB35" s="13"/>
      <c r="BHC35" s="13"/>
      <c r="BHD35" s="13"/>
      <c r="BHE35" s="13"/>
      <c r="BHF35" s="13"/>
      <c r="BHG35" s="13"/>
      <c r="BHH35" s="13"/>
      <c r="BHI35" s="13"/>
      <c r="BHJ35" s="13"/>
      <c r="BHK35" s="13"/>
      <c r="BHL35" s="13"/>
      <c r="BHM35" s="13"/>
      <c r="BHN35" s="13"/>
      <c r="BHO35" s="13"/>
      <c r="BHP35" s="13"/>
      <c r="BHQ35" s="13"/>
      <c r="BHR35" s="13"/>
      <c r="BHS35" s="13"/>
      <c r="BHT35" s="13"/>
      <c r="BHU35" s="13"/>
      <c r="BHV35" s="13"/>
      <c r="BHW35" s="13"/>
      <c r="BHX35" s="13"/>
      <c r="BHY35" s="13"/>
      <c r="BHZ35" s="13"/>
      <c r="BIA35" s="13"/>
      <c r="BIB35" s="13"/>
      <c r="BIC35" s="13"/>
      <c r="BID35" s="13"/>
      <c r="BIE35" s="13"/>
      <c r="BIF35" s="13"/>
      <c r="BIG35" s="13"/>
      <c r="BIH35" s="13"/>
      <c r="BII35" s="13"/>
      <c r="BIJ35" s="13"/>
      <c r="BIK35" s="13"/>
      <c r="BIL35" s="13"/>
      <c r="BIM35" s="13"/>
      <c r="BIN35" s="13"/>
      <c r="BIO35" s="13"/>
      <c r="BIP35" s="13"/>
      <c r="BIQ35" s="13"/>
      <c r="BIR35" s="13"/>
      <c r="BIS35" s="13"/>
      <c r="BIT35" s="13"/>
      <c r="BIU35" s="13"/>
      <c r="BIV35" s="13"/>
      <c r="BIW35" s="13"/>
      <c r="BIX35" s="13"/>
      <c r="BIY35" s="13"/>
      <c r="BIZ35" s="13"/>
      <c r="BJA35" s="13"/>
      <c r="BJB35" s="13"/>
      <c r="BJC35" s="13"/>
      <c r="BJD35" s="13"/>
      <c r="BJE35" s="13"/>
      <c r="BJF35" s="13"/>
      <c r="BJG35" s="13"/>
      <c r="BJH35" s="13"/>
      <c r="BJI35" s="13"/>
      <c r="BJJ35" s="13"/>
      <c r="BJK35" s="13"/>
      <c r="BJL35" s="13"/>
      <c r="BJM35" s="13"/>
      <c r="BJN35" s="13"/>
      <c r="BJO35" s="13"/>
      <c r="BJP35" s="13"/>
      <c r="BJQ35" s="13"/>
      <c r="BJR35" s="13"/>
      <c r="BJS35" s="13"/>
      <c r="BJT35" s="13"/>
      <c r="BJU35" s="13"/>
      <c r="BJV35" s="13"/>
      <c r="BJW35" s="13"/>
      <c r="BJX35" s="13"/>
      <c r="BJY35" s="13"/>
      <c r="BJZ35" s="13"/>
      <c r="BKA35" s="13"/>
      <c r="BKB35" s="13"/>
      <c r="BKC35" s="13"/>
      <c r="BKD35" s="13"/>
      <c r="BKE35" s="13"/>
      <c r="BKF35" s="13"/>
      <c r="BKG35" s="13"/>
      <c r="BKH35" s="13"/>
      <c r="BKI35" s="13"/>
      <c r="BKJ35" s="13"/>
      <c r="BKK35" s="13"/>
      <c r="BKL35" s="13"/>
      <c r="BKM35" s="13"/>
      <c r="BKN35" s="13"/>
      <c r="BKO35" s="13"/>
      <c r="BKP35" s="13"/>
      <c r="BKQ35" s="13"/>
      <c r="BKR35" s="13"/>
      <c r="BKS35" s="13"/>
      <c r="BKT35" s="13"/>
      <c r="BKU35" s="13"/>
      <c r="BKV35" s="13"/>
      <c r="BKW35" s="13"/>
      <c r="BKX35" s="13"/>
      <c r="BKY35" s="13"/>
      <c r="BKZ35" s="13"/>
      <c r="BLA35" s="13"/>
      <c r="BLB35" s="13"/>
      <c r="BLC35" s="13"/>
      <c r="BLD35" s="13"/>
      <c r="BLE35" s="13"/>
      <c r="BLF35" s="13"/>
      <c r="BLG35" s="13"/>
      <c r="BLH35" s="13"/>
      <c r="BLI35" s="13"/>
      <c r="BLJ35" s="13"/>
      <c r="BLK35" s="13"/>
      <c r="BLL35" s="13"/>
      <c r="BLM35" s="13"/>
      <c r="BLN35" s="13"/>
      <c r="BLO35" s="13"/>
      <c r="BLP35" s="13"/>
      <c r="BLQ35" s="13"/>
      <c r="BLR35" s="13"/>
      <c r="BLS35" s="13"/>
      <c r="BLT35" s="13"/>
      <c r="BLU35" s="13"/>
      <c r="BLV35" s="13"/>
      <c r="BLW35" s="13"/>
      <c r="BLX35" s="13"/>
      <c r="BLY35" s="13"/>
      <c r="BLZ35" s="13"/>
      <c r="BMA35" s="13"/>
      <c r="BMB35" s="13"/>
      <c r="BMC35" s="13"/>
      <c r="BMD35" s="13"/>
      <c r="BME35" s="13"/>
      <c r="BMF35" s="13"/>
      <c r="BMG35" s="13"/>
      <c r="BMH35" s="13"/>
      <c r="BMI35" s="13"/>
      <c r="BMJ35" s="13"/>
      <c r="BMK35" s="13"/>
      <c r="BML35" s="13"/>
      <c r="BMM35" s="13"/>
      <c r="BMN35" s="13"/>
      <c r="BMO35" s="13"/>
      <c r="BMP35" s="13"/>
      <c r="BMQ35" s="13"/>
      <c r="BMR35" s="13"/>
      <c r="BMS35" s="13"/>
      <c r="BMT35" s="13"/>
      <c r="BMU35" s="13"/>
      <c r="BMV35" s="13"/>
      <c r="BMW35" s="13"/>
      <c r="BMX35" s="13"/>
      <c r="BMY35" s="13"/>
      <c r="BMZ35" s="13"/>
      <c r="BNA35" s="13"/>
      <c r="BNB35" s="13"/>
      <c r="BNC35" s="13"/>
      <c r="BND35" s="13"/>
      <c r="BNE35" s="13"/>
      <c r="BNF35" s="13"/>
      <c r="BNG35" s="13"/>
      <c r="BNH35" s="13"/>
      <c r="BNI35" s="13"/>
      <c r="BNJ35" s="13"/>
      <c r="BNK35" s="13"/>
      <c r="BNL35" s="13"/>
      <c r="BNM35" s="13"/>
      <c r="BNN35" s="13"/>
      <c r="BNO35" s="13"/>
      <c r="BNP35" s="13"/>
      <c r="BNQ35" s="13"/>
      <c r="BNR35" s="13"/>
      <c r="BNS35" s="13"/>
      <c r="BNT35" s="13"/>
      <c r="BNU35" s="13"/>
      <c r="BNV35" s="13"/>
      <c r="BNW35" s="13"/>
      <c r="BNX35" s="13"/>
      <c r="BNY35" s="13"/>
      <c r="BNZ35" s="13"/>
      <c r="BOA35" s="13"/>
      <c r="BOB35" s="13"/>
      <c r="BOC35" s="13"/>
      <c r="BOD35" s="13"/>
      <c r="BOE35" s="13"/>
      <c r="BOF35" s="13"/>
      <c r="BOG35" s="13"/>
      <c r="BOH35" s="13"/>
      <c r="BOI35" s="13"/>
      <c r="BOJ35" s="13"/>
      <c r="BOK35" s="13"/>
      <c r="BOL35" s="13"/>
      <c r="BOM35" s="13"/>
      <c r="BON35" s="13"/>
      <c r="BOO35" s="13"/>
      <c r="BOP35" s="13"/>
      <c r="BOQ35" s="13"/>
      <c r="BOR35" s="13"/>
      <c r="BOS35" s="13"/>
      <c r="BOT35" s="13"/>
      <c r="BOU35" s="13"/>
      <c r="BOV35" s="13"/>
      <c r="BOW35" s="13"/>
      <c r="BOX35" s="13"/>
      <c r="BOY35" s="13"/>
      <c r="BOZ35" s="13"/>
      <c r="BPA35" s="13"/>
      <c r="BPB35" s="13"/>
      <c r="BPC35" s="13"/>
      <c r="BPD35" s="13"/>
      <c r="BPE35" s="13"/>
      <c r="BPF35" s="13"/>
      <c r="BPG35" s="13"/>
      <c r="BPH35" s="13"/>
      <c r="BPI35" s="13"/>
      <c r="BPJ35" s="13"/>
      <c r="BPK35" s="13"/>
      <c r="BPL35" s="13"/>
      <c r="BPM35" s="13"/>
      <c r="BPN35" s="13"/>
      <c r="BPO35" s="13"/>
      <c r="BPP35" s="13"/>
      <c r="BPQ35" s="13"/>
      <c r="BPR35" s="13"/>
      <c r="BPS35" s="13"/>
      <c r="BPT35" s="13"/>
      <c r="BPU35" s="13"/>
      <c r="BPV35" s="13"/>
      <c r="BPW35" s="13"/>
      <c r="BPX35" s="13"/>
      <c r="BPY35" s="13"/>
      <c r="BPZ35" s="13"/>
      <c r="BQA35" s="13"/>
      <c r="BQB35" s="13"/>
      <c r="BQC35" s="13"/>
      <c r="BQD35" s="13"/>
      <c r="BQE35" s="13"/>
      <c r="BQF35" s="13"/>
      <c r="BQG35" s="13"/>
      <c r="BQH35" s="13"/>
      <c r="BQI35" s="13"/>
      <c r="BQJ35" s="13"/>
      <c r="BQK35" s="13"/>
      <c r="BQL35" s="13"/>
      <c r="BQM35" s="13"/>
      <c r="BQN35" s="13"/>
      <c r="BQO35" s="13"/>
      <c r="BQP35" s="13"/>
      <c r="BQQ35" s="13"/>
      <c r="BQR35" s="13"/>
      <c r="BQS35" s="13"/>
      <c r="BQT35" s="13"/>
      <c r="BQU35" s="13"/>
      <c r="BQV35" s="13"/>
      <c r="BQW35" s="13"/>
      <c r="BQX35" s="13"/>
      <c r="BQY35" s="13"/>
      <c r="BQZ35" s="13"/>
      <c r="BRA35" s="13"/>
      <c r="BRB35" s="13"/>
      <c r="BRC35" s="13"/>
      <c r="BRD35" s="13"/>
      <c r="BRE35" s="13"/>
      <c r="BRF35" s="13"/>
      <c r="BRG35" s="13"/>
      <c r="BRH35" s="13"/>
      <c r="BRI35" s="13"/>
      <c r="BRJ35" s="13"/>
      <c r="BRK35" s="13"/>
      <c r="BRL35" s="13"/>
      <c r="BRM35" s="13"/>
      <c r="BRN35" s="13"/>
      <c r="BRO35" s="13"/>
      <c r="BRP35" s="13"/>
      <c r="BRQ35" s="13"/>
      <c r="BRR35" s="13"/>
      <c r="BRS35" s="13"/>
      <c r="BRT35" s="13"/>
      <c r="BRU35" s="13"/>
      <c r="BRV35" s="13"/>
      <c r="BRW35" s="13"/>
      <c r="BRX35" s="13"/>
      <c r="BRY35" s="13"/>
      <c r="BRZ35" s="13"/>
      <c r="BSA35" s="13"/>
      <c r="BSB35" s="13"/>
      <c r="BSC35" s="13"/>
      <c r="BSD35" s="13"/>
      <c r="BSE35" s="13"/>
      <c r="BSF35" s="13"/>
      <c r="BSG35" s="13"/>
      <c r="BSH35" s="13"/>
      <c r="BSI35" s="13"/>
      <c r="BSJ35" s="13"/>
      <c r="BSK35" s="13"/>
      <c r="BSL35" s="13"/>
      <c r="BSM35" s="13"/>
      <c r="BSN35" s="13"/>
      <c r="BSO35" s="13"/>
      <c r="BSP35" s="13"/>
      <c r="BSQ35" s="13"/>
      <c r="BSR35" s="13"/>
      <c r="BSS35" s="13"/>
      <c r="BST35" s="13"/>
      <c r="BSU35" s="13"/>
      <c r="BSV35" s="13"/>
      <c r="BSW35" s="13"/>
      <c r="BSX35" s="13"/>
      <c r="BSY35" s="13"/>
      <c r="BSZ35" s="13"/>
      <c r="BTA35" s="13"/>
      <c r="BTB35" s="13"/>
      <c r="BTC35" s="13"/>
      <c r="BTD35" s="13"/>
      <c r="BTE35" s="13"/>
      <c r="BTF35" s="13"/>
      <c r="BTG35" s="13"/>
      <c r="BTH35" s="13"/>
      <c r="BTI35" s="13"/>
      <c r="BTJ35" s="13"/>
      <c r="BTK35" s="13"/>
      <c r="BTL35" s="13"/>
      <c r="BTM35" s="13"/>
      <c r="BTN35" s="13"/>
      <c r="BTO35" s="13"/>
      <c r="BTP35" s="13"/>
      <c r="BTQ35" s="13"/>
      <c r="BTR35" s="13"/>
      <c r="BTS35" s="13"/>
      <c r="BTT35" s="13"/>
      <c r="BTU35" s="13"/>
      <c r="BTV35" s="13"/>
      <c r="BTW35" s="13"/>
      <c r="BTX35" s="13"/>
      <c r="BTY35" s="13"/>
      <c r="BTZ35" s="13"/>
      <c r="BUA35" s="13"/>
      <c r="BUB35" s="13"/>
      <c r="BUC35" s="13"/>
      <c r="BUD35" s="13"/>
      <c r="BUE35" s="13"/>
      <c r="BUF35" s="13"/>
      <c r="BUG35" s="13"/>
      <c r="BUH35" s="13"/>
      <c r="BUI35" s="13"/>
      <c r="BUJ35" s="13"/>
      <c r="BUK35" s="13"/>
      <c r="BUL35" s="13"/>
      <c r="BUM35" s="13"/>
      <c r="BUN35" s="13"/>
      <c r="BUO35" s="13"/>
      <c r="BUP35" s="13"/>
      <c r="BUQ35" s="13"/>
      <c r="BUR35" s="13"/>
      <c r="BUS35" s="13"/>
      <c r="BUT35" s="13"/>
      <c r="BUU35" s="13"/>
      <c r="BUV35" s="13"/>
      <c r="BUW35" s="13"/>
      <c r="BUX35" s="13"/>
      <c r="BUY35" s="13"/>
      <c r="BUZ35" s="13"/>
      <c r="BVA35" s="13"/>
      <c r="BVB35" s="13"/>
      <c r="BVC35" s="13"/>
      <c r="BVD35" s="13"/>
      <c r="BVE35" s="13"/>
      <c r="BVF35" s="13"/>
      <c r="BVG35" s="13"/>
      <c r="BVH35" s="13"/>
      <c r="BVI35" s="13"/>
      <c r="BVJ35" s="13"/>
      <c r="BVK35" s="13"/>
      <c r="BVL35" s="13"/>
      <c r="BVM35" s="13"/>
      <c r="BVN35" s="13"/>
      <c r="BVO35" s="13"/>
      <c r="BVP35" s="13"/>
      <c r="BVQ35" s="13"/>
      <c r="BVR35" s="13"/>
      <c r="BVS35" s="13"/>
      <c r="BVT35" s="13"/>
      <c r="BVU35" s="13"/>
      <c r="BVV35" s="13"/>
      <c r="BVW35" s="13"/>
      <c r="BVX35" s="13"/>
      <c r="BVY35" s="13"/>
      <c r="BVZ35" s="13"/>
      <c r="BWA35" s="13"/>
      <c r="BWB35" s="13"/>
      <c r="BWC35" s="13"/>
      <c r="BWD35" s="13"/>
      <c r="BWE35" s="13"/>
      <c r="BWF35" s="13"/>
      <c r="BWG35" s="13"/>
      <c r="BWH35" s="13"/>
      <c r="BWI35" s="13"/>
      <c r="BWJ35" s="13"/>
      <c r="BWK35" s="13"/>
      <c r="BWL35" s="13"/>
      <c r="BWM35" s="13"/>
      <c r="BWN35" s="13"/>
      <c r="BWO35" s="13"/>
      <c r="BWP35" s="13"/>
      <c r="BWQ35" s="13"/>
      <c r="BWR35" s="13"/>
      <c r="BWS35" s="13"/>
      <c r="BWT35" s="13"/>
      <c r="BWU35" s="13"/>
      <c r="BWV35" s="13"/>
      <c r="BWW35" s="13"/>
      <c r="BWX35" s="13"/>
      <c r="BWY35" s="13"/>
      <c r="BWZ35" s="13"/>
      <c r="BXA35" s="13"/>
      <c r="BXB35" s="13"/>
      <c r="BXC35" s="13"/>
      <c r="BXD35" s="13"/>
      <c r="BXE35" s="13"/>
      <c r="BXF35" s="13"/>
      <c r="BXG35" s="13"/>
      <c r="BXH35" s="13"/>
      <c r="BXI35" s="13"/>
      <c r="BXJ35" s="13"/>
      <c r="BXK35" s="13"/>
      <c r="BXL35" s="13"/>
      <c r="BXM35" s="13"/>
      <c r="BXN35" s="13"/>
      <c r="BXO35" s="13"/>
      <c r="BXP35" s="13"/>
      <c r="BXQ35" s="13"/>
      <c r="BXR35" s="13"/>
      <c r="BXS35" s="13"/>
      <c r="BXT35" s="13"/>
      <c r="BXU35" s="13"/>
      <c r="BXV35" s="13"/>
      <c r="BXW35" s="13"/>
      <c r="BXX35" s="13"/>
      <c r="BXY35" s="13"/>
      <c r="BXZ35" s="13"/>
      <c r="BYA35" s="13"/>
      <c r="BYB35" s="13"/>
      <c r="BYC35" s="13"/>
      <c r="BYD35" s="13"/>
      <c r="BYE35" s="13"/>
      <c r="BYF35" s="13"/>
      <c r="BYG35" s="13"/>
      <c r="BYH35" s="13"/>
      <c r="BYI35" s="13"/>
      <c r="BYJ35" s="13"/>
      <c r="BYK35" s="13"/>
      <c r="BYL35" s="13"/>
      <c r="BYM35" s="13"/>
      <c r="BYN35" s="13"/>
      <c r="BYO35" s="13"/>
      <c r="BYP35" s="13"/>
      <c r="BYQ35" s="13"/>
      <c r="BYR35" s="13"/>
      <c r="BYS35" s="13"/>
      <c r="BYT35" s="13"/>
      <c r="BYU35" s="13"/>
      <c r="BYV35" s="13"/>
      <c r="BYW35" s="13"/>
      <c r="BYX35" s="13"/>
      <c r="BYY35" s="13"/>
      <c r="BYZ35" s="13"/>
      <c r="BZA35" s="13"/>
      <c r="BZB35" s="13"/>
      <c r="BZC35" s="13"/>
      <c r="BZD35" s="13"/>
      <c r="BZE35" s="13"/>
      <c r="BZF35" s="13"/>
      <c r="BZG35" s="13"/>
      <c r="BZH35" s="13"/>
      <c r="BZI35" s="13"/>
      <c r="BZJ35" s="13"/>
      <c r="BZK35" s="13"/>
      <c r="BZL35" s="13"/>
      <c r="BZM35" s="13"/>
      <c r="BZN35" s="13"/>
      <c r="BZO35" s="13"/>
      <c r="BZP35" s="13"/>
      <c r="BZQ35" s="13"/>
      <c r="BZR35" s="13"/>
      <c r="BZS35" s="13"/>
      <c r="BZT35" s="13"/>
      <c r="BZU35" s="13"/>
      <c r="BZV35" s="13"/>
      <c r="BZW35" s="13"/>
      <c r="BZX35" s="13"/>
      <c r="BZY35" s="13"/>
      <c r="BZZ35" s="13"/>
      <c r="CAA35" s="13"/>
      <c r="CAB35" s="13"/>
      <c r="CAC35" s="13"/>
      <c r="CAD35" s="13"/>
      <c r="CAE35" s="13"/>
      <c r="CAF35" s="13"/>
      <c r="CAG35" s="13"/>
      <c r="CAH35" s="13"/>
      <c r="CAI35" s="13"/>
      <c r="CAJ35" s="13"/>
      <c r="CAK35" s="13"/>
      <c r="CAL35" s="13"/>
      <c r="CAM35" s="13"/>
      <c r="CAN35" s="13"/>
      <c r="CAO35" s="13"/>
      <c r="CAP35" s="13"/>
      <c r="CAQ35" s="13"/>
      <c r="CAR35" s="13"/>
      <c r="CAS35" s="13"/>
      <c r="CAT35" s="13"/>
      <c r="CAU35" s="13"/>
      <c r="CAV35" s="13"/>
      <c r="CAW35" s="13"/>
      <c r="CAX35" s="13"/>
      <c r="CAY35" s="13"/>
      <c r="CAZ35" s="13"/>
      <c r="CBA35" s="13"/>
      <c r="CBB35" s="13"/>
      <c r="CBC35" s="13"/>
      <c r="CBD35" s="13"/>
      <c r="CBE35" s="13"/>
      <c r="CBF35" s="13"/>
      <c r="CBG35" s="13"/>
      <c r="CBH35" s="13"/>
      <c r="CBI35" s="13"/>
      <c r="CBJ35" s="13"/>
      <c r="CBK35" s="13"/>
      <c r="CBL35" s="13"/>
      <c r="CBM35" s="13"/>
      <c r="CBN35" s="13"/>
      <c r="CBO35" s="13"/>
      <c r="CBP35" s="13"/>
      <c r="CBQ35" s="13"/>
      <c r="CBR35" s="13"/>
      <c r="CBS35" s="13"/>
      <c r="CBT35" s="13"/>
      <c r="CBU35" s="13"/>
      <c r="CBV35" s="13"/>
      <c r="CBW35" s="13"/>
      <c r="CBX35" s="13"/>
      <c r="CBY35" s="13"/>
      <c r="CBZ35" s="13"/>
      <c r="CCA35" s="13"/>
      <c r="CCB35" s="13"/>
      <c r="CCC35" s="13"/>
      <c r="CCD35" s="13"/>
      <c r="CCE35" s="13"/>
      <c r="CCF35" s="13"/>
      <c r="CCG35" s="13"/>
      <c r="CCH35" s="13"/>
      <c r="CCI35" s="13"/>
      <c r="CCJ35" s="13"/>
      <c r="CCK35" s="13"/>
      <c r="CCL35" s="13"/>
      <c r="CCM35" s="13"/>
      <c r="CCN35" s="13"/>
      <c r="CCO35" s="13"/>
      <c r="CCP35" s="13"/>
      <c r="CCQ35" s="13"/>
      <c r="CCR35" s="13"/>
      <c r="CCS35" s="13"/>
      <c r="CCT35" s="13"/>
      <c r="CCU35" s="13"/>
      <c r="CCV35" s="13"/>
      <c r="CCW35" s="13"/>
      <c r="CCX35" s="13"/>
      <c r="CCY35" s="13"/>
      <c r="CCZ35" s="13"/>
      <c r="CDA35" s="13"/>
      <c r="CDB35" s="13"/>
      <c r="CDC35" s="13"/>
      <c r="CDD35" s="13"/>
      <c r="CDE35" s="13"/>
      <c r="CDF35" s="13"/>
      <c r="CDG35" s="13"/>
      <c r="CDH35" s="13"/>
      <c r="CDI35" s="13"/>
      <c r="CDJ35" s="13"/>
      <c r="CDK35" s="13"/>
      <c r="CDL35" s="13"/>
      <c r="CDM35" s="13"/>
      <c r="CDN35" s="13"/>
      <c r="CDO35" s="13"/>
      <c r="CDP35" s="13"/>
      <c r="CDQ35" s="13"/>
      <c r="CDR35" s="13"/>
      <c r="CDS35" s="13"/>
      <c r="CDT35" s="13"/>
      <c r="CDU35" s="13"/>
      <c r="CDV35" s="13"/>
      <c r="CDW35" s="13"/>
      <c r="CDX35" s="13"/>
      <c r="CDY35" s="13"/>
      <c r="CDZ35" s="13"/>
      <c r="CEA35" s="13"/>
      <c r="CEB35" s="13"/>
      <c r="CEC35" s="13"/>
      <c r="CED35" s="13"/>
      <c r="CEE35" s="13"/>
      <c r="CEF35" s="13"/>
      <c r="CEG35" s="13"/>
      <c r="CEH35" s="13"/>
      <c r="CEI35" s="13"/>
      <c r="CEJ35" s="13"/>
      <c r="CEK35" s="13"/>
      <c r="CEL35" s="13"/>
      <c r="CEM35" s="13"/>
      <c r="CEN35" s="13"/>
      <c r="CEO35" s="13"/>
      <c r="CEP35" s="13"/>
      <c r="CEQ35" s="13"/>
      <c r="CER35" s="13"/>
      <c r="CES35" s="13"/>
      <c r="CET35" s="13"/>
      <c r="CEU35" s="13"/>
      <c r="CEV35" s="13"/>
      <c r="CEW35" s="13"/>
      <c r="CEX35" s="13"/>
      <c r="CEY35" s="13"/>
      <c r="CEZ35" s="13"/>
      <c r="CFA35" s="13"/>
      <c r="CFB35" s="13"/>
      <c r="CFC35" s="13"/>
      <c r="CFD35" s="13"/>
      <c r="CFE35" s="13"/>
      <c r="CFF35" s="13"/>
      <c r="CFG35" s="13"/>
      <c r="CFH35" s="13"/>
      <c r="CFI35" s="13"/>
      <c r="CFJ35" s="13"/>
      <c r="CFK35" s="13"/>
      <c r="CFL35" s="13"/>
      <c r="CFM35" s="13"/>
      <c r="CFN35" s="13"/>
      <c r="CFO35" s="13"/>
      <c r="CFP35" s="13"/>
      <c r="CFQ35" s="13"/>
      <c r="CFR35" s="13"/>
      <c r="CFS35" s="13"/>
      <c r="CFT35" s="13"/>
      <c r="CFU35" s="13"/>
      <c r="CFV35" s="13"/>
      <c r="CFW35" s="13"/>
      <c r="CFX35" s="13"/>
      <c r="CFY35" s="13"/>
      <c r="CFZ35" s="13"/>
      <c r="CGA35" s="13"/>
      <c r="CGB35" s="13"/>
      <c r="CGC35" s="13"/>
      <c r="CGD35" s="13"/>
      <c r="CGE35" s="13"/>
      <c r="CGF35" s="13"/>
      <c r="CGG35" s="13"/>
      <c r="CGH35" s="13"/>
      <c r="CGI35" s="13"/>
      <c r="CGJ35" s="13"/>
      <c r="CGK35" s="13"/>
      <c r="CGL35" s="13"/>
      <c r="CGM35" s="13"/>
      <c r="CGN35" s="13"/>
      <c r="CGO35" s="13"/>
      <c r="CGP35" s="13"/>
      <c r="CGQ35" s="13"/>
      <c r="CGR35" s="13"/>
      <c r="CGS35" s="13"/>
      <c r="CGT35" s="13"/>
      <c r="CGU35" s="13"/>
      <c r="CGV35" s="13"/>
      <c r="CGW35" s="13"/>
      <c r="CGX35" s="13"/>
      <c r="CGY35" s="13"/>
      <c r="CGZ35" s="13"/>
      <c r="CHA35" s="13"/>
      <c r="CHB35" s="13"/>
      <c r="CHC35" s="13"/>
      <c r="CHD35" s="13"/>
      <c r="CHE35" s="13"/>
      <c r="CHF35" s="13"/>
      <c r="CHG35" s="13"/>
      <c r="CHH35" s="13"/>
      <c r="CHI35" s="13"/>
      <c r="CHJ35" s="13"/>
      <c r="CHK35" s="13"/>
      <c r="CHL35" s="13"/>
      <c r="CHM35" s="13"/>
      <c r="CHN35" s="13"/>
      <c r="CHO35" s="13"/>
      <c r="CHP35" s="13"/>
      <c r="CHQ35" s="13"/>
      <c r="CHR35" s="13"/>
      <c r="CHS35" s="13"/>
      <c r="CHT35" s="13"/>
      <c r="CHU35" s="13"/>
      <c r="CHV35" s="13"/>
      <c r="CHW35" s="13"/>
      <c r="CHX35" s="13"/>
      <c r="CHY35" s="13"/>
      <c r="CHZ35" s="13"/>
      <c r="CIA35" s="13"/>
      <c r="CIB35" s="13"/>
      <c r="CIC35" s="13"/>
      <c r="CID35" s="13"/>
      <c r="CIE35" s="13"/>
      <c r="CIF35" s="13"/>
      <c r="CIG35" s="13"/>
      <c r="CIH35" s="13"/>
      <c r="CII35" s="13"/>
      <c r="CIJ35" s="13"/>
      <c r="CIK35" s="13"/>
      <c r="CIL35" s="13"/>
      <c r="CIM35" s="13"/>
      <c r="CIN35" s="13"/>
      <c r="CIO35" s="13"/>
      <c r="CIP35" s="13"/>
      <c r="CIQ35" s="13"/>
      <c r="CIR35" s="13"/>
      <c r="CIS35" s="13"/>
      <c r="CIT35" s="13"/>
      <c r="CIU35" s="13"/>
      <c r="CIV35" s="13"/>
      <c r="CIW35" s="13"/>
      <c r="CIX35" s="13"/>
      <c r="CIY35" s="13"/>
      <c r="CIZ35" s="13"/>
      <c r="CJA35" s="13"/>
      <c r="CJB35" s="13"/>
      <c r="CJC35" s="13"/>
      <c r="CJD35" s="13"/>
      <c r="CJE35" s="13"/>
      <c r="CJF35" s="13"/>
      <c r="CJG35" s="13"/>
      <c r="CJH35" s="13"/>
      <c r="CJI35" s="13"/>
      <c r="CJJ35" s="13"/>
      <c r="CJK35" s="13"/>
      <c r="CJL35" s="13"/>
      <c r="CJM35" s="13"/>
      <c r="CJN35" s="13"/>
      <c r="CJO35" s="13"/>
      <c r="CJP35" s="13"/>
      <c r="CJQ35" s="13"/>
      <c r="CJR35" s="13"/>
      <c r="CJS35" s="13"/>
      <c r="CJT35" s="13"/>
      <c r="CJU35" s="13"/>
      <c r="CJV35" s="13"/>
      <c r="CJW35" s="13"/>
      <c r="CJX35" s="13"/>
      <c r="CJY35" s="13"/>
      <c r="CJZ35" s="13"/>
      <c r="CKA35" s="13"/>
      <c r="CKB35" s="13"/>
      <c r="CKC35" s="13"/>
      <c r="CKD35" s="13"/>
      <c r="CKE35" s="13"/>
      <c r="CKF35" s="13"/>
      <c r="CKG35" s="13"/>
      <c r="CKH35" s="13"/>
      <c r="CKI35" s="13"/>
      <c r="CKJ35" s="13"/>
      <c r="CKK35" s="13"/>
      <c r="CKL35" s="13"/>
      <c r="CKM35" s="13"/>
      <c r="CKN35" s="13"/>
      <c r="CKO35" s="13"/>
      <c r="CKP35" s="13"/>
      <c r="CKQ35" s="13"/>
      <c r="CKR35" s="13"/>
      <c r="CKS35" s="13"/>
      <c r="CKT35" s="13"/>
      <c r="CKU35" s="13"/>
      <c r="CKV35" s="13"/>
      <c r="CKW35" s="13"/>
      <c r="CKX35" s="13"/>
      <c r="CKY35" s="13"/>
      <c r="CKZ35" s="13"/>
      <c r="CLA35" s="13"/>
      <c r="CLB35" s="13"/>
      <c r="CLC35" s="13"/>
      <c r="CLD35" s="13"/>
      <c r="CLE35" s="13"/>
      <c r="CLF35" s="13"/>
      <c r="CLG35" s="13"/>
      <c r="CLH35" s="13"/>
      <c r="CLI35" s="13"/>
      <c r="CLJ35" s="13"/>
      <c r="CLK35" s="13"/>
      <c r="CLL35" s="13"/>
      <c r="CLM35" s="13"/>
      <c r="CLN35" s="13"/>
      <c r="CLO35" s="13"/>
      <c r="CLP35" s="13"/>
      <c r="CLQ35" s="13"/>
      <c r="CLR35" s="13"/>
      <c r="CLS35" s="13"/>
      <c r="CLT35" s="13"/>
      <c r="CLU35" s="13"/>
      <c r="CLV35" s="13"/>
      <c r="CLW35" s="13"/>
      <c r="CLX35" s="13"/>
      <c r="CLY35" s="13"/>
      <c r="CLZ35" s="13"/>
      <c r="CMA35" s="13"/>
      <c r="CMB35" s="13"/>
      <c r="CMC35" s="13"/>
      <c r="CMD35" s="13"/>
      <c r="CME35" s="13"/>
      <c r="CMF35" s="13"/>
      <c r="CMG35" s="13"/>
      <c r="CMH35" s="13"/>
      <c r="CMI35" s="13"/>
      <c r="CMJ35" s="13"/>
      <c r="CMK35" s="13"/>
      <c r="CML35" s="13"/>
      <c r="CMM35" s="13"/>
      <c r="CMN35" s="13"/>
      <c r="CMO35" s="13"/>
      <c r="CMP35" s="13"/>
      <c r="CMQ35" s="13"/>
      <c r="CMR35" s="13"/>
      <c r="CMS35" s="13"/>
      <c r="CMT35" s="13"/>
      <c r="CMU35" s="13"/>
      <c r="CMV35" s="13"/>
      <c r="CMW35" s="13"/>
      <c r="CMX35" s="13"/>
      <c r="CMY35" s="13"/>
      <c r="CMZ35" s="13"/>
      <c r="CNA35" s="13"/>
      <c r="CNB35" s="13"/>
      <c r="CNC35" s="13"/>
      <c r="CND35" s="13"/>
      <c r="CNE35" s="13"/>
      <c r="CNF35" s="13"/>
      <c r="CNG35" s="13"/>
      <c r="CNH35" s="13"/>
      <c r="CNI35" s="13"/>
      <c r="CNJ35" s="13"/>
      <c r="CNK35" s="13"/>
      <c r="CNL35" s="13"/>
      <c r="CNM35" s="13"/>
      <c r="CNN35" s="13"/>
      <c r="CNO35" s="13"/>
      <c r="CNP35" s="13"/>
      <c r="CNQ35" s="13"/>
      <c r="CNR35" s="13"/>
      <c r="CNS35" s="13"/>
      <c r="CNT35" s="13"/>
      <c r="CNU35" s="13"/>
      <c r="CNV35" s="13"/>
      <c r="CNW35" s="13"/>
      <c r="CNX35" s="13"/>
      <c r="CNY35" s="13"/>
      <c r="CNZ35" s="13"/>
      <c r="COA35" s="13"/>
      <c r="COB35" s="13"/>
      <c r="COC35" s="13"/>
      <c r="COD35" s="13"/>
      <c r="COE35" s="13"/>
      <c r="COF35" s="13"/>
      <c r="COG35" s="13"/>
      <c r="COH35" s="13"/>
      <c r="COI35" s="13"/>
      <c r="COJ35" s="13"/>
      <c r="COK35" s="13"/>
      <c r="COL35" s="13"/>
      <c r="COM35" s="13"/>
      <c r="CON35" s="13"/>
      <c r="COO35" s="13"/>
      <c r="COP35" s="13"/>
      <c r="COQ35" s="13"/>
      <c r="COR35" s="13"/>
      <c r="COS35" s="13"/>
      <c r="COT35" s="13"/>
      <c r="COU35" s="13"/>
      <c r="COV35" s="13"/>
      <c r="COW35" s="13"/>
      <c r="COX35" s="13"/>
      <c r="COY35" s="13"/>
      <c r="COZ35" s="13"/>
      <c r="CPA35" s="13"/>
      <c r="CPB35" s="13"/>
      <c r="CPC35" s="13"/>
      <c r="CPD35" s="13"/>
      <c r="CPE35" s="13"/>
      <c r="CPF35" s="13"/>
      <c r="CPG35" s="13"/>
      <c r="CPH35" s="13"/>
      <c r="CPI35" s="13"/>
      <c r="CPJ35" s="13"/>
      <c r="CPK35" s="13"/>
      <c r="CPL35" s="13"/>
      <c r="CPM35" s="13"/>
      <c r="CPN35" s="13"/>
      <c r="CPO35" s="13"/>
      <c r="CPP35" s="13"/>
      <c r="CPQ35" s="13"/>
      <c r="CPR35" s="13"/>
      <c r="CPS35" s="13"/>
      <c r="CPT35" s="13"/>
      <c r="CPU35" s="13"/>
      <c r="CPV35" s="13"/>
      <c r="CPW35" s="13"/>
      <c r="CPX35" s="13"/>
      <c r="CPY35" s="13"/>
      <c r="CPZ35" s="13"/>
      <c r="CQA35" s="13"/>
      <c r="CQB35" s="13"/>
      <c r="CQC35" s="13"/>
      <c r="CQD35" s="13"/>
      <c r="CQE35" s="13"/>
      <c r="CQF35" s="13"/>
      <c r="CQG35" s="13"/>
      <c r="CQH35" s="13"/>
      <c r="CQI35" s="13"/>
      <c r="CQJ35" s="13"/>
      <c r="CQK35" s="13"/>
      <c r="CQL35" s="13"/>
      <c r="CQM35" s="13"/>
      <c r="CQN35" s="13"/>
      <c r="CQO35" s="13"/>
      <c r="CQP35" s="13"/>
      <c r="CQQ35" s="13"/>
      <c r="CQR35" s="13"/>
      <c r="CQS35" s="13"/>
      <c r="CQT35" s="13"/>
      <c r="CQU35" s="13"/>
      <c r="CQV35" s="13"/>
      <c r="CQW35" s="13"/>
      <c r="CQX35" s="13"/>
      <c r="CQY35" s="13"/>
      <c r="CQZ35" s="13"/>
      <c r="CRA35" s="13"/>
      <c r="CRB35" s="13"/>
      <c r="CRC35" s="13"/>
      <c r="CRD35" s="13"/>
      <c r="CRE35" s="13"/>
      <c r="CRF35" s="13"/>
      <c r="CRG35" s="13"/>
      <c r="CRH35" s="13"/>
      <c r="CRI35" s="13"/>
      <c r="CRJ35" s="13"/>
      <c r="CRK35" s="13"/>
      <c r="CRL35" s="13"/>
      <c r="CRM35" s="13"/>
      <c r="CRN35" s="13"/>
      <c r="CRO35" s="13"/>
      <c r="CRP35" s="13"/>
      <c r="CRQ35" s="13"/>
      <c r="CRR35" s="13"/>
      <c r="CRS35" s="13"/>
      <c r="CRT35" s="13"/>
      <c r="CRU35" s="13"/>
      <c r="CRV35" s="13"/>
      <c r="CRW35" s="13"/>
      <c r="CRX35" s="13"/>
      <c r="CRY35" s="13"/>
      <c r="CRZ35" s="13"/>
      <c r="CSA35" s="13"/>
      <c r="CSB35" s="13"/>
      <c r="CSC35" s="13"/>
      <c r="CSD35" s="13"/>
      <c r="CSE35" s="13"/>
      <c r="CSF35" s="13"/>
      <c r="CSG35" s="13"/>
      <c r="CSH35" s="13"/>
      <c r="CSI35" s="13"/>
      <c r="CSJ35" s="13"/>
      <c r="CSK35" s="13"/>
      <c r="CSL35" s="13"/>
      <c r="CSM35" s="13"/>
      <c r="CSN35" s="13"/>
      <c r="CSO35" s="13"/>
      <c r="CSP35" s="13"/>
      <c r="CSQ35" s="13"/>
      <c r="CSR35" s="13"/>
      <c r="CSS35" s="13"/>
      <c r="CST35" s="13"/>
      <c r="CSU35" s="13"/>
      <c r="CSV35" s="13"/>
      <c r="CSW35" s="13"/>
      <c r="CSX35" s="13"/>
      <c r="CSY35" s="13"/>
      <c r="CSZ35" s="13"/>
      <c r="CTA35" s="13"/>
      <c r="CTB35" s="13"/>
      <c r="CTC35" s="13"/>
      <c r="CTD35" s="13"/>
      <c r="CTE35" s="13"/>
      <c r="CTF35" s="13"/>
      <c r="CTG35" s="13"/>
      <c r="CTH35" s="13"/>
      <c r="CTI35" s="13"/>
      <c r="CTJ35" s="13"/>
      <c r="CTK35" s="13"/>
      <c r="CTL35" s="13"/>
      <c r="CTM35" s="13"/>
      <c r="CTN35" s="13"/>
      <c r="CTO35" s="13"/>
      <c r="CTP35" s="13"/>
      <c r="CTQ35" s="13"/>
      <c r="CTR35" s="13"/>
      <c r="CTS35" s="13"/>
      <c r="CTT35" s="13"/>
      <c r="CTU35" s="13"/>
      <c r="CTV35" s="13"/>
      <c r="CTW35" s="13"/>
      <c r="CTX35" s="13"/>
      <c r="CTY35" s="13"/>
      <c r="CTZ35" s="13"/>
      <c r="CUA35" s="13"/>
      <c r="CUB35" s="13"/>
      <c r="CUC35" s="13"/>
      <c r="CUD35" s="13"/>
      <c r="CUE35" s="13"/>
      <c r="CUF35" s="13"/>
      <c r="CUG35" s="13"/>
      <c r="CUH35" s="13"/>
      <c r="CUI35" s="13"/>
      <c r="CUJ35" s="13"/>
      <c r="CUK35" s="13"/>
      <c r="CUL35" s="13"/>
      <c r="CUM35" s="13"/>
      <c r="CUN35" s="13"/>
      <c r="CUO35" s="13"/>
      <c r="CUP35" s="13"/>
      <c r="CUQ35" s="13"/>
      <c r="CUR35" s="13"/>
      <c r="CUS35" s="13"/>
      <c r="CUT35" s="13"/>
      <c r="CUU35" s="13"/>
      <c r="CUV35" s="13"/>
      <c r="CUW35" s="13"/>
      <c r="CUX35" s="13"/>
      <c r="CUY35" s="13"/>
      <c r="CUZ35" s="13"/>
      <c r="CVA35" s="13"/>
      <c r="CVB35" s="13"/>
      <c r="CVC35" s="13"/>
      <c r="CVD35" s="13"/>
      <c r="CVE35" s="13"/>
      <c r="CVF35" s="13"/>
      <c r="CVG35" s="13"/>
      <c r="CVH35" s="13"/>
      <c r="CVI35" s="13"/>
      <c r="CVJ35" s="13"/>
      <c r="CVK35" s="13"/>
      <c r="CVL35" s="13"/>
      <c r="CVM35" s="13"/>
      <c r="CVN35" s="13"/>
      <c r="CVO35" s="13"/>
      <c r="CVP35" s="13"/>
      <c r="CVQ35" s="13"/>
      <c r="CVR35" s="13"/>
      <c r="CVS35" s="13"/>
      <c r="CVT35" s="13"/>
      <c r="CVU35" s="13"/>
      <c r="CVV35" s="13"/>
      <c r="CVW35" s="13"/>
      <c r="CVX35" s="13"/>
      <c r="CVY35" s="13"/>
      <c r="CVZ35" s="13"/>
      <c r="CWA35" s="13"/>
      <c r="CWB35" s="13"/>
      <c r="CWC35" s="13"/>
      <c r="CWD35" s="13"/>
      <c r="CWE35" s="13"/>
      <c r="CWF35" s="13"/>
      <c r="CWG35" s="13"/>
      <c r="CWH35" s="13"/>
      <c r="CWI35" s="13"/>
      <c r="CWJ35" s="13"/>
      <c r="CWK35" s="13"/>
      <c r="CWL35" s="13"/>
      <c r="CWM35" s="13"/>
      <c r="CWN35" s="13"/>
      <c r="CWO35" s="13"/>
      <c r="CWP35" s="13"/>
      <c r="CWQ35" s="13"/>
      <c r="CWR35" s="13"/>
      <c r="CWS35" s="13"/>
      <c r="CWT35" s="13"/>
      <c r="CWU35" s="13"/>
      <c r="CWV35" s="13"/>
      <c r="CWW35" s="13"/>
      <c r="CWX35" s="13"/>
      <c r="CWY35" s="13"/>
      <c r="CWZ35" s="13"/>
      <c r="CXA35" s="13"/>
      <c r="CXB35" s="13"/>
      <c r="CXC35" s="13"/>
      <c r="CXD35" s="13"/>
      <c r="CXE35" s="13"/>
      <c r="CXF35" s="13"/>
      <c r="CXG35" s="13"/>
      <c r="CXH35" s="13"/>
      <c r="CXI35" s="13"/>
      <c r="CXJ35" s="13"/>
      <c r="CXK35" s="13"/>
      <c r="CXL35" s="13"/>
      <c r="CXM35" s="13"/>
      <c r="CXN35" s="13"/>
      <c r="CXO35" s="13"/>
      <c r="CXP35" s="13"/>
      <c r="CXQ35" s="13"/>
      <c r="CXR35" s="13"/>
      <c r="CXS35" s="13"/>
      <c r="CXT35" s="13"/>
      <c r="CXU35" s="13"/>
      <c r="CXV35" s="13"/>
      <c r="CXW35" s="13"/>
      <c r="CXX35" s="13"/>
      <c r="CXY35" s="13"/>
      <c r="CXZ35" s="13"/>
      <c r="CYA35" s="13"/>
      <c r="CYB35" s="13"/>
      <c r="CYC35" s="13"/>
      <c r="CYD35" s="13"/>
      <c r="CYE35" s="13"/>
      <c r="CYF35" s="13"/>
      <c r="CYG35" s="13"/>
      <c r="CYH35" s="13"/>
      <c r="CYI35" s="13"/>
      <c r="CYJ35" s="13"/>
      <c r="CYK35" s="13"/>
      <c r="CYL35" s="13"/>
      <c r="CYM35" s="13"/>
      <c r="CYN35" s="13"/>
      <c r="CYO35" s="13"/>
      <c r="CYP35" s="13"/>
      <c r="CYQ35" s="13"/>
      <c r="CYR35" s="13"/>
      <c r="CYS35" s="13"/>
      <c r="CYT35" s="13"/>
      <c r="CYU35" s="13"/>
      <c r="CYV35" s="13"/>
      <c r="CYW35" s="13"/>
      <c r="CYX35" s="13"/>
      <c r="CYY35" s="13"/>
      <c r="CYZ35" s="13"/>
      <c r="CZA35" s="13"/>
      <c r="CZB35" s="13"/>
      <c r="CZC35" s="13"/>
      <c r="CZD35" s="13"/>
      <c r="CZE35" s="13"/>
      <c r="CZF35" s="13"/>
      <c r="CZG35" s="13"/>
      <c r="CZH35" s="13"/>
      <c r="CZI35" s="13"/>
      <c r="CZJ35" s="13"/>
      <c r="CZK35" s="13"/>
      <c r="CZL35" s="13"/>
      <c r="CZM35" s="13"/>
      <c r="CZN35" s="13"/>
      <c r="CZO35" s="13"/>
      <c r="CZP35" s="13"/>
      <c r="CZQ35" s="13"/>
      <c r="CZR35" s="13"/>
      <c r="CZS35" s="13"/>
      <c r="CZT35" s="13"/>
      <c r="CZU35" s="13"/>
      <c r="CZV35" s="13"/>
      <c r="CZW35" s="13"/>
      <c r="CZX35" s="13"/>
      <c r="CZY35" s="13"/>
      <c r="CZZ35" s="13"/>
      <c r="DAA35" s="13"/>
      <c r="DAB35" s="13"/>
      <c r="DAC35" s="13"/>
      <c r="DAD35" s="13"/>
      <c r="DAE35" s="13"/>
      <c r="DAF35" s="13"/>
      <c r="DAG35" s="13"/>
      <c r="DAH35" s="13"/>
      <c r="DAI35" s="13"/>
      <c r="DAJ35" s="13"/>
      <c r="DAK35" s="13"/>
      <c r="DAL35" s="13"/>
      <c r="DAM35" s="13"/>
      <c r="DAN35" s="13"/>
      <c r="DAO35" s="13"/>
      <c r="DAP35" s="13"/>
      <c r="DAQ35" s="13"/>
      <c r="DAR35" s="13"/>
      <c r="DAS35" s="13"/>
      <c r="DAT35" s="13"/>
      <c r="DAU35" s="13"/>
      <c r="DAV35" s="13"/>
      <c r="DAW35" s="13"/>
      <c r="DAX35" s="13"/>
      <c r="DAY35" s="13"/>
      <c r="DAZ35" s="13"/>
      <c r="DBA35" s="13"/>
      <c r="DBB35" s="13"/>
      <c r="DBC35" s="13"/>
      <c r="DBD35" s="13"/>
      <c r="DBE35" s="13"/>
      <c r="DBF35" s="13"/>
      <c r="DBG35" s="13"/>
      <c r="DBH35" s="13"/>
      <c r="DBI35" s="13"/>
      <c r="DBJ35" s="13"/>
      <c r="DBK35" s="13"/>
      <c r="DBL35" s="13"/>
      <c r="DBM35" s="13"/>
      <c r="DBN35" s="13"/>
      <c r="DBO35" s="13"/>
      <c r="DBP35" s="13"/>
      <c r="DBQ35" s="13"/>
      <c r="DBR35" s="13"/>
      <c r="DBS35" s="13"/>
      <c r="DBT35" s="13"/>
      <c r="DBU35" s="13"/>
      <c r="DBV35" s="13"/>
      <c r="DBW35" s="13"/>
      <c r="DBX35" s="13"/>
      <c r="DBY35" s="13"/>
      <c r="DBZ35" s="13"/>
      <c r="DCA35" s="13"/>
      <c r="DCB35" s="13"/>
      <c r="DCC35" s="13"/>
      <c r="DCD35" s="13"/>
      <c r="DCE35" s="13"/>
      <c r="DCF35" s="13"/>
      <c r="DCG35" s="13"/>
      <c r="DCH35" s="13"/>
      <c r="DCI35" s="13"/>
      <c r="DCJ35" s="13"/>
      <c r="DCK35" s="13"/>
      <c r="DCL35" s="13"/>
      <c r="DCM35" s="13"/>
      <c r="DCN35" s="13"/>
      <c r="DCO35" s="13"/>
      <c r="DCP35" s="13"/>
      <c r="DCQ35" s="13"/>
      <c r="DCR35" s="13"/>
      <c r="DCS35" s="13"/>
      <c r="DCT35" s="13"/>
      <c r="DCU35" s="13"/>
      <c r="DCV35" s="13"/>
      <c r="DCW35" s="13"/>
      <c r="DCX35" s="13"/>
      <c r="DCY35" s="13"/>
      <c r="DCZ35" s="13"/>
      <c r="DDA35" s="13"/>
      <c r="DDB35" s="13"/>
      <c r="DDC35" s="13"/>
      <c r="DDD35" s="13"/>
      <c r="DDE35" s="13"/>
      <c r="DDF35" s="13"/>
      <c r="DDG35" s="13"/>
      <c r="DDH35" s="13"/>
      <c r="DDI35" s="13"/>
      <c r="DDJ35" s="13"/>
      <c r="DDK35" s="13"/>
      <c r="DDL35" s="13"/>
      <c r="DDM35" s="13"/>
      <c r="DDN35" s="13"/>
      <c r="DDO35" s="13"/>
      <c r="DDP35" s="13"/>
      <c r="DDQ35" s="13"/>
      <c r="DDR35" s="13"/>
      <c r="DDS35" s="13"/>
      <c r="DDT35" s="13"/>
      <c r="DDU35" s="13"/>
      <c r="DDV35" s="13"/>
      <c r="DDW35" s="13"/>
      <c r="DDX35" s="13"/>
      <c r="DDY35" s="13"/>
      <c r="DDZ35" s="13"/>
      <c r="DEA35" s="13"/>
      <c r="DEB35" s="13"/>
      <c r="DEC35" s="13"/>
      <c r="DED35" s="13"/>
      <c r="DEE35" s="13"/>
      <c r="DEF35" s="13"/>
      <c r="DEG35" s="13"/>
      <c r="DEH35" s="13"/>
      <c r="DEI35" s="13"/>
      <c r="DEJ35" s="13"/>
      <c r="DEK35" s="13"/>
      <c r="DEL35" s="13"/>
      <c r="DEM35" s="13"/>
      <c r="DEN35" s="13"/>
      <c r="DEO35" s="13"/>
      <c r="DEP35" s="13"/>
      <c r="DEQ35" s="13"/>
      <c r="DER35" s="13"/>
      <c r="DES35" s="13"/>
      <c r="DET35" s="13"/>
      <c r="DEU35" s="13"/>
      <c r="DEV35" s="13"/>
      <c r="DEW35" s="13"/>
      <c r="DEX35" s="13"/>
      <c r="DEY35" s="13"/>
      <c r="DEZ35" s="13"/>
      <c r="DFA35" s="13"/>
      <c r="DFB35" s="13"/>
      <c r="DFC35" s="13"/>
      <c r="DFD35" s="13"/>
      <c r="DFE35" s="13"/>
      <c r="DFF35" s="13"/>
      <c r="DFG35" s="13"/>
      <c r="DFH35" s="13"/>
      <c r="DFI35" s="13"/>
      <c r="DFJ35" s="13"/>
      <c r="DFK35" s="13"/>
      <c r="DFL35" s="13"/>
      <c r="DFM35" s="13"/>
      <c r="DFN35" s="13"/>
      <c r="DFO35" s="13"/>
      <c r="DFP35" s="13"/>
      <c r="DFQ35" s="13"/>
      <c r="DFR35" s="13"/>
      <c r="DFS35" s="13"/>
      <c r="DFT35" s="13"/>
      <c r="DFU35" s="13"/>
      <c r="DFV35" s="13"/>
      <c r="DFW35" s="13"/>
      <c r="DFX35" s="13"/>
      <c r="DFY35" s="13"/>
      <c r="DFZ35" s="13"/>
      <c r="DGA35" s="13"/>
      <c r="DGB35" s="13"/>
      <c r="DGC35" s="13"/>
      <c r="DGD35" s="13"/>
      <c r="DGE35" s="13"/>
      <c r="DGF35" s="13"/>
      <c r="DGG35" s="13"/>
      <c r="DGH35" s="13"/>
      <c r="DGI35" s="13"/>
      <c r="DGJ35" s="13"/>
      <c r="DGK35" s="13"/>
      <c r="DGL35" s="13"/>
      <c r="DGM35" s="13"/>
      <c r="DGN35" s="13"/>
      <c r="DGO35" s="13"/>
      <c r="DGP35" s="13"/>
      <c r="DGQ35" s="13"/>
      <c r="DGR35" s="13"/>
      <c r="DGS35" s="13"/>
      <c r="DGT35" s="13"/>
      <c r="DGU35" s="13"/>
      <c r="DGV35" s="13"/>
      <c r="DGW35" s="13"/>
      <c r="DGX35" s="13"/>
      <c r="DGY35" s="13"/>
      <c r="DGZ35" s="13"/>
      <c r="DHA35" s="13"/>
      <c r="DHB35" s="13"/>
      <c r="DHC35" s="13"/>
      <c r="DHD35" s="13"/>
      <c r="DHE35" s="13"/>
      <c r="DHF35" s="13"/>
      <c r="DHG35" s="13"/>
      <c r="DHH35" s="13"/>
      <c r="DHI35" s="13"/>
      <c r="DHJ35" s="13"/>
      <c r="DHK35" s="13"/>
      <c r="DHL35" s="13"/>
      <c r="DHM35" s="13"/>
      <c r="DHN35" s="13"/>
      <c r="DHO35" s="13"/>
      <c r="DHP35" s="13"/>
      <c r="DHQ35" s="13"/>
      <c r="DHR35" s="13"/>
      <c r="DHS35" s="13"/>
      <c r="DHT35" s="13"/>
      <c r="DHU35" s="13"/>
      <c r="DHV35" s="13"/>
      <c r="DHW35" s="13"/>
      <c r="DHX35" s="13"/>
      <c r="DHY35" s="13"/>
      <c r="DHZ35" s="13"/>
      <c r="DIA35" s="13"/>
      <c r="DIB35" s="13"/>
      <c r="DIC35" s="13"/>
      <c r="DID35" s="13"/>
      <c r="DIE35" s="13"/>
      <c r="DIF35" s="13"/>
      <c r="DIG35" s="13"/>
      <c r="DIH35" s="13"/>
      <c r="DII35" s="13"/>
      <c r="DIJ35" s="13"/>
      <c r="DIK35" s="13"/>
      <c r="DIL35" s="13"/>
      <c r="DIM35" s="13"/>
      <c r="DIN35" s="13"/>
      <c r="DIO35" s="13"/>
      <c r="DIP35" s="13"/>
      <c r="DIQ35" s="13"/>
      <c r="DIR35" s="13"/>
      <c r="DIS35" s="13"/>
      <c r="DIT35" s="13"/>
      <c r="DIU35" s="13"/>
      <c r="DIV35" s="13"/>
      <c r="DIW35" s="13"/>
      <c r="DIX35" s="13"/>
      <c r="DIY35" s="13"/>
      <c r="DIZ35" s="13"/>
      <c r="DJA35" s="13"/>
      <c r="DJB35" s="13"/>
      <c r="DJC35" s="13"/>
      <c r="DJD35" s="13"/>
      <c r="DJE35" s="13"/>
      <c r="DJF35" s="13"/>
      <c r="DJG35" s="13"/>
      <c r="DJH35" s="13"/>
      <c r="DJI35" s="13"/>
      <c r="DJJ35" s="13"/>
      <c r="DJK35" s="13"/>
      <c r="DJL35" s="13"/>
      <c r="DJM35" s="13"/>
      <c r="DJN35" s="13"/>
      <c r="DJO35" s="13"/>
      <c r="DJP35" s="13"/>
      <c r="DJQ35" s="13"/>
      <c r="DJR35" s="13"/>
      <c r="DJS35" s="13"/>
      <c r="DJT35" s="13"/>
      <c r="DJU35" s="13"/>
      <c r="DJV35" s="13"/>
      <c r="DJW35" s="13"/>
      <c r="DJX35" s="13"/>
      <c r="DJY35" s="13"/>
      <c r="DJZ35" s="13"/>
      <c r="DKA35" s="13"/>
      <c r="DKB35" s="13"/>
      <c r="DKC35" s="13"/>
      <c r="DKD35" s="13"/>
      <c r="DKE35" s="13"/>
      <c r="DKF35" s="13"/>
      <c r="DKG35" s="13"/>
      <c r="DKH35" s="13"/>
      <c r="DKI35" s="13"/>
      <c r="DKJ35" s="13"/>
      <c r="DKK35" s="13"/>
      <c r="DKL35" s="13"/>
      <c r="DKM35" s="13"/>
      <c r="DKN35" s="13"/>
      <c r="DKO35" s="13"/>
      <c r="DKP35" s="13"/>
      <c r="DKQ35" s="13"/>
      <c r="DKR35" s="13"/>
      <c r="DKS35" s="13"/>
      <c r="DKT35" s="13"/>
      <c r="DKU35" s="13"/>
      <c r="DKV35" s="13"/>
      <c r="DKW35" s="13"/>
      <c r="DKX35" s="13"/>
      <c r="DKY35" s="13"/>
      <c r="DKZ35" s="13"/>
      <c r="DLA35" s="13"/>
      <c r="DLB35" s="13"/>
      <c r="DLC35" s="13"/>
      <c r="DLD35" s="13"/>
      <c r="DLE35" s="13"/>
      <c r="DLF35" s="13"/>
      <c r="DLG35" s="13"/>
      <c r="DLH35" s="13"/>
      <c r="DLI35" s="13"/>
      <c r="DLJ35" s="13"/>
      <c r="DLK35" s="13"/>
      <c r="DLL35" s="13"/>
      <c r="DLM35" s="13"/>
      <c r="DLN35" s="13"/>
      <c r="DLO35" s="13"/>
      <c r="DLP35" s="13"/>
      <c r="DLQ35" s="13"/>
      <c r="DLR35" s="13"/>
      <c r="DLS35" s="13"/>
      <c r="DLT35" s="13"/>
      <c r="DLU35" s="13"/>
      <c r="DLV35" s="13"/>
      <c r="DLW35" s="13"/>
      <c r="DLX35" s="13"/>
      <c r="DLY35" s="13"/>
      <c r="DLZ35" s="13"/>
      <c r="DMA35" s="13"/>
      <c r="DMB35" s="13"/>
      <c r="DMC35" s="13"/>
      <c r="DMD35" s="13"/>
      <c r="DME35" s="13"/>
      <c r="DMF35" s="13"/>
      <c r="DMG35" s="13"/>
      <c r="DMH35" s="13"/>
      <c r="DMI35" s="13"/>
      <c r="DMJ35" s="13"/>
      <c r="DMK35" s="13"/>
      <c r="DML35" s="13"/>
      <c r="DMM35" s="13"/>
      <c r="DMN35" s="13"/>
      <c r="DMO35" s="13"/>
      <c r="DMP35" s="13"/>
      <c r="DMQ35" s="13"/>
      <c r="DMR35" s="13"/>
      <c r="DMS35" s="13"/>
      <c r="DMT35" s="13"/>
      <c r="DMU35" s="13"/>
      <c r="DMV35" s="13"/>
      <c r="DMW35" s="13"/>
      <c r="DMX35" s="13"/>
      <c r="DMY35" s="13"/>
      <c r="DMZ35" s="13"/>
      <c r="DNA35" s="13"/>
      <c r="DNB35" s="13"/>
      <c r="DNC35" s="13"/>
      <c r="DND35" s="13"/>
      <c r="DNE35" s="13"/>
      <c r="DNF35" s="13"/>
      <c r="DNG35" s="13"/>
      <c r="DNH35" s="13"/>
      <c r="DNI35" s="13"/>
      <c r="DNJ35" s="13"/>
      <c r="DNK35" s="13"/>
      <c r="DNL35" s="13"/>
      <c r="DNM35" s="13"/>
      <c r="DNN35" s="13"/>
      <c r="DNO35" s="13"/>
      <c r="DNP35" s="13"/>
      <c r="DNQ35" s="13"/>
      <c r="DNR35" s="13"/>
      <c r="DNS35" s="13"/>
      <c r="DNT35" s="13"/>
      <c r="DNU35" s="13"/>
      <c r="DNV35" s="13"/>
      <c r="DNW35" s="13"/>
      <c r="DNX35" s="13"/>
      <c r="DNY35" s="13"/>
      <c r="DNZ35" s="13"/>
      <c r="DOA35" s="13"/>
      <c r="DOB35" s="13"/>
      <c r="DOC35" s="13"/>
      <c r="DOD35" s="13"/>
      <c r="DOE35" s="13"/>
      <c r="DOF35" s="13"/>
      <c r="DOG35" s="13"/>
      <c r="DOH35" s="13"/>
      <c r="DOI35" s="13"/>
      <c r="DOJ35" s="13"/>
      <c r="DOK35" s="13"/>
      <c r="DOL35" s="13"/>
      <c r="DOM35" s="13"/>
      <c r="DON35" s="13"/>
      <c r="DOO35" s="13"/>
      <c r="DOP35" s="13"/>
      <c r="DOQ35" s="13"/>
      <c r="DOR35" s="13"/>
      <c r="DOS35" s="13"/>
      <c r="DOT35" s="13"/>
      <c r="DOU35" s="13"/>
      <c r="DOV35" s="13"/>
      <c r="DOW35" s="13"/>
      <c r="DOX35" s="13"/>
      <c r="DOY35" s="13"/>
      <c r="DOZ35" s="13"/>
      <c r="DPA35" s="13"/>
      <c r="DPB35" s="13"/>
      <c r="DPC35" s="13"/>
      <c r="DPD35" s="13"/>
      <c r="DPE35" s="13"/>
      <c r="DPF35" s="13"/>
      <c r="DPG35" s="13"/>
      <c r="DPH35" s="13"/>
      <c r="DPI35" s="13"/>
      <c r="DPJ35" s="13"/>
      <c r="DPK35" s="13"/>
      <c r="DPL35" s="13"/>
      <c r="DPM35" s="13"/>
      <c r="DPN35" s="13"/>
      <c r="DPO35" s="13"/>
      <c r="DPP35" s="13"/>
      <c r="DPQ35" s="13"/>
      <c r="DPR35" s="13"/>
      <c r="DPS35" s="13"/>
      <c r="DPT35" s="13"/>
      <c r="DPU35" s="13"/>
      <c r="DPV35" s="13"/>
      <c r="DPW35" s="13"/>
      <c r="DPX35" s="13"/>
      <c r="DPY35" s="13"/>
      <c r="DPZ35" s="13"/>
      <c r="DQA35" s="13"/>
      <c r="DQB35" s="13"/>
      <c r="DQC35" s="13"/>
      <c r="DQD35" s="13"/>
      <c r="DQE35" s="13"/>
      <c r="DQF35" s="13"/>
      <c r="DQG35" s="13"/>
      <c r="DQH35" s="13"/>
      <c r="DQI35" s="13"/>
      <c r="DQJ35" s="13"/>
      <c r="DQK35" s="13"/>
      <c r="DQL35" s="13"/>
      <c r="DQM35" s="13"/>
      <c r="DQN35" s="13"/>
      <c r="DQO35" s="13"/>
      <c r="DQP35" s="13"/>
      <c r="DQQ35" s="13"/>
      <c r="DQR35" s="13"/>
      <c r="DQS35" s="13"/>
      <c r="DQT35" s="13"/>
      <c r="DQU35" s="13"/>
      <c r="DQV35" s="13"/>
      <c r="DQW35" s="13"/>
      <c r="DQX35" s="13"/>
      <c r="DQY35" s="13"/>
      <c r="DQZ35" s="13"/>
      <c r="DRA35" s="13"/>
      <c r="DRB35" s="13"/>
      <c r="DRC35" s="13"/>
      <c r="DRD35" s="13"/>
      <c r="DRE35" s="13"/>
      <c r="DRF35" s="13"/>
      <c r="DRG35" s="13"/>
      <c r="DRH35" s="13"/>
      <c r="DRI35" s="13"/>
      <c r="DRJ35" s="13"/>
      <c r="DRK35" s="13"/>
      <c r="DRL35" s="13"/>
      <c r="DRM35" s="13"/>
      <c r="DRN35" s="13"/>
      <c r="DRO35" s="13"/>
      <c r="DRP35" s="13"/>
      <c r="DRQ35" s="13"/>
      <c r="DRR35" s="13"/>
      <c r="DRS35" s="13"/>
      <c r="DRT35" s="13"/>
      <c r="DRU35" s="13"/>
      <c r="DRV35" s="13"/>
      <c r="DRW35" s="13"/>
      <c r="DRX35" s="13"/>
      <c r="DRY35" s="13"/>
      <c r="DRZ35" s="13"/>
      <c r="DSA35" s="13"/>
      <c r="DSB35" s="13"/>
      <c r="DSC35" s="13"/>
      <c r="DSD35" s="13"/>
      <c r="DSE35" s="13"/>
      <c r="DSF35" s="13"/>
      <c r="DSG35" s="13"/>
      <c r="DSH35" s="13"/>
      <c r="DSI35" s="13"/>
      <c r="DSJ35" s="13"/>
      <c r="DSK35" s="13"/>
      <c r="DSL35" s="13"/>
      <c r="DSM35" s="13"/>
      <c r="DSN35" s="13"/>
      <c r="DSO35" s="13"/>
      <c r="DSP35" s="13"/>
      <c r="DSQ35" s="13"/>
      <c r="DSR35" s="13"/>
      <c r="DSS35" s="13"/>
      <c r="DST35" s="13"/>
      <c r="DSU35" s="13"/>
      <c r="DSV35" s="13"/>
      <c r="DSW35" s="13"/>
      <c r="DSX35" s="13"/>
      <c r="DSY35" s="13"/>
      <c r="DSZ35" s="13"/>
      <c r="DTA35" s="13"/>
      <c r="DTB35" s="13"/>
      <c r="DTC35" s="13"/>
      <c r="DTD35" s="13"/>
      <c r="DTE35" s="13"/>
      <c r="DTF35" s="13"/>
      <c r="DTG35" s="13"/>
      <c r="DTH35" s="13"/>
      <c r="DTI35" s="13"/>
      <c r="DTJ35" s="13"/>
      <c r="DTK35" s="13"/>
      <c r="DTL35" s="13"/>
      <c r="DTM35" s="13"/>
      <c r="DTN35" s="13"/>
      <c r="DTO35" s="13"/>
      <c r="DTP35" s="13"/>
      <c r="DTQ35" s="13"/>
      <c r="DTR35" s="13"/>
      <c r="DTS35" s="13"/>
      <c r="DTT35" s="13"/>
      <c r="DTU35" s="13"/>
      <c r="DTV35" s="13"/>
      <c r="DTW35" s="13"/>
      <c r="DTX35" s="13"/>
      <c r="DTY35" s="13"/>
      <c r="DTZ35" s="13"/>
      <c r="DUA35" s="13"/>
      <c r="DUB35" s="13"/>
      <c r="DUC35" s="13"/>
      <c r="DUD35" s="13"/>
      <c r="DUE35" s="13"/>
      <c r="DUF35" s="13"/>
      <c r="DUG35" s="13"/>
      <c r="DUH35" s="13"/>
      <c r="DUI35" s="13"/>
      <c r="DUJ35" s="13"/>
      <c r="DUK35" s="13"/>
      <c r="DUL35" s="13"/>
      <c r="DUM35" s="13"/>
      <c r="DUN35" s="13"/>
      <c r="DUO35" s="13"/>
      <c r="DUP35" s="13"/>
      <c r="DUQ35" s="13"/>
      <c r="DUR35" s="13"/>
      <c r="DUS35" s="13"/>
      <c r="DUT35" s="13"/>
      <c r="DUU35" s="13"/>
      <c r="DUV35" s="13"/>
      <c r="DUW35" s="13"/>
      <c r="DUX35" s="13"/>
      <c r="DUY35" s="13"/>
      <c r="DUZ35" s="13"/>
      <c r="DVA35" s="13"/>
      <c r="DVB35" s="13"/>
      <c r="DVC35" s="13"/>
      <c r="DVD35" s="13"/>
      <c r="DVE35" s="13"/>
      <c r="DVF35" s="13"/>
      <c r="DVG35" s="13"/>
      <c r="DVH35" s="13"/>
      <c r="DVI35" s="13"/>
      <c r="DVJ35" s="13"/>
      <c r="DVK35" s="13"/>
      <c r="DVL35" s="13"/>
      <c r="DVM35" s="13"/>
      <c r="DVN35" s="13"/>
      <c r="DVO35" s="13"/>
      <c r="DVP35" s="13"/>
      <c r="DVQ35" s="13"/>
      <c r="DVR35" s="13"/>
      <c r="DVS35" s="13"/>
      <c r="DVT35" s="13"/>
      <c r="DVU35" s="13"/>
      <c r="DVV35" s="13"/>
      <c r="DVW35" s="13"/>
      <c r="DVX35" s="13"/>
      <c r="DVY35" s="13"/>
      <c r="DVZ35" s="13"/>
      <c r="DWA35" s="13"/>
      <c r="DWB35" s="13"/>
      <c r="DWC35" s="13"/>
      <c r="DWD35" s="13"/>
      <c r="DWE35" s="13"/>
      <c r="DWF35" s="13"/>
      <c r="DWG35" s="13"/>
      <c r="DWH35" s="13"/>
      <c r="DWI35" s="13"/>
      <c r="DWJ35" s="13"/>
      <c r="DWK35" s="13"/>
      <c r="DWL35" s="13"/>
      <c r="DWM35" s="13"/>
      <c r="DWN35" s="13"/>
      <c r="DWO35" s="13"/>
      <c r="DWP35" s="13"/>
      <c r="DWQ35" s="13"/>
      <c r="DWR35" s="13"/>
      <c r="DWS35" s="13"/>
      <c r="DWT35" s="13"/>
      <c r="DWU35" s="13"/>
      <c r="DWV35" s="13"/>
      <c r="DWW35" s="13"/>
      <c r="DWX35" s="13"/>
      <c r="DWY35" s="13"/>
      <c r="DWZ35" s="13"/>
      <c r="DXA35" s="13"/>
      <c r="DXB35" s="13"/>
      <c r="DXC35" s="13"/>
      <c r="DXD35" s="13"/>
      <c r="DXE35" s="13"/>
      <c r="DXF35" s="13"/>
      <c r="DXG35" s="13"/>
      <c r="DXH35" s="13"/>
      <c r="DXI35" s="13"/>
      <c r="DXJ35" s="13"/>
      <c r="DXK35" s="13"/>
      <c r="DXL35" s="13"/>
      <c r="DXM35" s="13"/>
      <c r="DXN35" s="13"/>
      <c r="DXO35" s="13"/>
      <c r="DXP35" s="13"/>
      <c r="DXQ35" s="13"/>
      <c r="DXR35" s="13"/>
      <c r="DXS35" s="13"/>
      <c r="DXT35" s="13"/>
      <c r="DXU35" s="13"/>
      <c r="DXV35" s="13"/>
      <c r="DXW35" s="13"/>
      <c r="DXX35" s="13"/>
      <c r="DXY35" s="13"/>
      <c r="DXZ35" s="13"/>
      <c r="DYA35" s="13"/>
      <c r="DYB35" s="13"/>
      <c r="DYC35" s="13"/>
      <c r="DYD35" s="13"/>
      <c r="DYE35" s="13"/>
      <c r="DYF35" s="13"/>
      <c r="DYG35" s="13"/>
      <c r="DYH35" s="13"/>
      <c r="DYI35" s="13"/>
      <c r="DYJ35" s="13"/>
      <c r="DYK35" s="13"/>
      <c r="DYL35" s="13"/>
      <c r="DYM35" s="13"/>
      <c r="DYN35" s="13"/>
      <c r="DYO35" s="13"/>
      <c r="DYP35" s="13"/>
      <c r="DYQ35" s="13"/>
      <c r="DYR35" s="13"/>
      <c r="DYS35" s="13"/>
      <c r="DYT35" s="13"/>
      <c r="DYU35" s="13"/>
      <c r="DYV35" s="13"/>
      <c r="DYW35" s="13"/>
      <c r="DYX35" s="13"/>
      <c r="DYY35" s="13"/>
      <c r="DYZ35" s="13"/>
      <c r="DZA35" s="13"/>
      <c r="DZB35" s="13"/>
      <c r="DZC35" s="13"/>
      <c r="DZD35" s="13"/>
      <c r="DZE35" s="13"/>
      <c r="DZF35" s="13"/>
      <c r="DZG35" s="13"/>
      <c r="DZH35" s="13"/>
      <c r="DZI35" s="13"/>
      <c r="DZJ35" s="13"/>
      <c r="DZK35" s="13"/>
      <c r="DZL35" s="13"/>
      <c r="DZM35" s="13"/>
      <c r="DZN35" s="13"/>
      <c r="DZO35" s="13"/>
      <c r="DZP35" s="13"/>
      <c r="DZQ35" s="13"/>
      <c r="DZR35" s="13"/>
      <c r="DZS35" s="13"/>
      <c r="DZT35" s="13"/>
      <c r="DZU35" s="13"/>
      <c r="DZV35" s="13"/>
      <c r="DZW35" s="13"/>
      <c r="DZX35" s="13"/>
      <c r="DZY35" s="13"/>
      <c r="DZZ35" s="13"/>
      <c r="EAA35" s="13"/>
      <c r="EAB35" s="13"/>
      <c r="EAC35" s="13"/>
      <c r="EAD35" s="13"/>
      <c r="EAE35" s="13"/>
      <c r="EAF35" s="13"/>
      <c r="EAG35" s="13"/>
      <c r="EAH35" s="13"/>
      <c r="EAI35" s="13"/>
      <c r="EAJ35" s="13"/>
      <c r="EAK35" s="13"/>
      <c r="EAL35" s="13"/>
      <c r="EAM35" s="13"/>
      <c r="EAN35" s="13"/>
      <c r="EAO35" s="13"/>
      <c r="EAP35" s="13"/>
      <c r="EAQ35" s="13"/>
      <c r="EAR35" s="13"/>
      <c r="EAS35" s="13"/>
      <c r="EAT35" s="13"/>
      <c r="EAU35" s="13"/>
      <c r="EAV35" s="13"/>
      <c r="EAW35" s="13"/>
      <c r="EAX35" s="13"/>
      <c r="EAY35" s="13"/>
      <c r="EAZ35" s="13"/>
      <c r="EBA35" s="13"/>
      <c r="EBB35" s="13"/>
      <c r="EBC35" s="13"/>
      <c r="EBD35" s="13"/>
      <c r="EBE35" s="13"/>
      <c r="EBF35" s="13"/>
      <c r="EBG35" s="13"/>
      <c r="EBH35" s="13"/>
      <c r="EBI35" s="13"/>
      <c r="EBJ35" s="13"/>
      <c r="EBK35" s="13"/>
      <c r="EBL35" s="13"/>
      <c r="EBM35" s="13"/>
      <c r="EBN35" s="13"/>
      <c r="EBO35" s="13"/>
      <c r="EBP35" s="13"/>
      <c r="EBQ35" s="13"/>
      <c r="EBR35" s="13"/>
      <c r="EBS35" s="13"/>
      <c r="EBT35" s="13"/>
      <c r="EBU35" s="13"/>
      <c r="EBV35" s="13"/>
      <c r="EBW35" s="13"/>
      <c r="EBX35" s="13"/>
      <c r="EBY35" s="13"/>
      <c r="EBZ35" s="13"/>
      <c r="ECA35" s="13"/>
      <c r="ECB35" s="13"/>
      <c r="ECC35" s="13"/>
      <c r="ECD35" s="13"/>
      <c r="ECE35" s="13"/>
      <c r="ECF35" s="13"/>
      <c r="ECG35" s="13"/>
      <c r="ECH35" s="13"/>
      <c r="ECI35" s="13"/>
      <c r="ECJ35" s="13"/>
      <c r="ECK35" s="13"/>
      <c r="ECL35" s="13"/>
      <c r="ECM35" s="13"/>
      <c r="ECN35" s="13"/>
      <c r="ECO35" s="13"/>
      <c r="ECP35" s="13"/>
      <c r="ECQ35" s="13"/>
      <c r="ECR35" s="13"/>
      <c r="ECS35" s="13"/>
      <c r="ECT35" s="13"/>
      <c r="ECU35" s="13"/>
      <c r="ECV35" s="13"/>
      <c r="ECW35" s="13"/>
      <c r="ECX35" s="13"/>
      <c r="ECY35" s="13"/>
      <c r="ECZ35" s="13"/>
      <c r="EDA35" s="13"/>
      <c r="EDB35" s="13"/>
      <c r="EDC35" s="13"/>
      <c r="EDD35" s="13"/>
      <c r="EDE35" s="13"/>
      <c r="EDF35" s="13"/>
      <c r="EDG35" s="13"/>
      <c r="EDH35" s="13"/>
      <c r="EDI35" s="13"/>
      <c r="EDJ35" s="13"/>
      <c r="EDK35" s="13"/>
      <c r="EDL35" s="13"/>
      <c r="EDM35" s="13"/>
      <c r="EDN35" s="13"/>
      <c r="EDO35" s="13"/>
      <c r="EDP35" s="13"/>
      <c r="EDQ35" s="13"/>
      <c r="EDR35" s="13"/>
      <c r="EDS35" s="13"/>
      <c r="EDT35" s="13"/>
      <c r="EDU35" s="13"/>
      <c r="EDV35" s="13"/>
      <c r="EDW35" s="13"/>
      <c r="EDX35" s="13"/>
      <c r="EDY35" s="13"/>
      <c r="EDZ35" s="13"/>
      <c r="EEA35" s="13"/>
      <c r="EEB35" s="13"/>
      <c r="EEC35" s="13"/>
      <c r="EED35" s="13"/>
      <c r="EEE35" s="13"/>
      <c r="EEF35" s="13"/>
      <c r="EEG35" s="13"/>
      <c r="EEH35" s="13"/>
      <c r="EEI35" s="13"/>
      <c r="EEJ35" s="13"/>
      <c r="EEK35" s="13"/>
      <c r="EEL35" s="13"/>
      <c r="EEM35" s="13"/>
      <c r="EEN35" s="13"/>
      <c r="EEO35" s="13"/>
      <c r="EEP35" s="13"/>
      <c r="EEQ35" s="13"/>
      <c r="EER35" s="13"/>
      <c r="EES35" s="13"/>
      <c r="EET35" s="13"/>
      <c r="EEU35" s="13"/>
      <c r="EEV35" s="13"/>
      <c r="EEW35" s="13"/>
      <c r="EEX35" s="13"/>
      <c r="EEY35" s="13"/>
      <c r="EEZ35" s="13"/>
      <c r="EFA35" s="13"/>
      <c r="EFB35" s="13"/>
      <c r="EFC35" s="13"/>
      <c r="EFD35" s="13"/>
      <c r="EFE35" s="13"/>
      <c r="EFF35" s="13"/>
      <c r="EFG35" s="13"/>
      <c r="EFH35" s="13"/>
      <c r="EFI35" s="13"/>
      <c r="EFJ35" s="13"/>
      <c r="EFK35" s="13"/>
      <c r="EFL35" s="13"/>
      <c r="EFM35" s="13"/>
      <c r="EFN35" s="13"/>
      <c r="EFO35" s="13"/>
      <c r="EFP35" s="13"/>
      <c r="EFQ35" s="13"/>
      <c r="EFR35" s="13"/>
      <c r="EFS35" s="13"/>
      <c r="EFT35" s="13"/>
      <c r="EFU35" s="13"/>
      <c r="EFV35" s="13"/>
      <c r="EFW35" s="13"/>
      <c r="EFX35" s="13"/>
      <c r="EFY35" s="13"/>
      <c r="EFZ35" s="13"/>
      <c r="EGA35" s="13"/>
      <c r="EGB35" s="13"/>
      <c r="EGC35" s="13"/>
      <c r="EGD35" s="13"/>
      <c r="EGE35" s="13"/>
      <c r="EGF35" s="13"/>
      <c r="EGG35" s="13"/>
      <c r="EGH35" s="13"/>
      <c r="EGI35" s="13"/>
      <c r="EGJ35" s="13"/>
      <c r="EGK35" s="13"/>
      <c r="EGL35" s="13"/>
      <c r="EGM35" s="13"/>
      <c r="EGN35" s="13"/>
      <c r="EGO35" s="13"/>
      <c r="EGP35" s="13"/>
      <c r="EGQ35" s="13"/>
      <c r="EGR35" s="13"/>
      <c r="EGS35" s="13"/>
      <c r="EGT35" s="13"/>
      <c r="EGU35" s="13"/>
      <c r="EGV35" s="13"/>
      <c r="EGW35" s="13"/>
      <c r="EGX35" s="13"/>
      <c r="EGY35" s="13"/>
      <c r="EGZ35" s="13"/>
      <c r="EHA35" s="13"/>
      <c r="EHB35" s="13"/>
      <c r="EHC35" s="13"/>
      <c r="EHD35" s="13"/>
      <c r="EHE35" s="13"/>
      <c r="EHF35" s="13"/>
      <c r="EHG35" s="13"/>
      <c r="EHH35" s="13"/>
      <c r="EHI35" s="13"/>
      <c r="EHJ35" s="13"/>
      <c r="EHK35" s="13"/>
      <c r="EHL35" s="13"/>
      <c r="EHM35" s="13"/>
      <c r="EHN35" s="13"/>
      <c r="EHO35" s="13"/>
      <c r="EHP35" s="13"/>
      <c r="EHQ35" s="13"/>
      <c r="EHR35" s="13"/>
      <c r="EHS35" s="13"/>
      <c r="EHT35" s="13"/>
      <c r="EHU35" s="13"/>
      <c r="EHV35" s="13"/>
      <c r="EHW35" s="13"/>
      <c r="EHX35" s="13"/>
      <c r="EHY35" s="13"/>
      <c r="EHZ35" s="13"/>
      <c r="EIA35" s="13"/>
      <c r="EIB35" s="13"/>
      <c r="EIC35" s="13"/>
      <c r="EID35" s="13"/>
      <c r="EIE35" s="13"/>
      <c r="EIF35" s="13"/>
      <c r="EIG35" s="13"/>
      <c r="EIH35" s="13"/>
      <c r="EII35" s="13"/>
      <c r="EIJ35" s="13"/>
      <c r="EIK35" s="13"/>
      <c r="EIL35" s="13"/>
      <c r="EIM35" s="13"/>
      <c r="EIN35" s="13"/>
      <c r="EIO35" s="13"/>
      <c r="EIP35" s="13"/>
      <c r="EIQ35" s="13"/>
      <c r="EIR35" s="13"/>
      <c r="EIS35" s="13"/>
      <c r="EIT35" s="13"/>
      <c r="EIU35" s="13"/>
      <c r="EIV35" s="13"/>
      <c r="EIW35" s="13"/>
      <c r="EIX35" s="13"/>
      <c r="EIY35" s="13"/>
      <c r="EIZ35" s="13"/>
      <c r="EJA35" s="13"/>
      <c r="EJB35" s="13"/>
      <c r="EJC35" s="13"/>
      <c r="EJD35" s="13"/>
      <c r="EJE35" s="13"/>
      <c r="EJF35" s="13"/>
      <c r="EJG35" s="13"/>
      <c r="EJH35" s="13"/>
      <c r="EJI35" s="13"/>
      <c r="EJJ35" s="13"/>
      <c r="EJK35" s="13"/>
      <c r="EJL35" s="13"/>
      <c r="EJM35" s="13"/>
      <c r="EJN35" s="13"/>
      <c r="EJO35" s="13"/>
      <c r="EJP35" s="13"/>
      <c r="EJQ35" s="13"/>
      <c r="EJR35" s="13"/>
      <c r="EJS35" s="13"/>
      <c r="EJT35" s="13"/>
      <c r="EJU35" s="13"/>
      <c r="EJV35" s="13"/>
      <c r="EJW35" s="13"/>
      <c r="EJX35" s="13"/>
      <c r="EJY35" s="13"/>
      <c r="EJZ35" s="13"/>
      <c r="EKA35" s="13"/>
      <c r="EKB35" s="13"/>
      <c r="EKC35" s="13"/>
      <c r="EKD35" s="13"/>
      <c r="EKE35" s="13"/>
      <c r="EKF35" s="13"/>
      <c r="EKG35" s="13"/>
      <c r="EKH35" s="13"/>
      <c r="EKI35" s="13"/>
      <c r="EKJ35" s="13"/>
      <c r="EKK35" s="13"/>
      <c r="EKL35" s="13"/>
      <c r="EKM35" s="13"/>
      <c r="EKN35" s="13"/>
      <c r="EKO35" s="13"/>
      <c r="EKP35" s="13"/>
      <c r="EKQ35" s="13"/>
      <c r="EKR35" s="13"/>
      <c r="EKS35" s="13"/>
      <c r="EKT35" s="13"/>
      <c r="EKU35" s="13"/>
      <c r="EKV35" s="13"/>
      <c r="EKW35" s="13"/>
      <c r="EKX35" s="13"/>
      <c r="EKY35" s="13"/>
      <c r="EKZ35" s="13"/>
      <c r="ELA35" s="13"/>
      <c r="ELB35" s="13"/>
      <c r="ELC35" s="13"/>
      <c r="ELD35" s="13"/>
      <c r="ELE35" s="13"/>
      <c r="ELF35" s="13"/>
      <c r="ELG35" s="13"/>
      <c r="ELH35" s="13"/>
      <c r="ELI35" s="13"/>
      <c r="ELJ35" s="13"/>
      <c r="ELK35" s="13"/>
      <c r="ELL35" s="13"/>
      <c r="ELM35" s="13"/>
      <c r="ELN35" s="13"/>
      <c r="ELO35" s="13"/>
      <c r="ELP35" s="13"/>
      <c r="ELQ35" s="13"/>
      <c r="ELR35" s="13"/>
      <c r="ELS35" s="13"/>
      <c r="ELT35" s="13"/>
      <c r="ELU35" s="13"/>
      <c r="ELV35" s="13"/>
      <c r="ELW35" s="13"/>
      <c r="ELX35" s="13"/>
      <c r="ELY35" s="13"/>
      <c r="ELZ35" s="13"/>
      <c r="EMA35" s="13"/>
      <c r="EMB35" s="13"/>
      <c r="EMC35" s="13"/>
      <c r="EMD35" s="13"/>
      <c r="EME35" s="13"/>
      <c r="EMF35" s="13"/>
      <c r="EMG35" s="13"/>
      <c r="EMH35" s="13"/>
      <c r="EMI35" s="13"/>
      <c r="EMJ35" s="13"/>
      <c r="EMK35" s="13"/>
      <c r="EML35" s="13"/>
      <c r="EMM35" s="13"/>
      <c r="EMN35" s="13"/>
      <c r="EMO35" s="13"/>
      <c r="EMP35" s="13"/>
      <c r="EMQ35" s="13"/>
      <c r="EMR35" s="13"/>
      <c r="EMS35" s="13"/>
      <c r="EMT35" s="13"/>
      <c r="EMU35" s="13"/>
      <c r="EMV35" s="13"/>
      <c r="EMW35" s="13"/>
      <c r="EMX35" s="13"/>
      <c r="EMY35" s="13"/>
      <c r="EMZ35" s="13"/>
      <c r="ENA35" s="13"/>
      <c r="ENB35" s="13"/>
      <c r="ENC35" s="13"/>
      <c r="END35" s="13"/>
      <c r="ENE35" s="13"/>
      <c r="ENF35" s="13"/>
      <c r="ENG35" s="13"/>
      <c r="ENH35" s="13"/>
      <c r="ENI35" s="13"/>
      <c r="ENJ35" s="13"/>
      <c r="ENK35" s="13"/>
      <c r="ENL35" s="13"/>
      <c r="ENM35" s="13"/>
      <c r="ENN35" s="13"/>
      <c r="ENO35" s="13"/>
      <c r="ENP35" s="13"/>
      <c r="ENQ35" s="13"/>
      <c r="ENR35" s="13"/>
      <c r="ENS35" s="13"/>
      <c r="ENT35" s="13"/>
      <c r="ENU35" s="13"/>
      <c r="ENV35" s="13"/>
      <c r="ENW35" s="13"/>
      <c r="ENX35" s="13"/>
      <c r="ENY35" s="13"/>
      <c r="ENZ35" s="13"/>
      <c r="EOA35" s="13"/>
      <c r="EOB35" s="13"/>
      <c r="EOC35" s="13"/>
      <c r="EOD35" s="13"/>
      <c r="EOE35" s="13"/>
      <c r="EOF35" s="13"/>
      <c r="EOG35" s="13"/>
      <c r="EOH35" s="13"/>
      <c r="EOI35" s="13"/>
      <c r="EOJ35" s="13"/>
      <c r="EOK35" s="13"/>
      <c r="EOL35" s="13"/>
      <c r="EOM35" s="13"/>
      <c r="EON35" s="13"/>
      <c r="EOO35" s="13"/>
      <c r="EOP35" s="13"/>
      <c r="EOQ35" s="13"/>
      <c r="EOR35" s="13"/>
      <c r="EOS35" s="13"/>
      <c r="EOT35" s="13"/>
      <c r="EOU35" s="13"/>
      <c r="EOV35" s="13"/>
      <c r="EOW35" s="13"/>
      <c r="EOX35" s="13"/>
      <c r="EOY35" s="13"/>
      <c r="EOZ35" s="13"/>
      <c r="EPA35" s="13"/>
      <c r="EPB35" s="13"/>
      <c r="EPC35" s="13"/>
      <c r="EPD35" s="13"/>
      <c r="EPE35" s="13"/>
      <c r="EPF35" s="13"/>
      <c r="EPG35" s="13"/>
      <c r="EPH35" s="13"/>
      <c r="EPI35" s="13"/>
      <c r="EPJ35" s="13"/>
      <c r="EPK35" s="13"/>
      <c r="EPL35" s="13"/>
      <c r="EPM35" s="13"/>
      <c r="EPN35" s="13"/>
      <c r="EPO35" s="13"/>
      <c r="EPP35" s="13"/>
      <c r="EPQ35" s="13"/>
      <c r="EPR35" s="13"/>
      <c r="EPS35" s="13"/>
      <c r="EPT35" s="13"/>
      <c r="EPU35" s="13"/>
      <c r="EPV35" s="13"/>
      <c r="EPW35" s="13"/>
      <c r="EPX35" s="13"/>
      <c r="EPY35" s="13"/>
      <c r="EPZ35" s="13"/>
      <c r="EQA35" s="13"/>
      <c r="EQB35" s="13"/>
      <c r="EQC35" s="13"/>
      <c r="EQD35" s="13"/>
      <c r="EQE35" s="13"/>
      <c r="EQF35" s="13"/>
      <c r="EQG35" s="13"/>
      <c r="EQH35" s="13"/>
      <c r="EQI35" s="13"/>
      <c r="EQJ35" s="13"/>
      <c r="EQK35" s="13"/>
      <c r="EQL35" s="13"/>
      <c r="EQM35" s="13"/>
      <c r="EQN35" s="13"/>
      <c r="EQO35" s="13"/>
      <c r="EQP35" s="13"/>
      <c r="EQQ35" s="13"/>
      <c r="EQR35" s="13"/>
      <c r="EQS35" s="13"/>
      <c r="EQT35" s="13"/>
      <c r="EQU35" s="13"/>
      <c r="EQV35" s="13"/>
      <c r="EQW35" s="13"/>
      <c r="EQX35" s="13"/>
      <c r="EQY35" s="13"/>
      <c r="EQZ35" s="13"/>
      <c r="ERA35" s="13"/>
      <c r="ERB35" s="13"/>
      <c r="ERC35" s="13"/>
      <c r="ERD35" s="13"/>
      <c r="ERE35" s="13"/>
      <c r="ERF35" s="13"/>
      <c r="ERG35" s="13"/>
      <c r="ERH35" s="13"/>
      <c r="ERI35" s="13"/>
      <c r="ERJ35" s="13"/>
      <c r="ERK35" s="13"/>
      <c r="ERL35" s="13"/>
      <c r="ERM35" s="13"/>
      <c r="ERN35" s="13"/>
      <c r="ERO35" s="13"/>
      <c r="ERP35" s="13"/>
      <c r="ERQ35" s="13"/>
      <c r="ERR35" s="13"/>
      <c r="ERS35" s="13"/>
      <c r="ERT35" s="13"/>
      <c r="ERU35" s="13"/>
      <c r="ERV35" s="13"/>
      <c r="ERW35" s="13"/>
      <c r="ERX35" s="13"/>
      <c r="ERY35" s="13"/>
      <c r="ERZ35" s="13"/>
      <c r="ESA35" s="13"/>
      <c r="ESB35" s="13"/>
      <c r="ESC35" s="13"/>
      <c r="ESD35" s="13"/>
      <c r="ESE35" s="13"/>
      <c r="ESF35" s="13"/>
      <c r="ESG35" s="13"/>
      <c r="ESH35" s="13"/>
      <c r="ESI35" s="13"/>
      <c r="ESJ35" s="13"/>
      <c r="ESK35" s="13"/>
      <c r="ESL35" s="13"/>
      <c r="ESM35" s="13"/>
      <c r="ESN35" s="13"/>
      <c r="ESO35" s="13"/>
      <c r="ESP35" s="13"/>
      <c r="ESQ35" s="13"/>
      <c r="ESR35" s="13"/>
      <c r="ESS35" s="13"/>
      <c r="EST35" s="13"/>
      <c r="ESU35" s="13"/>
      <c r="ESV35" s="13"/>
      <c r="ESW35" s="13"/>
      <c r="ESX35" s="13"/>
      <c r="ESY35" s="13"/>
      <c r="ESZ35" s="13"/>
      <c r="ETA35" s="13"/>
      <c r="ETB35" s="13"/>
      <c r="ETC35" s="13"/>
      <c r="ETD35" s="13"/>
      <c r="ETE35" s="13"/>
      <c r="ETF35" s="13"/>
      <c r="ETG35" s="13"/>
      <c r="ETH35" s="13"/>
      <c r="ETI35" s="13"/>
      <c r="ETJ35" s="13"/>
      <c r="ETK35" s="13"/>
      <c r="ETL35" s="13"/>
      <c r="ETM35" s="13"/>
      <c r="ETN35" s="13"/>
      <c r="ETO35" s="13"/>
      <c r="ETP35" s="13"/>
      <c r="ETQ35" s="13"/>
      <c r="ETR35" s="13"/>
      <c r="ETS35" s="13"/>
      <c r="ETT35" s="13"/>
      <c r="ETU35" s="13"/>
      <c r="ETV35" s="13"/>
      <c r="ETW35" s="13"/>
      <c r="ETX35" s="13"/>
      <c r="ETY35" s="13"/>
      <c r="ETZ35" s="13"/>
      <c r="EUA35" s="13"/>
      <c r="EUB35" s="13"/>
      <c r="EUC35" s="13"/>
      <c r="EUD35" s="13"/>
      <c r="EUE35" s="13"/>
      <c r="EUF35" s="13"/>
      <c r="EUG35" s="13"/>
      <c r="EUH35" s="13"/>
      <c r="EUI35" s="13"/>
      <c r="EUJ35" s="13"/>
      <c r="EUK35" s="13"/>
      <c r="EUL35" s="13"/>
      <c r="EUM35" s="13"/>
      <c r="EUN35" s="13"/>
      <c r="EUO35" s="13"/>
      <c r="EUP35" s="13"/>
      <c r="EUQ35" s="13"/>
      <c r="EUR35" s="13"/>
      <c r="EUS35" s="13"/>
      <c r="EUT35" s="13"/>
      <c r="EUU35" s="13"/>
      <c r="EUV35" s="13"/>
      <c r="EUW35" s="13"/>
      <c r="EUX35" s="13"/>
      <c r="EUY35" s="13"/>
      <c r="EUZ35" s="13"/>
      <c r="EVA35" s="13"/>
      <c r="EVB35" s="13"/>
      <c r="EVC35" s="13"/>
      <c r="EVD35" s="13"/>
      <c r="EVE35" s="13"/>
      <c r="EVF35" s="13"/>
      <c r="EVG35" s="13"/>
      <c r="EVH35" s="13"/>
      <c r="EVI35" s="13"/>
      <c r="EVJ35" s="13"/>
      <c r="EVK35" s="13"/>
      <c r="EVL35" s="13"/>
      <c r="EVM35" s="13"/>
      <c r="EVN35" s="13"/>
      <c r="EVO35" s="13"/>
      <c r="EVP35" s="13"/>
      <c r="EVQ35" s="13"/>
      <c r="EVR35" s="13"/>
      <c r="EVS35" s="13"/>
      <c r="EVT35" s="13"/>
      <c r="EVU35" s="13"/>
      <c r="EVV35" s="13"/>
      <c r="EVW35" s="13"/>
      <c r="EVX35" s="13"/>
      <c r="EVY35" s="13"/>
      <c r="EVZ35" s="13"/>
      <c r="EWA35" s="13"/>
      <c r="EWB35" s="13"/>
      <c r="EWC35" s="13"/>
      <c r="EWD35" s="13"/>
      <c r="EWE35" s="13"/>
      <c r="EWF35" s="13"/>
      <c r="EWG35" s="13"/>
      <c r="EWH35" s="13"/>
      <c r="EWI35" s="13"/>
      <c r="EWJ35" s="13"/>
      <c r="EWK35" s="13"/>
      <c r="EWL35" s="13"/>
      <c r="EWM35" s="13"/>
      <c r="EWN35" s="13"/>
      <c r="EWO35" s="13"/>
      <c r="EWP35" s="13"/>
      <c r="EWQ35" s="13"/>
      <c r="EWR35" s="13"/>
      <c r="EWS35" s="13"/>
      <c r="EWT35" s="13"/>
      <c r="EWU35" s="13"/>
      <c r="EWV35" s="13"/>
      <c r="EWW35" s="13"/>
      <c r="EWX35" s="13"/>
      <c r="EWY35" s="13"/>
      <c r="EWZ35" s="13"/>
      <c r="EXA35" s="13"/>
      <c r="EXB35" s="13"/>
      <c r="EXC35" s="13"/>
      <c r="EXD35" s="13"/>
      <c r="EXE35" s="13"/>
      <c r="EXF35" s="13"/>
      <c r="EXG35" s="13"/>
      <c r="EXH35" s="13"/>
      <c r="EXI35" s="13"/>
      <c r="EXJ35" s="13"/>
      <c r="EXK35" s="13"/>
      <c r="EXL35" s="13"/>
      <c r="EXM35" s="13"/>
      <c r="EXN35" s="13"/>
      <c r="EXO35" s="13"/>
      <c r="EXP35" s="13"/>
      <c r="EXQ35" s="13"/>
      <c r="EXR35" s="13"/>
      <c r="EXS35" s="13"/>
      <c r="EXT35" s="13"/>
      <c r="EXU35" s="13"/>
      <c r="EXV35" s="13"/>
      <c r="EXW35" s="13"/>
      <c r="EXX35" s="13"/>
      <c r="EXY35" s="13"/>
      <c r="EXZ35" s="13"/>
      <c r="EYA35" s="13"/>
      <c r="EYB35" s="13"/>
      <c r="EYC35" s="13"/>
      <c r="EYD35" s="13"/>
      <c r="EYE35" s="13"/>
      <c r="EYF35" s="13"/>
      <c r="EYG35" s="13"/>
      <c r="EYH35" s="13"/>
      <c r="EYI35" s="13"/>
      <c r="EYJ35" s="13"/>
      <c r="EYK35" s="13"/>
      <c r="EYL35" s="13"/>
      <c r="EYM35" s="13"/>
      <c r="EYN35" s="13"/>
      <c r="EYO35" s="13"/>
      <c r="EYP35" s="13"/>
      <c r="EYQ35" s="13"/>
      <c r="EYR35" s="13"/>
      <c r="EYS35" s="13"/>
      <c r="EYT35" s="13"/>
      <c r="EYU35" s="13"/>
      <c r="EYV35" s="13"/>
      <c r="EYW35" s="13"/>
      <c r="EYX35" s="13"/>
      <c r="EYY35" s="13"/>
      <c r="EYZ35" s="13"/>
      <c r="EZA35" s="13"/>
      <c r="EZB35" s="13"/>
      <c r="EZC35" s="13"/>
      <c r="EZD35" s="13"/>
      <c r="EZE35" s="13"/>
      <c r="EZF35" s="13"/>
      <c r="EZG35" s="13"/>
      <c r="EZH35" s="13"/>
      <c r="EZI35" s="13"/>
      <c r="EZJ35" s="13"/>
      <c r="EZK35" s="13"/>
      <c r="EZL35" s="13"/>
      <c r="EZM35" s="13"/>
      <c r="EZN35" s="13"/>
      <c r="EZO35" s="13"/>
      <c r="EZP35" s="13"/>
      <c r="EZQ35" s="13"/>
      <c r="EZR35" s="13"/>
      <c r="EZS35" s="13"/>
      <c r="EZT35" s="13"/>
      <c r="EZU35" s="13"/>
      <c r="EZV35" s="13"/>
      <c r="EZW35" s="13"/>
      <c r="EZX35" s="13"/>
      <c r="EZY35" s="13"/>
      <c r="EZZ35" s="13"/>
      <c r="FAA35" s="13"/>
      <c r="FAB35" s="13"/>
      <c r="FAC35" s="13"/>
      <c r="FAD35" s="13"/>
      <c r="FAE35" s="13"/>
      <c r="FAF35" s="13"/>
      <c r="FAG35" s="13"/>
      <c r="FAH35" s="13"/>
      <c r="FAI35" s="13"/>
      <c r="FAJ35" s="13"/>
      <c r="FAK35" s="13"/>
      <c r="FAL35" s="13"/>
      <c r="FAM35" s="13"/>
      <c r="FAN35" s="13"/>
      <c r="FAO35" s="13"/>
      <c r="FAP35" s="13"/>
      <c r="FAQ35" s="13"/>
      <c r="FAR35" s="13"/>
      <c r="FAS35" s="13"/>
      <c r="FAT35" s="13"/>
      <c r="FAU35" s="13"/>
      <c r="FAV35" s="13"/>
      <c r="FAW35" s="13"/>
      <c r="FAX35" s="13"/>
      <c r="FAY35" s="13"/>
      <c r="FAZ35" s="13"/>
      <c r="FBA35" s="13"/>
      <c r="FBB35" s="13"/>
      <c r="FBC35" s="13"/>
      <c r="FBD35" s="13"/>
      <c r="FBE35" s="13"/>
      <c r="FBF35" s="13"/>
      <c r="FBG35" s="13"/>
      <c r="FBH35" s="13"/>
      <c r="FBI35" s="13"/>
      <c r="FBJ35" s="13"/>
      <c r="FBK35" s="13"/>
      <c r="FBL35" s="13"/>
      <c r="FBM35" s="13"/>
      <c r="FBN35" s="13"/>
      <c r="FBO35" s="13"/>
      <c r="FBP35" s="13"/>
      <c r="FBQ35" s="13"/>
      <c r="FBR35" s="13"/>
      <c r="FBS35" s="13"/>
      <c r="FBT35" s="13"/>
      <c r="FBU35" s="13"/>
      <c r="FBV35" s="13"/>
      <c r="FBW35" s="13"/>
      <c r="FBX35" s="13"/>
      <c r="FBY35" s="13"/>
      <c r="FBZ35" s="13"/>
      <c r="FCA35" s="13"/>
      <c r="FCB35" s="13"/>
      <c r="FCC35" s="13"/>
      <c r="FCD35" s="13"/>
      <c r="FCE35" s="13"/>
      <c r="FCF35" s="13"/>
      <c r="FCG35" s="13"/>
      <c r="FCH35" s="13"/>
      <c r="FCI35" s="13"/>
      <c r="FCJ35" s="13"/>
      <c r="FCK35" s="13"/>
      <c r="FCL35" s="13"/>
      <c r="FCM35" s="13"/>
      <c r="FCN35" s="13"/>
      <c r="FCO35" s="13"/>
      <c r="FCP35" s="13"/>
      <c r="FCQ35" s="13"/>
      <c r="FCR35" s="13"/>
      <c r="FCS35" s="13"/>
      <c r="FCT35" s="13"/>
      <c r="FCU35" s="13"/>
      <c r="FCV35" s="13"/>
      <c r="FCW35" s="13"/>
      <c r="FCX35" s="13"/>
      <c r="FCY35" s="13"/>
      <c r="FCZ35" s="13"/>
      <c r="FDA35" s="13"/>
      <c r="FDB35" s="13"/>
      <c r="FDC35" s="13"/>
      <c r="FDD35" s="13"/>
      <c r="FDE35" s="13"/>
      <c r="FDF35" s="13"/>
      <c r="FDG35" s="13"/>
      <c r="FDH35" s="13"/>
      <c r="FDI35" s="13"/>
      <c r="FDJ35" s="13"/>
      <c r="FDK35" s="13"/>
      <c r="FDL35" s="13"/>
      <c r="FDM35" s="13"/>
      <c r="FDN35" s="13"/>
      <c r="FDO35" s="13"/>
      <c r="FDP35" s="13"/>
      <c r="FDQ35" s="13"/>
      <c r="FDR35" s="13"/>
      <c r="FDS35" s="13"/>
      <c r="FDT35" s="13"/>
      <c r="FDU35" s="13"/>
      <c r="FDV35" s="13"/>
      <c r="FDW35" s="13"/>
      <c r="FDX35" s="13"/>
      <c r="FDY35" s="13"/>
      <c r="FDZ35" s="13"/>
      <c r="FEA35" s="13"/>
      <c r="FEB35" s="13"/>
      <c r="FEC35" s="13"/>
      <c r="FED35" s="13"/>
      <c r="FEE35" s="13"/>
      <c r="FEF35" s="13"/>
      <c r="FEG35" s="13"/>
      <c r="FEH35" s="13"/>
      <c r="FEI35" s="13"/>
      <c r="FEJ35" s="13"/>
      <c r="FEK35" s="13"/>
      <c r="FEL35" s="13"/>
      <c r="FEM35" s="13"/>
      <c r="FEN35" s="13"/>
      <c r="FEO35" s="13"/>
      <c r="FEP35" s="13"/>
      <c r="FEQ35" s="13"/>
      <c r="FER35" s="13"/>
      <c r="FES35" s="13"/>
      <c r="FET35" s="13"/>
      <c r="FEU35" s="13"/>
      <c r="FEV35" s="13"/>
      <c r="FEW35" s="13"/>
      <c r="FEX35" s="13"/>
      <c r="FEY35" s="13"/>
      <c r="FEZ35" s="13"/>
      <c r="FFA35" s="13"/>
      <c r="FFB35" s="13"/>
      <c r="FFC35" s="13"/>
      <c r="FFD35" s="13"/>
      <c r="FFE35" s="13"/>
      <c r="FFF35" s="13"/>
      <c r="FFG35" s="13"/>
      <c r="FFH35" s="13"/>
      <c r="FFI35" s="13"/>
      <c r="FFJ35" s="13"/>
      <c r="FFK35" s="13"/>
      <c r="FFL35" s="13"/>
      <c r="FFM35" s="13"/>
      <c r="FFN35" s="13"/>
      <c r="FFO35" s="13"/>
      <c r="FFP35" s="13"/>
      <c r="FFQ35" s="13"/>
      <c r="FFR35" s="13"/>
      <c r="FFS35" s="13"/>
      <c r="FFT35" s="13"/>
      <c r="FFU35" s="13"/>
      <c r="FFV35" s="13"/>
      <c r="FFW35" s="13"/>
      <c r="FFX35" s="13"/>
      <c r="FFY35" s="13"/>
      <c r="FFZ35" s="13"/>
      <c r="FGA35" s="13"/>
      <c r="FGB35" s="13"/>
      <c r="FGC35" s="13"/>
      <c r="FGD35" s="13"/>
      <c r="FGE35" s="13"/>
      <c r="FGF35" s="13"/>
      <c r="FGG35" s="13"/>
      <c r="FGH35" s="13"/>
      <c r="FGI35" s="13"/>
      <c r="FGJ35" s="13"/>
      <c r="FGK35" s="13"/>
      <c r="FGL35" s="13"/>
      <c r="FGM35" s="13"/>
      <c r="FGN35" s="13"/>
      <c r="FGO35" s="13"/>
      <c r="FGP35" s="13"/>
      <c r="FGQ35" s="13"/>
      <c r="FGR35" s="13"/>
      <c r="FGS35" s="13"/>
      <c r="FGT35" s="13"/>
      <c r="FGU35" s="13"/>
      <c r="FGV35" s="13"/>
      <c r="FGW35" s="13"/>
      <c r="FGX35" s="13"/>
      <c r="FGY35" s="13"/>
      <c r="FGZ35" s="13"/>
      <c r="FHA35" s="13"/>
      <c r="FHB35" s="13"/>
      <c r="FHC35" s="13"/>
      <c r="FHD35" s="13"/>
      <c r="FHE35" s="13"/>
      <c r="FHF35" s="13"/>
      <c r="FHG35" s="13"/>
      <c r="FHH35" s="13"/>
      <c r="FHI35" s="13"/>
      <c r="FHJ35" s="13"/>
      <c r="FHK35" s="13"/>
      <c r="FHL35" s="13"/>
      <c r="FHM35" s="13"/>
      <c r="FHN35" s="13"/>
      <c r="FHO35" s="13"/>
      <c r="FHP35" s="13"/>
      <c r="FHQ35" s="13"/>
      <c r="FHR35" s="13"/>
      <c r="FHS35" s="13"/>
      <c r="FHT35" s="13"/>
      <c r="FHU35" s="13"/>
      <c r="FHV35" s="13"/>
      <c r="FHW35" s="13"/>
      <c r="FHX35" s="13"/>
      <c r="FHY35" s="13"/>
      <c r="FHZ35" s="13"/>
      <c r="FIA35" s="13"/>
      <c r="FIB35" s="13"/>
      <c r="FIC35" s="13"/>
      <c r="FID35" s="13"/>
      <c r="FIE35" s="13"/>
      <c r="FIF35" s="13"/>
      <c r="FIG35" s="13"/>
      <c r="FIH35" s="13"/>
      <c r="FII35" s="13"/>
      <c r="FIJ35" s="13"/>
      <c r="FIK35" s="13"/>
      <c r="FIL35" s="13"/>
      <c r="FIM35" s="13"/>
      <c r="FIN35" s="13"/>
      <c r="FIO35" s="13"/>
      <c r="FIP35" s="13"/>
      <c r="FIQ35" s="13"/>
      <c r="FIR35" s="13"/>
      <c r="FIS35" s="13"/>
      <c r="FIT35" s="13"/>
      <c r="FIU35" s="13"/>
      <c r="FIV35" s="13"/>
      <c r="FIW35" s="13"/>
      <c r="FIX35" s="13"/>
      <c r="FIY35" s="13"/>
      <c r="FIZ35" s="13"/>
      <c r="FJA35" s="13"/>
      <c r="FJB35" s="13"/>
      <c r="FJC35" s="13"/>
      <c r="FJD35" s="13"/>
      <c r="FJE35" s="13"/>
      <c r="FJF35" s="13"/>
      <c r="FJG35" s="13"/>
      <c r="FJH35" s="13"/>
      <c r="FJI35" s="13"/>
      <c r="FJJ35" s="13"/>
      <c r="FJK35" s="13"/>
      <c r="FJL35" s="13"/>
      <c r="FJM35" s="13"/>
      <c r="FJN35" s="13"/>
      <c r="FJO35" s="13"/>
      <c r="FJP35" s="13"/>
      <c r="FJQ35" s="13"/>
      <c r="FJR35" s="13"/>
      <c r="FJS35" s="13"/>
      <c r="FJT35" s="13"/>
      <c r="FJU35" s="13"/>
      <c r="FJV35" s="13"/>
      <c r="FJW35" s="13"/>
      <c r="FJX35" s="13"/>
      <c r="FJY35" s="13"/>
      <c r="FJZ35" s="13"/>
      <c r="FKA35" s="13"/>
      <c r="FKB35" s="13"/>
      <c r="FKC35" s="13"/>
      <c r="FKD35" s="13"/>
      <c r="FKE35" s="13"/>
      <c r="FKF35" s="13"/>
      <c r="FKG35" s="13"/>
      <c r="FKH35" s="13"/>
      <c r="FKI35" s="13"/>
      <c r="FKJ35" s="13"/>
      <c r="FKK35" s="13"/>
      <c r="FKL35" s="13"/>
      <c r="FKM35" s="13"/>
      <c r="FKN35" s="13"/>
      <c r="FKO35" s="13"/>
      <c r="FKP35" s="13"/>
      <c r="FKQ35" s="13"/>
      <c r="FKR35" s="13"/>
      <c r="FKS35" s="13"/>
      <c r="FKT35" s="13"/>
      <c r="FKU35" s="13"/>
      <c r="FKV35" s="13"/>
      <c r="FKW35" s="13"/>
      <c r="FKX35" s="13"/>
      <c r="FKY35" s="13"/>
      <c r="FKZ35" s="13"/>
      <c r="FLA35" s="13"/>
      <c r="FLB35" s="13"/>
      <c r="FLC35" s="13"/>
      <c r="FLD35" s="13"/>
      <c r="FLE35" s="13"/>
      <c r="FLF35" s="13"/>
      <c r="FLG35" s="13"/>
      <c r="FLH35" s="13"/>
      <c r="FLI35" s="13"/>
      <c r="FLJ35" s="13"/>
      <c r="FLK35" s="13"/>
      <c r="FLL35" s="13"/>
      <c r="FLM35" s="13"/>
      <c r="FLN35" s="13"/>
      <c r="FLO35" s="13"/>
      <c r="FLP35" s="13"/>
      <c r="FLQ35" s="13"/>
      <c r="FLR35" s="13"/>
      <c r="FLS35" s="13"/>
      <c r="FLT35" s="13"/>
      <c r="FLU35" s="13"/>
      <c r="FLV35" s="13"/>
      <c r="FLW35" s="13"/>
      <c r="FLX35" s="13"/>
      <c r="FLY35" s="13"/>
      <c r="FLZ35" s="13"/>
      <c r="FMA35" s="13"/>
      <c r="FMB35" s="13"/>
      <c r="FMC35" s="13"/>
      <c r="FMD35" s="13"/>
      <c r="FME35" s="13"/>
      <c r="FMF35" s="13"/>
      <c r="FMG35" s="13"/>
      <c r="FMH35" s="13"/>
      <c r="FMI35" s="13"/>
      <c r="FMJ35" s="13"/>
      <c r="FMK35" s="13"/>
      <c r="FML35" s="13"/>
      <c r="FMM35" s="13"/>
      <c r="FMN35" s="13"/>
      <c r="FMO35" s="13"/>
      <c r="FMP35" s="13"/>
      <c r="FMQ35" s="13"/>
      <c r="FMR35" s="13"/>
      <c r="FMS35" s="13"/>
      <c r="FMT35" s="13"/>
      <c r="FMU35" s="13"/>
      <c r="FMV35" s="13"/>
      <c r="FMW35" s="13"/>
      <c r="FMX35" s="13"/>
      <c r="FMY35" s="13"/>
      <c r="FMZ35" s="13"/>
      <c r="FNA35" s="13"/>
      <c r="FNB35" s="13"/>
      <c r="FNC35" s="13"/>
      <c r="FND35" s="13"/>
      <c r="FNE35" s="13"/>
      <c r="FNF35" s="13"/>
      <c r="FNG35" s="13"/>
      <c r="FNH35" s="13"/>
      <c r="FNI35" s="13"/>
      <c r="FNJ35" s="13"/>
      <c r="FNK35" s="13"/>
      <c r="FNL35" s="13"/>
      <c r="FNM35" s="13"/>
      <c r="FNN35" s="13"/>
      <c r="FNO35" s="13"/>
      <c r="FNP35" s="13"/>
      <c r="FNQ35" s="13"/>
      <c r="FNR35" s="13"/>
      <c r="FNS35" s="13"/>
      <c r="FNT35" s="13"/>
      <c r="FNU35" s="13"/>
      <c r="FNV35" s="13"/>
      <c r="FNW35" s="13"/>
      <c r="FNX35" s="13"/>
      <c r="FNY35" s="13"/>
      <c r="FNZ35" s="13"/>
      <c r="FOA35" s="13"/>
      <c r="FOB35" s="13"/>
      <c r="FOC35" s="13"/>
      <c r="FOD35" s="13"/>
      <c r="FOE35" s="13"/>
      <c r="FOF35" s="13"/>
      <c r="FOG35" s="13"/>
      <c r="FOH35" s="13"/>
      <c r="FOI35" s="13"/>
      <c r="FOJ35" s="13"/>
      <c r="FOK35" s="13"/>
      <c r="FOL35" s="13"/>
      <c r="FOM35" s="13"/>
      <c r="FON35" s="13"/>
      <c r="FOO35" s="13"/>
      <c r="FOP35" s="13"/>
      <c r="FOQ35" s="13"/>
      <c r="FOR35" s="13"/>
      <c r="FOS35" s="13"/>
      <c r="FOT35" s="13"/>
      <c r="FOU35" s="13"/>
      <c r="FOV35" s="13"/>
      <c r="FOW35" s="13"/>
      <c r="FOX35" s="13"/>
      <c r="FOY35" s="13"/>
      <c r="FOZ35" s="13"/>
      <c r="FPA35" s="13"/>
      <c r="FPB35" s="13"/>
      <c r="FPC35" s="13"/>
      <c r="FPD35" s="13"/>
      <c r="FPE35" s="13"/>
      <c r="FPF35" s="13"/>
      <c r="FPG35" s="13"/>
      <c r="FPH35" s="13"/>
      <c r="FPI35" s="13"/>
      <c r="FPJ35" s="13"/>
      <c r="FPK35" s="13"/>
      <c r="FPL35" s="13"/>
      <c r="FPM35" s="13"/>
      <c r="FPN35" s="13"/>
      <c r="FPO35" s="13"/>
      <c r="FPP35" s="13"/>
      <c r="FPQ35" s="13"/>
      <c r="FPR35" s="13"/>
      <c r="FPS35" s="13"/>
      <c r="FPT35" s="13"/>
      <c r="FPU35" s="13"/>
      <c r="FPV35" s="13"/>
      <c r="FPW35" s="13"/>
      <c r="FPX35" s="13"/>
      <c r="FPY35" s="13"/>
      <c r="FPZ35" s="13"/>
      <c r="FQA35" s="13"/>
      <c r="FQB35" s="13"/>
      <c r="FQC35" s="13"/>
      <c r="FQD35" s="13"/>
      <c r="FQE35" s="13"/>
      <c r="FQF35" s="13"/>
      <c r="FQG35" s="13"/>
      <c r="FQH35" s="13"/>
      <c r="FQI35" s="13"/>
      <c r="FQJ35" s="13"/>
      <c r="FQK35" s="13"/>
      <c r="FQL35" s="13"/>
      <c r="FQM35" s="13"/>
      <c r="FQN35" s="13"/>
      <c r="FQO35" s="13"/>
      <c r="FQP35" s="13"/>
      <c r="FQQ35" s="13"/>
      <c r="FQR35" s="13"/>
      <c r="FQS35" s="13"/>
      <c r="FQT35" s="13"/>
      <c r="FQU35" s="13"/>
      <c r="FQV35" s="13"/>
      <c r="FQW35" s="13"/>
      <c r="FQX35" s="13"/>
      <c r="FQY35" s="13"/>
      <c r="FQZ35" s="13"/>
      <c r="FRA35" s="13"/>
      <c r="FRB35" s="13"/>
      <c r="FRC35" s="13"/>
      <c r="FRD35" s="13"/>
      <c r="FRE35" s="13"/>
      <c r="FRF35" s="13"/>
      <c r="FRG35" s="13"/>
      <c r="FRH35" s="13"/>
      <c r="FRI35" s="13"/>
      <c r="FRJ35" s="13"/>
      <c r="FRK35" s="13"/>
      <c r="FRL35" s="13"/>
      <c r="FRM35" s="13"/>
      <c r="FRN35" s="13"/>
      <c r="FRO35" s="13"/>
      <c r="FRP35" s="13"/>
      <c r="FRQ35" s="13"/>
      <c r="FRR35" s="13"/>
      <c r="FRS35" s="13"/>
      <c r="FRT35" s="13"/>
      <c r="FRU35" s="13"/>
      <c r="FRV35" s="13"/>
      <c r="FRW35" s="13"/>
      <c r="FRX35" s="13"/>
      <c r="FRY35" s="13"/>
      <c r="FRZ35" s="13"/>
      <c r="FSA35" s="13"/>
      <c r="FSB35" s="13"/>
      <c r="FSC35" s="13"/>
      <c r="FSD35" s="13"/>
      <c r="FSE35" s="13"/>
      <c r="FSF35" s="13"/>
      <c r="FSG35" s="13"/>
      <c r="FSH35" s="13"/>
      <c r="FSI35" s="13"/>
      <c r="FSJ35" s="13"/>
      <c r="FSK35" s="13"/>
      <c r="FSL35" s="13"/>
      <c r="FSM35" s="13"/>
      <c r="FSN35" s="13"/>
      <c r="FSO35" s="13"/>
      <c r="FSP35" s="13"/>
      <c r="FSQ35" s="13"/>
      <c r="FSR35" s="13"/>
      <c r="FSS35" s="13"/>
      <c r="FST35" s="13"/>
      <c r="FSU35" s="13"/>
      <c r="FSV35" s="13"/>
      <c r="FSW35" s="13"/>
      <c r="FSX35" s="13"/>
      <c r="FSY35" s="13"/>
      <c r="FSZ35" s="13"/>
      <c r="FTA35" s="13"/>
      <c r="FTB35" s="13"/>
      <c r="FTC35" s="13"/>
      <c r="FTD35" s="13"/>
      <c r="FTE35" s="13"/>
      <c r="FTF35" s="13"/>
      <c r="FTG35" s="13"/>
      <c r="FTH35" s="13"/>
      <c r="FTI35" s="13"/>
      <c r="FTJ35" s="13"/>
      <c r="FTK35" s="13"/>
      <c r="FTL35" s="13"/>
      <c r="FTM35" s="13"/>
      <c r="FTN35" s="13"/>
      <c r="FTO35" s="13"/>
      <c r="FTP35" s="13"/>
      <c r="FTQ35" s="13"/>
      <c r="FTR35" s="13"/>
      <c r="FTS35" s="13"/>
      <c r="FTT35" s="13"/>
      <c r="FTU35" s="13"/>
      <c r="FTV35" s="13"/>
      <c r="FTW35" s="13"/>
      <c r="FTX35" s="13"/>
      <c r="FTY35" s="13"/>
      <c r="FTZ35" s="13"/>
      <c r="FUA35" s="13"/>
      <c r="FUB35" s="13"/>
      <c r="FUC35" s="13"/>
      <c r="FUD35" s="13"/>
      <c r="FUE35" s="13"/>
      <c r="FUF35" s="13"/>
      <c r="FUG35" s="13"/>
      <c r="FUH35" s="13"/>
      <c r="FUI35" s="13"/>
      <c r="FUJ35" s="13"/>
      <c r="FUK35" s="13"/>
      <c r="FUL35" s="13"/>
      <c r="FUM35" s="13"/>
      <c r="FUN35" s="13"/>
      <c r="FUO35" s="13"/>
      <c r="FUP35" s="13"/>
      <c r="FUQ35" s="13"/>
      <c r="FUR35" s="13"/>
      <c r="FUS35" s="13"/>
      <c r="FUT35" s="13"/>
      <c r="FUU35" s="13"/>
      <c r="FUV35" s="13"/>
      <c r="FUW35" s="13"/>
      <c r="FUX35" s="13"/>
      <c r="FUY35" s="13"/>
      <c r="FUZ35" s="13"/>
      <c r="FVA35" s="13"/>
      <c r="FVB35" s="13"/>
      <c r="FVC35" s="13"/>
      <c r="FVD35" s="13"/>
      <c r="FVE35" s="13"/>
      <c r="FVF35" s="13"/>
      <c r="FVG35" s="13"/>
      <c r="FVH35" s="13"/>
      <c r="FVI35" s="13"/>
      <c r="FVJ35" s="13"/>
      <c r="FVK35" s="13"/>
      <c r="FVL35" s="13"/>
      <c r="FVM35" s="13"/>
      <c r="FVN35" s="13"/>
      <c r="FVO35" s="13"/>
      <c r="FVP35" s="13"/>
      <c r="FVQ35" s="13"/>
      <c r="FVR35" s="13"/>
      <c r="FVS35" s="13"/>
      <c r="FVT35" s="13"/>
      <c r="FVU35" s="13"/>
      <c r="FVV35" s="13"/>
      <c r="FVW35" s="13"/>
      <c r="FVX35" s="13"/>
      <c r="FVY35" s="13"/>
      <c r="FVZ35" s="13"/>
      <c r="FWA35" s="13"/>
      <c r="FWB35" s="13"/>
      <c r="FWC35" s="13"/>
      <c r="FWD35" s="13"/>
      <c r="FWE35" s="13"/>
      <c r="FWF35" s="13"/>
      <c r="FWG35" s="13"/>
      <c r="FWH35" s="13"/>
      <c r="FWI35" s="13"/>
      <c r="FWJ35" s="13"/>
      <c r="FWK35" s="13"/>
      <c r="FWL35" s="13"/>
      <c r="FWM35" s="13"/>
      <c r="FWN35" s="13"/>
      <c r="FWO35" s="13"/>
      <c r="FWP35" s="13"/>
      <c r="FWQ35" s="13"/>
      <c r="FWR35" s="13"/>
      <c r="FWS35" s="13"/>
      <c r="FWT35" s="13"/>
      <c r="FWU35" s="13"/>
      <c r="FWV35" s="13"/>
      <c r="FWW35" s="13"/>
      <c r="FWX35" s="13"/>
      <c r="FWY35" s="13"/>
      <c r="FWZ35" s="13"/>
      <c r="FXA35" s="13"/>
      <c r="FXB35" s="13"/>
      <c r="FXC35" s="13"/>
      <c r="FXD35" s="13"/>
      <c r="FXE35" s="13"/>
      <c r="FXF35" s="13"/>
      <c r="FXG35" s="13"/>
      <c r="FXH35" s="13"/>
      <c r="FXI35" s="13"/>
      <c r="FXJ35" s="13"/>
      <c r="FXK35" s="13"/>
      <c r="FXL35" s="13"/>
      <c r="FXM35" s="13"/>
      <c r="FXN35" s="13"/>
      <c r="FXO35" s="13"/>
      <c r="FXP35" s="13"/>
      <c r="FXQ35" s="13"/>
      <c r="FXR35" s="13"/>
      <c r="FXS35" s="13"/>
      <c r="FXT35" s="13"/>
      <c r="FXU35" s="13"/>
      <c r="FXV35" s="13"/>
      <c r="FXW35" s="13"/>
      <c r="FXX35" s="13"/>
      <c r="FXY35" s="13"/>
      <c r="FXZ35" s="13"/>
      <c r="FYA35" s="13"/>
      <c r="FYB35" s="13"/>
      <c r="FYC35" s="13"/>
      <c r="FYD35" s="13"/>
      <c r="FYE35" s="13"/>
      <c r="FYF35" s="13"/>
      <c r="FYG35" s="13"/>
      <c r="FYH35" s="13"/>
      <c r="FYI35" s="13"/>
      <c r="FYJ35" s="13"/>
      <c r="FYK35" s="13"/>
      <c r="FYL35" s="13"/>
      <c r="FYM35" s="13"/>
      <c r="FYN35" s="13"/>
      <c r="FYO35" s="13"/>
      <c r="FYP35" s="13"/>
      <c r="FYQ35" s="13"/>
      <c r="FYR35" s="13"/>
      <c r="FYS35" s="13"/>
      <c r="FYT35" s="13"/>
      <c r="FYU35" s="13"/>
      <c r="FYV35" s="13"/>
      <c r="FYW35" s="13"/>
      <c r="FYX35" s="13"/>
      <c r="FYY35" s="13"/>
      <c r="FYZ35" s="13"/>
      <c r="FZA35" s="13"/>
      <c r="FZB35" s="13"/>
      <c r="FZC35" s="13"/>
      <c r="FZD35" s="13"/>
      <c r="FZE35" s="13"/>
      <c r="FZF35" s="13"/>
      <c r="FZG35" s="13"/>
      <c r="FZH35" s="13"/>
      <c r="FZI35" s="13"/>
      <c r="FZJ35" s="13"/>
      <c r="FZK35" s="13"/>
      <c r="FZL35" s="13"/>
      <c r="FZM35" s="13"/>
      <c r="FZN35" s="13"/>
      <c r="FZO35" s="13"/>
      <c r="FZP35" s="13"/>
      <c r="FZQ35" s="13"/>
      <c r="FZR35" s="13"/>
      <c r="FZS35" s="13"/>
      <c r="FZT35" s="13"/>
      <c r="FZU35" s="13"/>
      <c r="FZV35" s="13"/>
      <c r="FZW35" s="13"/>
      <c r="FZX35" s="13"/>
      <c r="FZY35" s="13"/>
      <c r="FZZ35" s="13"/>
      <c r="GAA35" s="13"/>
      <c r="GAB35" s="13"/>
      <c r="GAC35" s="13"/>
      <c r="GAD35" s="13"/>
      <c r="GAE35" s="13"/>
      <c r="GAF35" s="13"/>
      <c r="GAG35" s="13"/>
      <c r="GAH35" s="13"/>
      <c r="GAI35" s="13"/>
      <c r="GAJ35" s="13"/>
      <c r="GAK35" s="13"/>
      <c r="GAL35" s="13"/>
      <c r="GAM35" s="13"/>
      <c r="GAN35" s="13"/>
      <c r="GAO35" s="13"/>
      <c r="GAP35" s="13"/>
      <c r="GAQ35" s="13"/>
      <c r="GAR35" s="13"/>
      <c r="GAS35" s="13"/>
      <c r="GAT35" s="13"/>
      <c r="GAU35" s="13"/>
      <c r="GAV35" s="13"/>
      <c r="GAW35" s="13"/>
      <c r="GAX35" s="13"/>
      <c r="GAY35" s="13"/>
      <c r="GAZ35" s="13"/>
      <c r="GBA35" s="13"/>
      <c r="GBB35" s="13"/>
      <c r="GBC35" s="13"/>
      <c r="GBD35" s="13"/>
      <c r="GBE35" s="13"/>
      <c r="GBF35" s="13"/>
      <c r="GBG35" s="13"/>
      <c r="GBH35" s="13"/>
      <c r="GBI35" s="13"/>
      <c r="GBJ35" s="13"/>
      <c r="GBK35" s="13"/>
      <c r="GBL35" s="13"/>
      <c r="GBM35" s="13"/>
      <c r="GBN35" s="13"/>
      <c r="GBO35" s="13"/>
      <c r="GBP35" s="13"/>
      <c r="GBQ35" s="13"/>
      <c r="GBR35" s="13"/>
      <c r="GBS35" s="13"/>
      <c r="GBT35" s="13"/>
      <c r="GBU35" s="13"/>
      <c r="GBV35" s="13"/>
      <c r="GBW35" s="13"/>
      <c r="GBX35" s="13"/>
      <c r="GBY35" s="13"/>
      <c r="GBZ35" s="13"/>
      <c r="GCA35" s="13"/>
      <c r="GCB35" s="13"/>
      <c r="GCC35" s="13"/>
      <c r="GCD35" s="13"/>
      <c r="GCE35" s="13"/>
      <c r="GCF35" s="13"/>
      <c r="GCG35" s="13"/>
      <c r="GCH35" s="13"/>
      <c r="GCI35" s="13"/>
      <c r="GCJ35" s="13"/>
      <c r="GCK35" s="13"/>
      <c r="GCL35" s="13"/>
      <c r="GCM35" s="13"/>
      <c r="GCN35" s="13"/>
      <c r="GCO35" s="13"/>
      <c r="GCP35" s="13"/>
      <c r="GCQ35" s="13"/>
      <c r="GCR35" s="13"/>
      <c r="GCS35" s="13"/>
      <c r="GCT35" s="13"/>
      <c r="GCU35" s="13"/>
      <c r="GCV35" s="13"/>
      <c r="GCW35" s="13"/>
      <c r="GCX35" s="13"/>
      <c r="GCY35" s="13"/>
      <c r="GCZ35" s="13"/>
      <c r="GDA35" s="13"/>
      <c r="GDB35" s="13"/>
      <c r="GDC35" s="13"/>
      <c r="GDD35" s="13"/>
      <c r="GDE35" s="13"/>
      <c r="GDF35" s="13"/>
      <c r="GDG35" s="13"/>
      <c r="GDH35" s="13"/>
      <c r="GDI35" s="13"/>
      <c r="GDJ35" s="13"/>
      <c r="GDK35" s="13"/>
      <c r="GDL35" s="13"/>
      <c r="GDM35" s="13"/>
      <c r="GDN35" s="13"/>
      <c r="GDO35" s="13"/>
      <c r="GDP35" s="13"/>
      <c r="GDQ35" s="13"/>
      <c r="GDR35" s="13"/>
      <c r="GDS35" s="13"/>
      <c r="GDT35" s="13"/>
      <c r="GDU35" s="13"/>
      <c r="GDV35" s="13"/>
      <c r="GDW35" s="13"/>
      <c r="GDX35" s="13"/>
      <c r="GDY35" s="13"/>
      <c r="GDZ35" s="13"/>
      <c r="GEA35" s="13"/>
      <c r="GEB35" s="13"/>
      <c r="GEC35" s="13"/>
      <c r="GED35" s="13"/>
      <c r="GEE35" s="13"/>
      <c r="GEF35" s="13"/>
      <c r="GEG35" s="13"/>
      <c r="GEH35" s="13"/>
      <c r="GEI35" s="13"/>
      <c r="GEJ35" s="13"/>
      <c r="GEK35" s="13"/>
      <c r="GEL35" s="13"/>
      <c r="GEM35" s="13"/>
      <c r="GEN35" s="13"/>
      <c r="GEO35" s="13"/>
      <c r="GEP35" s="13"/>
      <c r="GEQ35" s="13"/>
      <c r="GER35" s="13"/>
      <c r="GES35" s="13"/>
      <c r="GET35" s="13"/>
      <c r="GEU35" s="13"/>
      <c r="GEV35" s="13"/>
      <c r="GEW35" s="13"/>
      <c r="GEX35" s="13"/>
      <c r="GEY35" s="13"/>
      <c r="GEZ35" s="13"/>
      <c r="GFA35" s="13"/>
      <c r="GFB35" s="13"/>
      <c r="GFC35" s="13"/>
      <c r="GFD35" s="13"/>
      <c r="GFE35" s="13"/>
      <c r="GFF35" s="13"/>
      <c r="GFG35" s="13"/>
      <c r="GFH35" s="13"/>
      <c r="GFI35" s="13"/>
      <c r="GFJ35" s="13"/>
      <c r="GFK35" s="13"/>
      <c r="GFL35" s="13"/>
      <c r="GFM35" s="13"/>
      <c r="GFN35" s="13"/>
      <c r="GFO35" s="13"/>
      <c r="GFP35" s="13"/>
      <c r="GFQ35" s="13"/>
      <c r="GFR35" s="13"/>
      <c r="GFS35" s="13"/>
      <c r="GFT35" s="13"/>
      <c r="GFU35" s="13"/>
      <c r="GFV35" s="13"/>
      <c r="GFW35" s="13"/>
      <c r="GFX35" s="13"/>
      <c r="GFY35" s="13"/>
      <c r="GFZ35" s="13"/>
      <c r="GGA35" s="13"/>
      <c r="GGB35" s="13"/>
      <c r="GGC35" s="13"/>
      <c r="GGD35" s="13"/>
      <c r="GGE35" s="13"/>
      <c r="GGF35" s="13"/>
      <c r="GGG35" s="13"/>
      <c r="GGH35" s="13"/>
      <c r="GGI35" s="13"/>
      <c r="GGJ35" s="13"/>
      <c r="GGK35" s="13"/>
      <c r="GGL35" s="13"/>
      <c r="GGM35" s="13"/>
      <c r="GGN35" s="13"/>
      <c r="GGO35" s="13"/>
      <c r="GGP35" s="13"/>
      <c r="GGQ35" s="13"/>
      <c r="GGR35" s="13"/>
      <c r="GGS35" s="13"/>
      <c r="GGT35" s="13"/>
      <c r="GGU35" s="13"/>
      <c r="GGV35" s="13"/>
      <c r="GGW35" s="13"/>
      <c r="GGX35" s="13"/>
      <c r="GGY35" s="13"/>
      <c r="GGZ35" s="13"/>
      <c r="GHA35" s="13"/>
      <c r="GHB35" s="13"/>
      <c r="GHC35" s="13"/>
      <c r="GHD35" s="13"/>
      <c r="GHE35" s="13"/>
      <c r="GHF35" s="13"/>
      <c r="GHG35" s="13"/>
      <c r="GHH35" s="13"/>
      <c r="GHI35" s="13"/>
      <c r="GHJ35" s="13"/>
      <c r="GHK35" s="13"/>
      <c r="GHL35" s="13"/>
      <c r="GHM35" s="13"/>
      <c r="GHN35" s="13"/>
      <c r="GHO35" s="13"/>
      <c r="GHP35" s="13"/>
      <c r="GHQ35" s="13"/>
      <c r="GHR35" s="13"/>
      <c r="GHS35" s="13"/>
      <c r="GHT35" s="13"/>
      <c r="GHU35" s="13"/>
      <c r="GHV35" s="13"/>
      <c r="GHW35" s="13"/>
      <c r="GHX35" s="13"/>
      <c r="GHY35" s="13"/>
      <c r="GHZ35" s="13"/>
      <c r="GIA35" s="13"/>
      <c r="GIB35" s="13"/>
      <c r="GIC35" s="13"/>
      <c r="GID35" s="13"/>
      <c r="GIE35" s="13"/>
      <c r="GIF35" s="13"/>
      <c r="GIG35" s="13"/>
      <c r="GIH35" s="13"/>
      <c r="GII35" s="13"/>
      <c r="GIJ35" s="13"/>
      <c r="GIK35" s="13"/>
      <c r="GIL35" s="13"/>
      <c r="GIM35" s="13"/>
      <c r="GIN35" s="13"/>
      <c r="GIO35" s="13"/>
      <c r="GIP35" s="13"/>
      <c r="GIQ35" s="13"/>
      <c r="GIR35" s="13"/>
      <c r="GIS35" s="13"/>
      <c r="GIT35" s="13"/>
      <c r="GIU35" s="13"/>
      <c r="GIV35" s="13"/>
      <c r="GIW35" s="13"/>
      <c r="GIX35" s="13"/>
      <c r="GIY35" s="13"/>
      <c r="GIZ35" s="13"/>
      <c r="GJA35" s="13"/>
      <c r="GJB35" s="13"/>
      <c r="GJC35" s="13"/>
      <c r="GJD35" s="13"/>
      <c r="GJE35" s="13"/>
      <c r="GJF35" s="13"/>
      <c r="GJG35" s="13"/>
      <c r="GJH35" s="13"/>
      <c r="GJI35" s="13"/>
      <c r="GJJ35" s="13"/>
      <c r="GJK35" s="13"/>
      <c r="GJL35" s="13"/>
      <c r="GJM35" s="13"/>
      <c r="GJN35" s="13"/>
      <c r="GJO35" s="13"/>
      <c r="GJP35" s="13"/>
      <c r="GJQ35" s="13"/>
      <c r="GJR35" s="13"/>
      <c r="GJS35" s="13"/>
      <c r="GJT35" s="13"/>
      <c r="GJU35" s="13"/>
      <c r="GJV35" s="13"/>
      <c r="GJW35" s="13"/>
      <c r="GJX35" s="13"/>
      <c r="GJY35" s="13"/>
      <c r="GJZ35" s="13"/>
      <c r="GKA35" s="13"/>
      <c r="GKB35" s="13"/>
      <c r="GKC35" s="13"/>
      <c r="GKD35" s="13"/>
      <c r="GKE35" s="13"/>
      <c r="GKF35" s="13"/>
      <c r="GKG35" s="13"/>
      <c r="GKH35" s="13"/>
      <c r="GKI35" s="13"/>
      <c r="GKJ35" s="13"/>
      <c r="GKK35" s="13"/>
      <c r="GKL35" s="13"/>
      <c r="GKM35" s="13"/>
      <c r="GKN35" s="13"/>
      <c r="GKO35" s="13"/>
      <c r="GKP35" s="13"/>
      <c r="GKQ35" s="13"/>
      <c r="GKR35" s="13"/>
      <c r="GKS35" s="13"/>
      <c r="GKT35" s="13"/>
      <c r="GKU35" s="13"/>
      <c r="GKV35" s="13"/>
      <c r="GKW35" s="13"/>
      <c r="GKX35" s="13"/>
      <c r="GKY35" s="13"/>
      <c r="GKZ35" s="13"/>
      <c r="GLA35" s="13"/>
      <c r="GLB35" s="13"/>
      <c r="GLC35" s="13"/>
      <c r="GLD35" s="13"/>
      <c r="GLE35" s="13"/>
      <c r="GLF35" s="13"/>
      <c r="GLG35" s="13"/>
      <c r="GLH35" s="13"/>
      <c r="GLI35" s="13"/>
      <c r="GLJ35" s="13"/>
      <c r="GLK35" s="13"/>
      <c r="GLL35" s="13"/>
      <c r="GLM35" s="13"/>
      <c r="GLN35" s="13"/>
      <c r="GLO35" s="13"/>
      <c r="GLP35" s="13"/>
      <c r="GLQ35" s="13"/>
      <c r="GLR35" s="13"/>
      <c r="GLS35" s="13"/>
      <c r="GLT35" s="13"/>
      <c r="GLU35" s="13"/>
      <c r="GLV35" s="13"/>
      <c r="GLW35" s="13"/>
      <c r="GLX35" s="13"/>
      <c r="GLY35" s="13"/>
      <c r="GLZ35" s="13"/>
      <c r="GMA35" s="13"/>
      <c r="GMB35" s="13"/>
      <c r="GMC35" s="13"/>
      <c r="GMD35" s="13"/>
      <c r="GME35" s="13"/>
      <c r="GMF35" s="13"/>
      <c r="GMG35" s="13"/>
      <c r="GMH35" s="13"/>
      <c r="GMI35" s="13"/>
      <c r="GMJ35" s="13"/>
      <c r="GMK35" s="13"/>
      <c r="GML35" s="13"/>
      <c r="GMM35" s="13"/>
      <c r="GMN35" s="13"/>
      <c r="GMO35" s="13"/>
      <c r="GMP35" s="13"/>
      <c r="GMQ35" s="13"/>
      <c r="GMR35" s="13"/>
      <c r="GMS35" s="13"/>
      <c r="GMT35" s="13"/>
      <c r="GMU35" s="13"/>
      <c r="GMV35" s="13"/>
      <c r="GMW35" s="13"/>
      <c r="GMX35" s="13"/>
      <c r="GMY35" s="13"/>
      <c r="GMZ35" s="13"/>
      <c r="GNA35" s="13"/>
      <c r="GNB35" s="13"/>
      <c r="GNC35" s="13"/>
      <c r="GND35" s="13"/>
      <c r="GNE35" s="13"/>
      <c r="GNF35" s="13"/>
      <c r="GNG35" s="13"/>
      <c r="GNH35" s="13"/>
      <c r="GNI35" s="13"/>
      <c r="GNJ35" s="13"/>
      <c r="GNK35" s="13"/>
      <c r="GNL35" s="13"/>
      <c r="GNM35" s="13"/>
      <c r="GNN35" s="13"/>
      <c r="GNO35" s="13"/>
      <c r="GNP35" s="13"/>
      <c r="GNQ35" s="13"/>
      <c r="GNR35" s="13"/>
      <c r="GNS35" s="13"/>
      <c r="GNT35" s="13"/>
      <c r="GNU35" s="13"/>
      <c r="GNV35" s="13"/>
      <c r="GNW35" s="13"/>
      <c r="GNX35" s="13"/>
      <c r="GNY35" s="13"/>
      <c r="GNZ35" s="13"/>
      <c r="GOA35" s="13"/>
      <c r="GOB35" s="13"/>
      <c r="GOC35" s="13"/>
      <c r="GOD35" s="13"/>
      <c r="GOE35" s="13"/>
      <c r="GOF35" s="13"/>
      <c r="GOG35" s="13"/>
      <c r="GOH35" s="13"/>
      <c r="GOI35" s="13"/>
      <c r="GOJ35" s="13"/>
      <c r="GOK35" s="13"/>
      <c r="GOL35" s="13"/>
      <c r="GOM35" s="13"/>
      <c r="GON35" s="13"/>
      <c r="GOO35" s="13"/>
      <c r="GOP35" s="13"/>
      <c r="GOQ35" s="13"/>
      <c r="GOR35" s="13"/>
      <c r="GOS35" s="13"/>
      <c r="GOT35" s="13"/>
      <c r="GOU35" s="13"/>
      <c r="GOV35" s="13"/>
      <c r="GOW35" s="13"/>
      <c r="GOX35" s="13"/>
      <c r="GOY35" s="13"/>
      <c r="GOZ35" s="13"/>
      <c r="GPA35" s="13"/>
      <c r="GPB35" s="13"/>
      <c r="GPC35" s="13"/>
      <c r="GPD35" s="13"/>
      <c r="GPE35" s="13"/>
      <c r="GPF35" s="13"/>
      <c r="GPG35" s="13"/>
      <c r="GPH35" s="13"/>
      <c r="GPI35" s="13"/>
      <c r="GPJ35" s="13"/>
      <c r="GPK35" s="13"/>
      <c r="GPL35" s="13"/>
      <c r="GPM35" s="13"/>
      <c r="GPN35" s="13"/>
      <c r="GPO35" s="13"/>
      <c r="GPP35" s="13"/>
      <c r="GPQ35" s="13"/>
      <c r="GPR35" s="13"/>
      <c r="GPS35" s="13"/>
      <c r="GPT35" s="13"/>
      <c r="GPU35" s="13"/>
      <c r="GPV35" s="13"/>
      <c r="GPW35" s="13"/>
      <c r="GPX35" s="13"/>
      <c r="GPY35" s="13"/>
      <c r="GPZ35" s="13"/>
      <c r="GQA35" s="13"/>
      <c r="GQB35" s="13"/>
      <c r="GQC35" s="13"/>
      <c r="GQD35" s="13"/>
      <c r="GQE35" s="13"/>
      <c r="GQF35" s="13"/>
      <c r="GQG35" s="13"/>
      <c r="GQH35" s="13"/>
      <c r="GQI35" s="13"/>
      <c r="GQJ35" s="13"/>
      <c r="GQK35" s="13"/>
      <c r="GQL35" s="13"/>
      <c r="GQM35" s="13"/>
      <c r="GQN35" s="13"/>
      <c r="GQO35" s="13"/>
      <c r="GQP35" s="13"/>
      <c r="GQQ35" s="13"/>
      <c r="GQR35" s="13"/>
      <c r="GQS35" s="13"/>
      <c r="GQT35" s="13"/>
      <c r="GQU35" s="13"/>
      <c r="GQV35" s="13"/>
      <c r="GQW35" s="13"/>
      <c r="GQX35" s="13"/>
      <c r="GQY35" s="13"/>
      <c r="GQZ35" s="13"/>
      <c r="GRA35" s="13"/>
      <c r="GRB35" s="13"/>
      <c r="GRC35" s="13"/>
      <c r="GRD35" s="13"/>
      <c r="GRE35" s="13"/>
      <c r="GRF35" s="13"/>
      <c r="GRG35" s="13"/>
      <c r="GRH35" s="13"/>
      <c r="GRI35" s="13"/>
      <c r="GRJ35" s="13"/>
      <c r="GRK35" s="13"/>
      <c r="GRL35" s="13"/>
      <c r="GRM35" s="13"/>
      <c r="GRN35" s="13"/>
      <c r="GRO35" s="13"/>
      <c r="GRP35" s="13"/>
      <c r="GRQ35" s="13"/>
      <c r="GRR35" s="13"/>
      <c r="GRS35" s="13"/>
      <c r="GRT35" s="13"/>
      <c r="GRU35" s="13"/>
      <c r="GRV35" s="13"/>
      <c r="GRW35" s="13"/>
      <c r="GRX35" s="13"/>
      <c r="GRY35" s="13"/>
      <c r="GRZ35" s="13"/>
      <c r="GSA35" s="13"/>
      <c r="GSB35" s="13"/>
      <c r="GSC35" s="13"/>
      <c r="GSD35" s="13"/>
      <c r="GSE35" s="13"/>
      <c r="GSF35" s="13"/>
      <c r="GSG35" s="13"/>
      <c r="GSH35" s="13"/>
      <c r="GSI35" s="13"/>
      <c r="GSJ35" s="13"/>
      <c r="GSK35" s="13"/>
      <c r="GSL35" s="13"/>
      <c r="GSM35" s="13"/>
      <c r="GSN35" s="13"/>
      <c r="GSO35" s="13"/>
      <c r="GSP35" s="13"/>
      <c r="GSQ35" s="13"/>
      <c r="GSR35" s="13"/>
      <c r="GSS35" s="13"/>
      <c r="GST35" s="13"/>
      <c r="GSU35" s="13"/>
      <c r="GSV35" s="13"/>
      <c r="GSW35" s="13"/>
      <c r="GSX35" s="13"/>
      <c r="GSY35" s="13"/>
      <c r="GSZ35" s="13"/>
      <c r="GTA35" s="13"/>
      <c r="GTB35" s="13"/>
      <c r="GTC35" s="13"/>
      <c r="GTD35" s="13"/>
      <c r="GTE35" s="13"/>
      <c r="GTF35" s="13"/>
      <c r="GTG35" s="13"/>
      <c r="GTH35" s="13"/>
      <c r="GTI35" s="13"/>
      <c r="GTJ35" s="13"/>
      <c r="GTK35" s="13"/>
      <c r="GTL35" s="13"/>
      <c r="GTM35" s="13"/>
      <c r="GTN35" s="13"/>
      <c r="GTO35" s="13"/>
      <c r="GTP35" s="13"/>
      <c r="GTQ35" s="13"/>
      <c r="GTR35" s="13"/>
      <c r="GTS35" s="13"/>
      <c r="GTT35" s="13"/>
      <c r="GTU35" s="13"/>
      <c r="GTV35" s="13"/>
      <c r="GTW35" s="13"/>
      <c r="GTX35" s="13"/>
      <c r="GTY35" s="13"/>
      <c r="GTZ35" s="13"/>
      <c r="GUA35" s="13"/>
      <c r="GUB35" s="13"/>
      <c r="GUC35" s="13"/>
      <c r="GUD35" s="13"/>
      <c r="GUE35" s="13"/>
      <c r="GUF35" s="13"/>
      <c r="GUG35" s="13"/>
      <c r="GUH35" s="13"/>
      <c r="GUI35" s="13"/>
      <c r="GUJ35" s="13"/>
      <c r="GUK35" s="13"/>
      <c r="GUL35" s="13"/>
      <c r="GUM35" s="13"/>
      <c r="GUN35" s="13"/>
      <c r="GUO35" s="13"/>
      <c r="GUP35" s="13"/>
      <c r="GUQ35" s="13"/>
      <c r="GUR35" s="13"/>
      <c r="GUS35" s="13"/>
      <c r="GUT35" s="13"/>
      <c r="GUU35" s="13"/>
      <c r="GUV35" s="13"/>
      <c r="GUW35" s="13"/>
      <c r="GUX35" s="13"/>
      <c r="GUY35" s="13"/>
      <c r="GUZ35" s="13"/>
      <c r="GVA35" s="13"/>
      <c r="GVB35" s="13"/>
      <c r="GVC35" s="13"/>
      <c r="GVD35" s="13"/>
      <c r="GVE35" s="13"/>
      <c r="GVF35" s="13"/>
      <c r="GVG35" s="13"/>
      <c r="GVH35" s="13"/>
      <c r="GVI35" s="13"/>
      <c r="GVJ35" s="13"/>
      <c r="GVK35" s="13"/>
      <c r="GVL35" s="13"/>
      <c r="GVM35" s="13"/>
      <c r="GVN35" s="13"/>
      <c r="GVO35" s="13"/>
      <c r="GVP35" s="13"/>
      <c r="GVQ35" s="13"/>
      <c r="GVR35" s="13"/>
      <c r="GVS35" s="13"/>
      <c r="GVT35" s="13"/>
      <c r="GVU35" s="13"/>
      <c r="GVV35" s="13"/>
      <c r="GVW35" s="13"/>
      <c r="GVX35" s="13"/>
      <c r="GVY35" s="13"/>
      <c r="GVZ35" s="13"/>
      <c r="GWA35" s="13"/>
      <c r="GWB35" s="13"/>
      <c r="GWC35" s="13"/>
      <c r="GWD35" s="13"/>
      <c r="GWE35" s="13"/>
      <c r="GWF35" s="13"/>
      <c r="GWG35" s="13"/>
      <c r="GWH35" s="13"/>
      <c r="GWI35" s="13"/>
      <c r="GWJ35" s="13"/>
      <c r="GWK35" s="13"/>
      <c r="GWL35" s="13"/>
      <c r="GWM35" s="13"/>
      <c r="GWN35" s="13"/>
      <c r="GWO35" s="13"/>
      <c r="GWP35" s="13"/>
      <c r="GWQ35" s="13"/>
      <c r="GWR35" s="13"/>
      <c r="GWS35" s="13"/>
      <c r="GWT35" s="13"/>
      <c r="GWU35" s="13"/>
      <c r="GWV35" s="13"/>
      <c r="GWW35" s="13"/>
      <c r="GWX35" s="13"/>
      <c r="GWY35" s="13"/>
      <c r="GWZ35" s="13"/>
      <c r="GXA35" s="13"/>
      <c r="GXB35" s="13"/>
      <c r="GXC35" s="13"/>
      <c r="GXD35" s="13"/>
      <c r="GXE35" s="13"/>
      <c r="GXF35" s="13"/>
      <c r="GXG35" s="13"/>
      <c r="GXH35" s="13"/>
      <c r="GXI35" s="13"/>
      <c r="GXJ35" s="13"/>
      <c r="GXK35" s="13"/>
      <c r="GXL35" s="13"/>
      <c r="GXM35" s="13"/>
      <c r="GXN35" s="13"/>
      <c r="GXO35" s="13"/>
      <c r="GXP35" s="13"/>
      <c r="GXQ35" s="13"/>
      <c r="GXR35" s="13"/>
      <c r="GXS35" s="13"/>
      <c r="GXT35" s="13"/>
      <c r="GXU35" s="13"/>
      <c r="GXV35" s="13"/>
      <c r="GXW35" s="13"/>
      <c r="GXX35" s="13"/>
      <c r="GXY35" s="13"/>
      <c r="GXZ35" s="13"/>
      <c r="GYA35" s="13"/>
      <c r="GYB35" s="13"/>
      <c r="GYC35" s="13"/>
      <c r="GYD35" s="13"/>
      <c r="GYE35" s="13"/>
      <c r="GYF35" s="13"/>
      <c r="GYG35" s="13"/>
      <c r="GYH35" s="13"/>
      <c r="GYI35" s="13"/>
      <c r="GYJ35" s="13"/>
      <c r="GYK35" s="13"/>
      <c r="GYL35" s="13"/>
      <c r="GYM35" s="13"/>
      <c r="GYN35" s="13"/>
      <c r="GYO35" s="13"/>
      <c r="GYP35" s="13"/>
      <c r="GYQ35" s="13"/>
      <c r="GYR35" s="13"/>
      <c r="GYS35" s="13"/>
      <c r="GYT35" s="13"/>
      <c r="GYU35" s="13"/>
      <c r="GYV35" s="13"/>
      <c r="GYW35" s="13"/>
      <c r="GYX35" s="13"/>
      <c r="GYY35" s="13"/>
      <c r="GYZ35" s="13"/>
      <c r="GZA35" s="13"/>
      <c r="GZB35" s="13"/>
      <c r="GZC35" s="13"/>
      <c r="GZD35" s="13"/>
      <c r="GZE35" s="13"/>
      <c r="GZF35" s="13"/>
      <c r="GZG35" s="13"/>
      <c r="GZH35" s="13"/>
      <c r="GZI35" s="13"/>
      <c r="GZJ35" s="13"/>
      <c r="GZK35" s="13"/>
      <c r="GZL35" s="13"/>
      <c r="GZM35" s="13"/>
      <c r="GZN35" s="13"/>
      <c r="GZO35" s="13"/>
      <c r="GZP35" s="13"/>
      <c r="GZQ35" s="13"/>
      <c r="GZR35" s="13"/>
      <c r="GZS35" s="13"/>
      <c r="GZT35" s="13"/>
      <c r="GZU35" s="13"/>
      <c r="GZV35" s="13"/>
      <c r="GZW35" s="13"/>
      <c r="GZX35" s="13"/>
      <c r="GZY35" s="13"/>
      <c r="GZZ35" s="13"/>
      <c r="HAA35" s="13"/>
      <c r="HAB35" s="13"/>
      <c r="HAC35" s="13"/>
      <c r="HAD35" s="13"/>
      <c r="HAE35" s="13"/>
      <c r="HAF35" s="13"/>
      <c r="HAG35" s="13"/>
      <c r="HAH35" s="13"/>
      <c r="HAI35" s="13"/>
      <c r="HAJ35" s="13"/>
      <c r="HAK35" s="13"/>
      <c r="HAL35" s="13"/>
      <c r="HAM35" s="13"/>
      <c r="HAN35" s="13"/>
      <c r="HAO35" s="13"/>
      <c r="HAP35" s="13"/>
      <c r="HAQ35" s="13"/>
      <c r="HAR35" s="13"/>
      <c r="HAS35" s="13"/>
      <c r="HAT35" s="13"/>
      <c r="HAU35" s="13"/>
      <c r="HAV35" s="13"/>
      <c r="HAW35" s="13"/>
      <c r="HAX35" s="13"/>
      <c r="HAY35" s="13"/>
      <c r="HAZ35" s="13"/>
      <c r="HBA35" s="13"/>
      <c r="HBB35" s="13"/>
      <c r="HBC35" s="13"/>
      <c r="HBD35" s="13"/>
      <c r="HBE35" s="13"/>
      <c r="HBF35" s="13"/>
      <c r="HBG35" s="13"/>
      <c r="HBH35" s="13"/>
      <c r="HBI35" s="13"/>
      <c r="HBJ35" s="13"/>
      <c r="HBK35" s="13"/>
      <c r="HBL35" s="13"/>
      <c r="HBM35" s="13"/>
      <c r="HBN35" s="13"/>
      <c r="HBO35" s="13"/>
      <c r="HBP35" s="13"/>
      <c r="HBQ35" s="13"/>
      <c r="HBR35" s="13"/>
      <c r="HBS35" s="13"/>
      <c r="HBT35" s="13"/>
      <c r="HBU35" s="13"/>
      <c r="HBV35" s="13"/>
      <c r="HBW35" s="13"/>
      <c r="HBX35" s="13"/>
      <c r="HBY35" s="13"/>
      <c r="HBZ35" s="13"/>
      <c r="HCA35" s="13"/>
      <c r="HCB35" s="13"/>
      <c r="HCC35" s="13"/>
      <c r="HCD35" s="13"/>
      <c r="HCE35" s="13"/>
      <c r="HCF35" s="13"/>
      <c r="HCG35" s="13"/>
      <c r="HCH35" s="13"/>
      <c r="HCI35" s="13"/>
      <c r="HCJ35" s="13"/>
      <c r="HCK35" s="13"/>
      <c r="HCL35" s="13"/>
      <c r="HCM35" s="13"/>
      <c r="HCN35" s="13"/>
      <c r="HCO35" s="13"/>
      <c r="HCP35" s="13"/>
      <c r="HCQ35" s="13"/>
      <c r="HCR35" s="13"/>
      <c r="HCS35" s="13"/>
      <c r="HCT35" s="13"/>
      <c r="HCU35" s="13"/>
      <c r="HCV35" s="13"/>
      <c r="HCW35" s="13"/>
      <c r="HCX35" s="13"/>
      <c r="HCY35" s="13"/>
      <c r="HCZ35" s="13"/>
      <c r="HDA35" s="13"/>
      <c r="HDB35" s="13"/>
      <c r="HDC35" s="13"/>
      <c r="HDD35" s="13"/>
      <c r="HDE35" s="13"/>
      <c r="HDF35" s="13"/>
      <c r="HDG35" s="13"/>
      <c r="HDH35" s="13"/>
      <c r="HDI35" s="13"/>
      <c r="HDJ35" s="13"/>
      <c r="HDK35" s="13"/>
      <c r="HDL35" s="13"/>
      <c r="HDM35" s="13"/>
      <c r="HDN35" s="13"/>
      <c r="HDO35" s="13"/>
      <c r="HDP35" s="13"/>
      <c r="HDQ35" s="13"/>
      <c r="HDR35" s="13"/>
      <c r="HDS35" s="13"/>
      <c r="HDT35" s="13"/>
      <c r="HDU35" s="13"/>
      <c r="HDV35" s="13"/>
      <c r="HDW35" s="13"/>
      <c r="HDX35" s="13"/>
      <c r="HDY35" s="13"/>
      <c r="HDZ35" s="13"/>
      <c r="HEA35" s="13"/>
      <c r="HEB35" s="13"/>
      <c r="HEC35" s="13"/>
      <c r="HED35" s="13"/>
      <c r="HEE35" s="13"/>
      <c r="HEF35" s="13"/>
      <c r="HEG35" s="13"/>
      <c r="HEH35" s="13"/>
      <c r="HEI35" s="13"/>
      <c r="HEJ35" s="13"/>
      <c r="HEK35" s="13"/>
      <c r="HEL35" s="13"/>
      <c r="HEM35" s="13"/>
      <c r="HEN35" s="13"/>
      <c r="HEO35" s="13"/>
      <c r="HEP35" s="13"/>
      <c r="HEQ35" s="13"/>
      <c r="HER35" s="13"/>
      <c r="HES35" s="13"/>
      <c r="HET35" s="13"/>
      <c r="HEU35" s="13"/>
      <c r="HEV35" s="13"/>
      <c r="HEW35" s="13"/>
      <c r="HEX35" s="13"/>
      <c r="HEY35" s="13"/>
      <c r="HEZ35" s="13"/>
      <c r="HFA35" s="13"/>
      <c r="HFB35" s="13"/>
      <c r="HFC35" s="13"/>
      <c r="HFD35" s="13"/>
      <c r="HFE35" s="13"/>
      <c r="HFF35" s="13"/>
      <c r="HFG35" s="13"/>
      <c r="HFH35" s="13"/>
      <c r="HFI35" s="13"/>
      <c r="HFJ35" s="13"/>
      <c r="HFK35" s="13"/>
      <c r="HFL35" s="13"/>
      <c r="HFM35" s="13"/>
      <c r="HFN35" s="13"/>
      <c r="HFO35" s="13"/>
      <c r="HFP35" s="13"/>
      <c r="HFQ35" s="13"/>
      <c r="HFR35" s="13"/>
      <c r="HFS35" s="13"/>
      <c r="HFT35" s="13"/>
      <c r="HFU35" s="13"/>
      <c r="HFV35" s="13"/>
      <c r="HFW35" s="13"/>
      <c r="HFX35" s="13"/>
      <c r="HFY35" s="13"/>
      <c r="HFZ35" s="13"/>
      <c r="HGA35" s="13"/>
      <c r="HGB35" s="13"/>
      <c r="HGC35" s="13"/>
      <c r="HGD35" s="13"/>
      <c r="HGE35" s="13"/>
      <c r="HGF35" s="13"/>
      <c r="HGG35" s="13"/>
      <c r="HGH35" s="13"/>
      <c r="HGI35" s="13"/>
      <c r="HGJ35" s="13"/>
      <c r="HGK35" s="13"/>
      <c r="HGL35" s="13"/>
      <c r="HGM35" s="13"/>
      <c r="HGN35" s="13"/>
      <c r="HGO35" s="13"/>
      <c r="HGP35" s="13"/>
      <c r="HGQ35" s="13"/>
      <c r="HGR35" s="13"/>
      <c r="HGS35" s="13"/>
      <c r="HGT35" s="13"/>
      <c r="HGU35" s="13"/>
      <c r="HGV35" s="13"/>
      <c r="HGW35" s="13"/>
      <c r="HGX35" s="13"/>
      <c r="HGY35" s="13"/>
      <c r="HGZ35" s="13"/>
      <c r="HHA35" s="13"/>
      <c r="HHB35" s="13"/>
      <c r="HHC35" s="13"/>
      <c r="HHD35" s="13"/>
      <c r="HHE35" s="13"/>
      <c r="HHF35" s="13"/>
      <c r="HHG35" s="13"/>
      <c r="HHH35" s="13"/>
      <c r="HHI35" s="13"/>
      <c r="HHJ35" s="13"/>
      <c r="HHK35" s="13"/>
      <c r="HHL35" s="13"/>
      <c r="HHM35" s="13"/>
      <c r="HHN35" s="13"/>
      <c r="HHO35" s="13"/>
      <c r="HHP35" s="13"/>
      <c r="HHQ35" s="13"/>
      <c r="HHR35" s="13"/>
      <c r="HHS35" s="13"/>
      <c r="HHT35" s="13"/>
      <c r="HHU35" s="13"/>
      <c r="HHV35" s="13"/>
      <c r="HHW35" s="13"/>
      <c r="HHX35" s="13"/>
      <c r="HHY35" s="13"/>
      <c r="HHZ35" s="13"/>
      <c r="HIA35" s="13"/>
      <c r="HIB35" s="13"/>
      <c r="HIC35" s="13"/>
      <c r="HID35" s="13"/>
      <c r="HIE35" s="13"/>
      <c r="HIF35" s="13"/>
      <c r="HIG35" s="13"/>
      <c r="HIH35" s="13"/>
      <c r="HII35" s="13"/>
      <c r="HIJ35" s="13"/>
      <c r="HIK35" s="13"/>
      <c r="HIL35" s="13"/>
      <c r="HIM35" s="13"/>
      <c r="HIN35" s="13"/>
      <c r="HIO35" s="13"/>
      <c r="HIP35" s="13"/>
      <c r="HIQ35" s="13"/>
      <c r="HIR35" s="13"/>
      <c r="HIS35" s="13"/>
      <c r="HIT35" s="13"/>
      <c r="HIU35" s="13"/>
      <c r="HIV35" s="13"/>
      <c r="HIW35" s="13"/>
      <c r="HIX35" s="13"/>
      <c r="HIY35" s="13"/>
      <c r="HIZ35" s="13"/>
      <c r="HJA35" s="13"/>
      <c r="HJB35" s="13"/>
      <c r="HJC35" s="13"/>
      <c r="HJD35" s="13"/>
      <c r="HJE35" s="13"/>
      <c r="HJF35" s="13"/>
      <c r="HJG35" s="13"/>
      <c r="HJH35" s="13"/>
      <c r="HJI35" s="13"/>
      <c r="HJJ35" s="13"/>
      <c r="HJK35" s="13"/>
      <c r="HJL35" s="13"/>
      <c r="HJM35" s="13"/>
      <c r="HJN35" s="13"/>
      <c r="HJO35" s="13"/>
      <c r="HJP35" s="13"/>
      <c r="HJQ35" s="13"/>
      <c r="HJR35" s="13"/>
      <c r="HJS35" s="13"/>
      <c r="HJT35" s="13"/>
      <c r="HJU35" s="13"/>
      <c r="HJV35" s="13"/>
      <c r="HJW35" s="13"/>
      <c r="HJX35" s="13"/>
      <c r="HJY35" s="13"/>
      <c r="HJZ35" s="13"/>
      <c r="HKA35" s="13"/>
      <c r="HKB35" s="13"/>
      <c r="HKC35" s="13"/>
      <c r="HKD35" s="13"/>
      <c r="HKE35" s="13"/>
      <c r="HKF35" s="13"/>
      <c r="HKG35" s="13"/>
      <c r="HKH35" s="13"/>
      <c r="HKI35" s="13"/>
      <c r="HKJ35" s="13"/>
      <c r="HKK35" s="13"/>
      <c r="HKL35" s="13"/>
      <c r="HKM35" s="13"/>
      <c r="HKN35" s="13"/>
      <c r="HKO35" s="13"/>
      <c r="HKP35" s="13"/>
      <c r="HKQ35" s="13"/>
      <c r="HKR35" s="13"/>
      <c r="HKS35" s="13"/>
      <c r="HKT35" s="13"/>
      <c r="HKU35" s="13"/>
      <c r="HKV35" s="13"/>
      <c r="HKW35" s="13"/>
      <c r="HKX35" s="13"/>
      <c r="HKY35" s="13"/>
      <c r="HKZ35" s="13"/>
      <c r="HLA35" s="13"/>
      <c r="HLB35" s="13"/>
      <c r="HLC35" s="13"/>
      <c r="HLD35" s="13"/>
      <c r="HLE35" s="13"/>
      <c r="HLF35" s="13"/>
      <c r="HLG35" s="13"/>
      <c r="HLH35" s="13"/>
      <c r="HLI35" s="13"/>
      <c r="HLJ35" s="13"/>
      <c r="HLK35" s="13"/>
      <c r="HLL35" s="13"/>
      <c r="HLM35" s="13"/>
      <c r="HLN35" s="13"/>
      <c r="HLO35" s="13"/>
      <c r="HLP35" s="13"/>
      <c r="HLQ35" s="13"/>
      <c r="HLR35" s="13"/>
      <c r="HLS35" s="13"/>
      <c r="HLT35" s="13"/>
      <c r="HLU35" s="13"/>
      <c r="HLV35" s="13"/>
      <c r="HLW35" s="13"/>
      <c r="HLX35" s="13"/>
      <c r="HLY35" s="13"/>
      <c r="HLZ35" s="13"/>
      <c r="HMA35" s="13"/>
      <c r="HMB35" s="13"/>
      <c r="HMC35" s="13"/>
      <c r="HMD35" s="13"/>
      <c r="HME35" s="13"/>
      <c r="HMF35" s="13"/>
      <c r="HMG35" s="13"/>
      <c r="HMH35" s="13"/>
      <c r="HMI35" s="13"/>
      <c r="HMJ35" s="13"/>
      <c r="HMK35" s="13"/>
      <c r="HML35" s="13"/>
      <c r="HMM35" s="13"/>
      <c r="HMN35" s="13"/>
      <c r="HMO35" s="13"/>
      <c r="HMP35" s="13"/>
      <c r="HMQ35" s="13"/>
      <c r="HMR35" s="13"/>
      <c r="HMS35" s="13"/>
      <c r="HMT35" s="13"/>
      <c r="HMU35" s="13"/>
      <c r="HMV35" s="13"/>
      <c r="HMW35" s="13"/>
      <c r="HMX35" s="13"/>
      <c r="HMY35" s="13"/>
      <c r="HMZ35" s="13"/>
      <c r="HNA35" s="13"/>
      <c r="HNB35" s="13"/>
      <c r="HNC35" s="13"/>
      <c r="HND35" s="13"/>
      <c r="HNE35" s="13"/>
      <c r="HNF35" s="13"/>
      <c r="HNG35" s="13"/>
      <c r="HNH35" s="13"/>
      <c r="HNI35" s="13"/>
      <c r="HNJ35" s="13"/>
      <c r="HNK35" s="13"/>
      <c r="HNL35" s="13"/>
      <c r="HNM35" s="13"/>
      <c r="HNN35" s="13"/>
      <c r="HNO35" s="13"/>
      <c r="HNP35" s="13"/>
      <c r="HNQ35" s="13"/>
      <c r="HNR35" s="13"/>
      <c r="HNS35" s="13"/>
      <c r="HNT35" s="13"/>
      <c r="HNU35" s="13"/>
      <c r="HNV35" s="13"/>
      <c r="HNW35" s="13"/>
      <c r="HNX35" s="13"/>
      <c r="HNY35" s="13"/>
      <c r="HNZ35" s="13"/>
      <c r="HOA35" s="13"/>
      <c r="HOB35" s="13"/>
      <c r="HOC35" s="13"/>
      <c r="HOD35" s="13"/>
      <c r="HOE35" s="13"/>
      <c r="HOF35" s="13"/>
      <c r="HOG35" s="13"/>
      <c r="HOH35" s="13"/>
      <c r="HOI35" s="13"/>
      <c r="HOJ35" s="13"/>
      <c r="HOK35" s="13"/>
      <c r="HOL35" s="13"/>
      <c r="HOM35" s="13"/>
      <c r="HON35" s="13"/>
      <c r="HOO35" s="13"/>
      <c r="HOP35" s="13"/>
      <c r="HOQ35" s="13"/>
      <c r="HOR35" s="13"/>
      <c r="HOS35" s="13"/>
      <c r="HOT35" s="13"/>
      <c r="HOU35" s="13"/>
      <c r="HOV35" s="13"/>
      <c r="HOW35" s="13"/>
      <c r="HOX35" s="13"/>
      <c r="HOY35" s="13"/>
      <c r="HOZ35" s="13"/>
      <c r="HPA35" s="13"/>
      <c r="HPB35" s="13"/>
      <c r="HPC35" s="13"/>
      <c r="HPD35" s="13"/>
      <c r="HPE35" s="13"/>
      <c r="HPF35" s="13"/>
      <c r="HPG35" s="13"/>
      <c r="HPH35" s="13"/>
      <c r="HPI35" s="13"/>
      <c r="HPJ35" s="13"/>
      <c r="HPK35" s="13"/>
      <c r="HPL35" s="13"/>
      <c r="HPM35" s="13"/>
      <c r="HPN35" s="13"/>
      <c r="HPO35" s="13"/>
      <c r="HPP35" s="13"/>
      <c r="HPQ35" s="13"/>
      <c r="HPR35" s="13"/>
      <c r="HPS35" s="13"/>
      <c r="HPT35" s="13"/>
      <c r="HPU35" s="13"/>
      <c r="HPV35" s="13"/>
      <c r="HPW35" s="13"/>
      <c r="HPX35" s="13"/>
      <c r="HPY35" s="13"/>
      <c r="HPZ35" s="13"/>
      <c r="HQA35" s="13"/>
      <c r="HQB35" s="13"/>
      <c r="HQC35" s="13"/>
      <c r="HQD35" s="13"/>
      <c r="HQE35" s="13"/>
      <c r="HQF35" s="13"/>
      <c r="HQG35" s="13"/>
      <c r="HQH35" s="13"/>
      <c r="HQI35" s="13"/>
      <c r="HQJ35" s="13"/>
      <c r="HQK35" s="13"/>
      <c r="HQL35" s="13"/>
      <c r="HQM35" s="13"/>
      <c r="HQN35" s="13"/>
      <c r="HQO35" s="13"/>
      <c r="HQP35" s="13"/>
      <c r="HQQ35" s="13"/>
      <c r="HQR35" s="13"/>
      <c r="HQS35" s="13"/>
      <c r="HQT35" s="13"/>
      <c r="HQU35" s="13"/>
      <c r="HQV35" s="13"/>
      <c r="HQW35" s="13"/>
      <c r="HQX35" s="13"/>
      <c r="HQY35" s="13"/>
      <c r="HQZ35" s="13"/>
      <c r="HRA35" s="13"/>
      <c r="HRB35" s="13"/>
      <c r="HRC35" s="13"/>
      <c r="HRD35" s="13"/>
      <c r="HRE35" s="13"/>
      <c r="HRF35" s="13"/>
      <c r="HRG35" s="13"/>
      <c r="HRH35" s="13"/>
      <c r="HRI35" s="13"/>
      <c r="HRJ35" s="13"/>
      <c r="HRK35" s="13"/>
      <c r="HRL35" s="13"/>
      <c r="HRM35" s="13"/>
      <c r="HRN35" s="13"/>
      <c r="HRO35" s="13"/>
      <c r="HRP35" s="13"/>
      <c r="HRQ35" s="13"/>
      <c r="HRR35" s="13"/>
      <c r="HRS35" s="13"/>
      <c r="HRT35" s="13"/>
      <c r="HRU35" s="13"/>
      <c r="HRV35" s="13"/>
      <c r="HRW35" s="13"/>
      <c r="HRX35" s="13"/>
      <c r="HRY35" s="13"/>
      <c r="HRZ35" s="13"/>
      <c r="HSA35" s="13"/>
      <c r="HSB35" s="13"/>
      <c r="HSC35" s="13"/>
      <c r="HSD35" s="13"/>
      <c r="HSE35" s="13"/>
      <c r="HSF35" s="13"/>
      <c r="HSG35" s="13"/>
      <c r="HSH35" s="13"/>
      <c r="HSI35" s="13"/>
      <c r="HSJ35" s="13"/>
      <c r="HSK35" s="13"/>
      <c r="HSL35" s="13"/>
      <c r="HSM35" s="13"/>
      <c r="HSN35" s="13"/>
      <c r="HSO35" s="13"/>
      <c r="HSP35" s="13"/>
      <c r="HSQ35" s="13"/>
      <c r="HSR35" s="13"/>
      <c r="HSS35" s="13"/>
      <c r="HST35" s="13"/>
      <c r="HSU35" s="13"/>
      <c r="HSV35" s="13"/>
      <c r="HSW35" s="13"/>
      <c r="HSX35" s="13"/>
      <c r="HSY35" s="13"/>
      <c r="HSZ35" s="13"/>
      <c r="HTA35" s="13"/>
      <c r="HTB35" s="13"/>
      <c r="HTC35" s="13"/>
      <c r="HTD35" s="13"/>
      <c r="HTE35" s="13"/>
      <c r="HTF35" s="13"/>
      <c r="HTG35" s="13"/>
      <c r="HTH35" s="13"/>
      <c r="HTI35" s="13"/>
      <c r="HTJ35" s="13"/>
      <c r="HTK35" s="13"/>
      <c r="HTL35" s="13"/>
      <c r="HTM35" s="13"/>
      <c r="HTN35" s="13"/>
      <c r="HTO35" s="13"/>
      <c r="HTP35" s="13"/>
      <c r="HTQ35" s="13"/>
      <c r="HTR35" s="13"/>
      <c r="HTS35" s="13"/>
      <c r="HTT35" s="13"/>
      <c r="HTU35" s="13"/>
      <c r="HTV35" s="13"/>
      <c r="HTW35" s="13"/>
      <c r="HTX35" s="13"/>
      <c r="HTY35" s="13"/>
      <c r="HTZ35" s="13"/>
      <c r="HUA35" s="13"/>
      <c r="HUB35" s="13"/>
      <c r="HUC35" s="13"/>
      <c r="HUD35" s="13"/>
      <c r="HUE35" s="13"/>
      <c r="HUF35" s="13"/>
      <c r="HUG35" s="13"/>
      <c r="HUH35" s="13"/>
      <c r="HUI35" s="13"/>
      <c r="HUJ35" s="13"/>
      <c r="HUK35" s="13"/>
      <c r="HUL35" s="13"/>
      <c r="HUM35" s="13"/>
      <c r="HUN35" s="13"/>
      <c r="HUO35" s="13"/>
      <c r="HUP35" s="13"/>
      <c r="HUQ35" s="13"/>
      <c r="HUR35" s="13"/>
      <c r="HUS35" s="13"/>
      <c r="HUT35" s="13"/>
      <c r="HUU35" s="13"/>
      <c r="HUV35" s="13"/>
      <c r="HUW35" s="13"/>
      <c r="HUX35" s="13"/>
      <c r="HUY35" s="13"/>
      <c r="HUZ35" s="13"/>
      <c r="HVA35" s="13"/>
      <c r="HVB35" s="13"/>
      <c r="HVC35" s="13"/>
      <c r="HVD35" s="13"/>
      <c r="HVE35" s="13"/>
      <c r="HVF35" s="13"/>
      <c r="HVG35" s="13"/>
      <c r="HVH35" s="13"/>
      <c r="HVI35" s="13"/>
      <c r="HVJ35" s="13"/>
      <c r="HVK35" s="13"/>
      <c r="HVL35" s="13"/>
      <c r="HVM35" s="13"/>
      <c r="HVN35" s="13"/>
      <c r="HVO35" s="13"/>
      <c r="HVP35" s="13"/>
      <c r="HVQ35" s="13"/>
      <c r="HVR35" s="13"/>
      <c r="HVS35" s="13"/>
      <c r="HVT35" s="13"/>
      <c r="HVU35" s="13"/>
      <c r="HVV35" s="13"/>
      <c r="HVW35" s="13"/>
      <c r="HVX35" s="13"/>
      <c r="HVY35" s="13"/>
      <c r="HVZ35" s="13"/>
      <c r="HWA35" s="13"/>
      <c r="HWB35" s="13"/>
      <c r="HWC35" s="13"/>
      <c r="HWD35" s="13"/>
      <c r="HWE35" s="13"/>
      <c r="HWF35" s="13"/>
      <c r="HWG35" s="13"/>
      <c r="HWH35" s="13"/>
      <c r="HWI35" s="13"/>
      <c r="HWJ35" s="13"/>
      <c r="HWK35" s="13"/>
      <c r="HWL35" s="13"/>
      <c r="HWM35" s="13"/>
      <c r="HWN35" s="13"/>
      <c r="HWO35" s="13"/>
      <c r="HWP35" s="13"/>
      <c r="HWQ35" s="13"/>
      <c r="HWR35" s="13"/>
      <c r="HWS35" s="13"/>
      <c r="HWT35" s="13"/>
      <c r="HWU35" s="13"/>
      <c r="HWV35" s="13"/>
      <c r="HWW35" s="13"/>
      <c r="HWX35" s="13"/>
      <c r="HWY35" s="13"/>
      <c r="HWZ35" s="13"/>
      <c r="HXA35" s="13"/>
      <c r="HXB35" s="13"/>
      <c r="HXC35" s="13"/>
      <c r="HXD35" s="13"/>
      <c r="HXE35" s="13"/>
      <c r="HXF35" s="13"/>
      <c r="HXG35" s="13"/>
      <c r="HXH35" s="13"/>
      <c r="HXI35" s="13"/>
      <c r="HXJ35" s="13"/>
      <c r="HXK35" s="13"/>
      <c r="HXL35" s="13"/>
      <c r="HXM35" s="13"/>
      <c r="HXN35" s="13"/>
      <c r="HXO35" s="13"/>
      <c r="HXP35" s="13"/>
      <c r="HXQ35" s="13"/>
      <c r="HXR35" s="13"/>
      <c r="HXS35" s="13"/>
      <c r="HXT35" s="13"/>
      <c r="HXU35" s="13"/>
      <c r="HXV35" s="13"/>
      <c r="HXW35" s="13"/>
      <c r="HXX35" s="13"/>
      <c r="HXY35" s="13"/>
      <c r="HXZ35" s="13"/>
      <c r="HYA35" s="13"/>
      <c r="HYB35" s="13"/>
      <c r="HYC35" s="13"/>
      <c r="HYD35" s="13"/>
      <c r="HYE35" s="13"/>
      <c r="HYF35" s="13"/>
      <c r="HYG35" s="13"/>
      <c r="HYH35" s="13"/>
      <c r="HYI35" s="13"/>
      <c r="HYJ35" s="13"/>
      <c r="HYK35" s="13"/>
      <c r="HYL35" s="13"/>
      <c r="HYM35" s="13"/>
      <c r="HYN35" s="13"/>
      <c r="HYO35" s="13"/>
      <c r="HYP35" s="13"/>
      <c r="HYQ35" s="13"/>
      <c r="HYR35" s="13"/>
      <c r="HYS35" s="13"/>
      <c r="HYT35" s="13"/>
      <c r="HYU35" s="13"/>
      <c r="HYV35" s="13"/>
      <c r="HYW35" s="13"/>
      <c r="HYX35" s="13"/>
      <c r="HYY35" s="13"/>
      <c r="HYZ35" s="13"/>
      <c r="HZA35" s="13"/>
      <c r="HZB35" s="13"/>
      <c r="HZC35" s="13"/>
      <c r="HZD35" s="13"/>
      <c r="HZE35" s="13"/>
      <c r="HZF35" s="13"/>
      <c r="HZG35" s="13"/>
      <c r="HZH35" s="13"/>
      <c r="HZI35" s="13"/>
      <c r="HZJ35" s="13"/>
      <c r="HZK35" s="13"/>
      <c r="HZL35" s="13"/>
      <c r="HZM35" s="13"/>
      <c r="HZN35" s="13"/>
      <c r="HZO35" s="13"/>
      <c r="HZP35" s="13"/>
      <c r="HZQ35" s="13"/>
      <c r="HZR35" s="13"/>
      <c r="HZS35" s="13"/>
      <c r="HZT35" s="13"/>
      <c r="HZU35" s="13"/>
      <c r="HZV35" s="13"/>
      <c r="HZW35" s="13"/>
      <c r="HZX35" s="13"/>
      <c r="HZY35" s="13"/>
      <c r="HZZ35" s="13"/>
      <c r="IAA35" s="13"/>
      <c r="IAB35" s="13"/>
      <c r="IAC35" s="13"/>
      <c r="IAD35" s="13"/>
      <c r="IAE35" s="13"/>
      <c r="IAF35" s="13"/>
      <c r="IAG35" s="13"/>
      <c r="IAH35" s="13"/>
      <c r="IAI35" s="13"/>
      <c r="IAJ35" s="13"/>
      <c r="IAK35" s="13"/>
      <c r="IAL35" s="13"/>
      <c r="IAM35" s="13"/>
      <c r="IAN35" s="13"/>
      <c r="IAO35" s="13"/>
      <c r="IAP35" s="13"/>
      <c r="IAQ35" s="13"/>
      <c r="IAR35" s="13"/>
      <c r="IAS35" s="13"/>
      <c r="IAT35" s="13"/>
      <c r="IAU35" s="13"/>
      <c r="IAV35" s="13"/>
      <c r="IAW35" s="13"/>
      <c r="IAX35" s="13"/>
      <c r="IAY35" s="13"/>
      <c r="IAZ35" s="13"/>
      <c r="IBA35" s="13"/>
      <c r="IBB35" s="13"/>
      <c r="IBC35" s="13"/>
      <c r="IBD35" s="13"/>
      <c r="IBE35" s="13"/>
      <c r="IBF35" s="13"/>
      <c r="IBG35" s="13"/>
      <c r="IBH35" s="13"/>
      <c r="IBI35" s="13"/>
      <c r="IBJ35" s="13"/>
      <c r="IBK35" s="13"/>
      <c r="IBL35" s="13"/>
      <c r="IBM35" s="13"/>
      <c r="IBN35" s="13"/>
      <c r="IBO35" s="13"/>
      <c r="IBP35" s="13"/>
      <c r="IBQ35" s="13"/>
      <c r="IBR35" s="13"/>
      <c r="IBS35" s="13"/>
      <c r="IBT35" s="13"/>
      <c r="IBU35" s="13"/>
      <c r="IBV35" s="13"/>
      <c r="IBW35" s="13"/>
      <c r="IBX35" s="13"/>
      <c r="IBY35" s="13"/>
      <c r="IBZ35" s="13"/>
      <c r="ICA35" s="13"/>
      <c r="ICB35" s="13"/>
      <c r="ICC35" s="13"/>
      <c r="ICD35" s="13"/>
      <c r="ICE35" s="13"/>
      <c r="ICF35" s="13"/>
      <c r="ICG35" s="13"/>
      <c r="ICH35" s="13"/>
      <c r="ICI35" s="13"/>
      <c r="ICJ35" s="13"/>
      <c r="ICK35" s="13"/>
      <c r="ICL35" s="13"/>
      <c r="ICM35" s="13"/>
      <c r="ICN35" s="13"/>
      <c r="ICO35" s="13"/>
      <c r="ICP35" s="13"/>
      <c r="ICQ35" s="13"/>
      <c r="ICR35" s="13"/>
      <c r="ICS35" s="13"/>
      <c r="ICT35" s="13"/>
      <c r="ICU35" s="13"/>
      <c r="ICV35" s="13"/>
      <c r="ICW35" s="13"/>
      <c r="ICX35" s="13"/>
      <c r="ICY35" s="13"/>
      <c r="ICZ35" s="13"/>
      <c r="IDA35" s="13"/>
      <c r="IDB35" s="13"/>
      <c r="IDC35" s="13"/>
      <c r="IDD35" s="13"/>
      <c r="IDE35" s="13"/>
      <c r="IDF35" s="13"/>
      <c r="IDG35" s="13"/>
      <c r="IDH35" s="13"/>
      <c r="IDI35" s="13"/>
      <c r="IDJ35" s="13"/>
      <c r="IDK35" s="13"/>
      <c r="IDL35" s="13"/>
      <c r="IDM35" s="13"/>
      <c r="IDN35" s="13"/>
      <c r="IDO35" s="13"/>
      <c r="IDP35" s="13"/>
      <c r="IDQ35" s="13"/>
      <c r="IDR35" s="13"/>
      <c r="IDS35" s="13"/>
      <c r="IDT35" s="13"/>
      <c r="IDU35" s="13"/>
      <c r="IDV35" s="13"/>
      <c r="IDW35" s="13"/>
      <c r="IDX35" s="13"/>
      <c r="IDY35" s="13"/>
      <c r="IDZ35" s="13"/>
      <c r="IEA35" s="13"/>
      <c r="IEB35" s="13"/>
      <c r="IEC35" s="13"/>
      <c r="IED35" s="13"/>
      <c r="IEE35" s="13"/>
      <c r="IEF35" s="13"/>
      <c r="IEG35" s="13"/>
      <c r="IEH35" s="13"/>
      <c r="IEI35" s="13"/>
      <c r="IEJ35" s="13"/>
      <c r="IEK35" s="13"/>
      <c r="IEL35" s="13"/>
      <c r="IEM35" s="13"/>
      <c r="IEN35" s="13"/>
      <c r="IEO35" s="13"/>
      <c r="IEP35" s="13"/>
      <c r="IEQ35" s="13"/>
      <c r="IER35" s="13"/>
      <c r="IES35" s="13"/>
      <c r="IET35" s="13"/>
      <c r="IEU35" s="13"/>
      <c r="IEV35" s="13"/>
      <c r="IEW35" s="13"/>
      <c r="IEX35" s="13"/>
      <c r="IEY35" s="13"/>
      <c r="IEZ35" s="13"/>
      <c r="IFA35" s="13"/>
      <c r="IFB35" s="13"/>
      <c r="IFC35" s="13"/>
      <c r="IFD35" s="13"/>
      <c r="IFE35" s="13"/>
      <c r="IFF35" s="13"/>
      <c r="IFG35" s="13"/>
      <c r="IFH35" s="13"/>
      <c r="IFI35" s="13"/>
      <c r="IFJ35" s="13"/>
      <c r="IFK35" s="13"/>
      <c r="IFL35" s="13"/>
      <c r="IFM35" s="13"/>
      <c r="IFN35" s="13"/>
      <c r="IFO35" s="13"/>
      <c r="IFP35" s="13"/>
      <c r="IFQ35" s="13"/>
      <c r="IFR35" s="13"/>
      <c r="IFS35" s="13"/>
      <c r="IFT35" s="13"/>
      <c r="IFU35" s="13"/>
      <c r="IFV35" s="13"/>
      <c r="IFW35" s="13"/>
      <c r="IFX35" s="13"/>
      <c r="IFY35" s="13"/>
      <c r="IFZ35" s="13"/>
      <c r="IGA35" s="13"/>
      <c r="IGB35" s="13"/>
      <c r="IGC35" s="13"/>
      <c r="IGD35" s="13"/>
      <c r="IGE35" s="13"/>
      <c r="IGF35" s="13"/>
      <c r="IGG35" s="13"/>
      <c r="IGH35" s="13"/>
      <c r="IGI35" s="13"/>
      <c r="IGJ35" s="13"/>
      <c r="IGK35" s="13"/>
      <c r="IGL35" s="13"/>
      <c r="IGM35" s="13"/>
      <c r="IGN35" s="13"/>
      <c r="IGO35" s="13"/>
      <c r="IGP35" s="13"/>
      <c r="IGQ35" s="13"/>
      <c r="IGR35" s="13"/>
      <c r="IGS35" s="13"/>
      <c r="IGT35" s="13"/>
      <c r="IGU35" s="13"/>
      <c r="IGV35" s="13"/>
      <c r="IGW35" s="13"/>
      <c r="IGX35" s="13"/>
      <c r="IGY35" s="13"/>
      <c r="IGZ35" s="13"/>
      <c r="IHA35" s="13"/>
      <c r="IHB35" s="13"/>
      <c r="IHC35" s="13"/>
      <c r="IHD35" s="13"/>
      <c r="IHE35" s="13"/>
      <c r="IHF35" s="13"/>
      <c r="IHG35" s="13"/>
      <c r="IHH35" s="13"/>
      <c r="IHI35" s="13"/>
      <c r="IHJ35" s="13"/>
      <c r="IHK35" s="13"/>
      <c r="IHL35" s="13"/>
      <c r="IHM35" s="13"/>
      <c r="IHN35" s="13"/>
      <c r="IHO35" s="13"/>
      <c r="IHP35" s="13"/>
      <c r="IHQ35" s="13"/>
      <c r="IHR35" s="13"/>
      <c r="IHS35" s="13"/>
      <c r="IHT35" s="13"/>
      <c r="IHU35" s="13"/>
      <c r="IHV35" s="13"/>
      <c r="IHW35" s="13"/>
      <c r="IHX35" s="13"/>
      <c r="IHY35" s="13"/>
      <c r="IHZ35" s="13"/>
      <c r="IIA35" s="13"/>
      <c r="IIB35" s="13"/>
      <c r="IIC35" s="13"/>
      <c r="IID35" s="13"/>
      <c r="IIE35" s="13"/>
      <c r="IIF35" s="13"/>
      <c r="IIG35" s="13"/>
      <c r="IIH35" s="13"/>
      <c r="III35" s="13"/>
      <c r="IIJ35" s="13"/>
      <c r="IIK35" s="13"/>
      <c r="IIL35" s="13"/>
      <c r="IIM35" s="13"/>
      <c r="IIN35" s="13"/>
      <c r="IIO35" s="13"/>
      <c r="IIP35" s="13"/>
      <c r="IIQ35" s="13"/>
      <c r="IIR35" s="13"/>
      <c r="IIS35" s="13"/>
      <c r="IIT35" s="13"/>
      <c r="IIU35" s="13"/>
      <c r="IIV35" s="13"/>
      <c r="IIW35" s="13"/>
      <c r="IIX35" s="13"/>
      <c r="IIY35" s="13"/>
      <c r="IIZ35" s="13"/>
      <c r="IJA35" s="13"/>
      <c r="IJB35" s="13"/>
      <c r="IJC35" s="13"/>
      <c r="IJD35" s="13"/>
      <c r="IJE35" s="13"/>
      <c r="IJF35" s="13"/>
      <c r="IJG35" s="13"/>
      <c r="IJH35" s="13"/>
      <c r="IJI35" s="13"/>
      <c r="IJJ35" s="13"/>
      <c r="IJK35" s="13"/>
      <c r="IJL35" s="13"/>
      <c r="IJM35" s="13"/>
      <c r="IJN35" s="13"/>
      <c r="IJO35" s="13"/>
      <c r="IJP35" s="13"/>
      <c r="IJQ35" s="13"/>
      <c r="IJR35" s="13"/>
      <c r="IJS35" s="13"/>
      <c r="IJT35" s="13"/>
      <c r="IJU35" s="13"/>
      <c r="IJV35" s="13"/>
      <c r="IJW35" s="13"/>
      <c r="IJX35" s="13"/>
      <c r="IJY35" s="13"/>
      <c r="IJZ35" s="13"/>
      <c r="IKA35" s="13"/>
      <c r="IKB35" s="13"/>
      <c r="IKC35" s="13"/>
      <c r="IKD35" s="13"/>
      <c r="IKE35" s="13"/>
      <c r="IKF35" s="13"/>
      <c r="IKG35" s="13"/>
      <c r="IKH35" s="13"/>
      <c r="IKI35" s="13"/>
      <c r="IKJ35" s="13"/>
      <c r="IKK35" s="13"/>
      <c r="IKL35" s="13"/>
      <c r="IKM35" s="13"/>
      <c r="IKN35" s="13"/>
      <c r="IKO35" s="13"/>
      <c r="IKP35" s="13"/>
      <c r="IKQ35" s="13"/>
      <c r="IKR35" s="13"/>
      <c r="IKS35" s="13"/>
      <c r="IKT35" s="13"/>
      <c r="IKU35" s="13"/>
      <c r="IKV35" s="13"/>
      <c r="IKW35" s="13"/>
      <c r="IKX35" s="13"/>
      <c r="IKY35" s="13"/>
      <c r="IKZ35" s="13"/>
      <c r="ILA35" s="13"/>
      <c r="ILB35" s="13"/>
      <c r="ILC35" s="13"/>
      <c r="ILD35" s="13"/>
      <c r="ILE35" s="13"/>
      <c r="ILF35" s="13"/>
      <c r="ILG35" s="13"/>
      <c r="ILH35" s="13"/>
      <c r="ILI35" s="13"/>
      <c r="ILJ35" s="13"/>
      <c r="ILK35" s="13"/>
      <c r="ILL35" s="13"/>
      <c r="ILM35" s="13"/>
      <c r="ILN35" s="13"/>
      <c r="ILO35" s="13"/>
      <c r="ILP35" s="13"/>
      <c r="ILQ35" s="13"/>
      <c r="ILR35" s="13"/>
      <c r="ILS35" s="13"/>
      <c r="ILT35" s="13"/>
      <c r="ILU35" s="13"/>
      <c r="ILV35" s="13"/>
      <c r="ILW35" s="13"/>
      <c r="ILX35" s="13"/>
      <c r="ILY35" s="13"/>
      <c r="ILZ35" s="13"/>
      <c r="IMA35" s="13"/>
      <c r="IMB35" s="13"/>
      <c r="IMC35" s="13"/>
      <c r="IMD35" s="13"/>
      <c r="IME35" s="13"/>
      <c r="IMF35" s="13"/>
      <c r="IMG35" s="13"/>
      <c r="IMH35" s="13"/>
      <c r="IMI35" s="13"/>
      <c r="IMJ35" s="13"/>
      <c r="IMK35" s="13"/>
      <c r="IML35" s="13"/>
      <c r="IMM35" s="13"/>
      <c r="IMN35" s="13"/>
      <c r="IMO35" s="13"/>
      <c r="IMP35" s="13"/>
      <c r="IMQ35" s="13"/>
      <c r="IMR35" s="13"/>
      <c r="IMS35" s="13"/>
      <c r="IMT35" s="13"/>
      <c r="IMU35" s="13"/>
      <c r="IMV35" s="13"/>
      <c r="IMW35" s="13"/>
      <c r="IMX35" s="13"/>
      <c r="IMY35" s="13"/>
      <c r="IMZ35" s="13"/>
      <c r="INA35" s="13"/>
      <c r="INB35" s="13"/>
      <c r="INC35" s="13"/>
      <c r="IND35" s="13"/>
      <c r="INE35" s="13"/>
      <c r="INF35" s="13"/>
      <c r="ING35" s="13"/>
      <c r="INH35" s="13"/>
      <c r="INI35" s="13"/>
      <c r="INJ35" s="13"/>
      <c r="INK35" s="13"/>
      <c r="INL35" s="13"/>
      <c r="INM35" s="13"/>
      <c r="INN35" s="13"/>
      <c r="INO35" s="13"/>
      <c r="INP35" s="13"/>
      <c r="INQ35" s="13"/>
      <c r="INR35" s="13"/>
      <c r="INS35" s="13"/>
      <c r="INT35" s="13"/>
      <c r="INU35" s="13"/>
      <c r="INV35" s="13"/>
      <c r="INW35" s="13"/>
      <c r="INX35" s="13"/>
      <c r="INY35" s="13"/>
      <c r="INZ35" s="13"/>
      <c r="IOA35" s="13"/>
      <c r="IOB35" s="13"/>
      <c r="IOC35" s="13"/>
      <c r="IOD35" s="13"/>
      <c r="IOE35" s="13"/>
      <c r="IOF35" s="13"/>
      <c r="IOG35" s="13"/>
      <c r="IOH35" s="13"/>
      <c r="IOI35" s="13"/>
      <c r="IOJ35" s="13"/>
      <c r="IOK35" s="13"/>
      <c r="IOL35" s="13"/>
      <c r="IOM35" s="13"/>
      <c r="ION35" s="13"/>
      <c r="IOO35" s="13"/>
      <c r="IOP35" s="13"/>
      <c r="IOQ35" s="13"/>
      <c r="IOR35" s="13"/>
      <c r="IOS35" s="13"/>
      <c r="IOT35" s="13"/>
      <c r="IOU35" s="13"/>
      <c r="IOV35" s="13"/>
      <c r="IOW35" s="13"/>
      <c r="IOX35" s="13"/>
      <c r="IOY35" s="13"/>
      <c r="IOZ35" s="13"/>
      <c r="IPA35" s="13"/>
      <c r="IPB35" s="13"/>
      <c r="IPC35" s="13"/>
      <c r="IPD35" s="13"/>
      <c r="IPE35" s="13"/>
      <c r="IPF35" s="13"/>
      <c r="IPG35" s="13"/>
      <c r="IPH35" s="13"/>
      <c r="IPI35" s="13"/>
      <c r="IPJ35" s="13"/>
      <c r="IPK35" s="13"/>
      <c r="IPL35" s="13"/>
      <c r="IPM35" s="13"/>
      <c r="IPN35" s="13"/>
      <c r="IPO35" s="13"/>
      <c r="IPP35" s="13"/>
      <c r="IPQ35" s="13"/>
      <c r="IPR35" s="13"/>
      <c r="IPS35" s="13"/>
      <c r="IPT35" s="13"/>
      <c r="IPU35" s="13"/>
      <c r="IPV35" s="13"/>
      <c r="IPW35" s="13"/>
      <c r="IPX35" s="13"/>
      <c r="IPY35" s="13"/>
      <c r="IPZ35" s="13"/>
      <c r="IQA35" s="13"/>
      <c r="IQB35" s="13"/>
      <c r="IQC35" s="13"/>
      <c r="IQD35" s="13"/>
      <c r="IQE35" s="13"/>
      <c r="IQF35" s="13"/>
      <c r="IQG35" s="13"/>
      <c r="IQH35" s="13"/>
      <c r="IQI35" s="13"/>
      <c r="IQJ35" s="13"/>
      <c r="IQK35" s="13"/>
      <c r="IQL35" s="13"/>
      <c r="IQM35" s="13"/>
      <c r="IQN35" s="13"/>
      <c r="IQO35" s="13"/>
      <c r="IQP35" s="13"/>
      <c r="IQQ35" s="13"/>
      <c r="IQR35" s="13"/>
      <c r="IQS35" s="13"/>
      <c r="IQT35" s="13"/>
      <c r="IQU35" s="13"/>
      <c r="IQV35" s="13"/>
      <c r="IQW35" s="13"/>
      <c r="IQX35" s="13"/>
      <c r="IQY35" s="13"/>
      <c r="IQZ35" s="13"/>
      <c r="IRA35" s="13"/>
      <c r="IRB35" s="13"/>
      <c r="IRC35" s="13"/>
      <c r="IRD35" s="13"/>
      <c r="IRE35" s="13"/>
      <c r="IRF35" s="13"/>
      <c r="IRG35" s="13"/>
      <c r="IRH35" s="13"/>
      <c r="IRI35" s="13"/>
      <c r="IRJ35" s="13"/>
      <c r="IRK35" s="13"/>
      <c r="IRL35" s="13"/>
      <c r="IRM35" s="13"/>
      <c r="IRN35" s="13"/>
      <c r="IRO35" s="13"/>
      <c r="IRP35" s="13"/>
      <c r="IRQ35" s="13"/>
      <c r="IRR35" s="13"/>
      <c r="IRS35" s="13"/>
      <c r="IRT35" s="13"/>
      <c r="IRU35" s="13"/>
      <c r="IRV35" s="13"/>
      <c r="IRW35" s="13"/>
      <c r="IRX35" s="13"/>
      <c r="IRY35" s="13"/>
      <c r="IRZ35" s="13"/>
      <c r="ISA35" s="13"/>
      <c r="ISB35" s="13"/>
      <c r="ISC35" s="13"/>
      <c r="ISD35" s="13"/>
      <c r="ISE35" s="13"/>
      <c r="ISF35" s="13"/>
      <c r="ISG35" s="13"/>
      <c r="ISH35" s="13"/>
      <c r="ISI35" s="13"/>
      <c r="ISJ35" s="13"/>
      <c r="ISK35" s="13"/>
      <c r="ISL35" s="13"/>
      <c r="ISM35" s="13"/>
      <c r="ISN35" s="13"/>
      <c r="ISO35" s="13"/>
      <c r="ISP35" s="13"/>
      <c r="ISQ35" s="13"/>
      <c r="ISR35" s="13"/>
      <c r="ISS35" s="13"/>
      <c r="IST35" s="13"/>
      <c r="ISU35" s="13"/>
      <c r="ISV35" s="13"/>
      <c r="ISW35" s="13"/>
      <c r="ISX35" s="13"/>
      <c r="ISY35" s="13"/>
      <c r="ISZ35" s="13"/>
      <c r="ITA35" s="13"/>
      <c r="ITB35" s="13"/>
      <c r="ITC35" s="13"/>
      <c r="ITD35" s="13"/>
      <c r="ITE35" s="13"/>
      <c r="ITF35" s="13"/>
      <c r="ITG35" s="13"/>
      <c r="ITH35" s="13"/>
      <c r="ITI35" s="13"/>
      <c r="ITJ35" s="13"/>
      <c r="ITK35" s="13"/>
      <c r="ITL35" s="13"/>
      <c r="ITM35" s="13"/>
      <c r="ITN35" s="13"/>
      <c r="ITO35" s="13"/>
      <c r="ITP35" s="13"/>
      <c r="ITQ35" s="13"/>
      <c r="ITR35" s="13"/>
      <c r="ITS35" s="13"/>
      <c r="ITT35" s="13"/>
      <c r="ITU35" s="13"/>
      <c r="ITV35" s="13"/>
      <c r="ITW35" s="13"/>
      <c r="ITX35" s="13"/>
      <c r="ITY35" s="13"/>
      <c r="ITZ35" s="13"/>
      <c r="IUA35" s="13"/>
      <c r="IUB35" s="13"/>
      <c r="IUC35" s="13"/>
      <c r="IUD35" s="13"/>
      <c r="IUE35" s="13"/>
      <c r="IUF35" s="13"/>
      <c r="IUG35" s="13"/>
      <c r="IUH35" s="13"/>
      <c r="IUI35" s="13"/>
      <c r="IUJ35" s="13"/>
      <c r="IUK35" s="13"/>
      <c r="IUL35" s="13"/>
      <c r="IUM35" s="13"/>
      <c r="IUN35" s="13"/>
      <c r="IUO35" s="13"/>
      <c r="IUP35" s="13"/>
      <c r="IUQ35" s="13"/>
      <c r="IUR35" s="13"/>
      <c r="IUS35" s="13"/>
      <c r="IUT35" s="13"/>
      <c r="IUU35" s="13"/>
      <c r="IUV35" s="13"/>
      <c r="IUW35" s="13"/>
      <c r="IUX35" s="13"/>
      <c r="IUY35" s="13"/>
      <c r="IUZ35" s="13"/>
      <c r="IVA35" s="13"/>
      <c r="IVB35" s="13"/>
      <c r="IVC35" s="13"/>
      <c r="IVD35" s="13"/>
      <c r="IVE35" s="13"/>
      <c r="IVF35" s="13"/>
      <c r="IVG35" s="13"/>
      <c r="IVH35" s="13"/>
      <c r="IVI35" s="13"/>
      <c r="IVJ35" s="13"/>
      <c r="IVK35" s="13"/>
      <c r="IVL35" s="13"/>
      <c r="IVM35" s="13"/>
      <c r="IVN35" s="13"/>
      <c r="IVO35" s="13"/>
      <c r="IVP35" s="13"/>
      <c r="IVQ35" s="13"/>
      <c r="IVR35" s="13"/>
      <c r="IVS35" s="13"/>
      <c r="IVT35" s="13"/>
      <c r="IVU35" s="13"/>
      <c r="IVV35" s="13"/>
      <c r="IVW35" s="13"/>
      <c r="IVX35" s="13"/>
      <c r="IVY35" s="13"/>
      <c r="IVZ35" s="13"/>
      <c r="IWA35" s="13"/>
      <c r="IWB35" s="13"/>
      <c r="IWC35" s="13"/>
      <c r="IWD35" s="13"/>
      <c r="IWE35" s="13"/>
      <c r="IWF35" s="13"/>
      <c r="IWG35" s="13"/>
      <c r="IWH35" s="13"/>
      <c r="IWI35" s="13"/>
      <c r="IWJ35" s="13"/>
      <c r="IWK35" s="13"/>
      <c r="IWL35" s="13"/>
      <c r="IWM35" s="13"/>
      <c r="IWN35" s="13"/>
      <c r="IWO35" s="13"/>
      <c r="IWP35" s="13"/>
      <c r="IWQ35" s="13"/>
      <c r="IWR35" s="13"/>
      <c r="IWS35" s="13"/>
      <c r="IWT35" s="13"/>
      <c r="IWU35" s="13"/>
      <c r="IWV35" s="13"/>
      <c r="IWW35" s="13"/>
      <c r="IWX35" s="13"/>
      <c r="IWY35" s="13"/>
      <c r="IWZ35" s="13"/>
      <c r="IXA35" s="13"/>
      <c r="IXB35" s="13"/>
      <c r="IXC35" s="13"/>
      <c r="IXD35" s="13"/>
      <c r="IXE35" s="13"/>
      <c r="IXF35" s="13"/>
      <c r="IXG35" s="13"/>
      <c r="IXH35" s="13"/>
      <c r="IXI35" s="13"/>
      <c r="IXJ35" s="13"/>
      <c r="IXK35" s="13"/>
      <c r="IXL35" s="13"/>
      <c r="IXM35" s="13"/>
      <c r="IXN35" s="13"/>
      <c r="IXO35" s="13"/>
      <c r="IXP35" s="13"/>
      <c r="IXQ35" s="13"/>
      <c r="IXR35" s="13"/>
      <c r="IXS35" s="13"/>
      <c r="IXT35" s="13"/>
      <c r="IXU35" s="13"/>
      <c r="IXV35" s="13"/>
      <c r="IXW35" s="13"/>
      <c r="IXX35" s="13"/>
      <c r="IXY35" s="13"/>
      <c r="IXZ35" s="13"/>
      <c r="IYA35" s="13"/>
      <c r="IYB35" s="13"/>
      <c r="IYC35" s="13"/>
      <c r="IYD35" s="13"/>
      <c r="IYE35" s="13"/>
      <c r="IYF35" s="13"/>
      <c r="IYG35" s="13"/>
      <c r="IYH35" s="13"/>
      <c r="IYI35" s="13"/>
      <c r="IYJ35" s="13"/>
      <c r="IYK35" s="13"/>
      <c r="IYL35" s="13"/>
      <c r="IYM35" s="13"/>
      <c r="IYN35" s="13"/>
      <c r="IYO35" s="13"/>
      <c r="IYP35" s="13"/>
      <c r="IYQ35" s="13"/>
      <c r="IYR35" s="13"/>
      <c r="IYS35" s="13"/>
      <c r="IYT35" s="13"/>
      <c r="IYU35" s="13"/>
      <c r="IYV35" s="13"/>
      <c r="IYW35" s="13"/>
      <c r="IYX35" s="13"/>
      <c r="IYY35" s="13"/>
      <c r="IYZ35" s="13"/>
      <c r="IZA35" s="13"/>
      <c r="IZB35" s="13"/>
      <c r="IZC35" s="13"/>
      <c r="IZD35" s="13"/>
      <c r="IZE35" s="13"/>
      <c r="IZF35" s="13"/>
      <c r="IZG35" s="13"/>
      <c r="IZH35" s="13"/>
      <c r="IZI35" s="13"/>
      <c r="IZJ35" s="13"/>
      <c r="IZK35" s="13"/>
      <c r="IZL35" s="13"/>
      <c r="IZM35" s="13"/>
      <c r="IZN35" s="13"/>
      <c r="IZO35" s="13"/>
      <c r="IZP35" s="13"/>
      <c r="IZQ35" s="13"/>
      <c r="IZR35" s="13"/>
      <c r="IZS35" s="13"/>
      <c r="IZT35" s="13"/>
      <c r="IZU35" s="13"/>
      <c r="IZV35" s="13"/>
      <c r="IZW35" s="13"/>
      <c r="IZX35" s="13"/>
      <c r="IZY35" s="13"/>
      <c r="IZZ35" s="13"/>
      <c r="JAA35" s="13"/>
      <c r="JAB35" s="13"/>
      <c r="JAC35" s="13"/>
      <c r="JAD35" s="13"/>
      <c r="JAE35" s="13"/>
      <c r="JAF35" s="13"/>
      <c r="JAG35" s="13"/>
      <c r="JAH35" s="13"/>
      <c r="JAI35" s="13"/>
      <c r="JAJ35" s="13"/>
      <c r="JAK35" s="13"/>
      <c r="JAL35" s="13"/>
      <c r="JAM35" s="13"/>
      <c r="JAN35" s="13"/>
      <c r="JAO35" s="13"/>
      <c r="JAP35" s="13"/>
      <c r="JAQ35" s="13"/>
      <c r="JAR35" s="13"/>
      <c r="JAS35" s="13"/>
      <c r="JAT35" s="13"/>
      <c r="JAU35" s="13"/>
      <c r="JAV35" s="13"/>
      <c r="JAW35" s="13"/>
      <c r="JAX35" s="13"/>
      <c r="JAY35" s="13"/>
      <c r="JAZ35" s="13"/>
      <c r="JBA35" s="13"/>
      <c r="JBB35" s="13"/>
      <c r="JBC35" s="13"/>
      <c r="JBD35" s="13"/>
      <c r="JBE35" s="13"/>
      <c r="JBF35" s="13"/>
      <c r="JBG35" s="13"/>
      <c r="JBH35" s="13"/>
      <c r="JBI35" s="13"/>
      <c r="JBJ35" s="13"/>
      <c r="JBK35" s="13"/>
      <c r="JBL35" s="13"/>
      <c r="JBM35" s="13"/>
      <c r="JBN35" s="13"/>
      <c r="JBO35" s="13"/>
      <c r="JBP35" s="13"/>
      <c r="JBQ35" s="13"/>
      <c r="JBR35" s="13"/>
      <c r="JBS35" s="13"/>
      <c r="JBT35" s="13"/>
      <c r="JBU35" s="13"/>
      <c r="JBV35" s="13"/>
      <c r="JBW35" s="13"/>
      <c r="JBX35" s="13"/>
      <c r="JBY35" s="13"/>
      <c r="JBZ35" s="13"/>
      <c r="JCA35" s="13"/>
      <c r="JCB35" s="13"/>
      <c r="JCC35" s="13"/>
      <c r="JCD35" s="13"/>
      <c r="JCE35" s="13"/>
      <c r="JCF35" s="13"/>
      <c r="JCG35" s="13"/>
      <c r="JCH35" s="13"/>
      <c r="JCI35" s="13"/>
      <c r="JCJ35" s="13"/>
      <c r="JCK35" s="13"/>
      <c r="JCL35" s="13"/>
      <c r="JCM35" s="13"/>
      <c r="JCN35" s="13"/>
      <c r="JCO35" s="13"/>
      <c r="JCP35" s="13"/>
      <c r="JCQ35" s="13"/>
      <c r="JCR35" s="13"/>
      <c r="JCS35" s="13"/>
      <c r="JCT35" s="13"/>
      <c r="JCU35" s="13"/>
      <c r="JCV35" s="13"/>
      <c r="JCW35" s="13"/>
      <c r="JCX35" s="13"/>
      <c r="JCY35" s="13"/>
      <c r="JCZ35" s="13"/>
      <c r="JDA35" s="13"/>
      <c r="JDB35" s="13"/>
      <c r="JDC35" s="13"/>
      <c r="JDD35" s="13"/>
      <c r="JDE35" s="13"/>
      <c r="JDF35" s="13"/>
      <c r="JDG35" s="13"/>
      <c r="JDH35" s="13"/>
      <c r="JDI35" s="13"/>
      <c r="JDJ35" s="13"/>
      <c r="JDK35" s="13"/>
      <c r="JDL35" s="13"/>
      <c r="JDM35" s="13"/>
      <c r="JDN35" s="13"/>
      <c r="JDO35" s="13"/>
      <c r="JDP35" s="13"/>
      <c r="JDQ35" s="13"/>
      <c r="JDR35" s="13"/>
      <c r="JDS35" s="13"/>
      <c r="JDT35" s="13"/>
      <c r="JDU35" s="13"/>
      <c r="JDV35" s="13"/>
      <c r="JDW35" s="13"/>
      <c r="JDX35" s="13"/>
      <c r="JDY35" s="13"/>
      <c r="JDZ35" s="13"/>
      <c r="JEA35" s="13"/>
      <c r="JEB35" s="13"/>
      <c r="JEC35" s="13"/>
      <c r="JED35" s="13"/>
      <c r="JEE35" s="13"/>
      <c r="JEF35" s="13"/>
      <c r="JEG35" s="13"/>
      <c r="JEH35" s="13"/>
      <c r="JEI35" s="13"/>
      <c r="JEJ35" s="13"/>
      <c r="JEK35" s="13"/>
      <c r="JEL35" s="13"/>
      <c r="JEM35" s="13"/>
      <c r="JEN35" s="13"/>
      <c r="JEO35" s="13"/>
      <c r="JEP35" s="13"/>
      <c r="JEQ35" s="13"/>
      <c r="JER35" s="13"/>
      <c r="JES35" s="13"/>
      <c r="JET35" s="13"/>
      <c r="JEU35" s="13"/>
      <c r="JEV35" s="13"/>
      <c r="JEW35" s="13"/>
      <c r="JEX35" s="13"/>
      <c r="JEY35" s="13"/>
      <c r="JEZ35" s="13"/>
      <c r="JFA35" s="13"/>
      <c r="JFB35" s="13"/>
      <c r="JFC35" s="13"/>
      <c r="JFD35" s="13"/>
      <c r="JFE35" s="13"/>
      <c r="JFF35" s="13"/>
      <c r="JFG35" s="13"/>
      <c r="JFH35" s="13"/>
      <c r="JFI35" s="13"/>
      <c r="JFJ35" s="13"/>
      <c r="JFK35" s="13"/>
      <c r="JFL35" s="13"/>
      <c r="JFM35" s="13"/>
      <c r="JFN35" s="13"/>
      <c r="JFO35" s="13"/>
      <c r="JFP35" s="13"/>
      <c r="JFQ35" s="13"/>
      <c r="JFR35" s="13"/>
      <c r="JFS35" s="13"/>
      <c r="JFT35" s="13"/>
      <c r="JFU35" s="13"/>
      <c r="JFV35" s="13"/>
      <c r="JFW35" s="13"/>
      <c r="JFX35" s="13"/>
      <c r="JFY35" s="13"/>
      <c r="JFZ35" s="13"/>
      <c r="JGA35" s="13"/>
      <c r="JGB35" s="13"/>
      <c r="JGC35" s="13"/>
      <c r="JGD35" s="13"/>
      <c r="JGE35" s="13"/>
      <c r="JGF35" s="13"/>
      <c r="JGG35" s="13"/>
      <c r="JGH35" s="13"/>
      <c r="JGI35" s="13"/>
      <c r="JGJ35" s="13"/>
      <c r="JGK35" s="13"/>
      <c r="JGL35" s="13"/>
      <c r="JGM35" s="13"/>
      <c r="JGN35" s="13"/>
      <c r="JGO35" s="13"/>
      <c r="JGP35" s="13"/>
      <c r="JGQ35" s="13"/>
      <c r="JGR35" s="13"/>
      <c r="JGS35" s="13"/>
      <c r="JGT35" s="13"/>
      <c r="JGU35" s="13"/>
      <c r="JGV35" s="13"/>
      <c r="JGW35" s="13"/>
      <c r="JGX35" s="13"/>
      <c r="JGY35" s="13"/>
      <c r="JGZ35" s="13"/>
      <c r="JHA35" s="13"/>
      <c r="JHB35" s="13"/>
      <c r="JHC35" s="13"/>
      <c r="JHD35" s="13"/>
      <c r="JHE35" s="13"/>
      <c r="JHF35" s="13"/>
      <c r="JHG35" s="13"/>
      <c r="JHH35" s="13"/>
      <c r="JHI35" s="13"/>
      <c r="JHJ35" s="13"/>
      <c r="JHK35" s="13"/>
      <c r="JHL35" s="13"/>
      <c r="JHM35" s="13"/>
      <c r="JHN35" s="13"/>
      <c r="JHO35" s="13"/>
      <c r="JHP35" s="13"/>
      <c r="JHQ35" s="13"/>
      <c r="JHR35" s="13"/>
      <c r="JHS35" s="13"/>
      <c r="JHT35" s="13"/>
      <c r="JHU35" s="13"/>
      <c r="JHV35" s="13"/>
      <c r="JHW35" s="13"/>
      <c r="JHX35" s="13"/>
      <c r="JHY35" s="13"/>
      <c r="JHZ35" s="13"/>
      <c r="JIA35" s="13"/>
      <c r="JIB35" s="13"/>
      <c r="JIC35" s="13"/>
      <c r="JID35" s="13"/>
      <c r="JIE35" s="13"/>
      <c r="JIF35" s="13"/>
      <c r="JIG35" s="13"/>
      <c r="JIH35" s="13"/>
      <c r="JII35" s="13"/>
      <c r="JIJ35" s="13"/>
      <c r="JIK35" s="13"/>
      <c r="JIL35" s="13"/>
      <c r="JIM35" s="13"/>
      <c r="JIN35" s="13"/>
      <c r="JIO35" s="13"/>
      <c r="JIP35" s="13"/>
      <c r="JIQ35" s="13"/>
      <c r="JIR35" s="13"/>
      <c r="JIS35" s="13"/>
      <c r="JIT35" s="13"/>
      <c r="JIU35" s="13"/>
      <c r="JIV35" s="13"/>
      <c r="JIW35" s="13"/>
      <c r="JIX35" s="13"/>
      <c r="JIY35" s="13"/>
      <c r="JIZ35" s="13"/>
      <c r="JJA35" s="13"/>
      <c r="JJB35" s="13"/>
      <c r="JJC35" s="13"/>
      <c r="JJD35" s="13"/>
      <c r="JJE35" s="13"/>
      <c r="JJF35" s="13"/>
      <c r="JJG35" s="13"/>
      <c r="JJH35" s="13"/>
      <c r="JJI35" s="13"/>
      <c r="JJJ35" s="13"/>
      <c r="JJK35" s="13"/>
      <c r="JJL35" s="13"/>
      <c r="JJM35" s="13"/>
      <c r="JJN35" s="13"/>
      <c r="JJO35" s="13"/>
      <c r="JJP35" s="13"/>
      <c r="JJQ35" s="13"/>
      <c r="JJR35" s="13"/>
      <c r="JJS35" s="13"/>
      <c r="JJT35" s="13"/>
      <c r="JJU35" s="13"/>
      <c r="JJV35" s="13"/>
      <c r="JJW35" s="13"/>
      <c r="JJX35" s="13"/>
      <c r="JJY35" s="13"/>
      <c r="JJZ35" s="13"/>
      <c r="JKA35" s="13"/>
      <c r="JKB35" s="13"/>
      <c r="JKC35" s="13"/>
      <c r="JKD35" s="13"/>
      <c r="JKE35" s="13"/>
      <c r="JKF35" s="13"/>
      <c r="JKG35" s="13"/>
      <c r="JKH35" s="13"/>
      <c r="JKI35" s="13"/>
      <c r="JKJ35" s="13"/>
      <c r="JKK35" s="13"/>
      <c r="JKL35" s="13"/>
      <c r="JKM35" s="13"/>
      <c r="JKN35" s="13"/>
      <c r="JKO35" s="13"/>
      <c r="JKP35" s="13"/>
      <c r="JKQ35" s="13"/>
      <c r="JKR35" s="13"/>
      <c r="JKS35" s="13"/>
      <c r="JKT35" s="13"/>
      <c r="JKU35" s="13"/>
      <c r="JKV35" s="13"/>
      <c r="JKW35" s="13"/>
      <c r="JKX35" s="13"/>
      <c r="JKY35" s="13"/>
      <c r="JKZ35" s="13"/>
      <c r="JLA35" s="13"/>
      <c r="JLB35" s="13"/>
      <c r="JLC35" s="13"/>
      <c r="JLD35" s="13"/>
      <c r="JLE35" s="13"/>
      <c r="JLF35" s="13"/>
      <c r="JLG35" s="13"/>
      <c r="JLH35" s="13"/>
      <c r="JLI35" s="13"/>
      <c r="JLJ35" s="13"/>
      <c r="JLK35" s="13"/>
      <c r="JLL35" s="13"/>
      <c r="JLM35" s="13"/>
      <c r="JLN35" s="13"/>
      <c r="JLO35" s="13"/>
      <c r="JLP35" s="13"/>
      <c r="JLQ35" s="13"/>
      <c r="JLR35" s="13"/>
      <c r="JLS35" s="13"/>
      <c r="JLT35" s="13"/>
      <c r="JLU35" s="13"/>
      <c r="JLV35" s="13"/>
      <c r="JLW35" s="13"/>
      <c r="JLX35" s="13"/>
      <c r="JLY35" s="13"/>
      <c r="JLZ35" s="13"/>
      <c r="JMA35" s="13"/>
      <c r="JMB35" s="13"/>
      <c r="JMC35" s="13"/>
      <c r="JMD35" s="13"/>
      <c r="JME35" s="13"/>
      <c r="JMF35" s="13"/>
      <c r="JMG35" s="13"/>
      <c r="JMH35" s="13"/>
      <c r="JMI35" s="13"/>
      <c r="JMJ35" s="13"/>
      <c r="JMK35" s="13"/>
      <c r="JML35" s="13"/>
      <c r="JMM35" s="13"/>
      <c r="JMN35" s="13"/>
      <c r="JMO35" s="13"/>
      <c r="JMP35" s="13"/>
      <c r="JMQ35" s="13"/>
      <c r="JMR35" s="13"/>
      <c r="JMS35" s="13"/>
      <c r="JMT35" s="13"/>
      <c r="JMU35" s="13"/>
      <c r="JMV35" s="13"/>
      <c r="JMW35" s="13"/>
      <c r="JMX35" s="13"/>
      <c r="JMY35" s="13"/>
      <c r="JMZ35" s="13"/>
      <c r="JNA35" s="13"/>
      <c r="JNB35" s="13"/>
      <c r="JNC35" s="13"/>
      <c r="JND35" s="13"/>
      <c r="JNE35" s="13"/>
      <c r="JNF35" s="13"/>
      <c r="JNG35" s="13"/>
      <c r="JNH35" s="13"/>
      <c r="JNI35" s="13"/>
      <c r="JNJ35" s="13"/>
      <c r="JNK35" s="13"/>
      <c r="JNL35" s="13"/>
      <c r="JNM35" s="13"/>
      <c r="JNN35" s="13"/>
      <c r="JNO35" s="13"/>
      <c r="JNP35" s="13"/>
      <c r="JNQ35" s="13"/>
      <c r="JNR35" s="13"/>
      <c r="JNS35" s="13"/>
      <c r="JNT35" s="13"/>
      <c r="JNU35" s="13"/>
      <c r="JNV35" s="13"/>
      <c r="JNW35" s="13"/>
      <c r="JNX35" s="13"/>
      <c r="JNY35" s="13"/>
      <c r="JNZ35" s="13"/>
      <c r="JOA35" s="13"/>
      <c r="JOB35" s="13"/>
      <c r="JOC35" s="13"/>
      <c r="JOD35" s="13"/>
      <c r="JOE35" s="13"/>
      <c r="JOF35" s="13"/>
      <c r="JOG35" s="13"/>
      <c r="JOH35" s="13"/>
      <c r="JOI35" s="13"/>
      <c r="JOJ35" s="13"/>
      <c r="JOK35" s="13"/>
      <c r="JOL35" s="13"/>
      <c r="JOM35" s="13"/>
      <c r="JON35" s="13"/>
      <c r="JOO35" s="13"/>
      <c r="JOP35" s="13"/>
      <c r="JOQ35" s="13"/>
      <c r="JOR35" s="13"/>
      <c r="JOS35" s="13"/>
      <c r="JOT35" s="13"/>
      <c r="JOU35" s="13"/>
      <c r="JOV35" s="13"/>
      <c r="JOW35" s="13"/>
      <c r="JOX35" s="13"/>
      <c r="JOY35" s="13"/>
      <c r="JOZ35" s="13"/>
      <c r="JPA35" s="13"/>
      <c r="JPB35" s="13"/>
      <c r="JPC35" s="13"/>
      <c r="JPD35" s="13"/>
      <c r="JPE35" s="13"/>
      <c r="JPF35" s="13"/>
      <c r="JPG35" s="13"/>
      <c r="JPH35" s="13"/>
      <c r="JPI35" s="13"/>
      <c r="JPJ35" s="13"/>
      <c r="JPK35" s="13"/>
      <c r="JPL35" s="13"/>
      <c r="JPM35" s="13"/>
      <c r="JPN35" s="13"/>
      <c r="JPO35" s="13"/>
      <c r="JPP35" s="13"/>
      <c r="JPQ35" s="13"/>
      <c r="JPR35" s="13"/>
      <c r="JPS35" s="13"/>
      <c r="JPT35" s="13"/>
      <c r="JPU35" s="13"/>
      <c r="JPV35" s="13"/>
      <c r="JPW35" s="13"/>
      <c r="JPX35" s="13"/>
      <c r="JPY35" s="13"/>
      <c r="JPZ35" s="13"/>
      <c r="JQA35" s="13"/>
      <c r="JQB35" s="13"/>
      <c r="JQC35" s="13"/>
      <c r="JQD35" s="13"/>
      <c r="JQE35" s="13"/>
      <c r="JQF35" s="13"/>
      <c r="JQG35" s="13"/>
      <c r="JQH35" s="13"/>
      <c r="JQI35" s="13"/>
      <c r="JQJ35" s="13"/>
      <c r="JQK35" s="13"/>
      <c r="JQL35" s="13"/>
      <c r="JQM35" s="13"/>
      <c r="JQN35" s="13"/>
      <c r="JQO35" s="13"/>
      <c r="JQP35" s="13"/>
      <c r="JQQ35" s="13"/>
      <c r="JQR35" s="13"/>
      <c r="JQS35" s="13"/>
      <c r="JQT35" s="13"/>
      <c r="JQU35" s="13"/>
      <c r="JQV35" s="13"/>
      <c r="JQW35" s="13"/>
      <c r="JQX35" s="13"/>
      <c r="JQY35" s="13"/>
      <c r="JQZ35" s="13"/>
      <c r="JRA35" s="13"/>
      <c r="JRB35" s="13"/>
      <c r="JRC35" s="13"/>
      <c r="JRD35" s="13"/>
      <c r="JRE35" s="13"/>
      <c r="JRF35" s="13"/>
      <c r="JRG35" s="13"/>
      <c r="JRH35" s="13"/>
      <c r="JRI35" s="13"/>
      <c r="JRJ35" s="13"/>
      <c r="JRK35" s="13"/>
      <c r="JRL35" s="13"/>
      <c r="JRM35" s="13"/>
      <c r="JRN35" s="13"/>
      <c r="JRO35" s="13"/>
      <c r="JRP35" s="13"/>
      <c r="JRQ35" s="13"/>
      <c r="JRR35" s="13"/>
      <c r="JRS35" s="13"/>
      <c r="JRT35" s="13"/>
      <c r="JRU35" s="13"/>
      <c r="JRV35" s="13"/>
      <c r="JRW35" s="13"/>
      <c r="JRX35" s="13"/>
      <c r="JRY35" s="13"/>
      <c r="JRZ35" s="13"/>
      <c r="JSA35" s="13"/>
      <c r="JSB35" s="13"/>
      <c r="JSC35" s="13"/>
      <c r="JSD35" s="13"/>
      <c r="JSE35" s="13"/>
      <c r="JSF35" s="13"/>
      <c r="JSG35" s="13"/>
      <c r="JSH35" s="13"/>
      <c r="JSI35" s="13"/>
      <c r="JSJ35" s="13"/>
      <c r="JSK35" s="13"/>
      <c r="JSL35" s="13"/>
      <c r="JSM35" s="13"/>
      <c r="JSN35" s="13"/>
      <c r="JSO35" s="13"/>
      <c r="JSP35" s="13"/>
      <c r="JSQ35" s="13"/>
      <c r="JSR35" s="13"/>
      <c r="JSS35" s="13"/>
      <c r="JST35" s="13"/>
      <c r="JSU35" s="13"/>
      <c r="JSV35" s="13"/>
      <c r="JSW35" s="13"/>
      <c r="JSX35" s="13"/>
      <c r="JSY35" s="13"/>
      <c r="JSZ35" s="13"/>
      <c r="JTA35" s="13"/>
      <c r="JTB35" s="13"/>
      <c r="JTC35" s="13"/>
      <c r="JTD35" s="13"/>
      <c r="JTE35" s="13"/>
      <c r="JTF35" s="13"/>
      <c r="JTG35" s="13"/>
      <c r="JTH35" s="13"/>
      <c r="JTI35" s="13"/>
      <c r="JTJ35" s="13"/>
      <c r="JTK35" s="13"/>
      <c r="JTL35" s="13"/>
      <c r="JTM35" s="13"/>
      <c r="JTN35" s="13"/>
      <c r="JTO35" s="13"/>
      <c r="JTP35" s="13"/>
      <c r="JTQ35" s="13"/>
      <c r="JTR35" s="13"/>
      <c r="JTS35" s="13"/>
      <c r="JTT35" s="13"/>
      <c r="JTU35" s="13"/>
      <c r="JTV35" s="13"/>
      <c r="JTW35" s="13"/>
      <c r="JTX35" s="13"/>
      <c r="JTY35" s="13"/>
      <c r="JTZ35" s="13"/>
      <c r="JUA35" s="13"/>
      <c r="JUB35" s="13"/>
      <c r="JUC35" s="13"/>
      <c r="JUD35" s="13"/>
      <c r="JUE35" s="13"/>
      <c r="JUF35" s="13"/>
      <c r="JUG35" s="13"/>
      <c r="JUH35" s="13"/>
      <c r="JUI35" s="13"/>
      <c r="JUJ35" s="13"/>
      <c r="JUK35" s="13"/>
      <c r="JUL35" s="13"/>
      <c r="JUM35" s="13"/>
      <c r="JUN35" s="13"/>
      <c r="JUO35" s="13"/>
      <c r="JUP35" s="13"/>
      <c r="JUQ35" s="13"/>
      <c r="JUR35" s="13"/>
      <c r="JUS35" s="13"/>
      <c r="JUT35" s="13"/>
      <c r="JUU35" s="13"/>
      <c r="JUV35" s="13"/>
      <c r="JUW35" s="13"/>
      <c r="JUX35" s="13"/>
      <c r="JUY35" s="13"/>
      <c r="JUZ35" s="13"/>
      <c r="JVA35" s="13"/>
      <c r="JVB35" s="13"/>
      <c r="JVC35" s="13"/>
      <c r="JVD35" s="13"/>
      <c r="JVE35" s="13"/>
      <c r="JVF35" s="13"/>
      <c r="JVG35" s="13"/>
      <c r="JVH35" s="13"/>
      <c r="JVI35" s="13"/>
      <c r="JVJ35" s="13"/>
      <c r="JVK35" s="13"/>
      <c r="JVL35" s="13"/>
      <c r="JVM35" s="13"/>
      <c r="JVN35" s="13"/>
      <c r="JVO35" s="13"/>
      <c r="JVP35" s="13"/>
      <c r="JVQ35" s="13"/>
      <c r="JVR35" s="13"/>
      <c r="JVS35" s="13"/>
      <c r="JVT35" s="13"/>
      <c r="JVU35" s="13"/>
      <c r="JVV35" s="13"/>
      <c r="JVW35" s="13"/>
      <c r="JVX35" s="13"/>
      <c r="JVY35" s="13"/>
      <c r="JVZ35" s="13"/>
      <c r="JWA35" s="13"/>
      <c r="JWB35" s="13"/>
      <c r="JWC35" s="13"/>
      <c r="JWD35" s="13"/>
      <c r="JWE35" s="13"/>
      <c r="JWF35" s="13"/>
      <c r="JWG35" s="13"/>
      <c r="JWH35" s="13"/>
      <c r="JWI35" s="13"/>
      <c r="JWJ35" s="13"/>
      <c r="JWK35" s="13"/>
      <c r="JWL35" s="13"/>
      <c r="JWM35" s="13"/>
      <c r="JWN35" s="13"/>
      <c r="JWO35" s="13"/>
      <c r="JWP35" s="13"/>
      <c r="JWQ35" s="13"/>
      <c r="JWR35" s="13"/>
      <c r="JWS35" s="13"/>
      <c r="JWT35" s="13"/>
      <c r="JWU35" s="13"/>
      <c r="JWV35" s="13"/>
      <c r="JWW35" s="13"/>
      <c r="JWX35" s="13"/>
      <c r="JWY35" s="13"/>
      <c r="JWZ35" s="13"/>
      <c r="JXA35" s="13"/>
      <c r="JXB35" s="13"/>
      <c r="JXC35" s="13"/>
      <c r="JXD35" s="13"/>
      <c r="JXE35" s="13"/>
      <c r="JXF35" s="13"/>
      <c r="JXG35" s="13"/>
      <c r="JXH35" s="13"/>
      <c r="JXI35" s="13"/>
      <c r="JXJ35" s="13"/>
      <c r="JXK35" s="13"/>
      <c r="JXL35" s="13"/>
      <c r="JXM35" s="13"/>
      <c r="JXN35" s="13"/>
      <c r="JXO35" s="13"/>
      <c r="JXP35" s="13"/>
      <c r="JXQ35" s="13"/>
      <c r="JXR35" s="13"/>
      <c r="JXS35" s="13"/>
      <c r="JXT35" s="13"/>
      <c r="JXU35" s="13"/>
      <c r="JXV35" s="13"/>
      <c r="JXW35" s="13"/>
      <c r="JXX35" s="13"/>
      <c r="JXY35" s="13"/>
      <c r="JXZ35" s="13"/>
      <c r="JYA35" s="13"/>
      <c r="JYB35" s="13"/>
      <c r="JYC35" s="13"/>
      <c r="JYD35" s="13"/>
      <c r="JYE35" s="13"/>
      <c r="JYF35" s="13"/>
      <c r="JYG35" s="13"/>
      <c r="JYH35" s="13"/>
      <c r="JYI35" s="13"/>
      <c r="JYJ35" s="13"/>
      <c r="JYK35" s="13"/>
      <c r="JYL35" s="13"/>
      <c r="JYM35" s="13"/>
      <c r="JYN35" s="13"/>
      <c r="JYO35" s="13"/>
      <c r="JYP35" s="13"/>
      <c r="JYQ35" s="13"/>
      <c r="JYR35" s="13"/>
      <c r="JYS35" s="13"/>
      <c r="JYT35" s="13"/>
      <c r="JYU35" s="13"/>
      <c r="JYV35" s="13"/>
      <c r="JYW35" s="13"/>
      <c r="JYX35" s="13"/>
      <c r="JYY35" s="13"/>
      <c r="JYZ35" s="13"/>
      <c r="JZA35" s="13"/>
      <c r="JZB35" s="13"/>
      <c r="JZC35" s="13"/>
      <c r="JZD35" s="13"/>
      <c r="JZE35" s="13"/>
      <c r="JZF35" s="13"/>
      <c r="JZG35" s="13"/>
      <c r="JZH35" s="13"/>
      <c r="JZI35" s="13"/>
      <c r="JZJ35" s="13"/>
      <c r="JZK35" s="13"/>
      <c r="JZL35" s="13"/>
      <c r="JZM35" s="13"/>
      <c r="JZN35" s="13"/>
      <c r="JZO35" s="13"/>
      <c r="JZP35" s="13"/>
      <c r="JZQ35" s="13"/>
      <c r="JZR35" s="13"/>
      <c r="JZS35" s="13"/>
      <c r="JZT35" s="13"/>
      <c r="JZU35" s="13"/>
      <c r="JZV35" s="13"/>
      <c r="JZW35" s="13"/>
      <c r="JZX35" s="13"/>
      <c r="JZY35" s="13"/>
      <c r="JZZ35" s="13"/>
      <c r="KAA35" s="13"/>
      <c r="KAB35" s="13"/>
      <c r="KAC35" s="13"/>
      <c r="KAD35" s="13"/>
      <c r="KAE35" s="13"/>
      <c r="KAF35" s="13"/>
      <c r="KAG35" s="13"/>
      <c r="KAH35" s="13"/>
      <c r="KAI35" s="13"/>
      <c r="KAJ35" s="13"/>
      <c r="KAK35" s="13"/>
      <c r="KAL35" s="13"/>
      <c r="KAM35" s="13"/>
      <c r="KAN35" s="13"/>
      <c r="KAO35" s="13"/>
      <c r="KAP35" s="13"/>
      <c r="KAQ35" s="13"/>
      <c r="KAR35" s="13"/>
      <c r="KAS35" s="13"/>
      <c r="KAT35" s="13"/>
      <c r="KAU35" s="13"/>
      <c r="KAV35" s="13"/>
      <c r="KAW35" s="13"/>
      <c r="KAX35" s="13"/>
      <c r="KAY35" s="13"/>
      <c r="KAZ35" s="13"/>
      <c r="KBA35" s="13"/>
      <c r="KBB35" s="13"/>
      <c r="KBC35" s="13"/>
      <c r="KBD35" s="13"/>
      <c r="KBE35" s="13"/>
      <c r="KBF35" s="13"/>
      <c r="KBG35" s="13"/>
      <c r="KBH35" s="13"/>
      <c r="KBI35" s="13"/>
      <c r="KBJ35" s="13"/>
      <c r="KBK35" s="13"/>
      <c r="KBL35" s="13"/>
      <c r="KBM35" s="13"/>
      <c r="KBN35" s="13"/>
      <c r="KBO35" s="13"/>
      <c r="KBP35" s="13"/>
      <c r="KBQ35" s="13"/>
      <c r="KBR35" s="13"/>
      <c r="KBS35" s="13"/>
      <c r="KBT35" s="13"/>
      <c r="KBU35" s="13"/>
      <c r="KBV35" s="13"/>
      <c r="KBW35" s="13"/>
      <c r="KBX35" s="13"/>
      <c r="KBY35" s="13"/>
      <c r="KBZ35" s="13"/>
      <c r="KCA35" s="13"/>
      <c r="KCB35" s="13"/>
      <c r="KCC35" s="13"/>
      <c r="KCD35" s="13"/>
      <c r="KCE35" s="13"/>
      <c r="KCF35" s="13"/>
      <c r="KCG35" s="13"/>
      <c r="KCH35" s="13"/>
      <c r="KCI35" s="13"/>
      <c r="KCJ35" s="13"/>
      <c r="KCK35" s="13"/>
      <c r="KCL35" s="13"/>
      <c r="KCM35" s="13"/>
      <c r="KCN35" s="13"/>
      <c r="KCO35" s="13"/>
      <c r="KCP35" s="13"/>
      <c r="KCQ35" s="13"/>
      <c r="KCR35" s="13"/>
      <c r="KCS35" s="13"/>
      <c r="KCT35" s="13"/>
      <c r="KCU35" s="13"/>
      <c r="KCV35" s="13"/>
      <c r="KCW35" s="13"/>
      <c r="KCX35" s="13"/>
      <c r="KCY35" s="13"/>
      <c r="KCZ35" s="13"/>
      <c r="KDA35" s="13"/>
      <c r="KDB35" s="13"/>
      <c r="KDC35" s="13"/>
      <c r="KDD35" s="13"/>
      <c r="KDE35" s="13"/>
      <c r="KDF35" s="13"/>
      <c r="KDG35" s="13"/>
      <c r="KDH35" s="13"/>
      <c r="KDI35" s="13"/>
      <c r="KDJ35" s="13"/>
      <c r="KDK35" s="13"/>
      <c r="KDL35" s="13"/>
      <c r="KDM35" s="13"/>
      <c r="KDN35" s="13"/>
      <c r="KDO35" s="13"/>
      <c r="KDP35" s="13"/>
      <c r="KDQ35" s="13"/>
      <c r="KDR35" s="13"/>
      <c r="KDS35" s="13"/>
      <c r="KDT35" s="13"/>
      <c r="KDU35" s="13"/>
      <c r="KDV35" s="13"/>
      <c r="KDW35" s="13"/>
      <c r="KDX35" s="13"/>
      <c r="KDY35" s="13"/>
      <c r="KDZ35" s="13"/>
      <c r="KEA35" s="13"/>
      <c r="KEB35" s="13"/>
      <c r="KEC35" s="13"/>
      <c r="KED35" s="13"/>
      <c r="KEE35" s="13"/>
      <c r="KEF35" s="13"/>
      <c r="KEG35" s="13"/>
      <c r="KEH35" s="13"/>
      <c r="KEI35" s="13"/>
      <c r="KEJ35" s="13"/>
      <c r="KEK35" s="13"/>
      <c r="KEL35" s="13"/>
      <c r="KEM35" s="13"/>
      <c r="KEN35" s="13"/>
      <c r="KEO35" s="13"/>
      <c r="KEP35" s="13"/>
      <c r="KEQ35" s="13"/>
      <c r="KER35" s="13"/>
      <c r="KES35" s="13"/>
      <c r="KET35" s="13"/>
      <c r="KEU35" s="13"/>
      <c r="KEV35" s="13"/>
      <c r="KEW35" s="13"/>
      <c r="KEX35" s="13"/>
      <c r="KEY35" s="13"/>
      <c r="KEZ35" s="13"/>
      <c r="KFA35" s="13"/>
      <c r="KFB35" s="13"/>
      <c r="KFC35" s="13"/>
      <c r="KFD35" s="13"/>
      <c r="KFE35" s="13"/>
      <c r="KFF35" s="13"/>
      <c r="KFG35" s="13"/>
      <c r="KFH35" s="13"/>
      <c r="KFI35" s="13"/>
      <c r="KFJ35" s="13"/>
      <c r="KFK35" s="13"/>
      <c r="KFL35" s="13"/>
      <c r="KFM35" s="13"/>
      <c r="KFN35" s="13"/>
      <c r="KFO35" s="13"/>
      <c r="KFP35" s="13"/>
      <c r="KFQ35" s="13"/>
      <c r="KFR35" s="13"/>
      <c r="KFS35" s="13"/>
      <c r="KFT35" s="13"/>
      <c r="KFU35" s="13"/>
      <c r="KFV35" s="13"/>
      <c r="KFW35" s="13"/>
      <c r="KFX35" s="13"/>
      <c r="KFY35" s="13"/>
      <c r="KFZ35" s="13"/>
      <c r="KGA35" s="13"/>
      <c r="KGB35" s="13"/>
      <c r="KGC35" s="13"/>
      <c r="KGD35" s="13"/>
      <c r="KGE35" s="13"/>
      <c r="KGF35" s="13"/>
      <c r="KGG35" s="13"/>
      <c r="KGH35" s="13"/>
      <c r="KGI35" s="13"/>
      <c r="KGJ35" s="13"/>
      <c r="KGK35" s="13"/>
      <c r="KGL35" s="13"/>
      <c r="KGM35" s="13"/>
      <c r="KGN35" s="13"/>
      <c r="KGO35" s="13"/>
      <c r="KGP35" s="13"/>
      <c r="KGQ35" s="13"/>
      <c r="KGR35" s="13"/>
      <c r="KGS35" s="13"/>
      <c r="KGT35" s="13"/>
      <c r="KGU35" s="13"/>
      <c r="KGV35" s="13"/>
      <c r="KGW35" s="13"/>
      <c r="KGX35" s="13"/>
      <c r="KGY35" s="13"/>
      <c r="KGZ35" s="13"/>
      <c r="KHA35" s="13"/>
      <c r="KHB35" s="13"/>
      <c r="KHC35" s="13"/>
      <c r="KHD35" s="13"/>
      <c r="KHE35" s="13"/>
      <c r="KHF35" s="13"/>
      <c r="KHG35" s="13"/>
      <c r="KHH35" s="13"/>
      <c r="KHI35" s="13"/>
      <c r="KHJ35" s="13"/>
      <c r="KHK35" s="13"/>
      <c r="KHL35" s="13"/>
      <c r="KHM35" s="13"/>
      <c r="KHN35" s="13"/>
      <c r="KHO35" s="13"/>
      <c r="KHP35" s="13"/>
      <c r="KHQ35" s="13"/>
      <c r="KHR35" s="13"/>
      <c r="KHS35" s="13"/>
      <c r="KHT35" s="13"/>
      <c r="KHU35" s="13"/>
      <c r="KHV35" s="13"/>
      <c r="KHW35" s="13"/>
      <c r="KHX35" s="13"/>
      <c r="KHY35" s="13"/>
      <c r="KHZ35" s="13"/>
      <c r="KIA35" s="13"/>
      <c r="KIB35" s="13"/>
      <c r="KIC35" s="13"/>
      <c r="KID35" s="13"/>
      <c r="KIE35" s="13"/>
      <c r="KIF35" s="13"/>
      <c r="KIG35" s="13"/>
      <c r="KIH35" s="13"/>
      <c r="KII35" s="13"/>
      <c r="KIJ35" s="13"/>
      <c r="KIK35" s="13"/>
      <c r="KIL35" s="13"/>
      <c r="KIM35" s="13"/>
      <c r="KIN35" s="13"/>
      <c r="KIO35" s="13"/>
      <c r="KIP35" s="13"/>
      <c r="KIQ35" s="13"/>
      <c r="KIR35" s="13"/>
      <c r="KIS35" s="13"/>
      <c r="KIT35" s="13"/>
      <c r="KIU35" s="13"/>
      <c r="KIV35" s="13"/>
      <c r="KIW35" s="13"/>
      <c r="KIX35" s="13"/>
      <c r="KIY35" s="13"/>
      <c r="KIZ35" s="13"/>
      <c r="KJA35" s="13"/>
      <c r="KJB35" s="13"/>
      <c r="KJC35" s="13"/>
      <c r="KJD35" s="13"/>
      <c r="KJE35" s="13"/>
      <c r="KJF35" s="13"/>
      <c r="KJG35" s="13"/>
      <c r="KJH35" s="13"/>
      <c r="KJI35" s="13"/>
      <c r="KJJ35" s="13"/>
      <c r="KJK35" s="13"/>
      <c r="KJL35" s="13"/>
      <c r="KJM35" s="13"/>
      <c r="KJN35" s="13"/>
      <c r="KJO35" s="13"/>
      <c r="KJP35" s="13"/>
      <c r="KJQ35" s="13"/>
      <c r="KJR35" s="13"/>
      <c r="KJS35" s="13"/>
      <c r="KJT35" s="13"/>
      <c r="KJU35" s="13"/>
      <c r="KJV35" s="13"/>
      <c r="KJW35" s="13"/>
      <c r="KJX35" s="13"/>
      <c r="KJY35" s="13"/>
      <c r="KJZ35" s="13"/>
      <c r="KKA35" s="13"/>
      <c r="KKB35" s="13"/>
      <c r="KKC35" s="13"/>
      <c r="KKD35" s="13"/>
      <c r="KKE35" s="13"/>
      <c r="KKF35" s="13"/>
      <c r="KKG35" s="13"/>
      <c r="KKH35" s="13"/>
      <c r="KKI35" s="13"/>
      <c r="KKJ35" s="13"/>
      <c r="KKK35" s="13"/>
      <c r="KKL35" s="13"/>
      <c r="KKM35" s="13"/>
      <c r="KKN35" s="13"/>
      <c r="KKO35" s="13"/>
      <c r="KKP35" s="13"/>
      <c r="KKQ35" s="13"/>
      <c r="KKR35" s="13"/>
      <c r="KKS35" s="13"/>
      <c r="KKT35" s="13"/>
      <c r="KKU35" s="13"/>
      <c r="KKV35" s="13"/>
      <c r="KKW35" s="13"/>
      <c r="KKX35" s="13"/>
      <c r="KKY35" s="13"/>
      <c r="KKZ35" s="13"/>
      <c r="KLA35" s="13"/>
      <c r="KLB35" s="13"/>
      <c r="KLC35" s="13"/>
      <c r="KLD35" s="13"/>
      <c r="KLE35" s="13"/>
      <c r="KLF35" s="13"/>
      <c r="KLG35" s="13"/>
      <c r="KLH35" s="13"/>
      <c r="KLI35" s="13"/>
      <c r="KLJ35" s="13"/>
      <c r="KLK35" s="13"/>
      <c r="KLL35" s="13"/>
      <c r="KLM35" s="13"/>
      <c r="KLN35" s="13"/>
      <c r="KLO35" s="13"/>
      <c r="KLP35" s="13"/>
      <c r="KLQ35" s="13"/>
      <c r="KLR35" s="13"/>
      <c r="KLS35" s="13"/>
      <c r="KLT35" s="13"/>
      <c r="KLU35" s="13"/>
      <c r="KLV35" s="13"/>
      <c r="KLW35" s="13"/>
      <c r="KLX35" s="13"/>
      <c r="KLY35" s="13"/>
      <c r="KLZ35" s="13"/>
      <c r="KMA35" s="13"/>
      <c r="KMB35" s="13"/>
      <c r="KMC35" s="13"/>
      <c r="KMD35" s="13"/>
      <c r="KME35" s="13"/>
      <c r="KMF35" s="13"/>
      <c r="KMG35" s="13"/>
      <c r="KMH35" s="13"/>
      <c r="KMI35" s="13"/>
      <c r="KMJ35" s="13"/>
      <c r="KMK35" s="13"/>
      <c r="KML35" s="13"/>
      <c r="KMM35" s="13"/>
      <c r="KMN35" s="13"/>
      <c r="KMO35" s="13"/>
      <c r="KMP35" s="13"/>
      <c r="KMQ35" s="13"/>
      <c r="KMR35" s="13"/>
      <c r="KMS35" s="13"/>
      <c r="KMT35" s="13"/>
      <c r="KMU35" s="13"/>
      <c r="KMV35" s="13"/>
      <c r="KMW35" s="13"/>
      <c r="KMX35" s="13"/>
      <c r="KMY35" s="13"/>
      <c r="KMZ35" s="13"/>
      <c r="KNA35" s="13"/>
      <c r="KNB35" s="13"/>
      <c r="KNC35" s="13"/>
      <c r="KND35" s="13"/>
      <c r="KNE35" s="13"/>
      <c r="KNF35" s="13"/>
      <c r="KNG35" s="13"/>
      <c r="KNH35" s="13"/>
      <c r="KNI35" s="13"/>
      <c r="KNJ35" s="13"/>
      <c r="KNK35" s="13"/>
      <c r="KNL35" s="13"/>
      <c r="KNM35" s="13"/>
      <c r="KNN35" s="13"/>
      <c r="KNO35" s="13"/>
      <c r="KNP35" s="13"/>
      <c r="KNQ35" s="13"/>
      <c r="KNR35" s="13"/>
      <c r="KNS35" s="13"/>
      <c r="KNT35" s="13"/>
      <c r="KNU35" s="13"/>
      <c r="KNV35" s="13"/>
      <c r="KNW35" s="13"/>
      <c r="KNX35" s="13"/>
      <c r="KNY35" s="13"/>
      <c r="KNZ35" s="13"/>
      <c r="KOA35" s="13"/>
      <c r="KOB35" s="13"/>
      <c r="KOC35" s="13"/>
      <c r="KOD35" s="13"/>
      <c r="KOE35" s="13"/>
      <c r="KOF35" s="13"/>
      <c r="KOG35" s="13"/>
      <c r="KOH35" s="13"/>
      <c r="KOI35" s="13"/>
      <c r="KOJ35" s="13"/>
      <c r="KOK35" s="13"/>
      <c r="KOL35" s="13"/>
      <c r="KOM35" s="13"/>
      <c r="KON35" s="13"/>
      <c r="KOO35" s="13"/>
      <c r="KOP35" s="13"/>
      <c r="KOQ35" s="13"/>
      <c r="KOR35" s="13"/>
      <c r="KOS35" s="13"/>
      <c r="KOT35" s="13"/>
      <c r="KOU35" s="13"/>
      <c r="KOV35" s="13"/>
      <c r="KOW35" s="13"/>
      <c r="KOX35" s="13"/>
      <c r="KOY35" s="13"/>
      <c r="KOZ35" s="13"/>
      <c r="KPA35" s="13"/>
      <c r="KPB35" s="13"/>
      <c r="KPC35" s="13"/>
      <c r="KPD35" s="13"/>
      <c r="KPE35" s="13"/>
      <c r="KPF35" s="13"/>
      <c r="KPG35" s="13"/>
      <c r="KPH35" s="13"/>
      <c r="KPI35" s="13"/>
      <c r="KPJ35" s="13"/>
      <c r="KPK35" s="13"/>
      <c r="KPL35" s="13"/>
      <c r="KPM35" s="13"/>
      <c r="KPN35" s="13"/>
      <c r="KPO35" s="13"/>
      <c r="KPP35" s="13"/>
      <c r="KPQ35" s="13"/>
      <c r="KPR35" s="13"/>
      <c r="KPS35" s="13"/>
      <c r="KPT35" s="13"/>
      <c r="KPU35" s="13"/>
      <c r="KPV35" s="13"/>
      <c r="KPW35" s="13"/>
      <c r="KPX35" s="13"/>
      <c r="KPY35" s="13"/>
      <c r="KPZ35" s="13"/>
      <c r="KQA35" s="13"/>
      <c r="KQB35" s="13"/>
      <c r="KQC35" s="13"/>
      <c r="KQD35" s="13"/>
      <c r="KQE35" s="13"/>
      <c r="KQF35" s="13"/>
      <c r="KQG35" s="13"/>
      <c r="KQH35" s="13"/>
      <c r="KQI35" s="13"/>
      <c r="KQJ35" s="13"/>
      <c r="KQK35" s="13"/>
      <c r="KQL35" s="13"/>
      <c r="KQM35" s="13"/>
      <c r="KQN35" s="13"/>
      <c r="KQO35" s="13"/>
      <c r="KQP35" s="13"/>
      <c r="KQQ35" s="13"/>
      <c r="KQR35" s="13"/>
      <c r="KQS35" s="13"/>
      <c r="KQT35" s="13"/>
      <c r="KQU35" s="13"/>
      <c r="KQV35" s="13"/>
      <c r="KQW35" s="13"/>
      <c r="KQX35" s="13"/>
      <c r="KQY35" s="13"/>
      <c r="KQZ35" s="13"/>
      <c r="KRA35" s="13"/>
      <c r="KRB35" s="13"/>
      <c r="KRC35" s="13"/>
      <c r="KRD35" s="13"/>
      <c r="KRE35" s="13"/>
      <c r="KRF35" s="13"/>
      <c r="KRG35" s="13"/>
      <c r="KRH35" s="13"/>
      <c r="KRI35" s="13"/>
      <c r="KRJ35" s="13"/>
      <c r="KRK35" s="13"/>
      <c r="KRL35" s="13"/>
      <c r="KRM35" s="13"/>
      <c r="KRN35" s="13"/>
      <c r="KRO35" s="13"/>
      <c r="KRP35" s="13"/>
      <c r="KRQ35" s="13"/>
      <c r="KRR35" s="13"/>
      <c r="KRS35" s="13"/>
      <c r="KRT35" s="13"/>
      <c r="KRU35" s="13"/>
      <c r="KRV35" s="13"/>
      <c r="KRW35" s="13"/>
      <c r="KRX35" s="13"/>
      <c r="KRY35" s="13"/>
      <c r="KRZ35" s="13"/>
      <c r="KSA35" s="13"/>
      <c r="KSB35" s="13"/>
      <c r="KSC35" s="13"/>
      <c r="KSD35" s="13"/>
      <c r="KSE35" s="13"/>
      <c r="KSF35" s="13"/>
      <c r="KSG35" s="13"/>
      <c r="KSH35" s="13"/>
      <c r="KSI35" s="13"/>
      <c r="KSJ35" s="13"/>
      <c r="KSK35" s="13"/>
      <c r="KSL35" s="13"/>
      <c r="KSM35" s="13"/>
      <c r="KSN35" s="13"/>
      <c r="KSO35" s="13"/>
      <c r="KSP35" s="13"/>
      <c r="KSQ35" s="13"/>
      <c r="KSR35" s="13"/>
      <c r="KSS35" s="13"/>
      <c r="KST35" s="13"/>
      <c r="KSU35" s="13"/>
      <c r="KSV35" s="13"/>
      <c r="KSW35" s="13"/>
      <c r="KSX35" s="13"/>
      <c r="KSY35" s="13"/>
      <c r="KSZ35" s="13"/>
      <c r="KTA35" s="13"/>
      <c r="KTB35" s="13"/>
      <c r="KTC35" s="13"/>
      <c r="KTD35" s="13"/>
      <c r="KTE35" s="13"/>
      <c r="KTF35" s="13"/>
      <c r="KTG35" s="13"/>
      <c r="KTH35" s="13"/>
      <c r="KTI35" s="13"/>
      <c r="KTJ35" s="13"/>
      <c r="KTK35" s="13"/>
      <c r="KTL35" s="13"/>
      <c r="KTM35" s="13"/>
      <c r="KTN35" s="13"/>
      <c r="KTO35" s="13"/>
      <c r="KTP35" s="13"/>
      <c r="KTQ35" s="13"/>
      <c r="KTR35" s="13"/>
      <c r="KTS35" s="13"/>
      <c r="KTT35" s="13"/>
      <c r="KTU35" s="13"/>
      <c r="KTV35" s="13"/>
      <c r="KTW35" s="13"/>
      <c r="KTX35" s="13"/>
      <c r="KTY35" s="13"/>
      <c r="KTZ35" s="13"/>
      <c r="KUA35" s="13"/>
      <c r="KUB35" s="13"/>
      <c r="KUC35" s="13"/>
      <c r="KUD35" s="13"/>
      <c r="KUE35" s="13"/>
      <c r="KUF35" s="13"/>
      <c r="KUG35" s="13"/>
      <c r="KUH35" s="13"/>
      <c r="KUI35" s="13"/>
      <c r="KUJ35" s="13"/>
      <c r="KUK35" s="13"/>
      <c r="KUL35" s="13"/>
      <c r="KUM35" s="13"/>
      <c r="KUN35" s="13"/>
      <c r="KUO35" s="13"/>
      <c r="KUP35" s="13"/>
      <c r="KUQ35" s="13"/>
      <c r="KUR35" s="13"/>
      <c r="KUS35" s="13"/>
      <c r="KUT35" s="13"/>
      <c r="KUU35" s="13"/>
      <c r="KUV35" s="13"/>
      <c r="KUW35" s="13"/>
      <c r="KUX35" s="13"/>
      <c r="KUY35" s="13"/>
      <c r="KUZ35" s="13"/>
      <c r="KVA35" s="13"/>
      <c r="KVB35" s="13"/>
      <c r="KVC35" s="13"/>
      <c r="KVD35" s="13"/>
      <c r="KVE35" s="13"/>
      <c r="KVF35" s="13"/>
      <c r="KVG35" s="13"/>
      <c r="KVH35" s="13"/>
      <c r="KVI35" s="13"/>
      <c r="KVJ35" s="13"/>
      <c r="KVK35" s="13"/>
      <c r="KVL35" s="13"/>
      <c r="KVM35" s="13"/>
      <c r="KVN35" s="13"/>
      <c r="KVO35" s="13"/>
      <c r="KVP35" s="13"/>
      <c r="KVQ35" s="13"/>
      <c r="KVR35" s="13"/>
      <c r="KVS35" s="13"/>
      <c r="KVT35" s="13"/>
      <c r="KVU35" s="13"/>
      <c r="KVV35" s="13"/>
      <c r="KVW35" s="13"/>
      <c r="KVX35" s="13"/>
      <c r="KVY35" s="13"/>
      <c r="KVZ35" s="13"/>
      <c r="KWA35" s="13"/>
      <c r="KWB35" s="13"/>
      <c r="KWC35" s="13"/>
      <c r="KWD35" s="13"/>
      <c r="KWE35" s="13"/>
      <c r="KWF35" s="13"/>
      <c r="KWG35" s="13"/>
      <c r="KWH35" s="13"/>
      <c r="KWI35" s="13"/>
      <c r="KWJ35" s="13"/>
      <c r="KWK35" s="13"/>
      <c r="KWL35" s="13"/>
      <c r="KWM35" s="13"/>
      <c r="KWN35" s="13"/>
      <c r="KWO35" s="13"/>
      <c r="KWP35" s="13"/>
      <c r="KWQ35" s="13"/>
      <c r="KWR35" s="13"/>
      <c r="KWS35" s="13"/>
      <c r="KWT35" s="13"/>
      <c r="KWU35" s="13"/>
      <c r="KWV35" s="13"/>
      <c r="KWW35" s="13"/>
      <c r="KWX35" s="13"/>
      <c r="KWY35" s="13"/>
      <c r="KWZ35" s="13"/>
      <c r="KXA35" s="13"/>
      <c r="KXB35" s="13"/>
      <c r="KXC35" s="13"/>
      <c r="KXD35" s="13"/>
      <c r="KXE35" s="13"/>
      <c r="KXF35" s="13"/>
      <c r="KXG35" s="13"/>
      <c r="KXH35" s="13"/>
      <c r="KXI35" s="13"/>
      <c r="KXJ35" s="13"/>
      <c r="KXK35" s="13"/>
      <c r="KXL35" s="13"/>
      <c r="KXM35" s="13"/>
      <c r="KXN35" s="13"/>
      <c r="KXO35" s="13"/>
      <c r="KXP35" s="13"/>
      <c r="KXQ35" s="13"/>
      <c r="KXR35" s="13"/>
      <c r="KXS35" s="13"/>
      <c r="KXT35" s="13"/>
      <c r="KXU35" s="13"/>
      <c r="KXV35" s="13"/>
      <c r="KXW35" s="13"/>
      <c r="KXX35" s="13"/>
      <c r="KXY35" s="13"/>
      <c r="KXZ35" s="13"/>
      <c r="KYA35" s="13"/>
      <c r="KYB35" s="13"/>
      <c r="KYC35" s="13"/>
      <c r="KYD35" s="13"/>
      <c r="KYE35" s="13"/>
      <c r="KYF35" s="13"/>
      <c r="KYG35" s="13"/>
      <c r="KYH35" s="13"/>
      <c r="KYI35" s="13"/>
      <c r="KYJ35" s="13"/>
      <c r="KYK35" s="13"/>
      <c r="KYL35" s="13"/>
      <c r="KYM35" s="13"/>
      <c r="KYN35" s="13"/>
      <c r="KYO35" s="13"/>
      <c r="KYP35" s="13"/>
      <c r="KYQ35" s="13"/>
      <c r="KYR35" s="13"/>
      <c r="KYS35" s="13"/>
      <c r="KYT35" s="13"/>
      <c r="KYU35" s="13"/>
      <c r="KYV35" s="13"/>
      <c r="KYW35" s="13"/>
      <c r="KYX35" s="13"/>
      <c r="KYY35" s="13"/>
      <c r="KYZ35" s="13"/>
      <c r="KZA35" s="13"/>
      <c r="KZB35" s="13"/>
      <c r="KZC35" s="13"/>
      <c r="KZD35" s="13"/>
      <c r="KZE35" s="13"/>
      <c r="KZF35" s="13"/>
      <c r="KZG35" s="13"/>
      <c r="KZH35" s="13"/>
      <c r="KZI35" s="13"/>
      <c r="KZJ35" s="13"/>
      <c r="KZK35" s="13"/>
      <c r="KZL35" s="13"/>
      <c r="KZM35" s="13"/>
      <c r="KZN35" s="13"/>
      <c r="KZO35" s="13"/>
      <c r="KZP35" s="13"/>
      <c r="KZQ35" s="13"/>
      <c r="KZR35" s="13"/>
      <c r="KZS35" s="13"/>
      <c r="KZT35" s="13"/>
      <c r="KZU35" s="13"/>
      <c r="KZV35" s="13"/>
      <c r="KZW35" s="13"/>
      <c r="KZX35" s="13"/>
      <c r="KZY35" s="13"/>
      <c r="KZZ35" s="13"/>
      <c r="LAA35" s="13"/>
      <c r="LAB35" s="13"/>
      <c r="LAC35" s="13"/>
      <c r="LAD35" s="13"/>
      <c r="LAE35" s="13"/>
      <c r="LAF35" s="13"/>
      <c r="LAG35" s="13"/>
      <c r="LAH35" s="13"/>
      <c r="LAI35" s="13"/>
      <c r="LAJ35" s="13"/>
      <c r="LAK35" s="13"/>
      <c r="LAL35" s="13"/>
      <c r="LAM35" s="13"/>
      <c r="LAN35" s="13"/>
      <c r="LAO35" s="13"/>
      <c r="LAP35" s="13"/>
      <c r="LAQ35" s="13"/>
      <c r="LAR35" s="13"/>
      <c r="LAS35" s="13"/>
      <c r="LAT35" s="13"/>
      <c r="LAU35" s="13"/>
      <c r="LAV35" s="13"/>
      <c r="LAW35" s="13"/>
      <c r="LAX35" s="13"/>
      <c r="LAY35" s="13"/>
      <c r="LAZ35" s="13"/>
      <c r="LBA35" s="13"/>
      <c r="LBB35" s="13"/>
      <c r="LBC35" s="13"/>
      <c r="LBD35" s="13"/>
      <c r="LBE35" s="13"/>
      <c r="LBF35" s="13"/>
      <c r="LBG35" s="13"/>
      <c r="LBH35" s="13"/>
      <c r="LBI35" s="13"/>
      <c r="LBJ35" s="13"/>
      <c r="LBK35" s="13"/>
      <c r="LBL35" s="13"/>
      <c r="LBM35" s="13"/>
      <c r="LBN35" s="13"/>
      <c r="LBO35" s="13"/>
      <c r="LBP35" s="13"/>
      <c r="LBQ35" s="13"/>
      <c r="LBR35" s="13"/>
      <c r="LBS35" s="13"/>
      <c r="LBT35" s="13"/>
      <c r="LBU35" s="13"/>
      <c r="LBV35" s="13"/>
      <c r="LBW35" s="13"/>
      <c r="LBX35" s="13"/>
      <c r="LBY35" s="13"/>
      <c r="LBZ35" s="13"/>
      <c r="LCA35" s="13"/>
      <c r="LCB35" s="13"/>
      <c r="LCC35" s="13"/>
      <c r="LCD35" s="13"/>
      <c r="LCE35" s="13"/>
      <c r="LCF35" s="13"/>
      <c r="LCG35" s="13"/>
      <c r="LCH35" s="13"/>
      <c r="LCI35" s="13"/>
      <c r="LCJ35" s="13"/>
      <c r="LCK35" s="13"/>
      <c r="LCL35" s="13"/>
      <c r="LCM35" s="13"/>
      <c r="LCN35" s="13"/>
      <c r="LCO35" s="13"/>
      <c r="LCP35" s="13"/>
      <c r="LCQ35" s="13"/>
      <c r="LCR35" s="13"/>
      <c r="LCS35" s="13"/>
      <c r="LCT35" s="13"/>
      <c r="LCU35" s="13"/>
      <c r="LCV35" s="13"/>
      <c r="LCW35" s="13"/>
      <c r="LCX35" s="13"/>
      <c r="LCY35" s="13"/>
      <c r="LCZ35" s="13"/>
      <c r="LDA35" s="13"/>
      <c r="LDB35" s="13"/>
      <c r="LDC35" s="13"/>
      <c r="LDD35" s="13"/>
      <c r="LDE35" s="13"/>
      <c r="LDF35" s="13"/>
      <c r="LDG35" s="13"/>
      <c r="LDH35" s="13"/>
      <c r="LDI35" s="13"/>
      <c r="LDJ35" s="13"/>
      <c r="LDK35" s="13"/>
      <c r="LDL35" s="13"/>
      <c r="LDM35" s="13"/>
      <c r="LDN35" s="13"/>
      <c r="LDO35" s="13"/>
      <c r="LDP35" s="13"/>
      <c r="LDQ35" s="13"/>
      <c r="LDR35" s="13"/>
      <c r="LDS35" s="13"/>
      <c r="LDT35" s="13"/>
      <c r="LDU35" s="13"/>
      <c r="LDV35" s="13"/>
      <c r="LDW35" s="13"/>
      <c r="LDX35" s="13"/>
      <c r="LDY35" s="13"/>
      <c r="LDZ35" s="13"/>
      <c r="LEA35" s="13"/>
      <c r="LEB35" s="13"/>
      <c r="LEC35" s="13"/>
      <c r="LED35" s="13"/>
      <c r="LEE35" s="13"/>
      <c r="LEF35" s="13"/>
      <c r="LEG35" s="13"/>
      <c r="LEH35" s="13"/>
      <c r="LEI35" s="13"/>
      <c r="LEJ35" s="13"/>
      <c r="LEK35" s="13"/>
      <c r="LEL35" s="13"/>
      <c r="LEM35" s="13"/>
      <c r="LEN35" s="13"/>
      <c r="LEO35" s="13"/>
      <c r="LEP35" s="13"/>
      <c r="LEQ35" s="13"/>
      <c r="LER35" s="13"/>
      <c r="LES35" s="13"/>
      <c r="LET35" s="13"/>
      <c r="LEU35" s="13"/>
      <c r="LEV35" s="13"/>
      <c r="LEW35" s="13"/>
      <c r="LEX35" s="13"/>
      <c r="LEY35" s="13"/>
      <c r="LEZ35" s="13"/>
      <c r="LFA35" s="13"/>
      <c r="LFB35" s="13"/>
      <c r="LFC35" s="13"/>
      <c r="LFD35" s="13"/>
      <c r="LFE35" s="13"/>
      <c r="LFF35" s="13"/>
      <c r="LFG35" s="13"/>
      <c r="LFH35" s="13"/>
      <c r="LFI35" s="13"/>
      <c r="LFJ35" s="13"/>
      <c r="LFK35" s="13"/>
      <c r="LFL35" s="13"/>
      <c r="LFM35" s="13"/>
      <c r="LFN35" s="13"/>
      <c r="LFO35" s="13"/>
      <c r="LFP35" s="13"/>
      <c r="LFQ35" s="13"/>
      <c r="LFR35" s="13"/>
      <c r="LFS35" s="13"/>
      <c r="LFT35" s="13"/>
      <c r="LFU35" s="13"/>
      <c r="LFV35" s="13"/>
      <c r="LFW35" s="13"/>
      <c r="LFX35" s="13"/>
      <c r="LFY35" s="13"/>
      <c r="LFZ35" s="13"/>
      <c r="LGA35" s="13"/>
      <c r="LGB35" s="13"/>
      <c r="LGC35" s="13"/>
      <c r="LGD35" s="13"/>
      <c r="LGE35" s="13"/>
      <c r="LGF35" s="13"/>
      <c r="LGG35" s="13"/>
      <c r="LGH35" s="13"/>
      <c r="LGI35" s="13"/>
      <c r="LGJ35" s="13"/>
      <c r="LGK35" s="13"/>
      <c r="LGL35" s="13"/>
      <c r="LGM35" s="13"/>
      <c r="LGN35" s="13"/>
      <c r="LGO35" s="13"/>
      <c r="LGP35" s="13"/>
      <c r="LGQ35" s="13"/>
      <c r="LGR35" s="13"/>
      <c r="LGS35" s="13"/>
      <c r="LGT35" s="13"/>
      <c r="LGU35" s="13"/>
      <c r="LGV35" s="13"/>
      <c r="LGW35" s="13"/>
      <c r="LGX35" s="13"/>
      <c r="LGY35" s="13"/>
      <c r="LGZ35" s="13"/>
      <c r="LHA35" s="13"/>
      <c r="LHB35" s="13"/>
      <c r="LHC35" s="13"/>
      <c r="LHD35" s="13"/>
      <c r="LHE35" s="13"/>
      <c r="LHF35" s="13"/>
      <c r="LHG35" s="13"/>
      <c r="LHH35" s="13"/>
      <c r="LHI35" s="13"/>
      <c r="LHJ35" s="13"/>
      <c r="LHK35" s="13"/>
      <c r="LHL35" s="13"/>
      <c r="LHM35" s="13"/>
      <c r="LHN35" s="13"/>
      <c r="LHO35" s="13"/>
      <c r="LHP35" s="13"/>
      <c r="LHQ35" s="13"/>
      <c r="LHR35" s="13"/>
      <c r="LHS35" s="13"/>
      <c r="LHT35" s="13"/>
      <c r="LHU35" s="13"/>
      <c r="LHV35" s="13"/>
      <c r="LHW35" s="13"/>
      <c r="LHX35" s="13"/>
      <c r="LHY35" s="13"/>
      <c r="LHZ35" s="13"/>
      <c r="LIA35" s="13"/>
      <c r="LIB35" s="13"/>
      <c r="LIC35" s="13"/>
      <c r="LID35" s="13"/>
      <c r="LIE35" s="13"/>
      <c r="LIF35" s="13"/>
      <c r="LIG35" s="13"/>
      <c r="LIH35" s="13"/>
      <c r="LII35" s="13"/>
      <c r="LIJ35" s="13"/>
      <c r="LIK35" s="13"/>
      <c r="LIL35" s="13"/>
      <c r="LIM35" s="13"/>
      <c r="LIN35" s="13"/>
      <c r="LIO35" s="13"/>
      <c r="LIP35" s="13"/>
      <c r="LIQ35" s="13"/>
      <c r="LIR35" s="13"/>
      <c r="LIS35" s="13"/>
      <c r="LIT35" s="13"/>
      <c r="LIU35" s="13"/>
      <c r="LIV35" s="13"/>
      <c r="LIW35" s="13"/>
      <c r="LIX35" s="13"/>
      <c r="LIY35" s="13"/>
      <c r="LIZ35" s="13"/>
      <c r="LJA35" s="13"/>
      <c r="LJB35" s="13"/>
      <c r="LJC35" s="13"/>
      <c r="LJD35" s="13"/>
      <c r="LJE35" s="13"/>
      <c r="LJF35" s="13"/>
      <c r="LJG35" s="13"/>
      <c r="LJH35" s="13"/>
      <c r="LJI35" s="13"/>
      <c r="LJJ35" s="13"/>
      <c r="LJK35" s="13"/>
      <c r="LJL35" s="13"/>
      <c r="LJM35" s="13"/>
      <c r="LJN35" s="13"/>
      <c r="LJO35" s="13"/>
      <c r="LJP35" s="13"/>
      <c r="LJQ35" s="13"/>
      <c r="LJR35" s="13"/>
      <c r="LJS35" s="13"/>
      <c r="LJT35" s="13"/>
      <c r="LJU35" s="13"/>
      <c r="LJV35" s="13"/>
      <c r="LJW35" s="13"/>
      <c r="LJX35" s="13"/>
      <c r="LJY35" s="13"/>
      <c r="LJZ35" s="13"/>
      <c r="LKA35" s="13"/>
      <c r="LKB35" s="13"/>
      <c r="LKC35" s="13"/>
      <c r="LKD35" s="13"/>
      <c r="LKE35" s="13"/>
      <c r="LKF35" s="13"/>
      <c r="LKG35" s="13"/>
      <c r="LKH35" s="13"/>
      <c r="LKI35" s="13"/>
      <c r="LKJ35" s="13"/>
      <c r="LKK35" s="13"/>
      <c r="LKL35" s="13"/>
      <c r="LKM35" s="13"/>
      <c r="LKN35" s="13"/>
      <c r="LKO35" s="13"/>
      <c r="LKP35" s="13"/>
      <c r="LKQ35" s="13"/>
      <c r="LKR35" s="13"/>
      <c r="LKS35" s="13"/>
      <c r="LKT35" s="13"/>
      <c r="LKU35" s="13"/>
      <c r="LKV35" s="13"/>
      <c r="LKW35" s="13"/>
      <c r="LKX35" s="13"/>
      <c r="LKY35" s="13"/>
      <c r="LKZ35" s="13"/>
      <c r="LLA35" s="13"/>
      <c r="LLB35" s="13"/>
      <c r="LLC35" s="13"/>
      <c r="LLD35" s="13"/>
      <c r="LLE35" s="13"/>
      <c r="LLF35" s="13"/>
      <c r="LLG35" s="13"/>
      <c r="LLH35" s="13"/>
      <c r="LLI35" s="13"/>
      <c r="LLJ35" s="13"/>
      <c r="LLK35" s="13"/>
      <c r="LLL35" s="13"/>
      <c r="LLM35" s="13"/>
      <c r="LLN35" s="13"/>
      <c r="LLO35" s="13"/>
      <c r="LLP35" s="13"/>
      <c r="LLQ35" s="13"/>
      <c r="LLR35" s="13"/>
      <c r="LLS35" s="13"/>
      <c r="LLT35" s="13"/>
      <c r="LLU35" s="13"/>
      <c r="LLV35" s="13"/>
      <c r="LLW35" s="13"/>
      <c r="LLX35" s="13"/>
      <c r="LLY35" s="13"/>
      <c r="LLZ35" s="13"/>
      <c r="LMA35" s="13"/>
      <c r="LMB35" s="13"/>
      <c r="LMC35" s="13"/>
      <c r="LMD35" s="13"/>
      <c r="LME35" s="13"/>
      <c r="LMF35" s="13"/>
      <c r="LMG35" s="13"/>
      <c r="LMH35" s="13"/>
      <c r="LMI35" s="13"/>
      <c r="LMJ35" s="13"/>
      <c r="LMK35" s="13"/>
      <c r="LML35" s="13"/>
      <c r="LMM35" s="13"/>
      <c r="LMN35" s="13"/>
      <c r="LMO35" s="13"/>
      <c r="LMP35" s="13"/>
      <c r="LMQ35" s="13"/>
      <c r="LMR35" s="13"/>
      <c r="LMS35" s="13"/>
      <c r="LMT35" s="13"/>
      <c r="LMU35" s="13"/>
      <c r="LMV35" s="13"/>
      <c r="LMW35" s="13"/>
      <c r="LMX35" s="13"/>
      <c r="LMY35" s="13"/>
      <c r="LMZ35" s="13"/>
      <c r="LNA35" s="13"/>
      <c r="LNB35" s="13"/>
      <c r="LNC35" s="13"/>
      <c r="LND35" s="13"/>
      <c r="LNE35" s="13"/>
      <c r="LNF35" s="13"/>
      <c r="LNG35" s="13"/>
      <c r="LNH35" s="13"/>
      <c r="LNI35" s="13"/>
      <c r="LNJ35" s="13"/>
      <c r="LNK35" s="13"/>
      <c r="LNL35" s="13"/>
      <c r="LNM35" s="13"/>
      <c r="LNN35" s="13"/>
      <c r="LNO35" s="13"/>
      <c r="LNP35" s="13"/>
      <c r="LNQ35" s="13"/>
      <c r="LNR35" s="13"/>
      <c r="LNS35" s="13"/>
      <c r="LNT35" s="13"/>
      <c r="LNU35" s="13"/>
      <c r="LNV35" s="13"/>
      <c r="LNW35" s="13"/>
      <c r="LNX35" s="13"/>
      <c r="LNY35" s="13"/>
      <c r="LNZ35" s="13"/>
      <c r="LOA35" s="13"/>
      <c r="LOB35" s="13"/>
      <c r="LOC35" s="13"/>
      <c r="LOD35" s="13"/>
      <c r="LOE35" s="13"/>
      <c r="LOF35" s="13"/>
      <c r="LOG35" s="13"/>
      <c r="LOH35" s="13"/>
      <c r="LOI35" s="13"/>
      <c r="LOJ35" s="13"/>
      <c r="LOK35" s="13"/>
      <c r="LOL35" s="13"/>
      <c r="LOM35" s="13"/>
      <c r="LON35" s="13"/>
      <c r="LOO35" s="13"/>
      <c r="LOP35" s="13"/>
      <c r="LOQ35" s="13"/>
      <c r="LOR35" s="13"/>
      <c r="LOS35" s="13"/>
      <c r="LOT35" s="13"/>
      <c r="LOU35" s="13"/>
      <c r="LOV35" s="13"/>
      <c r="LOW35" s="13"/>
      <c r="LOX35" s="13"/>
      <c r="LOY35" s="13"/>
      <c r="LOZ35" s="13"/>
      <c r="LPA35" s="13"/>
      <c r="LPB35" s="13"/>
      <c r="LPC35" s="13"/>
      <c r="LPD35" s="13"/>
      <c r="LPE35" s="13"/>
      <c r="LPF35" s="13"/>
      <c r="LPG35" s="13"/>
      <c r="LPH35" s="13"/>
      <c r="LPI35" s="13"/>
      <c r="LPJ35" s="13"/>
      <c r="LPK35" s="13"/>
      <c r="LPL35" s="13"/>
      <c r="LPM35" s="13"/>
      <c r="LPN35" s="13"/>
      <c r="LPO35" s="13"/>
      <c r="LPP35" s="13"/>
      <c r="LPQ35" s="13"/>
      <c r="LPR35" s="13"/>
      <c r="LPS35" s="13"/>
      <c r="LPT35" s="13"/>
      <c r="LPU35" s="13"/>
      <c r="LPV35" s="13"/>
      <c r="LPW35" s="13"/>
      <c r="LPX35" s="13"/>
      <c r="LPY35" s="13"/>
      <c r="LPZ35" s="13"/>
      <c r="LQA35" s="13"/>
      <c r="LQB35" s="13"/>
      <c r="LQC35" s="13"/>
      <c r="LQD35" s="13"/>
      <c r="LQE35" s="13"/>
      <c r="LQF35" s="13"/>
      <c r="LQG35" s="13"/>
      <c r="LQH35" s="13"/>
      <c r="LQI35" s="13"/>
      <c r="LQJ35" s="13"/>
      <c r="LQK35" s="13"/>
      <c r="LQL35" s="13"/>
      <c r="LQM35" s="13"/>
      <c r="LQN35" s="13"/>
      <c r="LQO35" s="13"/>
      <c r="LQP35" s="13"/>
      <c r="LQQ35" s="13"/>
      <c r="LQR35" s="13"/>
      <c r="LQS35" s="13"/>
      <c r="LQT35" s="13"/>
      <c r="LQU35" s="13"/>
      <c r="LQV35" s="13"/>
      <c r="LQW35" s="13"/>
      <c r="LQX35" s="13"/>
      <c r="LQY35" s="13"/>
      <c r="LQZ35" s="13"/>
      <c r="LRA35" s="13"/>
      <c r="LRB35" s="13"/>
      <c r="LRC35" s="13"/>
      <c r="LRD35" s="13"/>
      <c r="LRE35" s="13"/>
      <c r="LRF35" s="13"/>
      <c r="LRG35" s="13"/>
      <c r="LRH35" s="13"/>
      <c r="LRI35" s="13"/>
      <c r="LRJ35" s="13"/>
      <c r="LRK35" s="13"/>
      <c r="LRL35" s="13"/>
      <c r="LRM35" s="13"/>
      <c r="LRN35" s="13"/>
      <c r="LRO35" s="13"/>
      <c r="LRP35" s="13"/>
      <c r="LRQ35" s="13"/>
      <c r="LRR35" s="13"/>
      <c r="LRS35" s="13"/>
      <c r="LRT35" s="13"/>
      <c r="LRU35" s="13"/>
      <c r="LRV35" s="13"/>
      <c r="LRW35" s="13"/>
      <c r="LRX35" s="13"/>
      <c r="LRY35" s="13"/>
      <c r="LRZ35" s="13"/>
      <c r="LSA35" s="13"/>
      <c r="LSB35" s="13"/>
      <c r="LSC35" s="13"/>
      <c r="LSD35" s="13"/>
      <c r="LSE35" s="13"/>
      <c r="LSF35" s="13"/>
      <c r="LSG35" s="13"/>
      <c r="LSH35" s="13"/>
      <c r="LSI35" s="13"/>
      <c r="LSJ35" s="13"/>
      <c r="LSK35" s="13"/>
      <c r="LSL35" s="13"/>
      <c r="LSM35" s="13"/>
      <c r="LSN35" s="13"/>
      <c r="LSO35" s="13"/>
      <c r="LSP35" s="13"/>
      <c r="LSQ35" s="13"/>
      <c r="LSR35" s="13"/>
      <c r="LSS35" s="13"/>
      <c r="LST35" s="13"/>
      <c r="LSU35" s="13"/>
      <c r="LSV35" s="13"/>
      <c r="LSW35" s="13"/>
      <c r="LSX35" s="13"/>
      <c r="LSY35" s="13"/>
      <c r="LSZ35" s="13"/>
      <c r="LTA35" s="13"/>
      <c r="LTB35" s="13"/>
      <c r="LTC35" s="13"/>
      <c r="LTD35" s="13"/>
      <c r="LTE35" s="13"/>
      <c r="LTF35" s="13"/>
      <c r="LTG35" s="13"/>
      <c r="LTH35" s="13"/>
      <c r="LTI35" s="13"/>
      <c r="LTJ35" s="13"/>
      <c r="LTK35" s="13"/>
      <c r="LTL35" s="13"/>
      <c r="LTM35" s="13"/>
      <c r="LTN35" s="13"/>
      <c r="LTO35" s="13"/>
      <c r="LTP35" s="13"/>
      <c r="LTQ35" s="13"/>
      <c r="LTR35" s="13"/>
      <c r="LTS35" s="13"/>
      <c r="LTT35" s="13"/>
      <c r="LTU35" s="13"/>
      <c r="LTV35" s="13"/>
      <c r="LTW35" s="13"/>
      <c r="LTX35" s="13"/>
      <c r="LTY35" s="13"/>
      <c r="LTZ35" s="13"/>
      <c r="LUA35" s="13"/>
      <c r="LUB35" s="13"/>
      <c r="LUC35" s="13"/>
      <c r="LUD35" s="13"/>
      <c r="LUE35" s="13"/>
      <c r="LUF35" s="13"/>
      <c r="LUG35" s="13"/>
      <c r="LUH35" s="13"/>
      <c r="LUI35" s="13"/>
      <c r="LUJ35" s="13"/>
      <c r="LUK35" s="13"/>
      <c r="LUL35" s="13"/>
      <c r="LUM35" s="13"/>
      <c r="LUN35" s="13"/>
      <c r="LUO35" s="13"/>
      <c r="LUP35" s="13"/>
      <c r="LUQ35" s="13"/>
      <c r="LUR35" s="13"/>
      <c r="LUS35" s="13"/>
      <c r="LUT35" s="13"/>
      <c r="LUU35" s="13"/>
      <c r="LUV35" s="13"/>
      <c r="LUW35" s="13"/>
      <c r="LUX35" s="13"/>
      <c r="LUY35" s="13"/>
      <c r="LUZ35" s="13"/>
      <c r="LVA35" s="13"/>
      <c r="LVB35" s="13"/>
      <c r="LVC35" s="13"/>
      <c r="LVD35" s="13"/>
      <c r="LVE35" s="13"/>
      <c r="LVF35" s="13"/>
      <c r="LVG35" s="13"/>
      <c r="LVH35" s="13"/>
      <c r="LVI35" s="13"/>
      <c r="LVJ35" s="13"/>
      <c r="LVK35" s="13"/>
      <c r="LVL35" s="13"/>
      <c r="LVM35" s="13"/>
      <c r="LVN35" s="13"/>
      <c r="LVO35" s="13"/>
      <c r="LVP35" s="13"/>
      <c r="LVQ35" s="13"/>
      <c r="LVR35" s="13"/>
      <c r="LVS35" s="13"/>
      <c r="LVT35" s="13"/>
      <c r="LVU35" s="13"/>
      <c r="LVV35" s="13"/>
      <c r="LVW35" s="13"/>
      <c r="LVX35" s="13"/>
      <c r="LVY35" s="13"/>
      <c r="LVZ35" s="13"/>
      <c r="LWA35" s="13"/>
      <c r="LWB35" s="13"/>
      <c r="LWC35" s="13"/>
      <c r="LWD35" s="13"/>
      <c r="LWE35" s="13"/>
      <c r="LWF35" s="13"/>
      <c r="LWG35" s="13"/>
      <c r="LWH35" s="13"/>
      <c r="LWI35" s="13"/>
      <c r="LWJ35" s="13"/>
      <c r="LWK35" s="13"/>
      <c r="LWL35" s="13"/>
      <c r="LWM35" s="13"/>
      <c r="LWN35" s="13"/>
      <c r="LWO35" s="13"/>
      <c r="LWP35" s="13"/>
      <c r="LWQ35" s="13"/>
      <c r="LWR35" s="13"/>
      <c r="LWS35" s="13"/>
      <c r="LWT35" s="13"/>
      <c r="LWU35" s="13"/>
      <c r="LWV35" s="13"/>
      <c r="LWW35" s="13"/>
      <c r="LWX35" s="13"/>
      <c r="LWY35" s="13"/>
      <c r="LWZ35" s="13"/>
      <c r="LXA35" s="13"/>
      <c r="LXB35" s="13"/>
      <c r="LXC35" s="13"/>
      <c r="LXD35" s="13"/>
      <c r="LXE35" s="13"/>
      <c r="LXF35" s="13"/>
      <c r="LXG35" s="13"/>
      <c r="LXH35" s="13"/>
      <c r="LXI35" s="13"/>
      <c r="LXJ35" s="13"/>
      <c r="LXK35" s="13"/>
      <c r="LXL35" s="13"/>
      <c r="LXM35" s="13"/>
      <c r="LXN35" s="13"/>
      <c r="LXO35" s="13"/>
      <c r="LXP35" s="13"/>
      <c r="LXQ35" s="13"/>
      <c r="LXR35" s="13"/>
      <c r="LXS35" s="13"/>
      <c r="LXT35" s="13"/>
      <c r="LXU35" s="13"/>
      <c r="LXV35" s="13"/>
      <c r="LXW35" s="13"/>
      <c r="LXX35" s="13"/>
      <c r="LXY35" s="13"/>
      <c r="LXZ35" s="13"/>
      <c r="LYA35" s="13"/>
      <c r="LYB35" s="13"/>
      <c r="LYC35" s="13"/>
      <c r="LYD35" s="13"/>
      <c r="LYE35" s="13"/>
      <c r="LYF35" s="13"/>
      <c r="LYG35" s="13"/>
      <c r="LYH35" s="13"/>
      <c r="LYI35" s="13"/>
      <c r="LYJ35" s="13"/>
      <c r="LYK35" s="13"/>
      <c r="LYL35" s="13"/>
      <c r="LYM35" s="13"/>
      <c r="LYN35" s="13"/>
      <c r="LYO35" s="13"/>
      <c r="LYP35" s="13"/>
      <c r="LYQ35" s="13"/>
      <c r="LYR35" s="13"/>
      <c r="LYS35" s="13"/>
      <c r="LYT35" s="13"/>
      <c r="LYU35" s="13"/>
      <c r="LYV35" s="13"/>
      <c r="LYW35" s="13"/>
      <c r="LYX35" s="13"/>
      <c r="LYY35" s="13"/>
      <c r="LYZ35" s="13"/>
      <c r="LZA35" s="13"/>
      <c r="LZB35" s="13"/>
      <c r="LZC35" s="13"/>
      <c r="LZD35" s="13"/>
      <c r="LZE35" s="13"/>
      <c r="LZF35" s="13"/>
      <c r="LZG35" s="13"/>
      <c r="LZH35" s="13"/>
      <c r="LZI35" s="13"/>
      <c r="LZJ35" s="13"/>
      <c r="LZK35" s="13"/>
      <c r="LZL35" s="13"/>
      <c r="LZM35" s="13"/>
      <c r="LZN35" s="13"/>
      <c r="LZO35" s="13"/>
      <c r="LZP35" s="13"/>
      <c r="LZQ35" s="13"/>
      <c r="LZR35" s="13"/>
      <c r="LZS35" s="13"/>
      <c r="LZT35" s="13"/>
      <c r="LZU35" s="13"/>
      <c r="LZV35" s="13"/>
      <c r="LZW35" s="13"/>
      <c r="LZX35" s="13"/>
      <c r="LZY35" s="13"/>
      <c r="LZZ35" s="13"/>
      <c r="MAA35" s="13"/>
      <c r="MAB35" s="13"/>
      <c r="MAC35" s="13"/>
      <c r="MAD35" s="13"/>
      <c r="MAE35" s="13"/>
      <c r="MAF35" s="13"/>
      <c r="MAG35" s="13"/>
      <c r="MAH35" s="13"/>
      <c r="MAI35" s="13"/>
      <c r="MAJ35" s="13"/>
      <c r="MAK35" s="13"/>
      <c r="MAL35" s="13"/>
      <c r="MAM35" s="13"/>
      <c r="MAN35" s="13"/>
      <c r="MAO35" s="13"/>
      <c r="MAP35" s="13"/>
      <c r="MAQ35" s="13"/>
      <c r="MAR35" s="13"/>
      <c r="MAS35" s="13"/>
      <c r="MAT35" s="13"/>
      <c r="MAU35" s="13"/>
      <c r="MAV35" s="13"/>
      <c r="MAW35" s="13"/>
      <c r="MAX35" s="13"/>
      <c r="MAY35" s="13"/>
      <c r="MAZ35" s="13"/>
      <c r="MBA35" s="13"/>
      <c r="MBB35" s="13"/>
      <c r="MBC35" s="13"/>
      <c r="MBD35" s="13"/>
      <c r="MBE35" s="13"/>
      <c r="MBF35" s="13"/>
      <c r="MBG35" s="13"/>
      <c r="MBH35" s="13"/>
      <c r="MBI35" s="13"/>
      <c r="MBJ35" s="13"/>
      <c r="MBK35" s="13"/>
      <c r="MBL35" s="13"/>
      <c r="MBM35" s="13"/>
      <c r="MBN35" s="13"/>
      <c r="MBO35" s="13"/>
      <c r="MBP35" s="13"/>
      <c r="MBQ35" s="13"/>
      <c r="MBR35" s="13"/>
      <c r="MBS35" s="13"/>
      <c r="MBT35" s="13"/>
      <c r="MBU35" s="13"/>
      <c r="MBV35" s="13"/>
      <c r="MBW35" s="13"/>
      <c r="MBX35" s="13"/>
      <c r="MBY35" s="13"/>
      <c r="MBZ35" s="13"/>
      <c r="MCA35" s="13"/>
      <c r="MCB35" s="13"/>
      <c r="MCC35" s="13"/>
      <c r="MCD35" s="13"/>
      <c r="MCE35" s="13"/>
      <c r="MCF35" s="13"/>
      <c r="MCG35" s="13"/>
      <c r="MCH35" s="13"/>
      <c r="MCI35" s="13"/>
      <c r="MCJ35" s="13"/>
      <c r="MCK35" s="13"/>
      <c r="MCL35" s="13"/>
      <c r="MCM35" s="13"/>
      <c r="MCN35" s="13"/>
      <c r="MCO35" s="13"/>
      <c r="MCP35" s="13"/>
      <c r="MCQ35" s="13"/>
      <c r="MCR35" s="13"/>
      <c r="MCS35" s="13"/>
      <c r="MCT35" s="13"/>
      <c r="MCU35" s="13"/>
      <c r="MCV35" s="13"/>
      <c r="MCW35" s="13"/>
      <c r="MCX35" s="13"/>
      <c r="MCY35" s="13"/>
      <c r="MCZ35" s="13"/>
      <c r="MDA35" s="13"/>
      <c r="MDB35" s="13"/>
      <c r="MDC35" s="13"/>
      <c r="MDD35" s="13"/>
      <c r="MDE35" s="13"/>
      <c r="MDF35" s="13"/>
      <c r="MDG35" s="13"/>
      <c r="MDH35" s="13"/>
      <c r="MDI35" s="13"/>
      <c r="MDJ35" s="13"/>
      <c r="MDK35" s="13"/>
      <c r="MDL35" s="13"/>
      <c r="MDM35" s="13"/>
      <c r="MDN35" s="13"/>
      <c r="MDO35" s="13"/>
      <c r="MDP35" s="13"/>
      <c r="MDQ35" s="13"/>
      <c r="MDR35" s="13"/>
      <c r="MDS35" s="13"/>
      <c r="MDT35" s="13"/>
      <c r="MDU35" s="13"/>
      <c r="MDV35" s="13"/>
      <c r="MDW35" s="13"/>
      <c r="MDX35" s="13"/>
      <c r="MDY35" s="13"/>
      <c r="MDZ35" s="13"/>
      <c r="MEA35" s="13"/>
      <c r="MEB35" s="13"/>
      <c r="MEC35" s="13"/>
      <c r="MED35" s="13"/>
      <c r="MEE35" s="13"/>
      <c r="MEF35" s="13"/>
      <c r="MEG35" s="13"/>
      <c r="MEH35" s="13"/>
      <c r="MEI35" s="13"/>
      <c r="MEJ35" s="13"/>
      <c r="MEK35" s="13"/>
      <c r="MEL35" s="13"/>
      <c r="MEM35" s="13"/>
      <c r="MEN35" s="13"/>
      <c r="MEO35" s="13"/>
      <c r="MEP35" s="13"/>
      <c r="MEQ35" s="13"/>
      <c r="MER35" s="13"/>
      <c r="MES35" s="13"/>
      <c r="MET35" s="13"/>
      <c r="MEU35" s="13"/>
      <c r="MEV35" s="13"/>
      <c r="MEW35" s="13"/>
      <c r="MEX35" s="13"/>
      <c r="MEY35" s="13"/>
      <c r="MEZ35" s="13"/>
      <c r="MFA35" s="13"/>
      <c r="MFB35" s="13"/>
      <c r="MFC35" s="13"/>
      <c r="MFD35" s="13"/>
      <c r="MFE35" s="13"/>
      <c r="MFF35" s="13"/>
      <c r="MFG35" s="13"/>
      <c r="MFH35" s="13"/>
      <c r="MFI35" s="13"/>
      <c r="MFJ35" s="13"/>
      <c r="MFK35" s="13"/>
      <c r="MFL35" s="13"/>
      <c r="MFM35" s="13"/>
      <c r="MFN35" s="13"/>
      <c r="MFO35" s="13"/>
      <c r="MFP35" s="13"/>
      <c r="MFQ35" s="13"/>
      <c r="MFR35" s="13"/>
      <c r="MFS35" s="13"/>
      <c r="MFT35" s="13"/>
      <c r="MFU35" s="13"/>
      <c r="MFV35" s="13"/>
      <c r="MFW35" s="13"/>
      <c r="MFX35" s="13"/>
      <c r="MFY35" s="13"/>
      <c r="MFZ35" s="13"/>
      <c r="MGA35" s="13"/>
      <c r="MGB35" s="13"/>
      <c r="MGC35" s="13"/>
      <c r="MGD35" s="13"/>
      <c r="MGE35" s="13"/>
      <c r="MGF35" s="13"/>
      <c r="MGG35" s="13"/>
      <c r="MGH35" s="13"/>
      <c r="MGI35" s="13"/>
      <c r="MGJ35" s="13"/>
      <c r="MGK35" s="13"/>
      <c r="MGL35" s="13"/>
      <c r="MGM35" s="13"/>
      <c r="MGN35" s="13"/>
      <c r="MGO35" s="13"/>
      <c r="MGP35" s="13"/>
      <c r="MGQ35" s="13"/>
      <c r="MGR35" s="13"/>
      <c r="MGS35" s="13"/>
      <c r="MGT35" s="13"/>
      <c r="MGU35" s="13"/>
      <c r="MGV35" s="13"/>
      <c r="MGW35" s="13"/>
      <c r="MGX35" s="13"/>
      <c r="MGY35" s="13"/>
      <c r="MGZ35" s="13"/>
      <c r="MHA35" s="13"/>
      <c r="MHB35" s="13"/>
      <c r="MHC35" s="13"/>
      <c r="MHD35" s="13"/>
      <c r="MHE35" s="13"/>
      <c r="MHF35" s="13"/>
      <c r="MHG35" s="13"/>
      <c r="MHH35" s="13"/>
      <c r="MHI35" s="13"/>
      <c r="MHJ35" s="13"/>
      <c r="MHK35" s="13"/>
      <c r="MHL35" s="13"/>
      <c r="MHM35" s="13"/>
      <c r="MHN35" s="13"/>
      <c r="MHO35" s="13"/>
      <c r="MHP35" s="13"/>
      <c r="MHQ35" s="13"/>
      <c r="MHR35" s="13"/>
      <c r="MHS35" s="13"/>
      <c r="MHT35" s="13"/>
      <c r="MHU35" s="13"/>
      <c r="MHV35" s="13"/>
      <c r="MHW35" s="13"/>
      <c r="MHX35" s="13"/>
      <c r="MHY35" s="13"/>
      <c r="MHZ35" s="13"/>
      <c r="MIA35" s="13"/>
      <c r="MIB35" s="13"/>
      <c r="MIC35" s="13"/>
      <c r="MID35" s="13"/>
      <c r="MIE35" s="13"/>
      <c r="MIF35" s="13"/>
      <c r="MIG35" s="13"/>
      <c r="MIH35" s="13"/>
      <c r="MII35" s="13"/>
      <c r="MIJ35" s="13"/>
      <c r="MIK35" s="13"/>
      <c r="MIL35" s="13"/>
      <c r="MIM35" s="13"/>
      <c r="MIN35" s="13"/>
      <c r="MIO35" s="13"/>
      <c r="MIP35" s="13"/>
      <c r="MIQ35" s="13"/>
      <c r="MIR35" s="13"/>
      <c r="MIS35" s="13"/>
      <c r="MIT35" s="13"/>
      <c r="MIU35" s="13"/>
      <c r="MIV35" s="13"/>
      <c r="MIW35" s="13"/>
      <c r="MIX35" s="13"/>
      <c r="MIY35" s="13"/>
      <c r="MIZ35" s="13"/>
      <c r="MJA35" s="13"/>
      <c r="MJB35" s="13"/>
      <c r="MJC35" s="13"/>
      <c r="MJD35" s="13"/>
      <c r="MJE35" s="13"/>
      <c r="MJF35" s="13"/>
      <c r="MJG35" s="13"/>
      <c r="MJH35" s="13"/>
      <c r="MJI35" s="13"/>
      <c r="MJJ35" s="13"/>
      <c r="MJK35" s="13"/>
      <c r="MJL35" s="13"/>
      <c r="MJM35" s="13"/>
      <c r="MJN35" s="13"/>
      <c r="MJO35" s="13"/>
      <c r="MJP35" s="13"/>
      <c r="MJQ35" s="13"/>
      <c r="MJR35" s="13"/>
      <c r="MJS35" s="13"/>
      <c r="MJT35" s="13"/>
      <c r="MJU35" s="13"/>
      <c r="MJV35" s="13"/>
      <c r="MJW35" s="13"/>
      <c r="MJX35" s="13"/>
      <c r="MJY35" s="13"/>
      <c r="MJZ35" s="13"/>
      <c r="MKA35" s="13"/>
      <c r="MKB35" s="13"/>
      <c r="MKC35" s="13"/>
      <c r="MKD35" s="13"/>
      <c r="MKE35" s="13"/>
      <c r="MKF35" s="13"/>
      <c r="MKG35" s="13"/>
      <c r="MKH35" s="13"/>
      <c r="MKI35" s="13"/>
      <c r="MKJ35" s="13"/>
      <c r="MKK35" s="13"/>
      <c r="MKL35" s="13"/>
      <c r="MKM35" s="13"/>
      <c r="MKN35" s="13"/>
      <c r="MKO35" s="13"/>
      <c r="MKP35" s="13"/>
      <c r="MKQ35" s="13"/>
      <c r="MKR35" s="13"/>
      <c r="MKS35" s="13"/>
      <c r="MKT35" s="13"/>
      <c r="MKU35" s="13"/>
      <c r="MKV35" s="13"/>
      <c r="MKW35" s="13"/>
      <c r="MKX35" s="13"/>
      <c r="MKY35" s="13"/>
      <c r="MKZ35" s="13"/>
      <c r="MLA35" s="13"/>
      <c r="MLB35" s="13"/>
      <c r="MLC35" s="13"/>
      <c r="MLD35" s="13"/>
      <c r="MLE35" s="13"/>
      <c r="MLF35" s="13"/>
      <c r="MLG35" s="13"/>
      <c r="MLH35" s="13"/>
      <c r="MLI35" s="13"/>
      <c r="MLJ35" s="13"/>
      <c r="MLK35" s="13"/>
      <c r="MLL35" s="13"/>
      <c r="MLM35" s="13"/>
      <c r="MLN35" s="13"/>
      <c r="MLO35" s="13"/>
      <c r="MLP35" s="13"/>
      <c r="MLQ35" s="13"/>
      <c r="MLR35" s="13"/>
      <c r="MLS35" s="13"/>
      <c r="MLT35" s="13"/>
      <c r="MLU35" s="13"/>
      <c r="MLV35" s="13"/>
      <c r="MLW35" s="13"/>
      <c r="MLX35" s="13"/>
      <c r="MLY35" s="13"/>
      <c r="MLZ35" s="13"/>
      <c r="MMA35" s="13"/>
      <c r="MMB35" s="13"/>
      <c r="MMC35" s="13"/>
      <c r="MMD35" s="13"/>
      <c r="MME35" s="13"/>
      <c r="MMF35" s="13"/>
      <c r="MMG35" s="13"/>
      <c r="MMH35" s="13"/>
      <c r="MMI35" s="13"/>
      <c r="MMJ35" s="13"/>
      <c r="MMK35" s="13"/>
      <c r="MML35" s="13"/>
      <c r="MMM35" s="13"/>
      <c r="MMN35" s="13"/>
      <c r="MMO35" s="13"/>
      <c r="MMP35" s="13"/>
      <c r="MMQ35" s="13"/>
      <c r="MMR35" s="13"/>
      <c r="MMS35" s="13"/>
      <c r="MMT35" s="13"/>
      <c r="MMU35" s="13"/>
      <c r="MMV35" s="13"/>
      <c r="MMW35" s="13"/>
      <c r="MMX35" s="13"/>
      <c r="MMY35" s="13"/>
      <c r="MMZ35" s="13"/>
      <c r="MNA35" s="13"/>
      <c r="MNB35" s="13"/>
      <c r="MNC35" s="13"/>
      <c r="MND35" s="13"/>
      <c r="MNE35" s="13"/>
      <c r="MNF35" s="13"/>
      <c r="MNG35" s="13"/>
      <c r="MNH35" s="13"/>
      <c r="MNI35" s="13"/>
      <c r="MNJ35" s="13"/>
      <c r="MNK35" s="13"/>
      <c r="MNL35" s="13"/>
      <c r="MNM35" s="13"/>
      <c r="MNN35" s="13"/>
      <c r="MNO35" s="13"/>
      <c r="MNP35" s="13"/>
      <c r="MNQ35" s="13"/>
      <c r="MNR35" s="13"/>
      <c r="MNS35" s="13"/>
      <c r="MNT35" s="13"/>
      <c r="MNU35" s="13"/>
      <c r="MNV35" s="13"/>
      <c r="MNW35" s="13"/>
      <c r="MNX35" s="13"/>
      <c r="MNY35" s="13"/>
      <c r="MNZ35" s="13"/>
      <c r="MOA35" s="13"/>
      <c r="MOB35" s="13"/>
      <c r="MOC35" s="13"/>
      <c r="MOD35" s="13"/>
      <c r="MOE35" s="13"/>
      <c r="MOF35" s="13"/>
      <c r="MOG35" s="13"/>
      <c r="MOH35" s="13"/>
      <c r="MOI35" s="13"/>
      <c r="MOJ35" s="13"/>
      <c r="MOK35" s="13"/>
      <c r="MOL35" s="13"/>
      <c r="MOM35" s="13"/>
      <c r="MON35" s="13"/>
      <c r="MOO35" s="13"/>
      <c r="MOP35" s="13"/>
      <c r="MOQ35" s="13"/>
      <c r="MOR35" s="13"/>
      <c r="MOS35" s="13"/>
      <c r="MOT35" s="13"/>
      <c r="MOU35" s="13"/>
      <c r="MOV35" s="13"/>
      <c r="MOW35" s="13"/>
      <c r="MOX35" s="13"/>
      <c r="MOY35" s="13"/>
      <c r="MOZ35" s="13"/>
      <c r="MPA35" s="13"/>
      <c r="MPB35" s="13"/>
      <c r="MPC35" s="13"/>
      <c r="MPD35" s="13"/>
      <c r="MPE35" s="13"/>
      <c r="MPF35" s="13"/>
      <c r="MPG35" s="13"/>
      <c r="MPH35" s="13"/>
      <c r="MPI35" s="13"/>
      <c r="MPJ35" s="13"/>
      <c r="MPK35" s="13"/>
      <c r="MPL35" s="13"/>
      <c r="MPM35" s="13"/>
      <c r="MPN35" s="13"/>
      <c r="MPO35" s="13"/>
      <c r="MPP35" s="13"/>
      <c r="MPQ35" s="13"/>
      <c r="MPR35" s="13"/>
      <c r="MPS35" s="13"/>
      <c r="MPT35" s="13"/>
      <c r="MPU35" s="13"/>
      <c r="MPV35" s="13"/>
      <c r="MPW35" s="13"/>
      <c r="MPX35" s="13"/>
      <c r="MPY35" s="13"/>
      <c r="MPZ35" s="13"/>
      <c r="MQA35" s="13"/>
      <c r="MQB35" s="13"/>
      <c r="MQC35" s="13"/>
      <c r="MQD35" s="13"/>
      <c r="MQE35" s="13"/>
      <c r="MQF35" s="13"/>
      <c r="MQG35" s="13"/>
      <c r="MQH35" s="13"/>
      <c r="MQI35" s="13"/>
      <c r="MQJ35" s="13"/>
      <c r="MQK35" s="13"/>
      <c r="MQL35" s="13"/>
      <c r="MQM35" s="13"/>
      <c r="MQN35" s="13"/>
      <c r="MQO35" s="13"/>
      <c r="MQP35" s="13"/>
      <c r="MQQ35" s="13"/>
      <c r="MQR35" s="13"/>
      <c r="MQS35" s="13"/>
      <c r="MQT35" s="13"/>
      <c r="MQU35" s="13"/>
      <c r="MQV35" s="13"/>
      <c r="MQW35" s="13"/>
      <c r="MQX35" s="13"/>
      <c r="MQY35" s="13"/>
      <c r="MQZ35" s="13"/>
      <c r="MRA35" s="13"/>
      <c r="MRB35" s="13"/>
      <c r="MRC35" s="13"/>
      <c r="MRD35" s="13"/>
      <c r="MRE35" s="13"/>
      <c r="MRF35" s="13"/>
      <c r="MRG35" s="13"/>
      <c r="MRH35" s="13"/>
      <c r="MRI35" s="13"/>
      <c r="MRJ35" s="13"/>
      <c r="MRK35" s="13"/>
      <c r="MRL35" s="13"/>
      <c r="MRM35" s="13"/>
      <c r="MRN35" s="13"/>
      <c r="MRO35" s="13"/>
      <c r="MRP35" s="13"/>
      <c r="MRQ35" s="13"/>
      <c r="MRR35" s="13"/>
      <c r="MRS35" s="13"/>
      <c r="MRT35" s="13"/>
      <c r="MRU35" s="13"/>
      <c r="MRV35" s="13"/>
      <c r="MRW35" s="13"/>
      <c r="MRX35" s="13"/>
      <c r="MRY35" s="13"/>
      <c r="MRZ35" s="13"/>
      <c r="MSA35" s="13"/>
      <c r="MSB35" s="13"/>
      <c r="MSC35" s="13"/>
      <c r="MSD35" s="13"/>
      <c r="MSE35" s="13"/>
      <c r="MSF35" s="13"/>
      <c r="MSG35" s="13"/>
      <c r="MSH35" s="13"/>
      <c r="MSI35" s="13"/>
      <c r="MSJ35" s="13"/>
      <c r="MSK35" s="13"/>
      <c r="MSL35" s="13"/>
      <c r="MSM35" s="13"/>
      <c r="MSN35" s="13"/>
      <c r="MSO35" s="13"/>
      <c r="MSP35" s="13"/>
      <c r="MSQ35" s="13"/>
      <c r="MSR35" s="13"/>
      <c r="MSS35" s="13"/>
      <c r="MST35" s="13"/>
      <c r="MSU35" s="13"/>
      <c r="MSV35" s="13"/>
      <c r="MSW35" s="13"/>
      <c r="MSX35" s="13"/>
      <c r="MSY35" s="13"/>
      <c r="MSZ35" s="13"/>
      <c r="MTA35" s="13"/>
      <c r="MTB35" s="13"/>
      <c r="MTC35" s="13"/>
      <c r="MTD35" s="13"/>
      <c r="MTE35" s="13"/>
      <c r="MTF35" s="13"/>
      <c r="MTG35" s="13"/>
      <c r="MTH35" s="13"/>
      <c r="MTI35" s="13"/>
      <c r="MTJ35" s="13"/>
      <c r="MTK35" s="13"/>
      <c r="MTL35" s="13"/>
      <c r="MTM35" s="13"/>
      <c r="MTN35" s="13"/>
      <c r="MTO35" s="13"/>
      <c r="MTP35" s="13"/>
      <c r="MTQ35" s="13"/>
      <c r="MTR35" s="13"/>
      <c r="MTS35" s="13"/>
      <c r="MTT35" s="13"/>
      <c r="MTU35" s="13"/>
      <c r="MTV35" s="13"/>
      <c r="MTW35" s="13"/>
      <c r="MTX35" s="13"/>
      <c r="MTY35" s="13"/>
      <c r="MTZ35" s="13"/>
      <c r="MUA35" s="13"/>
      <c r="MUB35" s="13"/>
      <c r="MUC35" s="13"/>
      <c r="MUD35" s="13"/>
      <c r="MUE35" s="13"/>
      <c r="MUF35" s="13"/>
      <c r="MUG35" s="13"/>
      <c r="MUH35" s="13"/>
      <c r="MUI35" s="13"/>
      <c r="MUJ35" s="13"/>
      <c r="MUK35" s="13"/>
      <c r="MUL35" s="13"/>
      <c r="MUM35" s="13"/>
      <c r="MUN35" s="13"/>
      <c r="MUO35" s="13"/>
      <c r="MUP35" s="13"/>
      <c r="MUQ35" s="13"/>
      <c r="MUR35" s="13"/>
      <c r="MUS35" s="13"/>
      <c r="MUT35" s="13"/>
      <c r="MUU35" s="13"/>
      <c r="MUV35" s="13"/>
      <c r="MUW35" s="13"/>
      <c r="MUX35" s="13"/>
      <c r="MUY35" s="13"/>
      <c r="MUZ35" s="13"/>
      <c r="MVA35" s="13"/>
      <c r="MVB35" s="13"/>
      <c r="MVC35" s="13"/>
      <c r="MVD35" s="13"/>
      <c r="MVE35" s="13"/>
      <c r="MVF35" s="13"/>
      <c r="MVG35" s="13"/>
      <c r="MVH35" s="13"/>
      <c r="MVI35" s="13"/>
      <c r="MVJ35" s="13"/>
      <c r="MVK35" s="13"/>
      <c r="MVL35" s="13"/>
      <c r="MVM35" s="13"/>
      <c r="MVN35" s="13"/>
      <c r="MVO35" s="13"/>
      <c r="MVP35" s="13"/>
      <c r="MVQ35" s="13"/>
      <c r="MVR35" s="13"/>
      <c r="MVS35" s="13"/>
      <c r="MVT35" s="13"/>
      <c r="MVU35" s="13"/>
      <c r="MVV35" s="13"/>
      <c r="MVW35" s="13"/>
      <c r="MVX35" s="13"/>
      <c r="MVY35" s="13"/>
      <c r="MVZ35" s="13"/>
      <c r="MWA35" s="13"/>
      <c r="MWB35" s="13"/>
      <c r="MWC35" s="13"/>
      <c r="MWD35" s="13"/>
      <c r="MWE35" s="13"/>
      <c r="MWF35" s="13"/>
      <c r="MWG35" s="13"/>
      <c r="MWH35" s="13"/>
      <c r="MWI35" s="13"/>
      <c r="MWJ35" s="13"/>
      <c r="MWK35" s="13"/>
      <c r="MWL35" s="13"/>
      <c r="MWM35" s="13"/>
      <c r="MWN35" s="13"/>
      <c r="MWO35" s="13"/>
      <c r="MWP35" s="13"/>
      <c r="MWQ35" s="13"/>
      <c r="MWR35" s="13"/>
      <c r="MWS35" s="13"/>
      <c r="MWT35" s="13"/>
      <c r="MWU35" s="13"/>
      <c r="MWV35" s="13"/>
      <c r="MWW35" s="13"/>
      <c r="MWX35" s="13"/>
      <c r="MWY35" s="13"/>
      <c r="MWZ35" s="13"/>
      <c r="MXA35" s="13"/>
      <c r="MXB35" s="13"/>
      <c r="MXC35" s="13"/>
      <c r="MXD35" s="13"/>
      <c r="MXE35" s="13"/>
      <c r="MXF35" s="13"/>
      <c r="MXG35" s="13"/>
      <c r="MXH35" s="13"/>
      <c r="MXI35" s="13"/>
      <c r="MXJ35" s="13"/>
      <c r="MXK35" s="13"/>
      <c r="MXL35" s="13"/>
      <c r="MXM35" s="13"/>
      <c r="MXN35" s="13"/>
      <c r="MXO35" s="13"/>
      <c r="MXP35" s="13"/>
      <c r="MXQ35" s="13"/>
      <c r="MXR35" s="13"/>
      <c r="MXS35" s="13"/>
      <c r="MXT35" s="13"/>
      <c r="MXU35" s="13"/>
      <c r="MXV35" s="13"/>
      <c r="MXW35" s="13"/>
      <c r="MXX35" s="13"/>
      <c r="MXY35" s="13"/>
      <c r="MXZ35" s="13"/>
      <c r="MYA35" s="13"/>
      <c r="MYB35" s="13"/>
      <c r="MYC35" s="13"/>
      <c r="MYD35" s="13"/>
      <c r="MYE35" s="13"/>
      <c r="MYF35" s="13"/>
      <c r="MYG35" s="13"/>
      <c r="MYH35" s="13"/>
      <c r="MYI35" s="13"/>
      <c r="MYJ35" s="13"/>
      <c r="MYK35" s="13"/>
      <c r="MYL35" s="13"/>
      <c r="MYM35" s="13"/>
      <c r="MYN35" s="13"/>
      <c r="MYO35" s="13"/>
      <c r="MYP35" s="13"/>
      <c r="MYQ35" s="13"/>
      <c r="MYR35" s="13"/>
      <c r="MYS35" s="13"/>
      <c r="MYT35" s="13"/>
      <c r="MYU35" s="13"/>
      <c r="MYV35" s="13"/>
      <c r="MYW35" s="13"/>
      <c r="MYX35" s="13"/>
      <c r="MYY35" s="13"/>
      <c r="MYZ35" s="13"/>
      <c r="MZA35" s="13"/>
      <c r="MZB35" s="13"/>
      <c r="MZC35" s="13"/>
      <c r="MZD35" s="13"/>
      <c r="MZE35" s="13"/>
      <c r="MZF35" s="13"/>
      <c r="MZG35" s="13"/>
      <c r="MZH35" s="13"/>
      <c r="MZI35" s="13"/>
      <c r="MZJ35" s="13"/>
      <c r="MZK35" s="13"/>
      <c r="MZL35" s="13"/>
      <c r="MZM35" s="13"/>
      <c r="MZN35" s="13"/>
      <c r="MZO35" s="13"/>
      <c r="MZP35" s="13"/>
      <c r="MZQ35" s="13"/>
      <c r="MZR35" s="13"/>
      <c r="MZS35" s="13"/>
      <c r="MZT35" s="13"/>
      <c r="MZU35" s="13"/>
      <c r="MZV35" s="13"/>
      <c r="MZW35" s="13"/>
      <c r="MZX35" s="13"/>
      <c r="MZY35" s="13"/>
      <c r="MZZ35" s="13"/>
      <c r="NAA35" s="13"/>
      <c r="NAB35" s="13"/>
      <c r="NAC35" s="13"/>
      <c r="NAD35" s="13"/>
      <c r="NAE35" s="13"/>
      <c r="NAF35" s="13"/>
      <c r="NAG35" s="13"/>
      <c r="NAH35" s="13"/>
      <c r="NAI35" s="13"/>
      <c r="NAJ35" s="13"/>
      <c r="NAK35" s="13"/>
      <c r="NAL35" s="13"/>
      <c r="NAM35" s="13"/>
      <c r="NAN35" s="13"/>
      <c r="NAO35" s="13"/>
      <c r="NAP35" s="13"/>
      <c r="NAQ35" s="13"/>
      <c r="NAR35" s="13"/>
      <c r="NAS35" s="13"/>
      <c r="NAT35" s="13"/>
      <c r="NAU35" s="13"/>
      <c r="NAV35" s="13"/>
      <c r="NAW35" s="13"/>
      <c r="NAX35" s="13"/>
      <c r="NAY35" s="13"/>
      <c r="NAZ35" s="13"/>
      <c r="NBA35" s="13"/>
      <c r="NBB35" s="13"/>
      <c r="NBC35" s="13"/>
      <c r="NBD35" s="13"/>
      <c r="NBE35" s="13"/>
      <c r="NBF35" s="13"/>
      <c r="NBG35" s="13"/>
      <c r="NBH35" s="13"/>
      <c r="NBI35" s="13"/>
      <c r="NBJ35" s="13"/>
      <c r="NBK35" s="13"/>
      <c r="NBL35" s="13"/>
      <c r="NBM35" s="13"/>
      <c r="NBN35" s="13"/>
      <c r="NBO35" s="13"/>
      <c r="NBP35" s="13"/>
      <c r="NBQ35" s="13"/>
      <c r="NBR35" s="13"/>
      <c r="NBS35" s="13"/>
      <c r="NBT35" s="13"/>
      <c r="NBU35" s="13"/>
      <c r="NBV35" s="13"/>
      <c r="NBW35" s="13"/>
      <c r="NBX35" s="13"/>
      <c r="NBY35" s="13"/>
      <c r="NBZ35" s="13"/>
      <c r="NCA35" s="13"/>
      <c r="NCB35" s="13"/>
      <c r="NCC35" s="13"/>
      <c r="NCD35" s="13"/>
      <c r="NCE35" s="13"/>
      <c r="NCF35" s="13"/>
      <c r="NCG35" s="13"/>
      <c r="NCH35" s="13"/>
      <c r="NCI35" s="13"/>
      <c r="NCJ35" s="13"/>
      <c r="NCK35" s="13"/>
      <c r="NCL35" s="13"/>
      <c r="NCM35" s="13"/>
      <c r="NCN35" s="13"/>
      <c r="NCO35" s="13"/>
      <c r="NCP35" s="13"/>
      <c r="NCQ35" s="13"/>
      <c r="NCR35" s="13"/>
      <c r="NCS35" s="13"/>
      <c r="NCT35" s="13"/>
      <c r="NCU35" s="13"/>
      <c r="NCV35" s="13"/>
      <c r="NCW35" s="13"/>
      <c r="NCX35" s="13"/>
      <c r="NCY35" s="13"/>
      <c r="NCZ35" s="13"/>
      <c r="NDA35" s="13"/>
      <c r="NDB35" s="13"/>
      <c r="NDC35" s="13"/>
      <c r="NDD35" s="13"/>
      <c r="NDE35" s="13"/>
      <c r="NDF35" s="13"/>
      <c r="NDG35" s="13"/>
      <c r="NDH35" s="13"/>
      <c r="NDI35" s="13"/>
      <c r="NDJ35" s="13"/>
      <c r="NDK35" s="13"/>
      <c r="NDL35" s="13"/>
      <c r="NDM35" s="13"/>
      <c r="NDN35" s="13"/>
      <c r="NDO35" s="13"/>
      <c r="NDP35" s="13"/>
      <c r="NDQ35" s="13"/>
      <c r="NDR35" s="13"/>
      <c r="NDS35" s="13"/>
      <c r="NDT35" s="13"/>
      <c r="NDU35" s="13"/>
      <c r="NDV35" s="13"/>
      <c r="NDW35" s="13"/>
      <c r="NDX35" s="13"/>
      <c r="NDY35" s="13"/>
      <c r="NDZ35" s="13"/>
      <c r="NEA35" s="13"/>
      <c r="NEB35" s="13"/>
      <c r="NEC35" s="13"/>
      <c r="NED35" s="13"/>
      <c r="NEE35" s="13"/>
      <c r="NEF35" s="13"/>
      <c r="NEG35" s="13"/>
      <c r="NEH35" s="13"/>
      <c r="NEI35" s="13"/>
      <c r="NEJ35" s="13"/>
      <c r="NEK35" s="13"/>
      <c r="NEL35" s="13"/>
      <c r="NEM35" s="13"/>
      <c r="NEN35" s="13"/>
      <c r="NEO35" s="13"/>
      <c r="NEP35" s="13"/>
      <c r="NEQ35" s="13"/>
      <c r="NER35" s="13"/>
      <c r="NES35" s="13"/>
      <c r="NET35" s="13"/>
      <c r="NEU35" s="13"/>
      <c r="NEV35" s="13"/>
      <c r="NEW35" s="13"/>
      <c r="NEX35" s="13"/>
      <c r="NEY35" s="13"/>
      <c r="NEZ35" s="13"/>
      <c r="NFA35" s="13"/>
      <c r="NFB35" s="13"/>
      <c r="NFC35" s="13"/>
      <c r="NFD35" s="13"/>
      <c r="NFE35" s="13"/>
      <c r="NFF35" s="13"/>
      <c r="NFG35" s="13"/>
      <c r="NFH35" s="13"/>
      <c r="NFI35" s="13"/>
      <c r="NFJ35" s="13"/>
      <c r="NFK35" s="13"/>
      <c r="NFL35" s="13"/>
      <c r="NFM35" s="13"/>
      <c r="NFN35" s="13"/>
      <c r="NFO35" s="13"/>
      <c r="NFP35" s="13"/>
      <c r="NFQ35" s="13"/>
      <c r="NFR35" s="13"/>
      <c r="NFS35" s="13"/>
      <c r="NFT35" s="13"/>
      <c r="NFU35" s="13"/>
      <c r="NFV35" s="13"/>
      <c r="NFW35" s="13"/>
      <c r="NFX35" s="13"/>
      <c r="NFY35" s="13"/>
      <c r="NFZ35" s="13"/>
      <c r="NGA35" s="13"/>
      <c r="NGB35" s="13"/>
      <c r="NGC35" s="13"/>
      <c r="NGD35" s="13"/>
      <c r="NGE35" s="13"/>
      <c r="NGF35" s="13"/>
      <c r="NGG35" s="13"/>
      <c r="NGH35" s="13"/>
      <c r="NGI35" s="13"/>
      <c r="NGJ35" s="13"/>
      <c r="NGK35" s="13"/>
      <c r="NGL35" s="13"/>
      <c r="NGM35" s="13"/>
      <c r="NGN35" s="13"/>
      <c r="NGO35" s="13"/>
      <c r="NGP35" s="13"/>
      <c r="NGQ35" s="13"/>
      <c r="NGR35" s="13"/>
      <c r="NGS35" s="13"/>
      <c r="NGT35" s="13"/>
      <c r="NGU35" s="13"/>
      <c r="NGV35" s="13"/>
      <c r="NGW35" s="13"/>
      <c r="NGX35" s="13"/>
      <c r="NGY35" s="13"/>
      <c r="NGZ35" s="13"/>
      <c r="NHA35" s="13"/>
      <c r="NHB35" s="13"/>
      <c r="NHC35" s="13"/>
      <c r="NHD35" s="13"/>
      <c r="NHE35" s="13"/>
      <c r="NHF35" s="13"/>
      <c r="NHG35" s="13"/>
      <c r="NHH35" s="13"/>
      <c r="NHI35" s="13"/>
      <c r="NHJ35" s="13"/>
      <c r="NHK35" s="13"/>
      <c r="NHL35" s="13"/>
      <c r="NHM35" s="13"/>
      <c r="NHN35" s="13"/>
      <c r="NHO35" s="13"/>
      <c r="NHP35" s="13"/>
      <c r="NHQ35" s="13"/>
      <c r="NHR35" s="13"/>
      <c r="NHS35" s="13"/>
      <c r="NHT35" s="13"/>
      <c r="NHU35" s="13"/>
      <c r="NHV35" s="13"/>
      <c r="NHW35" s="13"/>
      <c r="NHX35" s="13"/>
      <c r="NHY35" s="13"/>
      <c r="NHZ35" s="13"/>
      <c r="NIA35" s="13"/>
      <c r="NIB35" s="13"/>
      <c r="NIC35" s="13"/>
      <c r="NID35" s="13"/>
      <c r="NIE35" s="13"/>
      <c r="NIF35" s="13"/>
      <c r="NIG35" s="13"/>
      <c r="NIH35" s="13"/>
      <c r="NII35" s="13"/>
      <c r="NIJ35" s="13"/>
      <c r="NIK35" s="13"/>
      <c r="NIL35" s="13"/>
      <c r="NIM35" s="13"/>
      <c r="NIN35" s="13"/>
      <c r="NIO35" s="13"/>
      <c r="NIP35" s="13"/>
      <c r="NIQ35" s="13"/>
      <c r="NIR35" s="13"/>
      <c r="NIS35" s="13"/>
      <c r="NIT35" s="13"/>
      <c r="NIU35" s="13"/>
      <c r="NIV35" s="13"/>
      <c r="NIW35" s="13"/>
      <c r="NIX35" s="13"/>
      <c r="NIY35" s="13"/>
      <c r="NIZ35" s="13"/>
      <c r="NJA35" s="13"/>
      <c r="NJB35" s="13"/>
      <c r="NJC35" s="13"/>
      <c r="NJD35" s="13"/>
      <c r="NJE35" s="13"/>
      <c r="NJF35" s="13"/>
      <c r="NJG35" s="13"/>
      <c r="NJH35" s="13"/>
      <c r="NJI35" s="13"/>
      <c r="NJJ35" s="13"/>
      <c r="NJK35" s="13"/>
      <c r="NJL35" s="13"/>
      <c r="NJM35" s="13"/>
      <c r="NJN35" s="13"/>
      <c r="NJO35" s="13"/>
      <c r="NJP35" s="13"/>
      <c r="NJQ35" s="13"/>
      <c r="NJR35" s="13"/>
      <c r="NJS35" s="13"/>
      <c r="NJT35" s="13"/>
      <c r="NJU35" s="13"/>
      <c r="NJV35" s="13"/>
      <c r="NJW35" s="13"/>
      <c r="NJX35" s="13"/>
      <c r="NJY35" s="13"/>
      <c r="NJZ35" s="13"/>
      <c r="NKA35" s="13"/>
      <c r="NKB35" s="13"/>
      <c r="NKC35" s="13"/>
      <c r="NKD35" s="13"/>
      <c r="NKE35" s="13"/>
      <c r="NKF35" s="13"/>
      <c r="NKG35" s="13"/>
      <c r="NKH35" s="13"/>
      <c r="NKI35" s="13"/>
      <c r="NKJ35" s="13"/>
      <c r="NKK35" s="13"/>
      <c r="NKL35" s="13"/>
      <c r="NKM35" s="13"/>
      <c r="NKN35" s="13"/>
      <c r="NKO35" s="13"/>
      <c r="NKP35" s="13"/>
      <c r="NKQ35" s="13"/>
      <c r="NKR35" s="13"/>
      <c r="NKS35" s="13"/>
      <c r="NKT35" s="13"/>
      <c r="NKU35" s="13"/>
      <c r="NKV35" s="13"/>
      <c r="NKW35" s="13"/>
      <c r="NKX35" s="13"/>
      <c r="NKY35" s="13"/>
      <c r="NKZ35" s="13"/>
      <c r="NLA35" s="13"/>
      <c r="NLB35" s="13"/>
      <c r="NLC35" s="13"/>
      <c r="NLD35" s="13"/>
      <c r="NLE35" s="13"/>
      <c r="NLF35" s="13"/>
      <c r="NLG35" s="13"/>
      <c r="NLH35" s="13"/>
      <c r="NLI35" s="13"/>
      <c r="NLJ35" s="13"/>
      <c r="NLK35" s="13"/>
      <c r="NLL35" s="13"/>
      <c r="NLM35" s="13"/>
      <c r="NLN35" s="13"/>
      <c r="NLO35" s="13"/>
      <c r="NLP35" s="13"/>
      <c r="NLQ35" s="13"/>
      <c r="NLR35" s="13"/>
      <c r="NLS35" s="13"/>
      <c r="NLT35" s="13"/>
      <c r="NLU35" s="13"/>
      <c r="NLV35" s="13"/>
      <c r="NLW35" s="13"/>
      <c r="NLX35" s="13"/>
      <c r="NLY35" s="13"/>
      <c r="NLZ35" s="13"/>
      <c r="NMA35" s="13"/>
      <c r="NMB35" s="13"/>
      <c r="NMC35" s="13"/>
      <c r="NMD35" s="13"/>
      <c r="NME35" s="13"/>
      <c r="NMF35" s="13"/>
      <c r="NMG35" s="13"/>
      <c r="NMH35" s="13"/>
      <c r="NMI35" s="13"/>
      <c r="NMJ35" s="13"/>
      <c r="NMK35" s="13"/>
      <c r="NML35" s="13"/>
      <c r="NMM35" s="13"/>
      <c r="NMN35" s="13"/>
      <c r="NMO35" s="13"/>
      <c r="NMP35" s="13"/>
      <c r="NMQ35" s="13"/>
      <c r="NMR35" s="13"/>
      <c r="NMS35" s="13"/>
      <c r="NMT35" s="13"/>
      <c r="NMU35" s="13"/>
      <c r="NMV35" s="13"/>
      <c r="NMW35" s="13"/>
      <c r="NMX35" s="13"/>
      <c r="NMY35" s="13"/>
      <c r="NMZ35" s="13"/>
      <c r="NNA35" s="13"/>
      <c r="NNB35" s="13"/>
      <c r="NNC35" s="13"/>
      <c r="NND35" s="13"/>
      <c r="NNE35" s="13"/>
      <c r="NNF35" s="13"/>
      <c r="NNG35" s="13"/>
      <c r="NNH35" s="13"/>
      <c r="NNI35" s="13"/>
      <c r="NNJ35" s="13"/>
      <c r="NNK35" s="13"/>
      <c r="NNL35" s="13"/>
      <c r="NNM35" s="13"/>
      <c r="NNN35" s="13"/>
      <c r="NNO35" s="13"/>
      <c r="NNP35" s="13"/>
      <c r="NNQ35" s="13"/>
      <c r="NNR35" s="13"/>
      <c r="NNS35" s="13"/>
      <c r="NNT35" s="13"/>
      <c r="NNU35" s="13"/>
      <c r="NNV35" s="13"/>
      <c r="NNW35" s="13"/>
      <c r="NNX35" s="13"/>
      <c r="NNY35" s="13"/>
      <c r="NNZ35" s="13"/>
      <c r="NOA35" s="13"/>
      <c r="NOB35" s="13"/>
      <c r="NOC35" s="13"/>
      <c r="NOD35" s="13"/>
      <c r="NOE35" s="13"/>
      <c r="NOF35" s="13"/>
      <c r="NOG35" s="13"/>
      <c r="NOH35" s="13"/>
      <c r="NOI35" s="13"/>
      <c r="NOJ35" s="13"/>
      <c r="NOK35" s="13"/>
      <c r="NOL35" s="13"/>
      <c r="NOM35" s="13"/>
      <c r="NON35" s="13"/>
      <c r="NOO35" s="13"/>
      <c r="NOP35" s="13"/>
      <c r="NOQ35" s="13"/>
      <c r="NOR35" s="13"/>
      <c r="NOS35" s="13"/>
      <c r="NOT35" s="13"/>
      <c r="NOU35" s="13"/>
      <c r="NOV35" s="13"/>
      <c r="NOW35" s="13"/>
      <c r="NOX35" s="13"/>
      <c r="NOY35" s="13"/>
      <c r="NOZ35" s="13"/>
      <c r="NPA35" s="13"/>
      <c r="NPB35" s="13"/>
      <c r="NPC35" s="13"/>
      <c r="NPD35" s="13"/>
      <c r="NPE35" s="13"/>
      <c r="NPF35" s="13"/>
      <c r="NPG35" s="13"/>
      <c r="NPH35" s="13"/>
      <c r="NPI35" s="13"/>
      <c r="NPJ35" s="13"/>
      <c r="NPK35" s="13"/>
      <c r="NPL35" s="13"/>
      <c r="NPM35" s="13"/>
      <c r="NPN35" s="13"/>
      <c r="NPO35" s="13"/>
      <c r="NPP35" s="13"/>
      <c r="NPQ35" s="13"/>
      <c r="NPR35" s="13"/>
      <c r="NPS35" s="13"/>
      <c r="NPT35" s="13"/>
      <c r="NPU35" s="13"/>
      <c r="NPV35" s="13"/>
      <c r="NPW35" s="13"/>
      <c r="NPX35" s="13"/>
      <c r="NPY35" s="13"/>
      <c r="NPZ35" s="13"/>
      <c r="NQA35" s="13"/>
      <c r="NQB35" s="13"/>
      <c r="NQC35" s="13"/>
      <c r="NQD35" s="13"/>
      <c r="NQE35" s="13"/>
      <c r="NQF35" s="13"/>
      <c r="NQG35" s="13"/>
      <c r="NQH35" s="13"/>
      <c r="NQI35" s="13"/>
      <c r="NQJ35" s="13"/>
      <c r="NQK35" s="13"/>
      <c r="NQL35" s="13"/>
      <c r="NQM35" s="13"/>
      <c r="NQN35" s="13"/>
      <c r="NQO35" s="13"/>
      <c r="NQP35" s="13"/>
      <c r="NQQ35" s="13"/>
      <c r="NQR35" s="13"/>
      <c r="NQS35" s="13"/>
      <c r="NQT35" s="13"/>
      <c r="NQU35" s="13"/>
      <c r="NQV35" s="13"/>
      <c r="NQW35" s="13"/>
      <c r="NQX35" s="13"/>
      <c r="NQY35" s="13"/>
      <c r="NQZ35" s="13"/>
      <c r="NRA35" s="13"/>
      <c r="NRB35" s="13"/>
      <c r="NRC35" s="13"/>
      <c r="NRD35" s="13"/>
      <c r="NRE35" s="13"/>
      <c r="NRF35" s="13"/>
      <c r="NRG35" s="13"/>
      <c r="NRH35" s="13"/>
      <c r="NRI35" s="13"/>
      <c r="NRJ35" s="13"/>
      <c r="NRK35" s="13"/>
      <c r="NRL35" s="13"/>
      <c r="NRM35" s="13"/>
      <c r="NRN35" s="13"/>
      <c r="NRO35" s="13"/>
      <c r="NRP35" s="13"/>
      <c r="NRQ35" s="13"/>
      <c r="NRR35" s="13"/>
      <c r="NRS35" s="13"/>
      <c r="NRT35" s="13"/>
      <c r="NRU35" s="13"/>
      <c r="NRV35" s="13"/>
      <c r="NRW35" s="13"/>
      <c r="NRX35" s="13"/>
      <c r="NRY35" s="13"/>
      <c r="NRZ35" s="13"/>
      <c r="NSA35" s="13"/>
      <c r="NSB35" s="13"/>
      <c r="NSC35" s="13"/>
      <c r="NSD35" s="13"/>
      <c r="NSE35" s="13"/>
      <c r="NSF35" s="13"/>
      <c r="NSG35" s="13"/>
      <c r="NSH35" s="13"/>
      <c r="NSI35" s="13"/>
      <c r="NSJ35" s="13"/>
      <c r="NSK35" s="13"/>
      <c r="NSL35" s="13"/>
      <c r="NSM35" s="13"/>
      <c r="NSN35" s="13"/>
      <c r="NSO35" s="13"/>
      <c r="NSP35" s="13"/>
      <c r="NSQ35" s="13"/>
      <c r="NSR35" s="13"/>
      <c r="NSS35" s="13"/>
      <c r="NST35" s="13"/>
      <c r="NSU35" s="13"/>
      <c r="NSV35" s="13"/>
      <c r="NSW35" s="13"/>
      <c r="NSX35" s="13"/>
      <c r="NSY35" s="13"/>
      <c r="NSZ35" s="13"/>
      <c r="NTA35" s="13"/>
      <c r="NTB35" s="13"/>
      <c r="NTC35" s="13"/>
      <c r="NTD35" s="13"/>
      <c r="NTE35" s="13"/>
      <c r="NTF35" s="13"/>
      <c r="NTG35" s="13"/>
      <c r="NTH35" s="13"/>
      <c r="NTI35" s="13"/>
      <c r="NTJ35" s="13"/>
      <c r="NTK35" s="13"/>
      <c r="NTL35" s="13"/>
      <c r="NTM35" s="13"/>
      <c r="NTN35" s="13"/>
      <c r="NTO35" s="13"/>
      <c r="NTP35" s="13"/>
      <c r="NTQ35" s="13"/>
      <c r="NTR35" s="13"/>
      <c r="NTS35" s="13"/>
      <c r="NTT35" s="13"/>
      <c r="NTU35" s="13"/>
      <c r="NTV35" s="13"/>
      <c r="NTW35" s="13"/>
      <c r="NTX35" s="13"/>
      <c r="NTY35" s="13"/>
      <c r="NTZ35" s="13"/>
      <c r="NUA35" s="13"/>
      <c r="NUB35" s="13"/>
      <c r="NUC35" s="13"/>
      <c r="NUD35" s="13"/>
      <c r="NUE35" s="13"/>
      <c r="NUF35" s="13"/>
      <c r="NUG35" s="13"/>
      <c r="NUH35" s="13"/>
      <c r="NUI35" s="13"/>
      <c r="NUJ35" s="13"/>
      <c r="NUK35" s="13"/>
      <c r="NUL35" s="13"/>
      <c r="NUM35" s="13"/>
      <c r="NUN35" s="13"/>
      <c r="NUO35" s="13"/>
      <c r="NUP35" s="13"/>
      <c r="NUQ35" s="13"/>
      <c r="NUR35" s="13"/>
      <c r="NUS35" s="13"/>
      <c r="NUT35" s="13"/>
      <c r="NUU35" s="13"/>
      <c r="NUV35" s="13"/>
      <c r="NUW35" s="13"/>
      <c r="NUX35" s="13"/>
      <c r="NUY35" s="13"/>
      <c r="NUZ35" s="13"/>
      <c r="NVA35" s="13"/>
      <c r="NVB35" s="13"/>
      <c r="NVC35" s="13"/>
      <c r="NVD35" s="13"/>
      <c r="NVE35" s="13"/>
      <c r="NVF35" s="13"/>
      <c r="NVG35" s="13"/>
      <c r="NVH35" s="13"/>
      <c r="NVI35" s="13"/>
      <c r="NVJ35" s="13"/>
      <c r="NVK35" s="13"/>
      <c r="NVL35" s="13"/>
      <c r="NVM35" s="13"/>
      <c r="NVN35" s="13"/>
      <c r="NVO35" s="13"/>
      <c r="NVP35" s="13"/>
      <c r="NVQ35" s="13"/>
      <c r="NVR35" s="13"/>
      <c r="NVS35" s="13"/>
      <c r="NVT35" s="13"/>
      <c r="NVU35" s="13"/>
      <c r="NVV35" s="13"/>
      <c r="NVW35" s="13"/>
      <c r="NVX35" s="13"/>
      <c r="NVY35" s="13"/>
      <c r="NVZ35" s="13"/>
      <c r="NWA35" s="13"/>
      <c r="NWB35" s="13"/>
      <c r="NWC35" s="13"/>
      <c r="NWD35" s="13"/>
      <c r="NWE35" s="13"/>
      <c r="NWF35" s="13"/>
      <c r="NWG35" s="13"/>
      <c r="NWH35" s="13"/>
      <c r="NWI35" s="13"/>
      <c r="NWJ35" s="13"/>
      <c r="NWK35" s="13"/>
      <c r="NWL35" s="13"/>
      <c r="NWM35" s="13"/>
      <c r="NWN35" s="13"/>
      <c r="NWO35" s="13"/>
      <c r="NWP35" s="13"/>
      <c r="NWQ35" s="13"/>
      <c r="NWR35" s="13"/>
      <c r="NWS35" s="13"/>
      <c r="NWT35" s="13"/>
      <c r="NWU35" s="13"/>
      <c r="NWV35" s="13"/>
      <c r="NWW35" s="13"/>
      <c r="NWX35" s="13"/>
      <c r="NWY35" s="13"/>
      <c r="NWZ35" s="13"/>
      <c r="NXA35" s="13"/>
      <c r="NXB35" s="13"/>
      <c r="NXC35" s="13"/>
      <c r="NXD35" s="13"/>
      <c r="NXE35" s="13"/>
      <c r="NXF35" s="13"/>
      <c r="NXG35" s="13"/>
      <c r="NXH35" s="13"/>
      <c r="NXI35" s="13"/>
      <c r="NXJ35" s="13"/>
      <c r="NXK35" s="13"/>
      <c r="NXL35" s="13"/>
      <c r="NXM35" s="13"/>
      <c r="NXN35" s="13"/>
      <c r="NXO35" s="13"/>
      <c r="NXP35" s="13"/>
      <c r="NXQ35" s="13"/>
      <c r="NXR35" s="13"/>
      <c r="NXS35" s="13"/>
      <c r="NXT35" s="13"/>
      <c r="NXU35" s="13"/>
      <c r="NXV35" s="13"/>
      <c r="NXW35" s="13"/>
      <c r="NXX35" s="13"/>
      <c r="NXY35" s="13"/>
      <c r="NXZ35" s="13"/>
      <c r="NYA35" s="13"/>
      <c r="NYB35" s="13"/>
      <c r="NYC35" s="13"/>
      <c r="NYD35" s="13"/>
      <c r="NYE35" s="13"/>
      <c r="NYF35" s="13"/>
      <c r="NYG35" s="13"/>
      <c r="NYH35" s="13"/>
      <c r="NYI35" s="13"/>
      <c r="NYJ35" s="13"/>
      <c r="NYK35" s="13"/>
      <c r="NYL35" s="13"/>
      <c r="NYM35" s="13"/>
      <c r="NYN35" s="13"/>
      <c r="NYO35" s="13"/>
      <c r="NYP35" s="13"/>
      <c r="NYQ35" s="13"/>
      <c r="NYR35" s="13"/>
      <c r="NYS35" s="13"/>
      <c r="NYT35" s="13"/>
      <c r="NYU35" s="13"/>
      <c r="NYV35" s="13"/>
      <c r="NYW35" s="13"/>
      <c r="NYX35" s="13"/>
      <c r="NYY35" s="13"/>
      <c r="NYZ35" s="13"/>
      <c r="NZA35" s="13"/>
      <c r="NZB35" s="13"/>
      <c r="NZC35" s="13"/>
      <c r="NZD35" s="13"/>
      <c r="NZE35" s="13"/>
      <c r="NZF35" s="13"/>
      <c r="NZG35" s="13"/>
      <c r="NZH35" s="13"/>
      <c r="NZI35" s="13"/>
      <c r="NZJ35" s="13"/>
      <c r="NZK35" s="13"/>
      <c r="NZL35" s="13"/>
      <c r="NZM35" s="13"/>
      <c r="NZN35" s="13"/>
      <c r="NZO35" s="13"/>
      <c r="NZP35" s="13"/>
      <c r="NZQ35" s="13"/>
      <c r="NZR35" s="13"/>
      <c r="NZS35" s="13"/>
      <c r="NZT35" s="13"/>
      <c r="NZU35" s="13"/>
      <c r="NZV35" s="13"/>
      <c r="NZW35" s="13"/>
      <c r="NZX35" s="13"/>
      <c r="NZY35" s="13"/>
      <c r="NZZ35" s="13"/>
      <c r="OAA35" s="13"/>
      <c r="OAB35" s="13"/>
      <c r="OAC35" s="13"/>
      <c r="OAD35" s="13"/>
      <c r="OAE35" s="13"/>
      <c r="OAF35" s="13"/>
      <c r="OAG35" s="13"/>
      <c r="OAH35" s="13"/>
      <c r="OAI35" s="13"/>
      <c r="OAJ35" s="13"/>
      <c r="OAK35" s="13"/>
      <c r="OAL35" s="13"/>
      <c r="OAM35" s="13"/>
      <c r="OAN35" s="13"/>
      <c r="OAO35" s="13"/>
      <c r="OAP35" s="13"/>
      <c r="OAQ35" s="13"/>
      <c r="OAR35" s="13"/>
      <c r="OAS35" s="13"/>
      <c r="OAT35" s="13"/>
      <c r="OAU35" s="13"/>
      <c r="OAV35" s="13"/>
      <c r="OAW35" s="13"/>
      <c r="OAX35" s="13"/>
      <c r="OAY35" s="13"/>
      <c r="OAZ35" s="13"/>
      <c r="OBA35" s="13"/>
      <c r="OBB35" s="13"/>
      <c r="OBC35" s="13"/>
      <c r="OBD35" s="13"/>
      <c r="OBE35" s="13"/>
      <c r="OBF35" s="13"/>
      <c r="OBG35" s="13"/>
      <c r="OBH35" s="13"/>
      <c r="OBI35" s="13"/>
      <c r="OBJ35" s="13"/>
      <c r="OBK35" s="13"/>
      <c r="OBL35" s="13"/>
      <c r="OBM35" s="13"/>
      <c r="OBN35" s="13"/>
      <c r="OBO35" s="13"/>
      <c r="OBP35" s="13"/>
      <c r="OBQ35" s="13"/>
      <c r="OBR35" s="13"/>
      <c r="OBS35" s="13"/>
      <c r="OBT35" s="13"/>
      <c r="OBU35" s="13"/>
      <c r="OBV35" s="13"/>
      <c r="OBW35" s="13"/>
      <c r="OBX35" s="13"/>
      <c r="OBY35" s="13"/>
      <c r="OBZ35" s="13"/>
      <c r="OCA35" s="13"/>
      <c r="OCB35" s="13"/>
      <c r="OCC35" s="13"/>
      <c r="OCD35" s="13"/>
      <c r="OCE35" s="13"/>
      <c r="OCF35" s="13"/>
      <c r="OCG35" s="13"/>
      <c r="OCH35" s="13"/>
      <c r="OCI35" s="13"/>
      <c r="OCJ35" s="13"/>
      <c r="OCK35" s="13"/>
      <c r="OCL35" s="13"/>
      <c r="OCM35" s="13"/>
      <c r="OCN35" s="13"/>
      <c r="OCO35" s="13"/>
      <c r="OCP35" s="13"/>
      <c r="OCQ35" s="13"/>
      <c r="OCR35" s="13"/>
      <c r="OCS35" s="13"/>
      <c r="OCT35" s="13"/>
      <c r="OCU35" s="13"/>
      <c r="OCV35" s="13"/>
      <c r="OCW35" s="13"/>
      <c r="OCX35" s="13"/>
      <c r="OCY35" s="13"/>
      <c r="OCZ35" s="13"/>
      <c r="ODA35" s="13"/>
      <c r="ODB35" s="13"/>
      <c r="ODC35" s="13"/>
      <c r="ODD35" s="13"/>
      <c r="ODE35" s="13"/>
      <c r="ODF35" s="13"/>
      <c r="ODG35" s="13"/>
      <c r="ODH35" s="13"/>
      <c r="ODI35" s="13"/>
      <c r="ODJ35" s="13"/>
      <c r="ODK35" s="13"/>
      <c r="ODL35" s="13"/>
      <c r="ODM35" s="13"/>
      <c r="ODN35" s="13"/>
      <c r="ODO35" s="13"/>
      <c r="ODP35" s="13"/>
      <c r="ODQ35" s="13"/>
      <c r="ODR35" s="13"/>
      <c r="ODS35" s="13"/>
      <c r="ODT35" s="13"/>
      <c r="ODU35" s="13"/>
      <c r="ODV35" s="13"/>
      <c r="ODW35" s="13"/>
      <c r="ODX35" s="13"/>
      <c r="ODY35" s="13"/>
      <c r="ODZ35" s="13"/>
      <c r="OEA35" s="13"/>
      <c r="OEB35" s="13"/>
      <c r="OEC35" s="13"/>
      <c r="OED35" s="13"/>
      <c r="OEE35" s="13"/>
      <c r="OEF35" s="13"/>
      <c r="OEG35" s="13"/>
      <c r="OEH35" s="13"/>
      <c r="OEI35" s="13"/>
      <c r="OEJ35" s="13"/>
      <c r="OEK35" s="13"/>
      <c r="OEL35" s="13"/>
      <c r="OEM35" s="13"/>
      <c r="OEN35" s="13"/>
      <c r="OEO35" s="13"/>
      <c r="OEP35" s="13"/>
      <c r="OEQ35" s="13"/>
      <c r="OER35" s="13"/>
      <c r="OES35" s="13"/>
      <c r="OET35" s="13"/>
      <c r="OEU35" s="13"/>
      <c r="OEV35" s="13"/>
      <c r="OEW35" s="13"/>
      <c r="OEX35" s="13"/>
      <c r="OEY35" s="13"/>
      <c r="OEZ35" s="13"/>
      <c r="OFA35" s="13"/>
      <c r="OFB35" s="13"/>
      <c r="OFC35" s="13"/>
      <c r="OFD35" s="13"/>
      <c r="OFE35" s="13"/>
      <c r="OFF35" s="13"/>
      <c r="OFG35" s="13"/>
      <c r="OFH35" s="13"/>
      <c r="OFI35" s="13"/>
      <c r="OFJ35" s="13"/>
      <c r="OFK35" s="13"/>
      <c r="OFL35" s="13"/>
      <c r="OFM35" s="13"/>
      <c r="OFN35" s="13"/>
      <c r="OFO35" s="13"/>
      <c r="OFP35" s="13"/>
      <c r="OFQ35" s="13"/>
      <c r="OFR35" s="13"/>
      <c r="OFS35" s="13"/>
      <c r="OFT35" s="13"/>
      <c r="OFU35" s="13"/>
      <c r="OFV35" s="13"/>
      <c r="OFW35" s="13"/>
      <c r="OFX35" s="13"/>
      <c r="OFY35" s="13"/>
      <c r="OFZ35" s="13"/>
      <c r="OGA35" s="13"/>
      <c r="OGB35" s="13"/>
      <c r="OGC35" s="13"/>
      <c r="OGD35" s="13"/>
      <c r="OGE35" s="13"/>
      <c r="OGF35" s="13"/>
      <c r="OGG35" s="13"/>
      <c r="OGH35" s="13"/>
      <c r="OGI35" s="13"/>
      <c r="OGJ35" s="13"/>
      <c r="OGK35" s="13"/>
      <c r="OGL35" s="13"/>
      <c r="OGM35" s="13"/>
      <c r="OGN35" s="13"/>
      <c r="OGO35" s="13"/>
      <c r="OGP35" s="13"/>
      <c r="OGQ35" s="13"/>
      <c r="OGR35" s="13"/>
      <c r="OGS35" s="13"/>
      <c r="OGT35" s="13"/>
      <c r="OGU35" s="13"/>
      <c r="OGV35" s="13"/>
      <c r="OGW35" s="13"/>
      <c r="OGX35" s="13"/>
      <c r="OGY35" s="13"/>
      <c r="OGZ35" s="13"/>
      <c r="OHA35" s="13"/>
      <c r="OHB35" s="13"/>
      <c r="OHC35" s="13"/>
      <c r="OHD35" s="13"/>
      <c r="OHE35" s="13"/>
      <c r="OHF35" s="13"/>
      <c r="OHG35" s="13"/>
      <c r="OHH35" s="13"/>
      <c r="OHI35" s="13"/>
      <c r="OHJ35" s="13"/>
      <c r="OHK35" s="13"/>
      <c r="OHL35" s="13"/>
      <c r="OHM35" s="13"/>
      <c r="OHN35" s="13"/>
      <c r="OHO35" s="13"/>
      <c r="OHP35" s="13"/>
      <c r="OHQ35" s="13"/>
      <c r="OHR35" s="13"/>
      <c r="OHS35" s="13"/>
      <c r="OHT35" s="13"/>
      <c r="OHU35" s="13"/>
      <c r="OHV35" s="13"/>
      <c r="OHW35" s="13"/>
      <c r="OHX35" s="13"/>
      <c r="OHY35" s="13"/>
      <c r="OHZ35" s="13"/>
      <c r="OIA35" s="13"/>
      <c r="OIB35" s="13"/>
      <c r="OIC35" s="13"/>
      <c r="OID35" s="13"/>
      <c r="OIE35" s="13"/>
      <c r="OIF35" s="13"/>
      <c r="OIG35" s="13"/>
      <c r="OIH35" s="13"/>
      <c r="OII35" s="13"/>
      <c r="OIJ35" s="13"/>
      <c r="OIK35" s="13"/>
      <c r="OIL35" s="13"/>
      <c r="OIM35" s="13"/>
      <c r="OIN35" s="13"/>
      <c r="OIO35" s="13"/>
      <c r="OIP35" s="13"/>
      <c r="OIQ35" s="13"/>
      <c r="OIR35" s="13"/>
      <c r="OIS35" s="13"/>
      <c r="OIT35" s="13"/>
      <c r="OIU35" s="13"/>
      <c r="OIV35" s="13"/>
      <c r="OIW35" s="13"/>
      <c r="OIX35" s="13"/>
      <c r="OIY35" s="13"/>
      <c r="OIZ35" s="13"/>
      <c r="OJA35" s="13"/>
      <c r="OJB35" s="13"/>
      <c r="OJC35" s="13"/>
      <c r="OJD35" s="13"/>
      <c r="OJE35" s="13"/>
      <c r="OJF35" s="13"/>
      <c r="OJG35" s="13"/>
      <c r="OJH35" s="13"/>
      <c r="OJI35" s="13"/>
      <c r="OJJ35" s="13"/>
      <c r="OJK35" s="13"/>
      <c r="OJL35" s="13"/>
      <c r="OJM35" s="13"/>
      <c r="OJN35" s="13"/>
      <c r="OJO35" s="13"/>
      <c r="OJP35" s="13"/>
      <c r="OJQ35" s="13"/>
      <c r="OJR35" s="13"/>
      <c r="OJS35" s="13"/>
      <c r="OJT35" s="13"/>
      <c r="OJU35" s="13"/>
      <c r="OJV35" s="13"/>
      <c r="OJW35" s="13"/>
      <c r="OJX35" s="13"/>
      <c r="OJY35" s="13"/>
      <c r="OJZ35" s="13"/>
      <c r="OKA35" s="13"/>
      <c r="OKB35" s="13"/>
      <c r="OKC35" s="13"/>
      <c r="OKD35" s="13"/>
      <c r="OKE35" s="13"/>
      <c r="OKF35" s="13"/>
      <c r="OKG35" s="13"/>
      <c r="OKH35" s="13"/>
      <c r="OKI35" s="13"/>
      <c r="OKJ35" s="13"/>
      <c r="OKK35" s="13"/>
      <c r="OKL35" s="13"/>
      <c r="OKM35" s="13"/>
      <c r="OKN35" s="13"/>
      <c r="OKO35" s="13"/>
      <c r="OKP35" s="13"/>
      <c r="OKQ35" s="13"/>
      <c r="OKR35" s="13"/>
      <c r="OKS35" s="13"/>
      <c r="OKT35" s="13"/>
      <c r="OKU35" s="13"/>
      <c r="OKV35" s="13"/>
      <c r="OKW35" s="13"/>
      <c r="OKX35" s="13"/>
      <c r="OKY35" s="13"/>
      <c r="OKZ35" s="13"/>
      <c r="OLA35" s="13"/>
      <c r="OLB35" s="13"/>
      <c r="OLC35" s="13"/>
      <c r="OLD35" s="13"/>
      <c r="OLE35" s="13"/>
      <c r="OLF35" s="13"/>
      <c r="OLG35" s="13"/>
      <c r="OLH35" s="13"/>
      <c r="OLI35" s="13"/>
      <c r="OLJ35" s="13"/>
      <c r="OLK35" s="13"/>
      <c r="OLL35" s="13"/>
      <c r="OLM35" s="13"/>
      <c r="OLN35" s="13"/>
      <c r="OLO35" s="13"/>
      <c r="OLP35" s="13"/>
      <c r="OLQ35" s="13"/>
      <c r="OLR35" s="13"/>
      <c r="OLS35" s="13"/>
      <c r="OLT35" s="13"/>
      <c r="OLU35" s="13"/>
      <c r="OLV35" s="13"/>
      <c r="OLW35" s="13"/>
      <c r="OLX35" s="13"/>
      <c r="OLY35" s="13"/>
      <c r="OLZ35" s="13"/>
      <c r="OMA35" s="13"/>
      <c r="OMB35" s="13"/>
      <c r="OMC35" s="13"/>
      <c r="OMD35" s="13"/>
      <c r="OME35" s="13"/>
      <c r="OMF35" s="13"/>
      <c r="OMG35" s="13"/>
      <c r="OMH35" s="13"/>
      <c r="OMI35" s="13"/>
      <c r="OMJ35" s="13"/>
      <c r="OMK35" s="13"/>
      <c r="OML35" s="13"/>
      <c r="OMM35" s="13"/>
      <c r="OMN35" s="13"/>
      <c r="OMO35" s="13"/>
      <c r="OMP35" s="13"/>
      <c r="OMQ35" s="13"/>
      <c r="OMR35" s="13"/>
      <c r="OMS35" s="13"/>
      <c r="OMT35" s="13"/>
      <c r="OMU35" s="13"/>
      <c r="OMV35" s="13"/>
      <c r="OMW35" s="13"/>
      <c r="OMX35" s="13"/>
      <c r="OMY35" s="13"/>
      <c r="OMZ35" s="13"/>
      <c r="ONA35" s="13"/>
      <c r="ONB35" s="13"/>
      <c r="ONC35" s="13"/>
      <c r="OND35" s="13"/>
      <c r="ONE35" s="13"/>
      <c r="ONF35" s="13"/>
      <c r="ONG35" s="13"/>
      <c r="ONH35" s="13"/>
      <c r="ONI35" s="13"/>
      <c r="ONJ35" s="13"/>
      <c r="ONK35" s="13"/>
      <c r="ONL35" s="13"/>
      <c r="ONM35" s="13"/>
      <c r="ONN35" s="13"/>
      <c r="ONO35" s="13"/>
      <c r="ONP35" s="13"/>
      <c r="ONQ35" s="13"/>
      <c r="ONR35" s="13"/>
      <c r="ONS35" s="13"/>
      <c r="ONT35" s="13"/>
      <c r="ONU35" s="13"/>
      <c r="ONV35" s="13"/>
      <c r="ONW35" s="13"/>
      <c r="ONX35" s="13"/>
      <c r="ONY35" s="13"/>
      <c r="ONZ35" s="13"/>
      <c r="OOA35" s="13"/>
      <c r="OOB35" s="13"/>
      <c r="OOC35" s="13"/>
      <c r="OOD35" s="13"/>
      <c r="OOE35" s="13"/>
      <c r="OOF35" s="13"/>
      <c r="OOG35" s="13"/>
      <c r="OOH35" s="13"/>
      <c r="OOI35" s="13"/>
      <c r="OOJ35" s="13"/>
      <c r="OOK35" s="13"/>
      <c r="OOL35" s="13"/>
      <c r="OOM35" s="13"/>
      <c r="OON35" s="13"/>
      <c r="OOO35" s="13"/>
      <c r="OOP35" s="13"/>
      <c r="OOQ35" s="13"/>
      <c r="OOR35" s="13"/>
      <c r="OOS35" s="13"/>
      <c r="OOT35" s="13"/>
      <c r="OOU35" s="13"/>
      <c r="OOV35" s="13"/>
      <c r="OOW35" s="13"/>
      <c r="OOX35" s="13"/>
      <c r="OOY35" s="13"/>
      <c r="OOZ35" s="13"/>
      <c r="OPA35" s="13"/>
      <c r="OPB35" s="13"/>
      <c r="OPC35" s="13"/>
      <c r="OPD35" s="13"/>
      <c r="OPE35" s="13"/>
      <c r="OPF35" s="13"/>
      <c r="OPG35" s="13"/>
      <c r="OPH35" s="13"/>
      <c r="OPI35" s="13"/>
      <c r="OPJ35" s="13"/>
      <c r="OPK35" s="13"/>
      <c r="OPL35" s="13"/>
      <c r="OPM35" s="13"/>
      <c r="OPN35" s="13"/>
      <c r="OPO35" s="13"/>
      <c r="OPP35" s="13"/>
      <c r="OPQ35" s="13"/>
      <c r="OPR35" s="13"/>
      <c r="OPS35" s="13"/>
      <c r="OPT35" s="13"/>
      <c r="OPU35" s="13"/>
      <c r="OPV35" s="13"/>
      <c r="OPW35" s="13"/>
      <c r="OPX35" s="13"/>
      <c r="OPY35" s="13"/>
      <c r="OPZ35" s="13"/>
      <c r="OQA35" s="13"/>
      <c r="OQB35" s="13"/>
      <c r="OQC35" s="13"/>
      <c r="OQD35" s="13"/>
      <c r="OQE35" s="13"/>
      <c r="OQF35" s="13"/>
      <c r="OQG35" s="13"/>
      <c r="OQH35" s="13"/>
      <c r="OQI35" s="13"/>
      <c r="OQJ35" s="13"/>
      <c r="OQK35" s="13"/>
      <c r="OQL35" s="13"/>
      <c r="OQM35" s="13"/>
      <c r="OQN35" s="13"/>
      <c r="OQO35" s="13"/>
      <c r="OQP35" s="13"/>
      <c r="OQQ35" s="13"/>
      <c r="OQR35" s="13"/>
      <c r="OQS35" s="13"/>
      <c r="OQT35" s="13"/>
      <c r="OQU35" s="13"/>
      <c r="OQV35" s="13"/>
      <c r="OQW35" s="13"/>
      <c r="OQX35" s="13"/>
      <c r="OQY35" s="13"/>
      <c r="OQZ35" s="13"/>
      <c r="ORA35" s="13"/>
      <c r="ORB35" s="13"/>
      <c r="ORC35" s="13"/>
      <c r="ORD35" s="13"/>
      <c r="ORE35" s="13"/>
      <c r="ORF35" s="13"/>
      <c r="ORG35" s="13"/>
      <c r="ORH35" s="13"/>
      <c r="ORI35" s="13"/>
      <c r="ORJ35" s="13"/>
      <c r="ORK35" s="13"/>
      <c r="ORL35" s="13"/>
      <c r="ORM35" s="13"/>
      <c r="ORN35" s="13"/>
      <c r="ORO35" s="13"/>
      <c r="ORP35" s="13"/>
      <c r="ORQ35" s="13"/>
      <c r="ORR35" s="13"/>
      <c r="ORS35" s="13"/>
      <c r="ORT35" s="13"/>
      <c r="ORU35" s="13"/>
      <c r="ORV35" s="13"/>
      <c r="ORW35" s="13"/>
      <c r="ORX35" s="13"/>
      <c r="ORY35" s="13"/>
      <c r="ORZ35" s="13"/>
      <c r="OSA35" s="13"/>
      <c r="OSB35" s="13"/>
      <c r="OSC35" s="13"/>
      <c r="OSD35" s="13"/>
      <c r="OSE35" s="13"/>
      <c r="OSF35" s="13"/>
      <c r="OSG35" s="13"/>
      <c r="OSH35" s="13"/>
      <c r="OSI35" s="13"/>
      <c r="OSJ35" s="13"/>
      <c r="OSK35" s="13"/>
      <c r="OSL35" s="13"/>
      <c r="OSM35" s="13"/>
      <c r="OSN35" s="13"/>
      <c r="OSO35" s="13"/>
      <c r="OSP35" s="13"/>
      <c r="OSQ35" s="13"/>
      <c r="OSR35" s="13"/>
      <c r="OSS35" s="13"/>
      <c r="OST35" s="13"/>
      <c r="OSU35" s="13"/>
      <c r="OSV35" s="13"/>
      <c r="OSW35" s="13"/>
      <c r="OSX35" s="13"/>
      <c r="OSY35" s="13"/>
      <c r="OSZ35" s="13"/>
      <c r="OTA35" s="13"/>
      <c r="OTB35" s="13"/>
      <c r="OTC35" s="13"/>
      <c r="OTD35" s="13"/>
      <c r="OTE35" s="13"/>
      <c r="OTF35" s="13"/>
      <c r="OTG35" s="13"/>
      <c r="OTH35" s="13"/>
      <c r="OTI35" s="13"/>
      <c r="OTJ35" s="13"/>
      <c r="OTK35" s="13"/>
      <c r="OTL35" s="13"/>
      <c r="OTM35" s="13"/>
      <c r="OTN35" s="13"/>
      <c r="OTO35" s="13"/>
      <c r="OTP35" s="13"/>
      <c r="OTQ35" s="13"/>
      <c r="OTR35" s="13"/>
      <c r="OTS35" s="13"/>
      <c r="OTT35" s="13"/>
      <c r="OTU35" s="13"/>
      <c r="OTV35" s="13"/>
      <c r="OTW35" s="13"/>
      <c r="OTX35" s="13"/>
      <c r="OTY35" s="13"/>
      <c r="OTZ35" s="13"/>
      <c r="OUA35" s="13"/>
      <c r="OUB35" s="13"/>
      <c r="OUC35" s="13"/>
      <c r="OUD35" s="13"/>
      <c r="OUE35" s="13"/>
      <c r="OUF35" s="13"/>
      <c r="OUG35" s="13"/>
      <c r="OUH35" s="13"/>
      <c r="OUI35" s="13"/>
      <c r="OUJ35" s="13"/>
      <c r="OUK35" s="13"/>
      <c r="OUL35" s="13"/>
      <c r="OUM35" s="13"/>
      <c r="OUN35" s="13"/>
      <c r="OUO35" s="13"/>
      <c r="OUP35" s="13"/>
      <c r="OUQ35" s="13"/>
      <c r="OUR35" s="13"/>
      <c r="OUS35" s="13"/>
      <c r="OUT35" s="13"/>
      <c r="OUU35" s="13"/>
      <c r="OUV35" s="13"/>
      <c r="OUW35" s="13"/>
      <c r="OUX35" s="13"/>
      <c r="OUY35" s="13"/>
      <c r="OUZ35" s="13"/>
      <c r="OVA35" s="13"/>
      <c r="OVB35" s="13"/>
      <c r="OVC35" s="13"/>
      <c r="OVD35" s="13"/>
      <c r="OVE35" s="13"/>
      <c r="OVF35" s="13"/>
      <c r="OVG35" s="13"/>
      <c r="OVH35" s="13"/>
      <c r="OVI35" s="13"/>
      <c r="OVJ35" s="13"/>
      <c r="OVK35" s="13"/>
      <c r="OVL35" s="13"/>
      <c r="OVM35" s="13"/>
      <c r="OVN35" s="13"/>
      <c r="OVO35" s="13"/>
      <c r="OVP35" s="13"/>
      <c r="OVQ35" s="13"/>
      <c r="OVR35" s="13"/>
      <c r="OVS35" s="13"/>
      <c r="OVT35" s="13"/>
      <c r="OVU35" s="13"/>
      <c r="OVV35" s="13"/>
      <c r="OVW35" s="13"/>
      <c r="OVX35" s="13"/>
      <c r="OVY35" s="13"/>
      <c r="OVZ35" s="13"/>
      <c r="OWA35" s="13"/>
      <c r="OWB35" s="13"/>
      <c r="OWC35" s="13"/>
      <c r="OWD35" s="13"/>
      <c r="OWE35" s="13"/>
      <c r="OWF35" s="13"/>
      <c r="OWG35" s="13"/>
      <c r="OWH35" s="13"/>
      <c r="OWI35" s="13"/>
      <c r="OWJ35" s="13"/>
      <c r="OWK35" s="13"/>
      <c r="OWL35" s="13"/>
      <c r="OWM35" s="13"/>
      <c r="OWN35" s="13"/>
      <c r="OWO35" s="13"/>
      <c r="OWP35" s="13"/>
      <c r="OWQ35" s="13"/>
      <c r="OWR35" s="13"/>
      <c r="OWS35" s="13"/>
      <c r="OWT35" s="13"/>
      <c r="OWU35" s="13"/>
      <c r="OWV35" s="13"/>
      <c r="OWW35" s="13"/>
      <c r="OWX35" s="13"/>
      <c r="OWY35" s="13"/>
      <c r="OWZ35" s="13"/>
      <c r="OXA35" s="13"/>
      <c r="OXB35" s="13"/>
      <c r="OXC35" s="13"/>
      <c r="OXD35" s="13"/>
      <c r="OXE35" s="13"/>
      <c r="OXF35" s="13"/>
      <c r="OXG35" s="13"/>
      <c r="OXH35" s="13"/>
      <c r="OXI35" s="13"/>
      <c r="OXJ35" s="13"/>
      <c r="OXK35" s="13"/>
      <c r="OXL35" s="13"/>
      <c r="OXM35" s="13"/>
      <c r="OXN35" s="13"/>
      <c r="OXO35" s="13"/>
      <c r="OXP35" s="13"/>
      <c r="OXQ35" s="13"/>
      <c r="OXR35" s="13"/>
      <c r="OXS35" s="13"/>
      <c r="OXT35" s="13"/>
      <c r="OXU35" s="13"/>
      <c r="OXV35" s="13"/>
      <c r="OXW35" s="13"/>
      <c r="OXX35" s="13"/>
      <c r="OXY35" s="13"/>
      <c r="OXZ35" s="13"/>
      <c r="OYA35" s="13"/>
      <c r="OYB35" s="13"/>
      <c r="OYC35" s="13"/>
      <c r="OYD35" s="13"/>
      <c r="OYE35" s="13"/>
      <c r="OYF35" s="13"/>
      <c r="OYG35" s="13"/>
      <c r="OYH35" s="13"/>
      <c r="OYI35" s="13"/>
      <c r="OYJ35" s="13"/>
      <c r="OYK35" s="13"/>
      <c r="OYL35" s="13"/>
      <c r="OYM35" s="13"/>
      <c r="OYN35" s="13"/>
      <c r="OYO35" s="13"/>
      <c r="OYP35" s="13"/>
      <c r="OYQ35" s="13"/>
      <c r="OYR35" s="13"/>
      <c r="OYS35" s="13"/>
      <c r="OYT35" s="13"/>
      <c r="OYU35" s="13"/>
      <c r="OYV35" s="13"/>
      <c r="OYW35" s="13"/>
      <c r="OYX35" s="13"/>
      <c r="OYY35" s="13"/>
      <c r="OYZ35" s="13"/>
      <c r="OZA35" s="13"/>
      <c r="OZB35" s="13"/>
      <c r="OZC35" s="13"/>
      <c r="OZD35" s="13"/>
      <c r="OZE35" s="13"/>
      <c r="OZF35" s="13"/>
      <c r="OZG35" s="13"/>
      <c r="OZH35" s="13"/>
      <c r="OZI35" s="13"/>
      <c r="OZJ35" s="13"/>
      <c r="OZK35" s="13"/>
      <c r="OZL35" s="13"/>
      <c r="OZM35" s="13"/>
      <c r="OZN35" s="13"/>
      <c r="OZO35" s="13"/>
      <c r="OZP35" s="13"/>
      <c r="OZQ35" s="13"/>
      <c r="OZR35" s="13"/>
      <c r="OZS35" s="13"/>
      <c r="OZT35" s="13"/>
      <c r="OZU35" s="13"/>
      <c r="OZV35" s="13"/>
      <c r="OZW35" s="13"/>
      <c r="OZX35" s="13"/>
      <c r="OZY35" s="13"/>
      <c r="OZZ35" s="13"/>
      <c r="PAA35" s="13"/>
      <c r="PAB35" s="13"/>
      <c r="PAC35" s="13"/>
      <c r="PAD35" s="13"/>
      <c r="PAE35" s="13"/>
      <c r="PAF35" s="13"/>
      <c r="PAG35" s="13"/>
      <c r="PAH35" s="13"/>
      <c r="PAI35" s="13"/>
      <c r="PAJ35" s="13"/>
      <c r="PAK35" s="13"/>
      <c r="PAL35" s="13"/>
      <c r="PAM35" s="13"/>
      <c r="PAN35" s="13"/>
      <c r="PAO35" s="13"/>
      <c r="PAP35" s="13"/>
      <c r="PAQ35" s="13"/>
      <c r="PAR35" s="13"/>
      <c r="PAS35" s="13"/>
      <c r="PAT35" s="13"/>
      <c r="PAU35" s="13"/>
      <c r="PAV35" s="13"/>
      <c r="PAW35" s="13"/>
      <c r="PAX35" s="13"/>
      <c r="PAY35" s="13"/>
      <c r="PAZ35" s="13"/>
      <c r="PBA35" s="13"/>
      <c r="PBB35" s="13"/>
      <c r="PBC35" s="13"/>
      <c r="PBD35" s="13"/>
      <c r="PBE35" s="13"/>
      <c r="PBF35" s="13"/>
      <c r="PBG35" s="13"/>
      <c r="PBH35" s="13"/>
      <c r="PBI35" s="13"/>
      <c r="PBJ35" s="13"/>
      <c r="PBK35" s="13"/>
      <c r="PBL35" s="13"/>
      <c r="PBM35" s="13"/>
      <c r="PBN35" s="13"/>
      <c r="PBO35" s="13"/>
      <c r="PBP35" s="13"/>
      <c r="PBQ35" s="13"/>
      <c r="PBR35" s="13"/>
      <c r="PBS35" s="13"/>
      <c r="PBT35" s="13"/>
      <c r="PBU35" s="13"/>
      <c r="PBV35" s="13"/>
      <c r="PBW35" s="13"/>
      <c r="PBX35" s="13"/>
      <c r="PBY35" s="13"/>
      <c r="PBZ35" s="13"/>
      <c r="PCA35" s="13"/>
      <c r="PCB35" s="13"/>
      <c r="PCC35" s="13"/>
      <c r="PCD35" s="13"/>
      <c r="PCE35" s="13"/>
      <c r="PCF35" s="13"/>
      <c r="PCG35" s="13"/>
      <c r="PCH35" s="13"/>
      <c r="PCI35" s="13"/>
      <c r="PCJ35" s="13"/>
      <c r="PCK35" s="13"/>
      <c r="PCL35" s="13"/>
      <c r="PCM35" s="13"/>
      <c r="PCN35" s="13"/>
      <c r="PCO35" s="13"/>
      <c r="PCP35" s="13"/>
      <c r="PCQ35" s="13"/>
      <c r="PCR35" s="13"/>
      <c r="PCS35" s="13"/>
      <c r="PCT35" s="13"/>
      <c r="PCU35" s="13"/>
      <c r="PCV35" s="13"/>
      <c r="PCW35" s="13"/>
      <c r="PCX35" s="13"/>
      <c r="PCY35" s="13"/>
      <c r="PCZ35" s="13"/>
      <c r="PDA35" s="13"/>
      <c r="PDB35" s="13"/>
      <c r="PDC35" s="13"/>
      <c r="PDD35" s="13"/>
      <c r="PDE35" s="13"/>
      <c r="PDF35" s="13"/>
      <c r="PDG35" s="13"/>
      <c r="PDH35" s="13"/>
      <c r="PDI35" s="13"/>
      <c r="PDJ35" s="13"/>
      <c r="PDK35" s="13"/>
      <c r="PDL35" s="13"/>
      <c r="PDM35" s="13"/>
      <c r="PDN35" s="13"/>
      <c r="PDO35" s="13"/>
      <c r="PDP35" s="13"/>
      <c r="PDQ35" s="13"/>
      <c r="PDR35" s="13"/>
      <c r="PDS35" s="13"/>
      <c r="PDT35" s="13"/>
      <c r="PDU35" s="13"/>
      <c r="PDV35" s="13"/>
      <c r="PDW35" s="13"/>
      <c r="PDX35" s="13"/>
      <c r="PDY35" s="13"/>
      <c r="PDZ35" s="13"/>
      <c r="PEA35" s="13"/>
      <c r="PEB35" s="13"/>
      <c r="PEC35" s="13"/>
      <c r="PED35" s="13"/>
      <c r="PEE35" s="13"/>
      <c r="PEF35" s="13"/>
      <c r="PEG35" s="13"/>
      <c r="PEH35" s="13"/>
      <c r="PEI35" s="13"/>
      <c r="PEJ35" s="13"/>
      <c r="PEK35" s="13"/>
      <c r="PEL35" s="13"/>
      <c r="PEM35" s="13"/>
      <c r="PEN35" s="13"/>
      <c r="PEO35" s="13"/>
      <c r="PEP35" s="13"/>
      <c r="PEQ35" s="13"/>
      <c r="PER35" s="13"/>
      <c r="PES35" s="13"/>
      <c r="PET35" s="13"/>
      <c r="PEU35" s="13"/>
      <c r="PEV35" s="13"/>
      <c r="PEW35" s="13"/>
      <c r="PEX35" s="13"/>
      <c r="PEY35" s="13"/>
      <c r="PEZ35" s="13"/>
      <c r="PFA35" s="13"/>
      <c r="PFB35" s="13"/>
      <c r="PFC35" s="13"/>
      <c r="PFD35" s="13"/>
      <c r="PFE35" s="13"/>
      <c r="PFF35" s="13"/>
      <c r="PFG35" s="13"/>
      <c r="PFH35" s="13"/>
      <c r="PFI35" s="13"/>
      <c r="PFJ35" s="13"/>
      <c r="PFK35" s="13"/>
      <c r="PFL35" s="13"/>
      <c r="PFM35" s="13"/>
      <c r="PFN35" s="13"/>
      <c r="PFO35" s="13"/>
      <c r="PFP35" s="13"/>
      <c r="PFQ35" s="13"/>
      <c r="PFR35" s="13"/>
      <c r="PFS35" s="13"/>
      <c r="PFT35" s="13"/>
      <c r="PFU35" s="13"/>
      <c r="PFV35" s="13"/>
      <c r="PFW35" s="13"/>
      <c r="PFX35" s="13"/>
      <c r="PFY35" s="13"/>
      <c r="PFZ35" s="13"/>
      <c r="PGA35" s="13"/>
      <c r="PGB35" s="13"/>
      <c r="PGC35" s="13"/>
      <c r="PGD35" s="13"/>
      <c r="PGE35" s="13"/>
      <c r="PGF35" s="13"/>
      <c r="PGG35" s="13"/>
      <c r="PGH35" s="13"/>
      <c r="PGI35" s="13"/>
      <c r="PGJ35" s="13"/>
      <c r="PGK35" s="13"/>
      <c r="PGL35" s="13"/>
      <c r="PGM35" s="13"/>
      <c r="PGN35" s="13"/>
      <c r="PGO35" s="13"/>
      <c r="PGP35" s="13"/>
      <c r="PGQ35" s="13"/>
      <c r="PGR35" s="13"/>
      <c r="PGS35" s="13"/>
      <c r="PGT35" s="13"/>
      <c r="PGU35" s="13"/>
      <c r="PGV35" s="13"/>
      <c r="PGW35" s="13"/>
      <c r="PGX35" s="13"/>
      <c r="PGY35" s="13"/>
      <c r="PGZ35" s="13"/>
      <c r="PHA35" s="13"/>
      <c r="PHB35" s="13"/>
      <c r="PHC35" s="13"/>
      <c r="PHD35" s="13"/>
      <c r="PHE35" s="13"/>
      <c r="PHF35" s="13"/>
      <c r="PHG35" s="13"/>
      <c r="PHH35" s="13"/>
      <c r="PHI35" s="13"/>
      <c r="PHJ35" s="13"/>
      <c r="PHK35" s="13"/>
      <c r="PHL35" s="13"/>
      <c r="PHM35" s="13"/>
      <c r="PHN35" s="13"/>
      <c r="PHO35" s="13"/>
      <c r="PHP35" s="13"/>
      <c r="PHQ35" s="13"/>
      <c r="PHR35" s="13"/>
      <c r="PHS35" s="13"/>
      <c r="PHT35" s="13"/>
      <c r="PHU35" s="13"/>
      <c r="PHV35" s="13"/>
      <c r="PHW35" s="13"/>
      <c r="PHX35" s="13"/>
      <c r="PHY35" s="13"/>
      <c r="PHZ35" s="13"/>
      <c r="PIA35" s="13"/>
      <c r="PIB35" s="13"/>
      <c r="PIC35" s="13"/>
      <c r="PID35" s="13"/>
      <c r="PIE35" s="13"/>
      <c r="PIF35" s="13"/>
      <c r="PIG35" s="13"/>
      <c r="PIH35" s="13"/>
      <c r="PII35" s="13"/>
      <c r="PIJ35" s="13"/>
      <c r="PIK35" s="13"/>
      <c r="PIL35" s="13"/>
      <c r="PIM35" s="13"/>
      <c r="PIN35" s="13"/>
      <c r="PIO35" s="13"/>
      <c r="PIP35" s="13"/>
      <c r="PIQ35" s="13"/>
      <c r="PIR35" s="13"/>
      <c r="PIS35" s="13"/>
      <c r="PIT35" s="13"/>
      <c r="PIU35" s="13"/>
      <c r="PIV35" s="13"/>
      <c r="PIW35" s="13"/>
      <c r="PIX35" s="13"/>
      <c r="PIY35" s="13"/>
      <c r="PIZ35" s="13"/>
      <c r="PJA35" s="13"/>
      <c r="PJB35" s="13"/>
      <c r="PJC35" s="13"/>
      <c r="PJD35" s="13"/>
      <c r="PJE35" s="13"/>
      <c r="PJF35" s="13"/>
      <c r="PJG35" s="13"/>
      <c r="PJH35" s="13"/>
      <c r="PJI35" s="13"/>
      <c r="PJJ35" s="13"/>
      <c r="PJK35" s="13"/>
      <c r="PJL35" s="13"/>
      <c r="PJM35" s="13"/>
      <c r="PJN35" s="13"/>
      <c r="PJO35" s="13"/>
      <c r="PJP35" s="13"/>
      <c r="PJQ35" s="13"/>
      <c r="PJR35" s="13"/>
      <c r="PJS35" s="13"/>
      <c r="PJT35" s="13"/>
      <c r="PJU35" s="13"/>
      <c r="PJV35" s="13"/>
      <c r="PJW35" s="13"/>
      <c r="PJX35" s="13"/>
      <c r="PJY35" s="13"/>
      <c r="PJZ35" s="13"/>
      <c r="PKA35" s="13"/>
      <c r="PKB35" s="13"/>
      <c r="PKC35" s="13"/>
      <c r="PKD35" s="13"/>
      <c r="PKE35" s="13"/>
      <c r="PKF35" s="13"/>
      <c r="PKG35" s="13"/>
      <c r="PKH35" s="13"/>
      <c r="PKI35" s="13"/>
      <c r="PKJ35" s="13"/>
      <c r="PKK35" s="13"/>
      <c r="PKL35" s="13"/>
      <c r="PKM35" s="13"/>
      <c r="PKN35" s="13"/>
      <c r="PKO35" s="13"/>
      <c r="PKP35" s="13"/>
      <c r="PKQ35" s="13"/>
      <c r="PKR35" s="13"/>
      <c r="PKS35" s="13"/>
      <c r="PKT35" s="13"/>
      <c r="PKU35" s="13"/>
      <c r="PKV35" s="13"/>
      <c r="PKW35" s="13"/>
      <c r="PKX35" s="13"/>
      <c r="PKY35" s="13"/>
      <c r="PKZ35" s="13"/>
      <c r="PLA35" s="13"/>
      <c r="PLB35" s="13"/>
      <c r="PLC35" s="13"/>
      <c r="PLD35" s="13"/>
      <c r="PLE35" s="13"/>
      <c r="PLF35" s="13"/>
      <c r="PLG35" s="13"/>
      <c r="PLH35" s="13"/>
      <c r="PLI35" s="13"/>
      <c r="PLJ35" s="13"/>
      <c r="PLK35" s="13"/>
      <c r="PLL35" s="13"/>
      <c r="PLM35" s="13"/>
      <c r="PLN35" s="13"/>
      <c r="PLO35" s="13"/>
      <c r="PLP35" s="13"/>
      <c r="PLQ35" s="13"/>
      <c r="PLR35" s="13"/>
      <c r="PLS35" s="13"/>
      <c r="PLT35" s="13"/>
      <c r="PLU35" s="13"/>
      <c r="PLV35" s="13"/>
      <c r="PLW35" s="13"/>
      <c r="PLX35" s="13"/>
      <c r="PLY35" s="13"/>
      <c r="PLZ35" s="13"/>
      <c r="PMA35" s="13"/>
      <c r="PMB35" s="13"/>
      <c r="PMC35" s="13"/>
      <c r="PMD35" s="13"/>
      <c r="PME35" s="13"/>
      <c r="PMF35" s="13"/>
      <c r="PMG35" s="13"/>
      <c r="PMH35" s="13"/>
      <c r="PMI35" s="13"/>
      <c r="PMJ35" s="13"/>
      <c r="PMK35" s="13"/>
      <c r="PML35" s="13"/>
      <c r="PMM35" s="13"/>
      <c r="PMN35" s="13"/>
      <c r="PMO35" s="13"/>
      <c r="PMP35" s="13"/>
      <c r="PMQ35" s="13"/>
      <c r="PMR35" s="13"/>
      <c r="PMS35" s="13"/>
      <c r="PMT35" s="13"/>
      <c r="PMU35" s="13"/>
      <c r="PMV35" s="13"/>
      <c r="PMW35" s="13"/>
      <c r="PMX35" s="13"/>
      <c r="PMY35" s="13"/>
      <c r="PMZ35" s="13"/>
      <c r="PNA35" s="13"/>
      <c r="PNB35" s="13"/>
      <c r="PNC35" s="13"/>
      <c r="PND35" s="13"/>
      <c r="PNE35" s="13"/>
      <c r="PNF35" s="13"/>
      <c r="PNG35" s="13"/>
      <c r="PNH35" s="13"/>
      <c r="PNI35" s="13"/>
      <c r="PNJ35" s="13"/>
      <c r="PNK35" s="13"/>
      <c r="PNL35" s="13"/>
      <c r="PNM35" s="13"/>
      <c r="PNN35" s="13"/>
      <c r="PNO35" s="13"/>
      <c r="PNP35" s="13"/>
      <c r="PNQ35" s="13"/>
      <c r="PNR35" s="13"/>
      <c r="PNS35" s="13"/>
      <c r="PNT35" s="13"/>
      <c r="PNU35" s="13"/>
      <c r="PNV35" s="13"/>
      <c r="PNW35" s="13"/>
      <c r="PNX35" s="13"/>
      <c r="PNY35" s="13"/>
      <c r="PNZ35" s="13"/>
      <c r="POA35" s="13"/>
      <c r="POB35" s="13"/>
      <c r="POC35" s="13"/>
      <c r="POD35" s="13"/>
      <c r="POE35" s="13"/>
      <c r="POF35" s="13"/>
      <c r="POG35" s="13"/>
      <c r="POH35" s="13"/>
      <c r="POI35" s="13"/>
      <c r="POJ35" s="13"/>
      <c r="POK35" s="13"/>
      <c r="POL35" s="13"/>
      <c r="POM35" s="13"/>
      <c r="PON35" s="13"/>
      <c r="POO35" s="13"/>
      <c r="POP35" s="13"/>
      <c r="POQ35" s="13"/>
      <c r="POR35" s="13"/>
      <c r="POS35" s="13"/>
      <c r="POT35" s="13"/>
      <c r="POU35" s="13"/>
      <c r="POV35" s="13"/>
      <c r="POW35" s="13"/>
      <c r="POX35" s="13"/>
      <c r="POY35" s="13"/>
      <c r="POZ35" s="13"/>
      <c r="PPA35" s="13"/>
      <c r="PPB35" s="13"/>
      <c r="PPC35" s="13"/>
      <c r="PPD35" s="13"/>
      <c r="PPE35" s="13"/>
      <c r="PPF35" s="13"/>
      <c r="PPG35" s="13"/>
      <c r="PPH35" s="13"/>
      <c r="PPI35" s="13"/>
      <c r="PPJ35" s="13"/>
      <c r="PPK35" s="13"/>
      <c r="PPL35" s="13"/>
      <c r="PPM35" s="13"/>
      <c r="PPN35" s="13"/>
      <c r="PPO35" s="13"/>
      <c r="PPP35" s="13"/>
      <c r="PPQ35" s="13"/>
      <c r="PPR35" s="13"/>
      <c r="PPS35" s="13"/>
      <c r="PPT35" s="13"/>
      <c r="PPU35" s="13"/>
      <c r="PPV35" s="13"/>
      <c r="PPW35" s="13"/>
      <c r="PPX35" s="13"/>
      <c r="PPY35" s="13"/>
      <c r="PPZ35" s="13"/>
      <c r="PQA35" s="13"/>
      <c r="PQB35" s="13"/>
      <c r="PQC35" s="13"/>
      <c r="PQD35" s="13"/>
      <c r="PQE35" s="13"/>
      <c r="PQF35" s="13"/>
      <c r="PQG35" s="13"/>
      <c r="PQH35" s="13"/>
      <c r="PQI35" s="13"/>
      <c r="PQJ35" s="13"/>
      <c r="PQK35" s="13"/>
      <c r="PQL35" s="13"/>
      <c r="PQM35" s="13"/>
      <c r="PQN35" s="13"/>
      <c r="PQO35" s="13"/>
      <c r="PQP35" s="13"/>
      <c r="PQQ35" s="13"/>
      <c r="PQR35" s="13"/>
      <c r="PQS35" s="13"/>
      <c r="PQT35" s="13"/>
      <c r="PQU35" s="13"/>
      <c r="PQV35" s="13"/>
      <c r="PQW35" s="13"/>
      <c r="PQX35" s="13"/>
      <c r="PQY35" s="13"/>
      <c r="PQZ35" s="13"/>
      <c r="PRA35" s="13"/>
      <c r="PRB35" s="13"/>
      <c r="PRC35" s="13"/>
      <c r="PRD35" s="13"/>
      <c r="PRE35" s="13"/>
      <c r="PRF35" s="13"/>
      <c r="PRG35" s="13"/>
      <c r="PRH35" s="13"/>
      <c r="PRI35" s="13"/>
      <c r="PRJ35" s="13"/>
      <c r="PRK35" s="13"/>
      <c r="PRL35" s="13"/>
      <c r="PRM35" s="13"/>
      <c r="PRN35" s="13"/>
      <c r="PRO35" s="13"/>
      <c r="PRP35" s="13"/>
      <c r="PRQ35" s="13"/>
      <c r="PRR35" s="13"/>
      <c r="PRS35" s="13"/>
      <c r="PRT35" s="13"/>
      <c r="PRU35" s="13"/>
      <c r="PRV35" s="13"/>
      <c r="PRW35" s="13"/>
      <c r="PRX35" s="13"/>
      <c r="PRY35" s="13"/>
      <c r="PRZ35" s="13"/>
      <c r="PSA35" s="13"/>
      <c r="PSB35" s="13"/>
      <c r="PSC35" s="13"/>
      <c r="PSD35" s="13"/>
      <c r="PSE35" s="13"/>
      <c r="PSF35" s="13"/>
      <c r="PSG35" s="13"/>
      <c r="PSH35" s="13"/>
      <c r="PSI35" s="13"/>
      <c r="PSJ35" s="13"/>
      <c r="PSK35" s="13"/>
      <c r="PSL35" s="13"/>
      <c r="PSM35" s="13"/>
      <c r="PSN35" s="13"/>
      <c r="PSO35" s="13"/>
      <c r="PSP35" s="13"/>
      <c r="PSQ35" s="13"/>
      <c r="PSR35" s="13"/>
      <c r="PSS35" s="13"/>
      <c r="PST35" s="13"/>
      <c r="PSU35" s="13"/>
      <c r="PSV35" s="13"/>
      <c r="PSW35" s="13"/>
      <c r="PSX35" s="13"/>
      <c r="PSY35" s="13"/>
      <c r="PSZ35" s="13"/>
      <c r="PTA35" s="13"/>
      <c r="PTB35" s="13"/>
      <c r="PTC35" s="13"/>
      <c r="PTD35" s="13"/>
      <c r="PTE35" s="13"/>
      <c r="PTF35" s="13"/>
      <c r="PTG35" s="13"/>
      <c r="PTH35" s="13"/>
      <c r="PTI35" s="13"/>
      <c r="PTJ35" s="13"/>
      <c r="PTK35" s="13"/>
      <c r="PTL35" s="13"/>
      <c r="PTM35" s="13"/>
      <c r="PTN35" s="13"/>
      <c r="PTO35" s="13"/>
      <c r="PTP35" s="13"/>
      <c r="PTQ35" s="13"/>
      <c r="PTR35" s="13"/>
      <c r="PTS35" s="13"/>
      <c r="PTT35" s="13"/>
      <c r="PTU35" s="13"/>
      <c r="PTV35" s="13"/>
      <c r="PTW35" s="13"/>
      <c r="PTX35" s="13"/>
      <c r="PTY35" s="13"/>
      <c r="PTZ35" s="13"/>
      <c r="PUA35" s="13"/>
      <c r="PUB35" s="13"/>
      <c r="PUC35" s="13"/>
      <c r="PUD35" s="13"/>
      <c r="PUE35" s="13"/>
      <c r="PUF35" s="13"/>
      <c r="PUG35" s="13"/>
      <c r="PUH35" s="13"/>
      <c r="PUI35" s="13"/>
      <c r="PUJ35" s="13"/>
      <c r="PUK35" s="13"/>
      <c r="PUL35" s="13"/>
      <c r="PUM35" s="13"/>
      <c r="PUN35" s="13"/>
      <c r="PUO35" s="13"/>
      <c r="PUP35" s="13"/>
      <c r="PUQ35" s="13"/>
      <c r="PUR35" s="13"/>
      <c r="PUS35" s="13"/>
      <c r="PUT35" s="13"/>
      <c r="PUU35" s="13"/>
      <c r="PUV35" s="13"/>
      <c r="PUW35" s="13"/>
      <c r="PUX35" s="13"/>
      <c r="PUY35" s="13"/>
      <c r="PUZ35" s="13"/>
      <c r="PVA35" s="13"/>
      <c r="PVB35" s="13"/>
      <c r="PVC35" s="13"/>
      <c r="PVD35" s="13"/>
      <c r="PVE35" s="13"/>
      <c r="PVF35" s="13"/>
      <c r="PVG35" s="13"/>
      <c r="PVH35" s="13"/>
      <c r="PVI35" s="13"/>
      <c r="PVJ35" s="13"/>
      <c r="PVK35" s="13"/>
      <c r="PVL35" s="13"/>
      <c r="PVM35" s="13"/>
      <c r="PVN35" s="13"/>
      <c r="PVO35" s="13"/>
      <c r="PVP35" s="13"/>
      <c r="PVQ35" s="13"/>
      <c r="PVR35" s="13"/>
      <c r="PVS35" s="13"/>
      <c r="PVT35" s="13"/>
      <c r="PVU35" s="13"/>
      <c r="PVV35" s="13"/>
      <c r="PVW35" s="13"/>
      <c r="PVX35" s="13"/>
      <c r="PVY35" s="13"/>
      <c r="PVZ35" s="13"/>
      <c r="PWA35" s="13"/>
      <c r="PWB35" s="13"/>
      <c r="PWC35" s="13"/>
      <c r="PWD35" s="13"/>
      <c r="PWE35" s="13"/>
      <c r="PWF35" s="13"/>
      <c r="PWG35" s="13"/>
      <c r="PWH35" s="13"/>
      <c r="PWI35" s="13"/>
      <c r="PWJ35" s="13"/>
      <c r="PWK35" s="13"/>
      <c r="PWL35" s="13"/>
      <c r="PWM35" s="13"/>
      <c r="PWN35" s="13"/>
      <c r="PWO35" s="13"/>
      <c r="PWP35" s="13"/>
      <c r="PWQ35" s="13"/>
      <c r="PWR35" s="13"/>
      <c r="PWS35" s="13"/>
      <c r="PWT35" s="13"/>
      <c r="PWU35" s="13"/>
      <c r="PWV35" s="13"/>
      <c r="PWW35" s="13"/>
      <c r="PWX35" s="13"/>
      <c r="PWY35" s="13"/>
      <c r="PWZ35" s="13"/>
      <c r="PXA35" s="13"/>
      <c r="PXB35" s="13"/>
      <c r="PXC35" s="13"/>
      <c r="PXD35" s="13"/>
      <c r="PXE35" s="13"/>
      <c r="PXF35" s="13"/>
      <c r="PXG35" s="13"/>
      <c r="PXH35" s="13"/>
      <c r="PXI35" s="13"/>
      <c r="PXJ35" s="13"/>
      <c r="PXK35" s="13"/>
      <c r="PXL35" s="13"/>
      <c r="PXM35" s="13"/>
      <c r="PXN35" s="13"/>
      <c r="PXO35" s="13"/>
      <c r="PXP35" s="13"/>
      <c r="PXQ35" s="13"/>
      <c r="PXR35" s="13"/>
      <c r="PXS35" s="13"/>
      <c r="PXT35" s="13"/>
      <c r="PXU35" s="13"/>
      <c r="PXV35" s="13"/>
      <c r="PXW35" s="13"/>
      <c r="PXX35" s="13"/>
      <c r="PXY35" s="13"/>
      <c r="PXZ35" s="13"/>
      <c r="PYA35" s="13"/>
      <c r="PYB35" s="13"/>
      <c r="PYC35" s="13"/>
      <c r="PYD35" s="13"/>
      <c r="PYE35" s="13"/>
      <c r="PYF35" s="13"/>
      <c r="PYG35" s="13"/>
      <c r="PYH35" s="13"/>
      <c r="PYI35" s="13"/>
      <c r="PYJ35" s="13"/>
      <c r="PYK35" s="13"/>
      <c r="PYL35" s="13"/>
      <c r="PYM35" s="13"/>
      <c r="PYN35" s="13"/>
      <c r="PYO35" s="13"/>
      <c r="PYP35" s="13"/>
      <c r="PYQ35" s="13"/>
      <c r="PYR35" s="13"/>
      <c r="PYS35" s="13"/>
      <c r="PYT35" s="13"/>
      <c r="PYU35" s="13"/>
      <c r="PYV35" s="13"/>
      <c r="PYW35" s="13"/>
      <c r="PYX35" s="13"/>
      <c r="PYY35" s="13"/>
      <c r="PYZ35" s="13"/>
      <c r="PZA35" s="13"/>
      <c r="PZB35" s="13"/>
      <c r="PZC35" s="13"/>
      <c r="PZD35" s="13"/>
      <c r="PZE35" s="13"/>
      <c r="PZF35" s="13"/>
      <c r="PZG35" s="13"/>
      <c r="PZH35" s="13"/>
      <c r="PZI35" s="13"/>
      <c r="PZJ35" s="13"/>
      <c r="PZK35" s="13"/>
      <c r="PZL35" s="13"/>
      <c r="PZM35" s="13"/>
      <c r="PZN35" s="13"/>
      <c r="PZO35" s="13"/>
      <c r="PZP35" s="13"/>
      <c r="PZQ35" s="13"/>
      <c r="PZR35" s="13"/>
      <c r="PZS35" s="13"/>
      <c r="PZT35" s="13"/>
      <c r="PZU35" s="13"/>
      <c r="PZV35" s="13"/>
      <c r="PZW35" s="13"/>
      <c r="PZX35" s="13"/>
      <c r="PZY35" s="13"/>
      <c r="PZZ35" s="13"/>
      <c r="QAA35" s="13"/>
      <c r="QAB35" s="13"/>
      <c r="QAC35" s="13"/>
      <c r="QAD35" s="13"/>
      <c r="QAE35" s="13"/>
      <c r="QAF35" s="13"/>
      <c r="QAG35" s="13"/>
      <c r="QAH35" s="13"/>
      <c r="QAI35" s="13"/>
      <c r="QAJ35" s="13"/>
      <c r="QAK35" s="13"/>
      <c r="QAL35" s="13"/>
      <c r="QAM35" s="13"/>
      <c r="QAN35" s="13"/>
      <c r="QAO35" s="13"/>
      <c r="QAP35" s="13"/>
      <c r="QAQ35" s="13"/>
      <c r="QAR35" s="13"/>
      <c r="QAS35" s="13"/>
      <c r="QAT35" s="13"/>
      <c r="QAU35" s="13"/>
      <c r="QAV35" s="13"/>
      <c r="QAW35" s="13"/>
      <c r="QAX35" s="13"/>
      <c r="QAY35" s="13"/>
      <c r="QAZ35" s="13"/>
      <c r="QBA35" s="13"/>
      <c r="QBB35" s="13"/>
      <c r="QBC35" s="13"/>
      <c r="QBD35" s="13"/>
      <c r="QBE35" s="13"/>
      <c r="QBF35" s="13"/>
      <c r="QBG35" s="13"/>
      <c r="QBH35" s="13"/>
      <c r="QBI35" s="13"/>
      <c r="QBJ35" s="13"/>
      <c r="QBK35" s="13"/>
      <c r="QBL35" s="13"/>
      <c r="QBM35" s="13"/>
      <c r="QBN35" s="13"/>
      <c r="QBO35" s="13"/>
      <c r="QBP35" s="13"/>
      <c r="QBQ35" s="13"/>
      <c r="QBR35" s="13"/>
      <c r="QBS35" s="13"/>
      <c r="QBT35" s="13"/>
      <c r="QBU35" s="13"/>
      <c r="QBV35" s="13"/>
      <c r="QBW35" s="13"/>
      <c r="QBX35" s="13"/>
      <c r="QBY35" s="13"/>
      <c r="QBZ35" s="13"/>
      <c r="QCA35" s="13"/>
      <c r="QCB35" s="13"/>
      <c r="QCC35" s="13"/>
      <c r="QCD35" s="13"/>
      <c r="QCE35" s="13"/>
      <c r="QCF35" s="13"/>
      <c r="QCG35" s="13"/>
      <c r="QCH35" s="13"/>
      <c r="QCI35" s="13"/>
      <c r="QCJ35" s="13"/>
      <c r="QCK35" s="13"/>
      <c r="QCL35" s="13"/>
      <c r="QCM35" s="13"/>
      <c r="QCN35" s="13"/>
      <c r="QCO35" s="13"/>
      <c r="QCP35" s="13"/>
      <c r="QCQ35" s="13"/>
      <c r="QCR35" s="13"/>
      <c r="QCS35" s="13"/>
      <c r="QCT35" s="13"/>
      <c r="QCU35" s="13"/>
      <c r="QCV35" s="13"/>
      <c r="QCW35" s="13"/>
      <c r="QCX35" s="13"/>
      <c r="QCY35" s="13"/>
      <c r="QCZ35" s="13"/>
      <c r="QDA35" s="13"/>
      <c r="QDB35" s="13"/>
      <c r="QDC35" s="13"/>
      <c r="QDD35" s="13"/>
      <c r="QDE35" s="13"/>
      <c r="QDF35" s="13"/>
      <c r="QDG35" s="13"/>
      <c r="QDH35" s="13"/>
      <c r="QDI35" s="13"/>
      <c r="QDJ35" s="13"/>
      <c r="QDK35" s="13"/>
      <c r="QDL35" s="13"/>
      <c r="QDM35" s="13"/>
      <c r="QDN35" s="13"/>
      <c r="QDO35" s="13"/>
      <c r="QDP35" s="13"/>
      <c r="QDQ35" s="13"/>
      <c r="QDR35" s="13"/>
      <c r="QDS35" s="13"/>
      <c r="QDT35" s="13"/>
      <c r="QDU35" s="13"/>
      <c r="QDV35" s="13"/>
      <c r="QDW35" s="13"/>
      <c r="QDX35" s="13"/>
      <c r="QDY35" s="13"/>
      <c r="QDZ35" s="13"/>
      <c r="QEA35" s="13"/>
      <c r="QEB35" s="13"/>
      <c r="QEC35" s="13"/>
      <c r="QED35" s="13"/>
      <c r="QEE35" s="13"/>
      <c r="QEF35" s="13"/>
      <c r="QEG35" s="13"/>
      <c r="QEH35" s="13"/>
      <c r="QEI35" s="13"/>
      <c r="QEJ35" s="13"/>
      <c r="QEK35" s="13"/>
      <c r="QEL35" s="13"/>
      <c r="QEM35" s="13"/>
      <c r="QEN35" s="13"/>
      <c r="QEO35" s="13"/>
      <c r="QEP35" s="13"/>
      <c r="QEQ35" s="13"/>
      <c r="QER35" s="13"/>
      <c r="QES35" s="13"/>
      <c r="QET35" s="13"/>
      <c r="QEU35" s="13"/>
      <c r="QEV35" s="13"/>
      <c r="QEW35" s="13"/>
      <c r="QEX35" s="13"/>
      <c r="QEY35" s="13"/>
      <c r="QEZ35" s="13"/>
      <c r="QFA35" s="13"/>
      <c r="QFB35" s="13"/>
      <c r="QFC35" s="13"/>
      <c r="QFD35" s="13"/>
      <c r="QFE35" s="13"/>
      <c r="QFF35" s="13"/>
      <c r="QFG35" s="13"/>
      <c r="QFH35" s="13"/>
      <c r="QFI35" s="13"/>
      <c r="QFJ35" s="13"/>
      <c r="QFK35" s="13"/>
      <c r="QFL35" s="13"/>
      <c r="QFM35" s="13"/>
      <c r="QFN35" s="13"/>
      <c r="QFO35" s="13"/>
      <c r="QFP35" s="13"/>
      <c r="QFQ35" s="13"/>
      <c r="QFR35" s="13"/>
      <c r="QFS35" s="13"/>
      <c r="QFT35" s="13"/>
      <c r="QFU35" s="13"/>
      <c r="QFV35" s="13"/>
      <c r="QFW35" s="13"/>
      <c r="QFX35" s="13"/>
      <c r="QFY35" s="13"/>
      <c r="QFZ35" s="13"/>
      <c r="QGA35" s="13"/>
      <c r="QGB35" s="13"/>
      <c r="QGC35" s="13"/>
      <c r="QGD35" s="13"/>
      <c r="QGE35" s="13"/>
      <c r="QGF35" s="13"/>
      <c r="QGG35" s="13"/>
      <c r="QGH35" s="13"/>
      <c r="QGI35" s="13"/>
      <c r="QGJ35" s="13"/>
      <c r="QGK35" s="13"/>
      <c r="QGL35" s="13"/>
      <c r="QGM35" s="13"/>
      <c r="QGN35" s="13"/>
      <c r="QGO35" s="13"/>
      <c r="QGP35" s="13"/>
      <c r="QGQ35" s="13"/>
      <c r="QGR35" s="13"/>
      <c r="QGS35" s="13"/>
      <c r="QGT35" s="13"/>
      <c r="QGU35" s="13"/>
      <c r="QGV35" s="13"/>
      <c r="QGW35" s="13"/>
      <c r="QGX35" s="13"/>
      <c r="QGY35" s="13"/>
      <c r="QGZ35" s="13"/>
      <c r="QHA35" s="13"/>
      <c r="QHB35" s="13"/>
      <c r="QHC35" s="13"/>
      <c r="QHD35" s="13"/>
      <c r="QHE35" s="13"/>
      <c r="QHF35" s="13"/>
      <c r="QHG35" s="13"/>
      <c r="QHH35" s="13"/>
      <c r="QHI35" s="13"/>
      <c r="QHJ35" s="13"/>
      <c r="QHK35" s="13"/>
      <c r="QHL35" s="13"/>
      <c r="QHM35" s="13"/>
      <c r="QHN35" s="13"/>
      <c r="QHO35" s="13"/>
      <c r="QHP35" s="13"/>
      <c r="QHQ35" s="13"/>
      <c r="QHR35" s="13"/>
      <c r="QHS35" s="13"/>
      <c r="QHT35" s="13"/>
      <c r="QHU35" s="13"/>
      <c r="QHV35" s="13"/>
      <c r="QHW35" s="13"/>
      <c r="QHX35" s="13"/>
      <c r="QHY35" s="13"/>
      <c r="QHZ35" s="13"/>
      <c r="QIA35" s="13"/>
      <c r="QIB35" s="13"/>
      <c r="QIC35" s="13"/>
      <c r="QID35" s="13"/>
      <c r="QIE35" s="13"/>
      <c r="QIF35" s="13"/>
      <c r="QIG35" s="13"/>
      <c r="QIH35" s="13"/>
      <c r="QII35" s="13"/>
      <c r="QIJ35" s="13"/>
      <c r="QIK35" s="13"/>
      <c r="QIL35" s="13"/>
      <c r="QIM35" s="13"/>
      <c r="QIN35" s="13"/>
      <c r="QIO35" s="13"/>
      <c r="QIP35" s="13"/>
      <c r="QIQ35" s="13"/>
      <c r="QIR35" s="13"/>
      <c r="QIS35" s="13"/>
      <c r="QIT35" s="13"/>
      <c r="QIU35" s="13"/>
      <c r="QIV35" s="13"/>
      <c r="QIW35" s="13"/>
      <c r="QIX35" s="13"/>
      <c r="QIY35" s="13"/>
      <c r="QIZ35" s="13"/>
      <c r="QJA35" s="13"/>
      <c r="QJB35" s="13"/>
      <c r="QJC35" s="13"/>
      <c r="QJD35" s="13"/>
      <c r="QJE35" s="13"/>
      <c r="QJF35" s="13"/>
      <c r="QJG35" s="13"/>
      <c r="QJH35" s="13"/>
      <c r="QJI35" s="13"/>
      <c r="QJJ35" s="13"/>
      <c r="QJK35" s="13"/>
      <c r="QJL35" s="13"/>
      <c r="QJM35" s="13"/>
      <c r="QJN35" s="13"/>
      <c r="QJO35" s="13"/>
      <c r="QJP35" s="13"/>
      <c r="QJQ35" s="13"/>
      <c r="QJR35" s="13"/>
      <c r="QJS35" s="13"/>
      <c r="QJT35" s="13"/>
      <c r="QJU35" s="13"/>
      <c r="QJV35" s="13"/>
      <c r="QJW35" s="13"/>
      <c r="QJX35" s="13"/>
      <c r="QJY35" s="13"/>
      <c r="QJZ35" s="13"/>
      <c r="QKA35" s="13"/>
      <c r="QKB35" s="13"/>
      <c r="QKC35" s="13"/>
      <c r="QKD35" s="13"/>
      <c r="QKE35" s="13"/>
      <c r="QKF35" s="13"/>
      <c r="QKG35" s="13"/>
      <c r="QKH35" s="13"/>
      <c r="QKI35" s="13"/>
      <c r="QKJ35" s="13"/>
      <c r="QKK35" s="13"/>
      <c r="QKL35" s="13"/>
      <c r="QKM35" s="13"/>
      <c r="QKN35" s="13"/>
      <c r="QKO35" s="13"/>
      <c r="QKP35" s="13"/>
      <c r="QKQ35" s="13"/>
      <c r="QKR35" s="13"/>
      <c r="QKS35" s="13"/>
      <c r="QKT35" s="13"/>
      <c r="QKU35" s="13"/>
      <c r="QKV35" s="13"/>
      <c r="QKW35" s="13"/>
      <c r="QKX35" s="13"/>
      <c r="QKY35" s="13"/>
      <c r="QKZ35" s="13"/>
      <c r="QLA35" s="13"/>
      <c r="QLB35" s="13"/>
      <c r="QLC35" s="13"/>
      <c r="QLD35" s="13"/>
      <c r="QLE35" s="13"/>
      <c r="QLF35" s="13"/>
      <c r="QLG35" s="13"/>
      <c r="QLH35" s="13"/>
      <c r="QLI35" s="13"/>
      <c r="QLJ35" s="13"/>
      <c r="QLK35" s="13"/>
      <c r="QLL35" s="13"/>
      <c r="QLM35" s="13"/>
      <c r="QLN35" s="13"/>
      <c r="QLO35" s="13"/>
      <c r="QLP35" s="13"/>
      <c r="QLQ35" s="13"/>
      <c r="QLR35" s="13"/>
      <c r="QLS35" s="13"/>
      <c r="QLT35" s="13"/>
      <c r="QLU35" s="13"/>
      <c r="QLV35" s="13"/>
      <c r="QLW35" s="13"/>
      <c r="QLX35" s="13"/>
      <c r="QLY35" s="13"/>
      <c r="QLZ35" s="13"/>
      <c r="QMA35" s="13"/>
      <c r="QMB35" s="13"/>
      <c r="QMC35" s="13"/>
      <c r="QMD35" s="13"/>
      <c r="QME35" s="13"/>
      <c r="QMF35" s="13"/>
      <c r="QMG35" s="13"/>
      <c r="QMH35" s="13"/>
      <c r="QMI35" s="13"/>
      <c r="QMJ35" s="13"/>
      <c r="QMK35" s="13"/>
      <c r="QML35" s="13"/>
      <c r="QMM35" s="13"/>
      <c r="QMN35" s="13"/>
      <c r="QMO35" s="13"/>
      <c r="QMP35" s="13"/>
      <c r="QMQ35" s="13"/>
      <c r="QMR35" s="13"/>
      <c r="QMS35" s="13"/>
      <c r="QMT35" s="13"/>
      <c r="QMU35" s="13"/>
      <c r="QMV35" s="13"/>
      <c r="QMW35" s="13"/>
      <c r="QMX35" s="13"/>
      <c r="QMY35" s="13"/>
      <c r="QMZ35" s="13"/>
      <c r="QNA35" s="13"/>
      <c r="QNB35" s="13"/>
      <c r="QNC35" s="13"/>
      <c r="QND35" s="13"/>
      <c r="QNE35" s="13"/>
      <c r="QNF35" s="13"/>
      <c r="QNG35" s="13"/>
      <c r="QNH35" s="13"/>
      <c r="QNI35" s="13"/>
      <c r="QNJ35" s="13"/>
      <c r="QNK35" s="13"/>
      <c r="QNL35" s="13"/>
      <c r="QNM35" s="13"/>
      <c r="QNN35" s="13"/>
      <c r="QNO35" s="13"/>
      <c r="QNP35" s="13"/>
      <c r="QNQ35" s="13"/>
      <c r="QNR35" s="13"/>
      <c r="QNS35" s="13"/>
      <c r="QNT35" s="13"/>
      <c r="QNU35" s="13"/>
      <c r="QNV35" s="13"/>
      <c r="QNW35" s="13"/>
      <c r="QNX35" s="13"/>
      <c r="QNY35" s="13"/>
      <c r="QNZ35" s="13"/>
      <c r="QOA35" s="13"/>
      <c r="QOB35" s="13"/>
      <c r="QOC35" s="13"/>
      <c r="QOD35" s="13"/>
      <c r="QOE35" s="13"/>
      <c r="QOF35" s="13"/>
      <c r="QOG35" s="13"/>
      <c r="QOH35" s="13"/>
      <c r="QOI35" s="13"/>
      <c r="QOJ35" s="13"/>
      <c r="QOK35" s="13"/>
      <c r="QOL35" s="13"/>
      <c r="QOM35" s="13"/>
      <c r="QON35" s="13"/>
      <c r="QOO35" s="13"/>
      <c r="QOP35" s="13"/>
      <c r="QOQ35" s="13"/>
      <c r="QOR35" s="13"/>
      <c r="QOS35" s="13"/>
      <c r="QOT35" s="13"/>
      <c r="QOU35" s="13"/>
      <c r="QOV35" s="13"/>
      <c r="QOW35" s="13"/>
      <c r="QOX35" s="13"/>
      <c r="QOY35" s="13"/>
      <c r="QOZ35" s="13"/>
      <c r="QPA35" s="13"/>
      <c r="QPB35" s="13"/>
      <c r="QPC35" s="13"/>
      <c r="QPD35" s="13"/>
      <c r="QPE35" s="13"/>
      <c r="QPF35" s="13"/>
      <c r="QPG35" s="13"/>
      <c r="QPH35" s="13"/>
      <c r="QPI35" s="13"/>
      <c r="QPJ35" s="13"/>
      <c r="QPK35" s="13"/>
      <c r="QPL35" s="13"/>
      <c r="QPM35" s="13"/>
      <c r="QPN35" s="13"/>
      <c r="QPO35" s="13"/>
      <c r="QPP35" s="13"/>
      <c r="QPQ35" s="13"/>
      <c r="QPR35" s="13"/>
      <c r="QPS35" s="13"/>
      <c r="QPT35" s="13"/>
      <c r="QPU35" s="13"/>
      <c r="QPV35" s="13"/>
      <c r="QPW35" s="13"/>
      <c r="QPX35" s="13"/>
      <c r="QPY35" s="13"/>
      <c r="QPZ35" s="13"/>
      <c r="QQA35" s="13"/>
      <c r="QQB35" s="13"/>
      <c r="QQC35" s="13"/>
      <c r="QQD35" s="13"/>
      <c r="QQE35" s="13"/>
      <c r="QQF35" s="13"/>
      <c r="QQG35" s="13"/>
      <c r="QQH35" s="13"/>
      <c r="QQI35" s="13"/>
      <c r="QQJ35" s="13"/>
      <c r="QQK35" s="13"/>
      <c r="QQL35" s="13"/>
      <c r="QQM35" s="13"/>
      <c r="QQN35" s="13"/>
      <c r="QQO35" s="13"/>
      <c r="QQP35" s="13"/>
      <c r="QQQ35" s="13"/>
      <c r="QQR35" s="13"/>
      <c r="QQS35" s="13"/>
      <c r="QQT35" s="13"/>
      <c r="QQU35" s="13"/>
      <c r="QQV35" s="13"/>
      <c r="QQW35" s="13"/>
      <c r="QQX35" s="13"/>
      <c r="QQY35" s="13"/>
      <c r="QQZ35" s="13"/>
      <c r="QRA35" s="13"/>
      <c r="QRB35" s="13"/>
      <c r="QRC35" s="13"/>
      <c r="QRD35" s="13"/>
      <c r="QRE35" s="13"/>
      <c r="QRF35" s="13"/>
      <c r="QRG35" s="13"/>
      <c r="QRH35" s="13"/>
      <c r="QRI35" s="13"/>
      <c r="QRJ35" s="13"/>
      <c r="QRK35" s="13"/>
      <c r="QRL35" s="13"/>
      <c r="QRM35" s="13"/>
      <c r="QRN35" s="13"/>
      <c r="QRO35" s="13"/>
      <c r="QRP35" s="13"/>
      <c r="QRQ35" s="13"/>
      <c r="QRR35" s="13"/>
      <c r="QRS35" s="13"/>
      <c r="QRT35" s="13"/>
      <c r="QRU35" s="13"/>
      <c r="QRV35" s="13"/>
      <c r="QRW35" s="13"/>
      <c r="QRX35" s="13"/>
      <c r="QRY35" s="13"/>
      <c r="QRZ35" s="13"/>
      <c r="QSA35" s="13"/>
      <c r="QSB35" s="13"/>
      <c r="QSC35" s="13"/>
      <c r="QSD35" s="13"/>
      <c r="QSE35" s="13"/>
      <c r="QSF35" s="13"/>
      <c r="QSG35" s="13"/>
      <c r="QSH35" s="13"/>
      <c r="QSI35" s="13"/>
      <c r="QSJ35" s="13"/>
      <c r="QSK35" s="13"/>
      <c r="QSL35" s="13"/>
      <c r="QSM35" s="13"/>
      <c r="QSN35" s="13"/>
      <c r="QSO35" s="13"/>
      <c r="QSP35" s="13"/>
      <c r="QSQ35" s="13"/>
      <c r="QSR35" s="13"/>
      <c r="QSS35" s="13"/>
      <c r="QST35" s="13"/>
      <c r="QSU35" s="13"/>
      <c r="QSV35" s="13"/>
      <c r="QSW35" s="13"/>
      <c r="QSX35" s="13"/>
      <c r="QSY35" s="13"/>
      <c r="QSZ35" s="13"/>
      <c r="QTA35" s="13"/>
      <c r="QTB35" s="13"/>
      <c r="QTC35" s="13"/>
      <c r="QTD35" s="13"/>
      <c r="QTE35" s="13"/>
      <c r="QTF35" s="13"/>
      <c r="QTG35" s="13"/>
      <c r="QTH35" s="13"/>
      <c r="QTI35" s="13"/>
      <c r="QTJ35" s="13"/>
      <c r="QTK35" s="13"/>
      <c r="QTL35" s="13"/>
      <c r="QTM35" s="13"/>
      <c r="QTN35" s="13"/>
      <c r="QTO35" s="13"/>
      <c r="QTP35" s="13"/>
      <c r="QTQ35" s="13"/>
      <c r="QTR35" s="13"/>
      <c r="QTS35" s="13"/>
      <c r="QTT35" s="13"/>
      <c r="QTU35" s="13"/>
      <c r="QTV35" s="13"/>
      <c r="QTW35" s="13"/>
      <c r="QTX35" s="13"/>
      <c r="QTY35" s="13"/>
      <c r="QTZ35" s="13"/>
      <c r="QUA35" s="13"/>
      <c r="QUB35" s="13"/>
      <c r="QUC35" s="13"/>
      <c r="QUD35" s="13"/>
      <c r="QUE35" s="13"/>
      <c r="QUF35" s="13"/>
      <c r="QUG35" s="13"/>
      <c r="QUH35" s="13"/>
      <c r="QUI35" s="13"/>
      <c r="QUJ35" s="13"/>
      <c r="QUK35" s="13"/>
      <c r="QUL35" s="13"/>
      <c r="QUM35" s="13"/>
      <c r="QUN35" s="13"/>
      <c r="QUO35" s="13"/>
      <c r="QUP35" s="13"/>
      <c r="QUQ35" s="13"/>
      <c r="QUR35" s="13"/>
      <c r="QUS35" s="13"/>
      <c r="QUT35" s="13"/>
      <c r="QUU35" s="13"/>
      <c r="QUV35" s="13"/>
      <c r="QUW35" s="13"/>
      <c r="QUX35" s="13"/>
      <c r="QUY35" s="13"/>
      <c r="QUZ35" s="13"/>
      <c r="QVA35" s="13"/>
      <c r="QVB35" s="13"/>
      <c r="QVC35" s="13"/>
      <c r="QVD35" s="13"/>
      <c r="QVE35" s="13"/>
      <c r="QVF35" s="13"/>
      <c r="QVG35" s="13"/>
      <c r="QVH35" s="13"/>
      <c r="QVI35" s="13"/>
      <c r="QVJ35" s="13"/>
      <c r="QVK35" s="13"/>
      <c r="QVL35" s="13"/>
      <c r="QVM35" s="13"/>
      <c r="QVN35" s="13"/>
      <c r="QVO35" s="13"/>
      <c r="QVP35" s="13"/>
      <c r="QVQ35" s="13"/>
      <c r="QVR35" s="13"/>
      <c r="QVS35" s="13"/>
      <c r="QVT35" s="13"/>
      <c r="QVU35" s="13"/>
      <c r="QVV35" s="13"/>
      <c r="QVW35" s="13"/>
      <c r="QVX35" s="13"/>
      <c r="QVY35" s="13"/>
      <c r="QVZ35" s="13"/>
      <c r="QWA35" s="13"/>
      <c r="QWB35" s="13"/>
      <c r="QWC35" s="13"/>
      <c r="QWD35" s="13"/>
      <c r="QWE35" s="13"/>
      <c r="QWF35" s="13"/>
      <c r="QWG35" s="13"/>
      <c r="QWH35" s="13"/>
      <c r="QWI35" s="13"/>
      <c r="QWJ35" s="13"/>
      <c r="QWK35" s="13"/>
      <c r="QWL35" s="13"/>
      <c r="QWM35" s="13"/>
      <c r="QWN35" s="13"/>
      <c r="QWO35" s="13"/>
      <c r="QWP35" s="13"/>
      <c r="QWQ35" s="13"/>
      <c r="QWR35" s="13"/>
      <c r="QWS35" s="13"/>
      <c r="QWT35" s="13"/>
      <c r="QWU35" s="13"/>
      <c r="QWV35" s="13"/>
      <c r="QWW35" s="13"/>
      <c r="QWX35" s="13"/>
      <c r="QWY35" s="13"/>
      <c r="QWZ35" s="13"/>
      <c r="QXA35" s="13"/>
      <c r="QXB35" s="13"/>
      <c r="QXC35" s="13"/>
      <c r="QXD35" s="13"/>
      <c r="QXE35" s="13"/>
      <c r="QXF35" s="13"/>
      <c r="QXG35" s="13"/>
      <c r="QXH35" s="13"/>
      <c r="QXI35" s="13"/>
      <c r="QXJ35" s="13"/>
      <c r="QXK35" s="13"/>
      <c r="QXL35" s="13"/>
      <c r="QXM35" s="13"/>
      <c r="QXN35" s="13"/>
      <c r="QXO35" s="13"/>
      <c r="QXP35" s="13"/>
      <c r="QXQ35" s="13"/>
      <c r="QXR35" s="13"/>
      <c r="QXS35" s="13"/>
      <c r="QXT35" s="13"/>
      <c r="QXU35" s="13"/>
      <c r="QXV35" s="13"/>
      <c r="QXW35" s="13"/>
      <c r="QXX35" s="13"/>
      <c r="QXY35" s="13"/>
      <c r="QXZ35" s="13"/>
      <c r="QYA35" s="13"/>
      <c r="QYB35" s="13"/>
      <c r="QYC35" s="13"/>
      <c r="QYD35" s="13"/>
      <c r="QYE35" s="13"/>
      <c r="QYF35" s="13"/>
      <c r="QYG35" s="13"/>
      <c r="QYH35" s="13"/>
      <c r="QYI35" s="13"/>
      <c r="QYJ35" s="13"/>
      <c r="QYK35" s="13"/>
      <c r="QYL35" s="13"/>
      <c r="QYM35" s="13"/>
      <c r="QYN35" s="13"/>
      <c r="QYO35" s="13"/>
      <c r="QYP35" s="13"/>
      <c r="QYQ35" s="13"/>
      <c r="QYR35" s="13"/>
      <c r="QYS35" s="13"/>
      <c r="QYT35" s="13"/>
      <c r="QYU35" s="13"/>
      <c r="QYV35" s="13"/>
      <c r="QYW35" s="13"/>
      <c r="QYX35" s="13"/>
      <c r="QYY35" s="13"/>
      <c r="QYZ35" s="13"/>
      <c r="QZA35" s="13"/>
      <c r="QZB35" s="13"/>
      <c r="QZC35" s="13"/>
      <c r="QZD35" s="13"/>
      <c r="QZE35" s="13"/>
      <c r="QZF35" s="13"/>
      <c r="QZG35" s="13"/>
      <c r="QZH35" s="13"/>
      <c r="QZI35" s="13"/>
      <c r="QZJ35" s="13"/>
      <c r="QZK35" s="13"/>
      <c r="QZL35" s="13"/>
      <c r="QZM35" s="13"/>
      <c r="QZN35" s="13"/>
      <c r="QZO35" s="13"/>
      <c r="QZP35" s="13"/>
      <c r="QZQ35" s="13"/>
      <c r="QZR35" s="13"/>
      <c r="QZS35" s="13"/>
      <c r="QZT35" s="13"/>
      <c r="QZU35" s="13"/>
      <c r="QZV35" s="13"/>
      <c r="QZW35" s="13"/>
      <c r="QZX35" s="13"/>
      <c r="QZY35" s="13"/>
      <c r="QZZ35" s="13"/>
      <c r="RAA35" s="13"/>
      <c r="RAB35" s="13"/>
      <c r="RAC35" s="13"/>
      <c r="RAD35" s="13"/>
      <c r="RAE35" s="13"/>
      <c r="RAF35" s="13"/>
      <c r="RAG35" s="13"/>
      <c r="RAH35" s="13"/>
      <c r="RAI35" s="13"/>
      <c r="RAJ35" s="13"/>
      <c r="RAK35" s="13"/>
      <c r="RAL35" s="13"/>
      <c r="RAM35" s="13"/>
      <c r="RAN35" s="13"/>
      <c r="RAO35" s="13"/>
      <c r="RAP35" s="13"/>
      <c r="RAQ35" s="13"/>
      <c r="RAR35" s="13"/>
      <c r="RAS35" s="13"/>
      <c r="RAT35" s="13"/>
      <c r="RAU35" s="13"/>
      <c r="RAV35" s="13"/>
      <c r="RAW35" s="13"/>
      <c r="RAX35" s="13"/>
      <c r="RAY35" s="13"/>
      <c r="RAZ35" s="13"/>
      <c r="RBA35" s="13"/>
      <c r="RBB35" s="13"/>
      <c r="RBC35" s="13"/>
      <c r="RBD35" s="13"/>
      <c r="RBE35" s="13"/>
      <c r="RBF35" s="13"/>
      <c r="RBG35" s="13"/>
      <c r="RBH35" s="13"/>
      <c r="RBI35" s="13"/>
      <c r="RBJ35" s="13"/>
      <c r="RBK35" s="13"/>
      <c r="RBL35" s="13"/>
      <c r="RBM35" s="13"/>
      <c r="RBN35" s="13"/>
      <c r="RBO35" s="13"/>
      <c r="RBP35" s="13"/>
      <c r="RBQ35" s="13"/>
      <c r="RBR35" s="13"/>
      <c r="RBS35" s="13"/>
      <c r="RBT35" s="13"/>
      <c r="RBU35" s="13"/>
      <c r="RBV35" s="13"/>
      <c r="RBW35" s="13"/>
      <c r="RBX35" s="13"/>
      <c r="RBY35" s="13"/>
      <c r="RBZ35" s="13"/>
      <c r="RCA35" s="13"/>
      <c r="RCB35" s="13"/>
      <c r="RCC35" s="13"/>
      <c r="RCD35" s="13"/>
      <c r="RCE35" s="13"/>
      <c r="RCF35" s="13"/>
      <c r="RCG35" s="13"/>
      <c r="RCH35" s="13"/>
      <c r="RCI35" s="13"/>
      <c r="RCJ35" s="13"/>
      <c r="RCK35" s="13"/>
      <c r="RCL35" s="13"/>
      <c r="RCM35" s="13"/>
      <c r="RCN35" s="13"/>
      <c r="RCO35" s="13"/>
      <c r="RCP35" s="13"/>
      <c r="RCQ35" s="13"/>
      <c r="RCR35" s="13"/>
      <c r="RCS35" s="13"/>
      <c r="RCT35" s="13"/>
      <c r="RCU35" s="13"/>
      <c r="RCV35" s="13"/>
      <c r="RCW35" s="13"/>
      <c r="RCX35" s="13"/>
      <c r="RCY35" s="13"/>
      <c r="RCZ35" s="13"/>
      <c r="RDA35" s="13"/>
      <c r="RDB35" s="13"/>
      <c r="RDC35" s="13"/>
      <c r="RDD35" s="13"/>
      <c r="RDE35" s="13"/>
      <c r="RDF35" s="13"/>
      <c r="RDG35" s="13"/>
      <c r="RDH35" s="13"/>
      <c r="RDI35" s="13"/>
      <c r="RDJ35" s="13"/>
      <c r="RDK35" s="13"/>
      <c r="RDL35" s="13"/>
      <c r="RDM35" s="13"/>
      <c r="RDN35" s="13"/>
      <c r="RDO35" s="13"/>
      <c r="RDP35" s="13"/>
      <c r="RDQ35" s="13"/>
      <c r="RDR35" s="13"/>
      <c r="RDS35" s="13"/>
      <c r="RDT35" s="13"/>
      <c r="RDU35" s="13"/>
      <c r="RDV35" s="13"/>
      <c r="RDW35" s="13"/>
      <c r="RDX35" s="13"/>
      <c r="RDY35" s="13"/>
      <c r="RDZ35" s="13"/>
      <c r="REA35" s="13"/>
      <c r="REB35" s="13"/>
      <c r="REC35" s="13"/>
      <c r="RED35" s="13"/>
      <c r="REE35" s="13"/>
      <c r="REF35" s="13"/>
      <c r="REG35" s="13"/>
      <c r="REH35" s="13"/>
      <c r="REI35" s="13"/>
      <c r="REJ35" s="13"/>
      <c r="REK35" s="13"/>
      <c r="REL35" s="13"/>
      <c r="REM35" s="13"/>
      <c r="REN35" s="13"/>
      <c r="REO35" s="13"/>
      <c r="REP35" s="13"/>
      <c r="REQ35" s="13"/>
      <c r="RER35" s="13"/>
      <c r="RES35" s="13"/>
      <c r="RET35" s="13"/>
      <c r="REU35" s="13"/>
      <c r="REV35" s="13"/>
      <c r="REW35" s="13"/>
      <c r="REX35" s="13"/>
      <c r="REY35" s="13"/>
      <c r="REZ35" s="13"/>
      <c r="RFA35" s="13"/>
      <c r="RFB35" s="13"/>
      <c r="RFC35" s="13"/>
      <c r="RFD35" s="13"/>
      <c r="RFE35" s="13"/>
      <c r="RFF35" s="13"/>
      <c r="RFG35" s="13"/>
      <c r="RFH35" s="13"/>
      <c r="RFI35" s="13"/>
      <c r="RFJ35" s="13"/>
      <c r="RFK35" s="13"/>
      <c r="RFL35" s="13"/>
      <c r="RFM35" s="13"/>
      <c r="RFN35" s="13"/>
      <c r="RFO35" s="13"/>
      <c r="RFP35" s="13"/>
      <c r="RFQ35" s="13"/>
      <c r="RFR35" s="13"/>
      <c r="RFS35" s="13"/>
      <c r="RFT35" s="13"/>
      <c r="RFU35" s="13"/>
      <c r="RFV35" s="13"/>
      <c r="RFW35" s="13"/>
      <c r="RFX35" s="13"/>
      <c r="RFY35" s="13"/>
      <c r="RFZ35" s="13"/>
      <c r="RGA35" s="13"/>
      <c r="RGB35" s="13"/>
      <c r="RGC35" s="13"/>
      <c r="RGD35" s="13"/>
      <c r="RGE35" s="13"/>
      <c r="RGF35" s="13"/>
      <c r="RGG35" s="13"/>
      <c r="RGH35" s="13"/>
      <c r="RGI35" s="13"/>
      <c r="RGJ35" s="13"/>
      <c r="RGK35" s="13"/>
      <c r="RGL35" s="13"/>
      <c r="RGM35" s="13"/>
      <c r="RGN35" s="13"/>
      <c r="RGO35" s="13"/>
      <c r="RGP35" s="13"/>
      <c r="RGQ35" s="13"/>
      <c r="RGR35" s="13"/>
      <c r="RGS35" s="13"/>
      <c r="RGT35" s="13"/>
      <c r="RGU35" s="13"/>
      <c r="RGV35" s="13"/>
      <c r="RGW35" s="13"/>
      <c r="RGX35" s="13"/>
      <c r="RGY35" s="13"/>
      <c r="RGZ35" s="13"/>
      <c r="RHA35" s="13"/>
      <c r="RHB35" s="13"/>
      <c r="RHC35" s="13"/>
      <c r="RHD35" s="13"/>
      <c r="RHE35" s="13"/>
      <c r="RHF35" s="13"/>
      <c r="RHG35" s="13"/>
      <c r="RHH35" s="13"/>
      <c r="RHI35" s="13"/>
      <c r="RHJ35" s="13"/>
      <c r="RHK35" s="13"/>
      <c r="RHL35" s="13"/>
      <c r="RHM35" s="13"/>
      <c r="RHN35" s="13"/>
      <c r="RHO35" s="13"/>
      <c r="RHP35" s="13"/>
      <c r="RHQ35" s="13"/>
      <c r="RHR35" s="13"/>
      <c r="RHS35" s="13"/>
      <c r="RHT35" s="13"/>
      <c r="RHU35" s="13"/>
      <c r="RHV35" s="13"/>
      <c r="RHW35" s="13"/>
      <c r="RHX35" s="13"/>
      <c r="RHY35" s="13"/>
      <c r="RHZ35" s="13"/>
      <c r="RIA35" s="13"/>
      <c r="RIB35" s="13"/>
      <c r="RIC35" s="13"/>
      <c r="RID35" s="13"/>
      <c r="RIE35" s="13"/>
      <c r="RIF35" s="13"/>
      <c r="RIG35" s="13"/>
      <c r="RIH35" s="13"/>
      <c r="RII35" s="13"/>
      <c r="RIJ35" s="13"/>
      <c r="RIK35" s="13"/>
      <c r="RIL35" s="13"/>
      <c r="RIM35" s="13"/>
      <c r="RIN35" s="13"/>
      <c r="RIO35" s="13"/>
      <c r="RIP35" s="13"/>
      <c r="RIQ35" s="13"/>
      <c r="RIR35" s="13"/>
      <c r="RIS35" s="13"/>
      <c r="RIT35" s="13"/>
      <c r="RIU35" s="13"/>
      <c r="RIV35" s="13"/>
      <c r="RIW35" s="13"/>
      <c r="RIX35" s="13"/>
      <c r="RIY35" s="13"/>
      <c r="RIZ35" s="13"/>
      <c r="RJA35" s="13"/>
      <c r="RJB35" s="13"/>
      <c r="RJC35" s="13"/>
      <c r="RJD35" s="13"/>
      <c r="RJE35" s="13"/>
      <c r="RJF35" s="13"/>
      <c r="RJG35" s="13"/>
      <c r="RJH35" s="13"/>
      <c r="RJI35" s="13"/>
      <c r="RJJ35" s="13"/>
      <c r="RJK35" s="13"/>
      <c r="RJL35" s="13"/>
      <c r="RJM35" s="13"/>
      <c r="RJN35" s="13"/>
      <c r="RJO35" s="13"/>
      <c r="RJP35" s="13"/>
      <c r="RJQ35" s="13"/>
      <c r="RJR35" s="13"/>
      <c r="RJS35" s="13"/>
      <c r="RJT35" s="13"/>
      <c r="RJU35" s="13"/>
      <c r="RJV35" s="13"/>
      <c r="RJW35" s="13"/>
      <c r="RJX35" s="13"/>
      <c r="RJY35" s="13"/>
      <c r="RJZ35" s="13"/>
      <c r="RKA35" s="13"/>
      <c r="RKB35" s="13"/>
      <c r="RKC35" s="13"/>
      <c r="RKD35" s="13"/>
      <c r="RKE35" s="13"/>
      <c r="RKF35" s="13"/>
      <c r="RKG35" s="13"/>
      <c r="RKH35" s="13"/>
      <c r="RKI35" s="13"/>
      <c r="RKJ35" s="13"/>
      <c r="RKK35" s="13"/>
      <c r="RKL35" s="13"/>
      <c r="RKM35" s="13"/>
      <c r="RKN35" s="13"/>
      <c r="RKO35" s="13"/>
      <c r="RKP35" s="13"/>
      <c r="RKQ35" s="13"/>
      <c r="RKR35" s="13"/>
      <c r="RKS35" s="13"/>
      <c r="RKT35" s="13"/>
      <c r="RKU35" s="13"/>
      <c r="RKV35" s="13"/>
      <c r="RKW35" s="13"/>
      <c r="RKX35" s="13"/>
      <c r="RKY35" s="13"/>
      <c r="RKZ35" s="13"/>
      <c r="RLA35" s="13"/>
      <c r="RLB35" s="13"/>
      <c r="RLC35" s="13"/>
      <c r="RLD35" s="13"/>
      <c r="RLE35" s="13"/>
      <c r="RLF35" s="13"/>
      <c r="RLG35" s="13"/>
      <c r="RLH35" s="13"/>
      <c r="RLI35" s="13"/>
      <c r="RLJ35" s="13"/>
      <c r="RLK35" s="13"/>
      <c r="RLL35" s="13"/>
      <c r="RLM35" s="13"/>
      <c r="RLN35" s="13"/>
      <c r="RLO35" s="13"/>
      <c r="RLP35" s="13"/>
      <c r="RLQ35" s="13"/>
      <c r="RLR35" s="13"/>
      <c r="RLS35" s="13"/>
      <c r="RLT35" s="13"/>
      <c r="RLU35" s="13"/>
      <c r="RLV35" s="13"/>
      <c r="RLW35" s="13"/>
      <c r="RLX35" s="13"/>
      <c r="RLY35" s="13"/>
      <c r="RLZ35" s="13"/>
      <c r="RMA35" s="13"/>
      <c r="RMB35" s="13"/>
      <c r="RMC35" s="13"/>
      <c r="RMD35" s="13"/>
      <c r="RME35" s="13"/>
      <c r="RMF35" s="13"/>
      <c r="RMG35" s="13"/>
      <c r="RMH35" s="13"/>
      <c r="RMI35" s="13"/>
      <c r="RMJ35" s="13"/>
      <c r="RMK35" s="13"/>
      <c r="RML35" s="13"/>
      <c r="RMM35" s="13"/>
      <c r="RMN35" s="13"/>
      <c r="RMO35" s="13"/>
      <c r="RMP35" s="13"/>
      <c r="RMQ35" s="13"/>
      <c r="RMR35" s="13"/>
      <c r="RMS35" s="13"/>
      <c r="RMT35" s="13"/>
      <c r="RMU35" s="13"/>
      <c r="RMV35" s="13"/>
      <c r="RMW35" s="13"/>
      <c r="RMX35" s="13"/>
      <c r="RMY35" s="13"/>
      <c r="RMZ35" s="13"/>
      <c r="RNA35" s="13"/>
      <c r="RNB35" s="13"/>
      <c r="RNC35" s="13"/>
      <c r="RND35" s="13"/>
      <c r="RNE35" s="13"/>
      <c r="RNF35" s="13"/>
      <c r="RNG35" s="13"/>
      <c r="RNH35" s="13"/>
      <c r="RNI35" s="13"/>
      <c r="RNJ35" s="13"/>
      <c r="RNK35" s="13"/>
      <c r="RNL35" s="13"/>
      <c r="RNM35" s="13"/>
      <c r="RNN35" s="13"/>
      <c r="RNO35" s="13"/>
      <c r="RNP35" s="13"/>
      <c r="RNQ35" s="13"/>
      <c r="RNR35" s="13"/>
      <c r="RNS35" s="13"/>
      <c r="RNT35" s="13"/>
      <c r="RNU35" s="13"/>
      <c r="RNV35" s="13"/>
      <c r="RNW35" s="13"/>
      <c r="RNX35" s="13"/>
      <c r="RNY35" s="13"/>
      <c r="RNZ35" s="13"/>
      <c r="ROA35" s="13"/>
      <c r="ROB35" s="13"/>
      <c r="ROC35" s="13"/>
      <c r="ROD35" s="13"/>
      <c r="ROE35" s="13"/>
      <c r="ROF35" s="13"/>
      <c r="ROG35" s="13"/>
      <c r="ROH35" s="13"/>
      <c r="ROI35" s="13"/>
      <c r="ROJ35" s="13"/>
      <c r="ROK35" s="13"/>
      <c r="ROL35" s="13"/>
      <c r="ROM35" s="13"/>
      <c r="RON35" s="13"/>
      <c r="ROO35" s="13"/>
      <c r="ROP35" s="13"/>
      <c r="ROQ35" s="13"/>
      <c r="ROR35" s="13"/>
      <c r="ROS35" s="13"/>
      <c r="ROT35" s="13"/>
      <c r="ROU35" s="13"/>
      <c r="ROV35" s="13"/>
      <c r="ROW35" s="13"/>
      <c r="ROX35" s="13"/>
      <c r="ROY35" s="13"/>
      <c r="ROZ35" s="13"/>
      <c r="RPA35" s="13"/>
      <c r="RPB35" s="13"/>
      <c r="RPC35" s="13"/>
      <c r="RPD35" s="13"/>
      <c r="RPE35" s="13"/>
      <c r="RPF35" s="13"/>
      <c r="RPG35" s="13"/>
      <c r="RPH35" s="13"/>
      <c r="RPI35" s="13"/>
      <c r="RPJ35" s="13"/>
      <c r="RPK35" s="13"/>
      <c r="RPL35" s="13"/>
      <c r="RPM35" s="13"/>
      <c r="RPN35" s="13"/>
      <c r="RPO35" s="13"/>
      <c r="RPP35" s="13"/>
      <c r="RPQ35" s="13"/>
      <c r="RPR35" s="13"/>
      <c r="RPS35" s="13"/>
      <c r="RPT35" s="13"/>
      <c r="RPU35" s="13"/>
      <c r="RPV35" s="13"/>
      <c r="RPW35" s="13"/>
      <c r="RPX35" s="13"/>
      <c r="RPY35" s="13"/>
      <c r="RPZ35" s="13"/>
      <c r="RQA35" s="13"/>
      <c r="RQB35" s="13"/>
      <c r="RQC35" s="13"/>
      <c r="RQD35" s="13"/>
      <c r="RQE35" s="13"/>
      <c r="RQF35" s="13"/>
      <c r="RQG35" s="13"/>
      <c r="RQH35" s="13"/>
      <c r="RQI35" s="13"/>
      <c r="RQJ35" s="13"/>
      <c r="RQK35" s="13"/>
      <c r="RQL35" s="13"/>
      <c r="RQM35" s="13"/>
      <c r="RQN35" s="13"/>
      <c r="RQO35" s="13"/>
      <c r="RQP35" s="13"/>
      <c r="RQQ35" s="13"/>
      <c r="RQR35" s="13"/>
      <c r="RQS35" s="13"/>
      <c r="RQT35" s="13"/>
      <c r="RQU35" s="13"/>
      <c r="RQV35" s="13"/>
      <c r="RQW35" s="13"/>
      <c r="RQX35" s="13"/>
      <c r="RQY35" s="13"/>
      <c r="RQZ35" s="13"/>
      <c r="RRA35" s="13"/>
      <c r="RRB35" s="13"/>
      <c r="RRC35" s="13"/>
      <c r="RRD35" s="13"/>
      <c r="RRE35" s="13"/>
      <c r="RRF35" s="13"/>
      <c r="RRG35" s="13"/>
      <c r="RRH35" s="13"/>
      <c r="RRI35" s="13"/>
      <c r="RRJ35" s="13"/>
      <c r="RRK35" s="13"/>
      <c r="RRL35" s="13"/>
      <c r="RRM35" s="13"/>
      <c r="RRN35" s="13"/>
      <c r="RRO35" s="13"/>
      <c r="RRP35" s="13"/>
      <c r="RRQ35" s="13"/>
      <c r="RRR35" s="13"/>
      <c r="RRS35" s="13"/>
      <c r="RRT35" s="13"/>
      <c r="RRU35" s="13"/>
      <c r="RRV35" s="13"/>
      <c r="RRW35" s="13"/>
      <c r="RRX35" s="13"/>
      <c r="RRY35" s="13"/>
      <c r="RRZ35" s="13"/>
      <c r="RSA35" s="13"/>
      <c r="RSB35" s="13"/>
      <c r="RSC35" s="13"/>
      <c r="RSD35" s="13"/>
      <c r="RSE35" s="13"/>
      <c r="RSF35" s="13"/>
      <c r="RSG35" s="13"/>
      <c r="RSH35" s="13"/>
      <c r="RSI35" s="13"/>
      <c r="RSJ35" s="13"/>
      <c r="RSK35" s="13"/>
      <c r="RSL35" s="13"/>
      <c r="RSM35" s="13"/>
      <c r="RSN35" s="13"/>
      <c r="RSO35" s="13"/>
      <c r="RSP35" s="13"/>
      <c r="RSQ35" s="13"/>
      <c r="RSR35" s="13"/>
      <c r="RSS35" s="13"/>
      <c r="RST35" s="13"/>
      <c r="RSU35" s="13"/>
      <c r="RSV35" s="13"/>
      <c r="RSW35" s="13"/>
      <c r="RSX35" s="13"/>
      <c r="RSY35" s="13"/>
      <c r="RSZ35" s="13"/>
      <c r="RTA35" s="13"/>
      <c r="RTB35" s="13"/>
      <c r="RTC35" s="13"/>
      <c r="RTD35" s="13"/>
      <c r="RTE35" s="13"/>
      <c r="RTF35" s="13"/>
      <c r="RTG35" s="13"/>
      <c r="RTH35" s="13"/>
      <c r="RTI35" s="13"/>
      <c r="RTJ35" s="13"/>
      <c r="RTK35" s="13"/>
      <c r="RTL35" s="13"/>
      <c r="RTM35" s="13"/>
      <c r="RTN35" s="13"/>
      <c r="RTO35" s="13"/>
      <c r="RTP35" s="13"/>
      <c r="RTQ35" s="13"/>
      <c r="RTR35" s="13"/>
      <c r="RTS35" s="13"/>
      <c r="RTT35" s="13"/>
      <c r="RTU35" s="13"/>
      <c r="RTV35" s="13"/>
      <c r="RTW35" s="13"/>
      <c r="RTX35" s="13"/>
      <c r="RTY35" s="13"/>
      <c r="RTZ35" s="13"/>
      <c r="RUA35" s="13"/>
      <c r="RUB35" s="13"/>
      <c r="RUC35" s="13"/>
      <c r="RUD35" s="13"/>
      <c r="RUE35" s="13"/>
      <c r="RUF35" s="13"/>
      <c r="RUG35" s="13"/>
      <c r="RUH35" s="13"/>
      <c r="RUI35" s="13"/>
      <c r="RUJ35" s="13"/>
      <c r="RUK35" s="13"/>
      <c r="RUL35" s="13"/>
      <c r="RUM35" s="13"/>
      <c r="RUN35" s="13"/>
      <c r="RUO35" s="13"/>
      <c r="RUP35" s="13"/>
      <c r="RUQ35" s="13"/>
      <c r="RUR35" s="13"/>
      <c r="RUS35" s="13"/>
      <c r="RUT35" s="13"/>
      <c r="RUU35" s="13"/>
      <c r="RUV35" s="13"/>
      <c r="RUW35" s="13"/>
      <c r="RUX35" s="13"/>
      <c r="RUY35" s="13"/>
      <c r="RUZ35" s="13"/>
      <c r="RVA35" s="13"/>
      <c r="RVB35" s="13"/>
      <c r="RVC35" s="13"/>
      <c r="RVD35" s="13"/>
      <c r="RVE35" s="13"/>
      <c r="RVF35" s="13"/>
      <c r="RVG35" s="13"/>
      <c r="RVH35" s="13"/>
      <c r="RVI35" s="13"/>
      <c r="RVJ35" s="13"/>
      <c r="RVK35" s="13"/>
      <c r="RVL35" s="13"/>
      <c r="RVM35" s="13"/>
      <c r="RVN35" s="13"/>
      <c r="RVO35" s="13"/>
      <c r="RVP35" s="13"/>
      <c r="RVQ35" s="13"/>
      <c r="RVR35" s="13"/>
      <c r="RVS35" s="13"/>
      <c r="RVT35" s="13"/>
      <c r="RVU35" s="13"/>
      <c r="RVV35" s="13"/>
      <c r="RVW35" s="13"/>
      <c r="RVX35" s="13"/>
      <c r="RVY35" s="13"/>
      <c r="RVZ35" s="13"/>
      <c r="RWA35" s="13"/>
      <c r="RWB35" s="13"/>
      <c r="RWC35" s="13"/>
      <c r="RWD35" s="13"/>
      <c r="RWE35" s="13"/>
      <c r="RWF35" s="13"/>
      <c r="RWG35" s="13"/>
      <c r="RWH35" s="13"/>
      <c r="RWI35" s="13"/>
      <c r="RWJ35" s="13"/>
      <c r="RWK35" s="13"/>
      <c r="RWL35" s="13"/>
      <c r="RWM35" s="13"/>
      <c r="RWN35" s="13"/>
      <c r="RWO35" s="13"/>
      <c r="RWP35" s="13"/>
      <c r="RWQ35" s="13"/>
      <c r="RWR35" s="13"/>
      <c r="RWS35" s="13"/>
      <c r="RWT35" s="13"/>
      <c r="RWU35" s="13"/>
      <c r="RWV35" s="13"/>
      <c r="RWW35" s="13"/>
      <c r="RWX35" s="13"/>
      <c r="RWY35" s="13"/>
      <c r="RWZ35" s="13"/>
      <c r="RXA35" s="13"/>
      <c r="RXB35" s="13"/>
      <c r="RXC35" s="13"/>
      <c r="RXD35" s="13"/>
      <c r="RXE35" s="13"/>
      <c r="RXF35" s="13"/>
      <c r="RXG35" s="13"/>
      <c r="RXH35" s="13"/>
      <c r="RXI35" s="13"/>
      <c r="RXJ35" s="13"/>
      <c r="RXK35" s="13"/>
      <c r="RXL35" s="13"/>
      <c r="RXM35" s="13"/>
      <c r="RXN35" s="13"/>
      <c r="RXO35" s="13"/>
      <c r="RXP35" s="13"/>
      <c r="RXQ35" s="13"/>
      <c r="RXR35" s="13"/>
      <c r="RXS35" s="13"/>
      <c r="RXT35" s="13"/>
      <c r="RXU35" s="13"/>
      <c r="RXV35" s="13"/>
      <c r="RXW35" s="13"/>
      <c r="RXX35" s="13"/>
      <c r="RXY35" s="13"/>
      <c r="RXZ35" s="13"/>
      <c r="RYA35" s="13"/>
      <c r="RYB35" s="13"/>
      <c r="RYC35" s="13"/>
      <c r="RYD35" s="13"/>
      <c r="RYE35" s="13"/>
      <c r="RYF35" s="13"/>
      <c r="RYG35" s="13"/>
      <c r="RYH35" s="13"/>
      <c r="RYI35" s="13"/>
      <c r="RYJ35" s="13"/>
      <c r="RYK35" s="13"/>
      <c r="RYL35" s="13"/>
      <c r="RYM35" s="13"/>
      <c r="RYN35" s="13"/>
      <c r="RYO35" s="13"/>
      <c r="RYP35" s="13"/>
      <c r="RYQ35" s="13"/>
      <c r="RYR35" s="13"/>
      <c r="RYS35" s="13"/>
      <c r="RYT35" s="13"/>
      <c r="RYU35" s="13"/>
      <c r="RYV35" s="13"/>
      <c r="RYW35" s="13"/>
      <c r="RYX35" s="13"/>
      <c r="RYY35" s="13"/>
      <c r="RYZ35" s="13"/>
      <c r="RZA35" s="13"/>
      <c r="RZB35" s="13"/>
      <c r="RZC35" s="13"/>
      <c r="RZD35" s="13"/>
      <c r="RZE35" s="13"/>
      <c r="RZF35" s="13"/>
      <c r="RZG35" s="13"/>
      <c r="RZH35" s="13"/>
      <c r="RZI35" s="13"/>
      <c r="RZJ35" s="13"/>
      <c r="RZK35" s="13"/>
      <c r="RZL35" s="13"/>
      <c r="RZM35" s="13"/>
      <c r="RZN35" s="13"/>
      <c r="RZO35" s="13"/>
      <c r="RZP35" s="13"/>
      <c r="RZQ35" s="13"/>
      <c r="RZR35" s="13"/>
      <c r="RZS35" s="13"/>
      <c r="RZT35" s="13"/>
      <c r="RZU35" s="13"/>
      <c r="RZV35" s="13"/>
      <c r="RZW35" s="13"/>
      <c r="RZX35" s="13"/>
      <c r="RZY35" s="13"/>
      <c r="RZZ35" s="13"/>
      <c r="SAA35" s="13"/>
      <c r="SAB35" s="13"/>
      <c r="SAC35" s="13"/>
      <c r="SAD35" s="13"/>
      <c r="SAE35" s="13"/>
      <c r="SAF35" s="13"/>
      <c r="SAG35" s="13"/>
      <c r="SAH35" s="13"/>
      <c r="SAI35" s="13"/>
      <c r="SAJ35" s="13"/>
      <c r="SAK35" s="13"/>
      <c r="SAL35" s="13"/>
      <c r="SAM35" s="13"/>
      <c r="SAN35" s="13"/>
      <c r="SAO35" s="13"/>
      <c r="SAP35" s="13"/>
      <c r="SAQ35" s="13"/>
      <c r="SAR35" s="13"/>
      <c r="SAS35" s="13"/>
      <c r="SAT35" s="13"/>
      <c r="SAU35" s="13"/>
      <c r="SAV35" s="13"/>
      <c r="SAW35" s="13"/>
      <c r="SAX35" s="13"/>
      <c r="SAY35" s="13"/>
      <c r="SAZ35" s="13"/>
      <c r="SBA35" s="13"/>
      <c r="SBB35" s="13"/>
      <c r="SBC35" s="13"/>
      <c r="SBD35" s="13"/>
      <c r="SBE35" s="13"/>
      <c r="SBF35" s="13"/>
      <c r="SBG35" s="13"/>
      <c r="SBH35" s="13"/>
      <c r="SBI35" s="13"/>
      <c r="SBJ35" s="13"/>
      <c r="SBK35" s="13"/>
      <c r="SBL35" s="13"/>
      <c r="SBM35" s="13"/>
      <c r="SBN35" s="13"/>
      <c r="SBO35" s="13"/>
      <c r="SBP35" s="13"/>
      <c r="SBQ35" s="13"/>
      <c r="SBR35" s="13"/>
      <c r="SBS35" s="13"/>
      <c r="SBT35" s="13"/>
      <c r="SBU35" s="13"/>
      <c r="SBV35" s="13"/>
      <c r="SBW35" s="13"/>
      <c r="SBX35" s="13"/>
      <c r="SBY35" s="13"/>
      <c r="SBZ35" s="13"/>
      <c r="SCA35" s="13"/>
      <c r="SCB35" s="13"/>
      <c r="SCC35" s="13"/>
      <c r="SCD35" s="13"/>
      <c r="SCE35" s="13"/>
      <c r="SCF35" s="13"/>
      <c r="SCG35" s="13"/>
      <c r="SCH35" s="13"/>
      <c r="SCI35" s="13"/>
      <c r="SCJ35" s="13"/>
      <c r="SCK35" s="13"/>
      <c r="SCL35" s="13"/>
      <c r="SCM35" s="13"/>
      <c r="SCN35" s="13"/>
      <c r="SCO35" s="13"/>
      <c r="SCP35" s="13"/>
      <c r="SCQ35" s="13"/>
      <c r="SCR35" s="13"/>
      <c r="SCS35" s="13"/>
      <c r="SCT35" s="13"/>
      <c r="SCU35" s="13"/>
      <c r="SCV35" s="13"/>
      <c r="SCW35" s="13"/>
      <c r="SCX35" s="13"/>
      <c r="SCY35" s="13"/>
      <c r="SCZ35" s="13"/>
      <c r="SDA35" s="13"/>
      <c r="SDB35" s="13"/>
      <c r="SDC35" s="13"/>
      <c r="SDD35" s="13"/>
      <c r="SDE35" s="13"/>
      <c r="SDF35" s="13"/>
      <c r="SDG35" s="13"/>
      <c r="SDH35" s="13"/>
      <c r="SDI35" s="13"/>
      <c r="SDJ35" s="13"/>
      <c r="SDK35" s="13"/>
      <c r="SDL35" s="13"/>
      <c r="SDM35" s="13"/>
      <c r="SDN35" s="13"/>
      <c r="SDO35" s="13"/>
      <c r="SDP35" s="13"/>
      <c r="SDQ35" s="13"/>
      <c r="SDR35" s="13"/>
      <c r="SDS35" s="13"/>
      <c r="SDT35" s="13"/>
      <c r="SDU35" s="13"/>
      <c r="SDV35" s="13"/>
      <c r="SDW35" s="13"/>
      <c r="SDX35" s="13"/>
      <c r="SDY35" s="13"/>
      <c r="SDZ35" s="13"/>
      <c r="SEA35" s="13"/>
      <c r="SEB35" s="13"/>
      <c r="SEC35" s="13"/>
      <c r="SED35" s="13"/>
      <c r="SEE35" s="13"/>
      <c r="SEF35" s="13"/>
      <c r="SEG35" s="13"/>
      <c r="SEH35" s="13"/>
      <c r="SEI35" s="13"/>
      <c r="SEJ35" s="13"/>
      <c r="SEK35" s="13"/>
      <c r="SEL35" s="13"/>
      <c r="SEM35" s="13"/>
      <c r="SEN35" s="13"/>
      <c r="SEO35" s="13"/>
      <c r="SEP35" s="13"/>
      <c r="SEQ35" s="13"/>
      <c r="SER35" s="13"/>
      <c r="SES35" s="13"/>
      <c r="SET35" s="13"/>
      <c r="SEU35" s="13"/>
      <c r="SEV35" s="13"/>
      <c r="SEW35" s="13"/>
      <c r="SEX35" s="13"/>
      <c r="SEY35" s="13"/>
      <c r="SEZ35" s="13"/>
      <c r="SFA35" s="13"/>
      <c r="SFB35" s="13"/>
      <c r="SFC35" s="13"/>
      <c r="SFD35" s="13"/>
      <c r="SFE35" s="13"/>
      <c r="SFF35" s="13"/>
      <c r="SFG35" s="13"/>
      <c r="SFH35" s="13"/>
      <c r="SFI35" s="13"/>
      <c r="SFJ35" s="13"/>
      <c r="SFK35" s="13"/>
      <c r="SFL35" s="13"/>
      <c r="SFM35" s="13"/>
      <c r="SFN35" s="13"/>
      <c r="SFO35" s="13"/>
      <c r="SFP35" s="13"/>
      <c r="SFQ35" s="13"/>
      <c r="SFR35" s="13"/>
      <c r="SFS35" s="13"/>
      <c r="SFT35" s="13"/>
      <c r="SFU35" s="13"/>
      <c r="SFV35" s="13"/>
      <c r="SFW35" s="13"/>
      <c r="SFX35" s="13"/>
      <c r="SFY35" s="13"/>
      <c r="SFZ35" s="13"/>
      <c r="SGA35" s="13"/>
      <c r="SGB35" s="13"/>
      <c r="SGC35" s="13"/>
      <c r="SGD35" s="13"/>
      <c r="SGE35" s="13"/>
      <c r="SGF35" s="13"/>
      <c r="SGG35" s="13"/>
      <c r="SGH35" s="13"/>
      <c r="SGI35" s="13"/>
      <c r="SGJ35" s="13"/>
      <c r="SGK35" s="13"/>
      <c r="SGL35" s="13"/>
      <c r="SGM35" s="13"/>
      <c r="SGN35" s="13"/>
      <c r="SGO35" s="13"/>
      <c r="SGP35" s="13"/>
      <c r="SGQ35" s="13"/>
      <c r="SGR35" s="13"/>
      <c r="SGS35" s="13"/>
      <c r="SGT35" s="13"/>
      <c r="SGU35" s="13"/>
      <c r="SGV35" s="13"/>
      <c r="SGW35" s="13"/>
      <c r="SGX35" s="13"/>
      <c r="SGY35" s="13"/>
      <c r="SGZ35" s="13"/>
      <c r="SHA35" s="13"/>
      <c r="SHB35" s="13"/>
      <c r="SHC35" s="13"/>
      <c r="SHD35" s="13"/>
      <c r="SHE35" s="13"/>
      <c r="SHF35" s="13"/>
      <c r="SHG35" s="13"/>
      <c r="SHH35" s="13"/>
      <c r="SHI35" s="13"/>
      <c r="SHJ35" s="13"/>
      <c r="SHK35" s="13"/>
      <c r="SHL35" s="13"/>
      <c r="SHM35" s="13"/>
      <c r="SHN35" s="13"/>
      <c r="SHO35" s="13"/>
      <c r="SHP35" s="13"/>
      <c r="SHQ35" s="13"/>
      <c r="SHR35" s="13"/>
      <c r="SHS35" s="13"/>
      <c r="SHT35" s="13"/>
      <c r="SHU35" s="13"/>
      <c r="SHV35" s="13"/>
      <c r="SHW35" s="13"/>
      <c r="SHX35" s="13"/>
      <c r="SHY35" s="13"/>
      <c r="SHZ35" s="13"/>
      <c r="SIA35" s="13"/>
      <c r="SIB35" s="13"/>
      <c r="SIC35" s="13"/>
      <c r="SID35" s="13"/>
      <c r="SIE35" s="13"/>
      <c r="SIF35" s="13"/>
      <c r="SIG35" s="13"/>
      <c r="SIH35" s="13"/>
      <c r="SII35" s="13"/>
      <c r="SIJ35" s="13"/>
      <c r="SIK35" s="13"/>
      <c r="SIL35" s="13"/>
      <c r="SIM35" s="13"/>
      <c r="SIN35" s="13"/>
      <c r="SIO35" s="13"/>
      <c r="SIP35" s="13"/>
      <c r="SIQ35" s="13"/>
      <c r="SIR35" s="13"/>
      <c r="SIS35" s="13"/>
      <c r="SIT35" s="13"/>
      <c r="SIU35" s="13"/>
      <c r="SIV35" s="13"/>
      <c r="SIW35" s="13"/>
      <c r="SIX35" s="13"/>
      <c r="SIY35" s="13"/>
      <c r="SIZ35" s="13"/>
      <c r="SJA35" s="13"/>
      <c r="SJB35" s="13"/>
      <c r="SJC35" s="13"/>
      <c r="SJD35" s="13"/>
      <c r="SJE35" s="13"/>
      <c r="SJF35" s="13"/>
      <c r="SJG35" s="13"/>
      <c r="SJH35" s="13"/>
      <c r="SJI35" s="13"/>
      <c r="SJJ35" s="13"/>
      <c r="SJK35" s="13"/>
      <c r="SJL35" s="13"/>
      <c r="SJM35" s="13"/>
      <c r="SJN35" s="13"/>
      <c r="SJO35" s="13"/>
      <c r="SJP35" s="13"/>
      <c r="SJQ35" s="13"/>
      <c r="SJR35" s="13"/>
      <c r="SJS35" s="13"/>
      <c r="SJT35" s="13"/>
      <c r="SJU35" s="13"/>
      <c r="SJV35" s="13"/>
      <c r="SJW35" s="13"/>
      <c r="SJX35" s="13"/>
      <c r="SJY35" s="13"/>
      <c r="SJZ35" s="13"/>
      <c r="SKA35" s="13"/>
      <c r="SKB35" s="13"/>
      <c r="SKC35" s="13"/>
      <c r="SKD35" s="13"/>
      <c r="SKE35" s="13"/>
      <c r="SKF35" s="13"/>
      <c r="SKG35" s="13"/>
      <c r="SKH35" s="13"/>
      <c r="SKI35" s="13"/>
      <c r="SKJ35" s="13"/>
      <c r="SKK35" s="13"/>
      <c r="SKL35" s="13"/>
      <c r="SKM35" s="13"/>
      <c r="SKN35" s="13"/>
      <c r="SKO35" s="13"/>
      <c r="SKP35" s="13"/>
      <c r="SKQ35" s="13"/>
      <c r="SKR35" s="13"/>
      <c r="SKS35" s="13"/>
      <c r="SKT35" s="13"/>
      <c r="SKU35" s="13"/>
      <c r="SKV35" s="13"/>
      <c r="SKW35" s="13"/>
      <c r="SKX35" s="13"/>
      <c r="SKY35" s="13"/>
      <c r="SKZ35" s="13"/>
      <c r="SLA35" s="13"/>
      <c r="SLB35" s="13"/>
      <c r="SLC35" s="13"/>
      <c r="SLD35" s="13"/>
      <c r="SLE35" s="13"/>
      <c r="SLF35" s="13"/>
      <c r="SLG35" s="13"/>
      <c r="SLH35" s="13"/>
      <c r="SLI35" s="13"/>
      <c r="SLJ35" s="13"/>
      <c r="SLK35" s="13"/>
      <c r="SLL35" s="13"/>
      <c r="SLM35" s="13"/>
      <c r="SLN35" s="13"/>
      <c r="SLO35" s="13"/>
      <c r="SLP35" s="13"/>
      <c r="SLQ35" s="13"/>
      <c r="SLR35" s="13"/>
      <c r="SLS35" s="13"/>
      <c r="SLT35" s="13"/>
      <c r="SLU35" s="13"/>
      <c r="SLV35" s="13"/>
      <c r="SLW35" s="13"/>
      <c r="SLX35" s="13"/>
      <c r="SLY35" s="13"/>
      <c r="SLZ35" s="13"/>
      <c r="SMA35" s="13"/>
      <c r="SMB35" s="13"/>
      <c r="SMC35" s="13"/>
      <c r="SMD35" s="13"/>
      <c r="SME35" s="13"/>
      <c r="SMF35" s="13"/>
      <c r="SMG35" s="13"/>
      <c r="SMH35" s="13"/>
      <c r="SMI35" s="13"/>
      <c r="SMJ35" s="13"/>
      <c r="SMK35" s="13"/>
      <c r="SML35" s="13"/>
      <c r="SMM35" s="13"/>
      <c r="SMN35" s="13"/>
      <c r="SMO35" s="13"/>
      <c r="SMP35" s="13"/>
      <c r="SMQ35" s="13"/>
      <c r="SMR35" s="13"/>
      <c r="SMS35" s="13"/>
      <c r="SMT35" s="13"/>
      <c r="SMU35" s="13"/>
      <c r="SMV35" s="13"/>
      <c r="SMW35" s="13"/>
      <c r="SMX35" s="13"/>
      <c r="SMY35" s="13"/>
      <c r="SMZ35" s="13"/>
      <c r="SNA35" s="13"/>
      <c r="SNB35" s="13"/>
      <c r="SNC35" s="13"/>
      <c r="SND35" s="13"/>
      <c r="SNE35" s="13"/>
      <c r="SNF35" s="13"/>
      <c r="SNG35" s="13"/>
      <c r="SNH35" s="13"/>
      <c r="SNI35" s="13"/>
      <c r="SNJ35" s="13"/>
      <c r="SNK35" s="13"/>
      <c r="SNL35" s="13"/>
      <c r="SNM35" s="13"/>
      <c r="SNN35" s="13"/>
      <c r="SNO35" s="13"/>
      <c r="SNP35" s="13"/>
      <c r="SNQ35" s="13"/>
      <c r="SNR35" s="13"/>
      <c r="SNS35" s="13"/>
      <c r="SNT35" s="13"/>
      <c r="SNU35" s="13"/>
      <c r="SNV35" s="13"/>
      <c r="SNW35" s="13"/>
      <c r="SNX35" s="13"/>
      <c r="SNY35" s="13"/>
      <c r="SNZ35" s="13"/>
      <c r="SOA35" s="13"/>
      <c r="SOB35" s="13"/>
      <c r="SOC35" s="13"/>
      <c r="SOD35" s="13"/>
      <c r="SOE35" s="13"/>
      <c r="SOF35" s="13"/>
      <c r="SOG35" s="13"/>
      <c r="SOH35" s="13"/>
      <c r="SOI35" s="13"/>
      <c r="SOJ35" s="13"/>
      <c r="SOK35" s="13"/>
      <c r="SOL35" s="13"/>
      <c r="SOM35" s="13"/>
      <c r="SON35" s="13"/>
      <c r="SOO35" s="13"/>
      <c r="SOP35" s="13"/>
      <c r="SOQ35" s="13"/>
      <c r="SOR35" s="13"/>
      <c r="SOS35" s="13"/>
      <c r="SOT35" s="13"/>
      <c r="SOU35" s="13"/>
      <c r="SOV35" s="13"/>
      <c r="SOW35" s="13"/>
      <c r="SOX35" s="13"/>
      <c r="SOY35" s="13"/>
      <c r="SOZ35" s="13"/>
      <c r="SPA35" s="13"/>
      <c r="SPB35" s="13"/>
      <c r="SPC35" s="13"/>
      <c r="SPD35" s="13"/>
      <c r="SPE35" s="13"/>
      <c r="SPF35" s="13"/>
      <c r="SPG35" s="13"/>
      <c r="SPH35" s="13"/>
      <c r="SPI35" s="13"/>
      <c r="SPJ35" s="13"/>
      <c r="SPK35" s="13"/>
      <c r="SPL35" s="13"/>
      <c r="SPM35" s="13"/>
      <c r="SPN35" s="13"/>
      <c r="SPO35" s="13"/>
      <c r="SPP35" s="13"/>
      <c r="SPQ35" s="13"/>
      <c r="SPR35" s="13"/>
      <c r="SPS35" s="13"/>
      <c r="SPT35" s="13"/>
      <c r="SPU35" s="13"/>
      <c r="SPV35" s="13"/>
      <c r="SPW35" s="13"/>
      <c r="SPX35" s="13"/>
      <c r="SPY35" s="13"/>
      <c r="SPZ35" s="13"/>
      <c r="SQA35" s="13"/>
      <c r="SQB35" s="13"/>
      <c r="SQC35" s="13"/>
      <c r="SQD35" s="13"/>
      <c r="SQE35" s="13"/>
      <c r="SQF35" s="13"/>
      <c r="SQG35" s="13"/>
      <c r="SQH35" s="13"/>
      <c r="SQI35" s="13"/>
      <c r="SQJ35" s="13"/>
      <c r="SQK35" s="13"/>
      <c r="SQL35" s="13"/>
      <c r="SQM35" s="13"/>
      <c r="SQN35" s="13"/>
      <c r="SQO35" s="13"/>
      <c r="SQP35" s="13"/>
      <c r="SQQ35" s="13"/>
      <c r="SQR35" s="13"/>
      <c r="SQS35" s="13"/>
      <c r="SQT35" s="13"/>
      <c r="SQU35" s="13"/>
      <c r="SQV35" s="13"/>
      <c r="SQW35" s="13"/>
      <c r="SQX35" s="13"/>
      <c r="SQY35" s="13"/>
      <c r="SQZ35" s="13"/>
      <c r="SRA35" s="13"/>
      <c r="SRB35" s="13"/>
      <c r="SRC35" s="13"/>
      <c r="SRD35" s="13"/>
      <c r="SRE35" s="13"/>
      <c r="SRF35" s="13"/>
      <c r="SRG35" s="13"/>
      <c r="SRH35" s="13"/>
      <c r="SRI35" s="13"/>
      <c r="SRJ35" s="13"/>
      <c r="SRK35" s="13"/>
      <c r="SRL35" s="13"/>
      <c r="SRM35" s="13"/>
      <c r="SRN35" s="13"/>
      <c r="SRO35" s="13"/>
      <c r="SRP35" s="13"/>
      <c r="SRQ35" s="13"/>
      <c r="SRR35" s="13"/>
      <c r="SRS35" s="13"/>
      <c r="SRT35" s="13"/>
      <c r="SRU35" s="13"/>
      <c r="SRV35" s="13"/>
      <c r="SRW35" s="13"/>
      <c r="SRX35" s="13"/>
      <c r="SRY35" s="13"/>
      <c r="SRZ35" s="13"/>
      <c r="SSA35" s="13"/>
      <c r="SSB35" s="13"/>
      <c r="SSC35" s="13"/>
      <c r="SSD35" s="13"/>
      <c r="SSE35" s="13"/>
      <c r="SSF35" s="13"/>
      <c r="SSG35" s="13"/>
      <c r="SSH35" s="13"/>
      <c r="SSI35" s="13"/>
      <c r="SSJ35" s="13"/>
      <c r="SSK35" s="13"/>
      <c r="SSL35" s="13"/>
      <c r="SSM35" s="13"/>
      <c r="SSN35" s="13"/>
      <c r="SSO35" s="13"/>
      <c r="SSP35" s="13"/>
      <c r="SSQ35" s="13"/>
      <c r="SSR35" s="13"/>
      <c r="SSS35" s="13"/>
      <c r="SST35" s="13"/>
      <c r="SSU35" s="13"/>
      <c r="SSV35" s="13"/>
      <c r="SSW35" s="13"/>
      <c r="SSX35" s="13"/>
      <c r="SSY35" s="13"/>
      <c r="SSZ35" s="13"/>
      <c r="STA35" s="13"/>
      <c r="STB35" s="13"/>
      <c r="STC35" s="13"/>
      <c r="STD35" s="13"/>
      <c r="STE35" s="13"/>
      <c r="STF35" s="13"/>
      <c r="STG35" s="13"/>
      <c r="STH35" s="13"/>
      <c r="STI35" s="13"/>
      <c r="STJ35" s="13"/>
      <c r="STK35" s="13"/>
      <c r="STL35" s="13"/>
      <c r="STM35" s="13"/>
      <c r="STN35" s="13"/>
      <c r="STO35" s="13"/>
      <c r="STP35" s="13"/>
      <c r="STQ35" s="13"/>
      <c r="STR35" s="13"/>
      <c r="STS35" s="13"/>
      <c r="STT35" s="13"/>
      <c r="STU35" s="13"/>
      <c r="STV35" s="13"/>
      <c r="STW35" s="13"/>
      <c r="STX35" s="13"/>
      <c r="STY35" s="13"/>
      <c r="STZ35" s="13"/>
      <c r="SUA35" s="13"/>
      <c r="SUB35" s="13"/>
      <c r="SUC35" s="13"/>
      <c r="SUD35" s="13"/>
      <c r="SUE35" s="13"/>
      <c r="SUF35" s="13"/>
      <c r="SUG35" s="13"/>
      <c r="SUH35" s="13"/>
      <c r="SUI35" s="13"/>
      <c r="SUJ35" s="13"/>
      <c r="SUK35" s="13"/>
      <c r="SUL35" s="13"/>
      <c r="SUM35" s="13"/>
      <c r="SUN35" s="13"/>
      <c r="SUO35" s="13"/>
      <c r="SUP35" s="13"/>
      <c r="SUQ35" s="13"/>
      <c r="SUR35" s="13"/>
      <c r="SUS35" s="13"/>
      <c r="SUT35" s="13"/>
      <c r="SUU35" s="13"/>
      <c r="SUV35" s="13"/>
      <c r="SUW35" s="13"/>
      <c r="SUX35" s="13"/>
      <c r="SUY35" s="13"/>
      <c r="SUZ35" s="13"/>
      <c r="SVA35" s="13"/>
      <c r="SVB35" s="13"/>
      <c r="SVC35" s="13"/>
      <c r="SVD35" s="13"/>
      <c r="SVE35" s="13"/>
      <c r="SVF35" s="13"/>
      <c r="SVG35" s="13"/>
      <c r="SVH35" s="13"/>
      <c r="SVI35" s="13"/>
      <c r="SVJ35" s="13"/>
      <c r="SVK35" s="13"/>
      <c r="SVL35" s="13"/>
      <c r="SVM35" s="13"/>
      <c r="SVN35" s="13"/>
      <c r="SVO35" s="13"/>
      <c r="SVP35" s="13"/>
      <c r="SVQ35" s="13"/>
      <c r="SVR35" s="13"/>
      <c r="SVS35" s="13"/>
      <c r="SVT35" s="13"/>
      <c r="SVU35" s="13"/>
      <c r="SVV35" s="13"/>
      <c r="SVW35" s="13"/>
      <c r="SVX35" s="13"/>
      <c r="SVY35" s="13"/>
      <c r="SVZ35" s="13"/>
      <c r="SWA35" s="13"/>
      <c r="SWB35" s="13"/>
      <c r="SWC35" s="13"/>
      <c r="SWD35" s="13"/>
      <c r="SWE35" s="13"/>
      <c r="SWF35" s="13"/>
      <c r="SWG35" s="13"/>
      <c r="SWH35" s="13"/>
      <c r="SWI35" s="13"/>
      <c r="SWJ35" s="13"/>
      <c r="SWK35" s="13"/>
      <c r="SWL35" s="13"/>
      <c r="SWM35" s="13"/>
      <c r="SWN35" s="13"/>
      <c r="SWO35" s="13"/>
      <c r="SWP35" s="13"/>
      <c r="SWQ35" s="13"/>
      <c r="SWR35" s="13"/>
      <c r="SWS35" s="13"/>
      <c r="SWT35" s="13"/>
      <c r="SWU35" s="13"/>
      <c r="SWV35" s="13"/>
      <c r="SWW35" s="13"/>
      <c r="SWX35" s="13"/>
      <c r="SWY35" s="13"/>
      <c r="SWZ35" s="13"/>
      <c r="SXA35" s="13"/>
      <c r="SXB35" s="13"/>
      <c r="SXC35" s="13"/>
      <c r="SXD35" s="13"/>
      <c r="SXE35" s="13"/>
      <c r="SXF35" s="13"/>
      <c r="SXG35" s="13"/>
      <c r="SXH35" s="13"/>
      <c r="SXI35" s="13"/>
      <c r="SXJ35" s="13"/>
      <c r="SXK35" s="13"/>
      <c r="SXL35" s="13"/>
      <c r="SXM35" s="13"/>
      <c r="SXN35" s="13"/>
      <c r="SXO35" s="13"/>
      <c r="SXP35" s="13"/>
      <c r="SXQ35" s="13"/>
      <c r="SXR35" s="13"/>
      <c r="SXS35" s="13"/>
      <c r="SXT35" s="13"/>
      <c r="SXU35" s="13"/>
      <c r="SXV35" s="13"/>
      <c r="SXW35" s="13"/>
      <c r="SXX35" s="13"/>
      <c r="SXY35" s="13"/>
      <c r="SXZ35" s="13"/>
      <c r="SYA35" s="13"/>
      <c r="SYB35" s="13"/>
      <c r="SYC35" s="13"/>
      <c r="SYD35" s="13"/>
      <c r="SYE35" s="13"/>
      <c r="SYF35" s="13"/>
      <c r="SYG35" s="13"/>
      <c r="SYH35" s="13"/>
      <c r="SYI35" s="13"/>
      <c r="SYJ35" s="13"/>
      <c r="SYK35" s="13"/>
      <c r="SYL35" s="13"/>
      <c r="SYM35" s="13"/>
      <c r="SYN35" s="13"/>
      <c r="SYO35" s="13"/>
      <c r="SYP35" s="13"/>
      <c r="SYQ35" s="13"/>
      <c r="SYR35" s="13"/>
      <c r="SYS35" s="13"/>
      <c r="SYT35" s="13"/>
      <c r="SYU35" s="13"/>
      <c r="SYV35" s="13"/>
      <c r="SYW35" s="13"/>
      <c r="SYX35" s="13"/>
      <c r="SYY35" s="13"/>
      <c r="SYZ35" s="13"/>
      <c r="SZA35" s="13"/>
      <c r="SZB35" s="13"/>
      <c r="SZC35" s="13"/>
      <c r="SZD35" s="13"/>
      <c r="SZE35" s="13"/>
      <c r="SZF35" s="13"/>
      <c r="SZG35" s="13"/>
      <c r="SZH35" s="13"/>
      <c r="SZI35" s="13"/>
      <c r="SZJ35" s="13"/>
      <c r="SZK35" s="13"/>
      <c r="SZL35" s="13"/>
      <c r="SZM35" s="13"/>
      <c r="SZN35" s="13"/>
      <c r="SZO35" s="13"/>
      <c r="SZP35" s="13"/>
      <c r="SZQ35" s="13"/>
      <c r="SZR35" s="13"/>
      <c r="SZS35" s="13"/>
      <c r="SZT35" s="13"/>
      <c r="SZU35" s="13"/>
      <c r="SZV35" s="13"/>
      <c r="SZW35" s="13"/>
      <c r="SZX35" s="13"/>
      <c r="SZY35" s="13"/>
      <c r="SZZ35" s="13"/>
      <c r="TAA35" s="13"/>
      <c r="TAB35" s="13"/>
      <c r="TAC35" s="13"/>
      <c r="TAD35" s="13"/>
      <c r="TAE35" s="13"/>
      <c r="TAF35" s="13"/>
      <c r="TAG35" s="13"/>
      <c r="TAH35" s="13"/>
      <c r="TAI35" s="13"/>
      <c r="TAJ35" s="13"/>
      <c r="TAK35" s="13"/>
      <c r="TAL35" s="13"/>
      <c r="TAM35" s="13"/>
      <c r="TAN35" s="13"/>
      <c r="TAO35" s="13"/>
      <c r="TAP35" s="13"/>
      <c r="TAQ35" s="13"/>
      <c r="TAR35" s="13"/>
      <c r="TAS35" s="13"/>
      <c r="TAT35" s="13"/>
      <c r="TAU35" s="13"/>
      <c r="TAV35" s="13"/>
      <c r="TAW35" s="13"/>
      <c r="TAX35" s="13"/>
      <c r="TAY35" s="13"/>
      <c r="TAZ35" s="13"/>
      <c r="TBA35" s="13"/>
      <c r="TBB35" s="13"/>
      <c r="TBC35" s="13"/>
      <c r="TBD35" s="13"/>
      <c r="TBE35" s="13"/>
      <c r="TBF35" s="13"/>
      <c r="TBG35" s="13"/>
      <c r="TBH35" s="13"/>
      <c r="TBI35" s="13"/>
      <c r="TBJ35" s="13"/>
      <c r="TBK35" s="13"/>
      <c r="TBL35" s="13"/>
      <c r="TBM35" s="13"/>
      <c r="TBN35" s="13"/>
      <c r="TBO35" s="13"/>
      <c r="TBP35" s="13"/>
      <c r="TBQ35" s="13"/>
      <c r="TBR35" s="13"/>
      <c r="TBS35" s="13"/>
      <c r="TBT35" s="13"/>
      <c r="TBU35" s="13"/>
      <c r="TBV35" s="13"/>
      <c r="TBW35" s="13"/>
      <c r="TBX35" s="13"/>
      <c r="TBY35" s="13"/>
      <c r="TBZ35" s="13"/>
      <c r="TCA35" s="13"/>
      <c r="TCB35" s="13"/>
      <c r="TCC35" s="13"/>
      <c r="TCD35" s="13"/>
      <c r="TCE35" s="13"/>
      <c r="TCF35" s="13"/>
      <c r="TCG35" s="13"/>
      <c r="TCH35" s="13"/>
      <c r="TCI35" s="13"/>
      <c r="TCJ35" s="13"/>
      <c r="TCK35" s="13"/>
      <c r="TCL35" s="13"/>
      <c r="TCM35" s="13"/>
      <c r="TCN35" s="13"/>
      <c r="TCO35" s="13"/>
      <c r="TCP35" s="13"/>
      <c r="TCQ35" s="13"/>
      <c r="TCR35" s="13"/>
      <c r="TCS35" s="13"/>
      <c r="TCT35" s="13"/>
      <c r="TCU35" s="13"/>
      <c r="TCV35" s="13"/>
      <c r="TCW35" s="13"/>
      <c r="TCX35" s="13"/>
      <c r="TCY35" s="13"/>
      <c r="TCZ35" s="13"/>
      <c r="TDA35" s="13"/>
      <c r="TDB35" s="13"/>
      <c r="TDC35" s="13"/>
      <c r="TDD35" s="13"/>
      <c r="TDE35" s="13"/>
      <c r="TDF35" s="13"/>
      <c r="TDG35" s="13"/>
      <c r="TDH35" s="13"/>
      <c r="TDI35" s="13"/>
      <c r="TDJ35" s="13"/>
      <c r="TDK35" s="13"/>
      <c r="TDL35" s="13"/>
      <c r="TDM35" s="13"/>
      <c r="TDN35" s="13"/>
      <c r="TDO35" s="13"/>
      <c r="TDP35" s="13"/>
      <c r="TDQ35" s="13"/>
      <c r="TDR35" s="13"/>
      <c r="TDS35" s="13"/>
      <c r="TDT35" s="13"/>
      <c r="TDU35" s="13"/>
      <c r="TDV35" s="13"/>
      <c r="TDW35" s="13"/>
      <c r="TDX35" s="13"/>
      <c r="TDY35" s="13"/>
      <c r="TDZ35" s="13"/>
      <c r="TEA35" s="13"/>
      <c r="TEB35" s="13"/>
      <c r="TEC35" s="13"/>
      <c r="TED35" s="13"/>
      <c r="TEE35" s="13"/>
      <c r="TEF35" s="13"/>
      <c r="TEG35" s="13"/>
      <c r="TEH35" s="13"/>
      <c r="TEI35" s="13"/>
      <c r="TEJ35" s="13"/>
      <c r="TEK35" s="13"/>
      <c r="TEL35" s="13"/>
      <c r="TEM35" s="13"/>
      <c r="TEN35" s="13"/>
      <c r="TEO35" s="13"/>
      <c r="TEP35" s="13"/>
      <c r="TEQ35" s="13"/>
      <c r="TER35" s="13"/>
      <c r="TES35" s="13"/>
      <c r="TET35" s="13"/>
      <c r="TEU35" s="13"/>
      <c r="TEV35" s="13"/>
      <c r="TEW35" s="13"/>
      <c r="TEX35" s="13"/>
      <c r="TEY35" s="13"/>
      <c r="TEZ35" s="13"/>
      <c r="TFA35" s="13"/>
      <c r="TFB35" s="13"/>
      <c r="TFC35" s="13"/>
      <c r="TFD35" s="13"/>
      <c r="TFE35" s="13"/>
      <c r="TFF35" s="13"/>
      <c r="TFG35" s="13"/>
      <c r="TFH35" s="13"/>
      <c r="TFI35" s="13"/>
      <c r="TFJ35" s="13"/>
      <c r="TFK35" s="13"/>
      <c r="TFL35" s="13"/>
      <c r="TFM35" s="13"/>
      <c r="TFN35" s="13"/>
      <c r="TFO35" s="13"/>
      <c r="TFP35" s="13"/>
      <c r="TFQ35" s="13"/>
      <c r="TFR35" s="13"/>
      <c r="TFS35" s="13"/>
      <c r="TFT35" s="13"/>
      <c r="TFU35" s="13"/>
      <c r="TFV35" s="13"/>
      <c r="TFW35" s="13"/>
      <c r="TFX35" s="13"/>
      <c r="TFY35" s="13"/>
      <c r="TFZ35" s="13"/>
      <c r="TGA35" s="13"/>
      <c r="TGB35" s="13"/>
      <c r="TGC35" s="13"/>
      <c r="TGD35" s="13"/>
      <c r="TGE35" s="13"/>
      <c r="TGF35" s="13"/>
      <c r="TGG35" s="13"/>
      <c r="TGH35" s="13"/>
      <c r="TGI35" s="13"/>
      <c r="TGJ35" s="13"/>
      <c r="TGK35" s="13"/>
      <c r="TGL35" s="13"/>
      <c r="TGM35" s="13"/>
      <c r="TGN35" s="13"/>
      <c r="TGO35" s="13"/>
      <c r="TGP35" s="13"/>
      <c r="TGQ35" s="13"/>
      <c r="TGR35" s="13"/>
      <c r="TGS35" s="13"/>
      <c r="TGT35" s="13"/>
      <c r="TGU35" s="13"/>
      <c r="TGV35" s="13"/>
      <c r="TGW35" s="13"/>
      <c r="TGX35" s="13"/>
      <c r="TGY35" s="13"/>
      <c r="TGZ35" s="13"/>
      <c r="THA35" s="13"/>
      <c r="THB35" s="13"/>
      <c r="THC35" s="13"/>
      <c r="THD35" s="13"/>
      <c r="THE35" s="13"/>
      <c r="THF35" s="13"/>
      <c r="THG35" s="13"/>
      <c r="THH35" s="13"/>
      <c r="THI35" s="13"/>
      <c r="THJ35" s="13"/>
      <c r="THK35" s="13"/>
      <c r="THL35" s="13"/>
      <c r="THM35" s="13"/>
      <c r="THN35" s="13"/>
      <c r="THO35" s="13"/>
      <c r="THP35" s="13"/>
      <c r="THQ35" s="13"/>
      <c r="THR35" s="13"/>
      <c r="THS35" s="13"/>
      <c r="THT35" s="13"/>
      <c r="THU35" s="13"/>
      <c r="THV35" s="13"/>
      <c r="THW35" s="13"/>
      <c r="THX35" s="13"/>
      <c r="THY35" s="13"/>
      <c r="THZ35" s="13"/>
      <c r="TIA35" s="13"/>
      <c r="TIB35" s="13"/>
      <c r="TIC35" s="13"/>
      <c r="TID35" s="13"/>
      <c r="TIE35" s="13"/>
      <c r="TIF35" s="13"/>
      <c r="TIG35" s="13"/>
      <c r="TIH35" s="13"/>
      <c r="TII35" s="13"/>
      <c r="TIJ35" s="13"/>
      <c r="TIK35" s="13"/>
      <c r="TIL35" s="13"/>
      <c r="TIM35" s="13"/>
      <c r="TIN35" s="13"/>
      <c r="TIO35" s="13"/>
      <c r="TIP35" s="13"/>
      <c r="TIQ35" s="13"/>
      <c r="TIR35" s="13"/>
      <c r="TIS35" s="13"/>
      <c r="TIT35" s="13"/>
      <c r="TIU35" s="13"/>
      <c r="TIV35" s="13"/>
      <c r="TIW35" s="13"/>
      <c r="TIX35" s="13"/>
      <c r="TIY35" s="13"/>
      <c r="TIZ35" s="13"/>
      <c r="TJA35" s="13"/>
      <c r="TJB35" s="13"/>
      <c r="TJC35" s="13"/>
      <c r="TJD35" s="13"/>
      <c r="TJE35" s="13"/>
      <c r="TJF35" s="13"/>
      <c r="TJG35" s="13"/>
      <c r="TJH35" s="13"/>
      <c r="TJI35" s="13"/>
      <c r="TJJ35" s="13"/>
      <c r="TJK35" s="13"/>
      <c r="TJL35" s="13"/>
      <c r="TJM35" s="13"/>
      <c r="TJN35" s="13"/>
      <c r="TJO35" s="13"/>
      <c r="TJP35" s="13"/>
      <c r="TJQ35" s="13"/>
      <c r="TJR35" s="13"/>
      <c r="TJS35" s="13"/>
      <c r="TJT35" s="13"/>
      <c r="TJU35" s="13"/>
      <c r="TJV35" s="13"/>
      <c r="TJW35" s="13"/>
      <c r="TJX35" s="13"/>
      <c r="TJY35" s="13"/>
      <c r="TJZ35" s="13"/>
      <c r="TKA35" s="13"/>
      <c r="TKB35" s="13"/>
      <c r="TKC35" s="13"/>
      <c r="TKD35" s="13"/>
      <c r="TKE35" s="13"/>
      <c r="TKF35" s="13"/>
      <c r="TKG35" s="13"/>
      <c r="TKH35" s="13"/>
      <c r="TKI35" s="13"/>
      <c r="TKJ35" s="13"/>
      <c r="TKK35" s="13"/>
      <c r="TKL35" s="13"/>
      <c r="TKM35" s="13"/>
      <c r="TKN35" s="13"/>
      <c r="TKO35" s="13"/>
      <c r="TKP35" s="13"/>
      <c r="TKQ35" s="13"/>
      <c r="TKR35" s="13"/>
      <c r="TKS35" s="13"/>
      <c r="TKT35" s="13"/>
      <c r="TKU35" s="13"/>
      <c r="TKV35" s="13"/>
      <c r="TKW35" s="13"/>
      <c r="TKX35" s="13"/>
      <c r="TKY35" s="13"/>
      <c r="TKZ35" s="13"/>
      <c r="TLA35" s="13"/>
      <c r="TLB35" s="13"/>
      <c r="TLC35" s="13"/>
      <c r="TLD35" s="13"/>
      <c r="TLE35" s="13"/>
      <c r="TLF35" s="13"/>
      <c r="TLG35" s="13"/>
      <c r="TLH35" s="13"/>
      <c r="TLI35" s="13"/>
      <c r="TLJ35" s="13"/>
      <c r="TLK35" s="13"/>
      <c r="TLL35" s="13"/>
      <c r="TLM35" s="13"/>
      <c r="TLN35" s="13"/>
      <c r="TLO35" s="13"/>
      <c r="TLP35" s="13"/>
      <c r="TLQ35" s="13"/>
      <c r="TLR35" s="13"/>
      <c r="TLS35" s="13"/>
      <c r="TLT35" s="13"/>
      <c r="TLU35" s="13"/>
      <c r="TLV35" s="13"/>
      <c r="TLW35" s="13"/>
      <c r="TLX35" s="13"/>
      <c r="TLY35" s="13"/>
      <c r="TLZ35" s="13"/>
      <c r="TMA35" s="13"/>
      <c r="TMB35" s="13"/>
      <c r="TMC35" s="13"/>
      <c r="TMD35" s="13"/>
      <c r="TME35" s="13"/>
      <c r="TMF35" s="13"/>
      <c r="TMG35" s="13"/>
      <c r="TMH35" s="13"/>
      <c r="TMI35" s="13"/>
      <c r="TMJ35" s="13"/>
      <c r="TMK35" s="13"/>
      <c r="TML35" s="13"/>
      <c r="TMM35" s="13"/>
      <c r="TMN35" s="13"/>
      <c r="TMO35" s="13"/>
      <c r="TMP35" s="13"/>
      <c r="TMQ35" s="13"/>
      <c r="TMR35" s="13"/>
      <c r="TMS35" s="13"/>
      <c r="TMT35" s="13"/>
      <c r="TMU35" s="13"/>
      <c r="TMV35" s="13"/>
      <c r="TMW35" s="13"/>
      <c r="TMX35" s="13"/>
      <c r="TMY35" s="13"/>
      <c r="TMZ35" s="13"/>
      <c r="TNA35" s="13"/>
      <c r="TNB35" s="13"/>
      <c r="TNC35" s="13"/>
      <c r="TND35" s="13"/>
      <c r="TNE35" s="13"/>
      <c r="TNF35" s="13"/>
      <c r="TNG35" s="13"/>
      <c r="TNH35" s="13"/>
      <c r="TNI35" s="13"/>
      <c r="TNJ35" s="13"/>
      <c r="TNK35" s="13"/>
      <c r="TNL35" s="13"/>
      <c r="TNM35" s="13"/>
      <c r="TNN35" s="13"/>
      <c r="TNO35" s="13"/>
      <c r="TNP35" s="13"/>
      <c r="TNQ35" s="13"/>
      <c r="TNR35" s="13"/>
      <c r="TNS35" s="13"/>
      <c r="TNT35" s="13"/>
      <c r="TNU35" s="13"/>
      <c r="TNV35" s="13"/>
      <c r="TNW35" s="13"/>
      <c r="TNX35" s="13"/>
      <c r="TNY35" s="13"/>
      <c r="TNZ35" s="13"/>
      <c r="TOA35" s="13"/>
      <c r="TOB35" s="13"/>
      <c r="TOC35" s="13"/>
      <c r="TOD35" s="13"/>
      <c r="TOE35" s="13"/>
      <c r="TOF35" s="13"/>
      <c r="TOG35" s="13"/>
      <c r="TOH35" s="13"/>
      <c r="TOI35" s="13"/>
      <c r="TOJ35" s="13"/>
      <c r="TOK35" s="13"/>
      <c r="TOL35" s="13"/>
      <c r="TOM35" s="13"/>
      <c r="TON35" s="13"/>
      <c r="TOO35" s="13"/>
      <c r="TOP35" s="13"/>
      <c r="TOQ35" s="13"/>
      <c r="TOR35" s="13"/>
      <c r="TOS35" s="13"/>
      <c r="TOT35" s="13"/>
      <c r="TOU35" s="13"/>
      <c r="TOV35" s="13"/>
      <c r="TOW35" s="13"/>
      <c r="TOX35" s="13"/>
      <c r="TOY35" s="13"/>
      <c r="TOZ35" s="13"/>
      <c r="TPA35" s="13"/>
      <c r="TPB35" s="13"/>
      <c r="TPC35" s="13"/>
      <c r="TPD35" s="13"/>
      <c r="TPE35" s="13"/>
      <c r="TPF35" s="13"/>
      <c r="TPG35" s="13"/>
      <c r="TPH35" s="13"/>
      <c r="TPI35" s="13"/>
      <c r="TPJ35" s="13"/>
      <c r="TPK35" s="13"/>
      <c r="TPL35" s="13"/>
      <c r="TPM35" s="13"/>
      <c r="TPN35" s="13"/>
      <c r="TPO35" s="13"/>
      <c r="TPP35" s="13"/>
      <c r="TPQ35" s="13"/>
      <c r="TPR35" s="13"/>
      <c r="TPS35" s="13"/>
      <c r="TPT35" s="13"/>
      <c r="TPU35" s="13"/>
      <c r="TPV35" s="13"/>
      <c r="TPW35" s="13"/>
      <c r="TPX35" s="13"/>
      <c r="TPY35" s="13"/>
      <c r="TPZ35" s="13"/>
      <c r="TQA35" s="13"/>
      <c r="TQB35" s="13"/>
      <c r="TQC35" s="13"/>
      <c r="TQD35" s="13"/>
      <c r="TQE35" s="13"/>
      <c r="TQF35" s="13"/>
      <c r="TQG35" s="13"/>
      <c r="TQH35" s="13"/>
      <c r="TQI35" s="13"/>
      <c r="TQJ35" s="13"/>
      <c r="TQK35" s="13"/>
      <c r="TQL35" s="13"/>
      <c r="TQM35" s="13"/>
      <c r="TQN35" s="13"/>
      <c r="TQO35" s="13"/>
      <c r="TQP35" s="13"/>
      <c r="TQQ35" s="13"/>
      <c r="TQR35" s="13"/>
      <c r="TQS35" s="13"/>
      <c r="TQT35" s="13"/>
      <c r="TQU35" s="13"/>
      <c r="TQV35" s="13"/>
      <c r="TQW35" s="13"/>
      <c r="TQX35" s="13"/>
      <c r="TQY35" s="13"/>
      <c r="TQZ35" s="13"/>
      <c r="TRA35" s="13"/>
      <c r="TRB35" s="13"/>
      <c r="TRC35" s="13"/>
      <c r="TRD35" s="13"/>
      <c r="TRE35" s="13"/>
      <c r="TRF35" s="13"/>
      <c r="TRG35" s="13"/>
      <c r="TRH35" s="13"/>
      <c r="TRI35" s="13"/>
      <c r="TRJ35" s="13"/>
      <c r="TRK35" s="13"/>
      <c r="TRL35" s="13"/>
      <c r="TRM35" s="13"/>
      <c r="TRN35" s="13"/>
      <c r="TRO35" s="13"/>
      <c r="TRP35" s="13"/>
      <c r="TRQ35" s="13"/>
      <c r="TRR35" s="13"/>
      <c r="TRS35" s="13"/>
      <c r="TRT35" s="13"/>
      <c r="TRU35" s="13"/>
      <c r="TRV35" s="13"/>
      <c r="TRW35" s="13"/>
      <c r="TRX35" s="13"/>
      <c r="TRY35" s="13"/>
      <c r="TRZ35" s="13"/>
      <c r="TSA35" s="13"/>
      <c r="TSB35" s="13"/>
      <c r="TSC35" s="13"/>
      <c r="TSD35" s="13"/>
      <c r="TSE35" s="13"/>
      <c r="TSF35" s="13"/>
      <c r="TSG35" s="13"/>
      <c r="TSH35" s="13"/>
      <c r="TSI35" s="13"/>
      <c r="TSJ35" s="13"/>
      <c r="TSK35" s="13"/>
      <c r="TSL35" s="13"/>
      <c r="TSM35" s="13"/>
      <c r="TSN35" s="13"/>
      <c r="TSO35" s="13"/>
      <c r="TSP35" s="13"/>
      <c r="TSQ35" s="13"/>
      <c r="TSR35" s="13"/>
      <c r="TSS35" s="13"/>
      <c r="TST35" s="13"/>
      <c r="TSU35" s="13"/>
      <c r="TSV35" s="13"/>
      <c r="TSW35" s="13"/>
      <c r="TSX35" s="13"/>
      <c r="TSY35" s="13"/>
      <c r="TSZ35" s="13"/>
      <c r="TTA35" s="13"/>
      <c r="TTB35" s="13"/>
      <c r="TTC35" s="13"/>
      <c r="TTD35" s="13"/>
      <c r="TTE35" s="13"/>
      <c r="TTF35" s="13"/>
      <c r="TTG35" s="13"/>
      <c r="TTH35" s="13"/>
      <c r="TTI35" s="13"/>
      <c r="TTJ35" s="13"/>
      <c r="TTK35" s="13"/>
      <c r="TTL35" s="13"/>
      <c r="TTM35" s="13"/>
      <c r="TTN35" s="13"/>
      <c r="TTO35" s="13"/>
      <c r="TTP35" s="13"/>
      <c r="TTQ35" s="13"/>
      <c r="TTR35" s="13"/>
      <c r="TTS35" s="13"/>
      <c r="TTT35" s="13"/>
      <c r="TTU35" s="13"/>
      <c r="TTV35" s="13"/>
      <c r="TTW35" s="13"/>
      <c r="TTX35" s="13"/>
      <c r="TTY35" s="13"/>
      <c r="TTZ35" s="13"/>
      <c r="TUA35" s="13"/>
      <c r="TUB35" s="13"/>
      <c r="TUC35" s="13"/>
      <c r="TUD35" s="13"/>
      <c r="TUE35" s="13"/>
      <c r="TUF35" s="13"/>
      <c r="TUG35" s="13"/>
      <c r="TUH35" s="13"/>
      <c r="TUI35" s="13"/>
      <c r="TUJ35" s="13"/>
      <c r="TUK35" s="13"/>
      <c r="TUL35" s="13"/>
      <c r="TUM35" s="13"/>
      <c r="TUN35" s="13"/>
      <c r="TUO35" s="13"/>
      <c r="TUP35" s="13"/>
      <c r="TUQ35" s="13"/>
      <c r="TUR35" s="13"/>
      <c r="TUS35" s="13"/>
      <c r="TUT35" s="13"/>
      <c r="TUU35" s="13"/>
      <c r="TUV35" s="13"/>
      <c r="TUW35" s="13"/>
      <c r="TUX35" s="13"/>
      <c r="TUY35" s="13"/>
      <c r="TUZ35" s="13"/>
      <c r="TVA35" s="13"/>
      <c r="TVB35" s="13"/>
      <c r="TVC35" s="13"/>
      <c r="TVD35" s="13"/>
      <c r="TVE35" s="13"/>
      <c r="TVF35" s="13"/>
      <c r="TVG35" s="13"/>
      <c r="TVH35" s="13"/>
      <c r="TVI35" s="13"/>
      <c r="TVJ35" s="13"/>
      <c r="TVK35" s="13"/>
      <c r="TVL35" s="13"/>
      <c r="TVM35" s="13"/>
      <c r="TVN35" s="13"/>
      <c r="TVO35" s="13"/>
      <c r="TVP35" s="13"/>
      <c r="TVQ35" s="13"/>
      <c r="TVR35" s="13"/>
      <c r="TVS35" s="13"/>
      <c r="TVT35" s="13"/>
      <c r="TVU35" s="13"/>
      <c r="TVV35" s="13"/>
      <c r="TVW35" s="13"/>
      <c r="TVX35" s="13"/>
      <c r="TVY35" s="13"/>
      <c r="TVZ35" s="13"/>
      <c r="TWA35" s="13"/>
      <c r="TWB35" s="13"/>
      <c r="TWC35" s="13"/>
      <c r="TWD35" s="13"/>
      <c r="TWE35" s="13"/>
      <c r="TWF35" s="13"/>
      <c r="TWG35" s="13"/>
      <c r="TWH35" s="13"/>
      <c r="TWI35" s="13"/>
      <c r="TWJ35" s="13"/>
      <c r="TWK35" s="13"/>
      <c r="TWL35" s="13"/>
      <c r="TWM35" s="13"/>
      <c r="TWN35" s="13"/>
      <c r="TWO35" s="13"/>
      <c r="TWP35" s="13"/>
      <c r="TWQ35" s="13"/>
      <c r="TWR35" s="13"/>
      <c r="TWS35" s="13"/>
      <c r="TWT35" s="13"/>
      <c r="TWU35" s="13"/>
      <c r="TWV35" s="13"/>
      <c r="TWW35" s="13"/>
      <c r="TWX35" s="13"/>
      <c r="TWY35" s="13"/>
      <c r="TWZ35" s="13"/>
      <c r="TXA35" s="13"/>
      <c r="TXB35" s="13"/>
      <c r="TXC35" s="13"/>
      <c r="TXD35" s="13"/>
      <c r="TXE35" s="13"/>
      <c r="TXF35" s="13"/>
      <c r="TXG35" s="13"/>
      <c r="TXH35" s="13"/>
      <c r="TXI35" s="13"/>
      <c r="TXJ35" s="13"/>
      <c r="TXK35" s="13"/>
      <c r="TXL35" s="13"/>
      <c r="TXM35" s="13"/>
      <c r="TXN35" s="13"/>
      <c r="TXO35" s="13"/>
      <c r="TXP35" s="13"/>
      <c r="TXQ35" s="13"/>
      <c r="TXR35" s="13"/>
      <c r="TXS35" s="13"/>
      <c r="TXT35" s="13"/>
      <c r="TXU35" s="13"/>
      <c r="TXV35" s="13"/>
      <c r="TXW35" s="13"/>
      <c r="TXX35" s="13"/>
      <c r="TXY35" s="13"/>
      <c r="TXZ35" s="13"/>
      <c r="TYA35" s="13"/>
      <c r="TYB35" s="13"/>
      <c r="TYC35" s="13"/>
      <c r="TYD35" s="13"/>
      <c r="TYE35" s="13"/>
      <c r="TYF35" s="13"/>
      <c r="TYG35" s="13"/>
      <c r="TYH35" s="13"/>
      <c r="TYI35" s="13"/>
      <c r="TYJ35" s="13"/>
      <c r="TYK35" s="13"/>
      <c r="TYL35" s="13"/>
      <c r="TYM35" s="13"/>
      <c r="TYN35" s="13"/>
      <c r="TYO35" s="13"/>
      <c r="TYP35" s="13"/>
      <c r="TYQ35" s="13"/>
      <c r="TYR35" s="13"/>
      <c r="TYS35" s="13"/>
      <c r="TYT35" s="13"/>
      <c r="TYU35" s="13"/>
      <c r="TYV35" s="13"/>
      <c r="TYW35" s="13"/>
      <c r="TYX35" s="13"/>
      <c r="TYY35" s="13"/>
      <c r="TYZ35" s="13"/>
      <c r="TZA35" s="13"/>
      <c r="TZB35" s="13"/>
      <c r="TZC35" s="13"/>
      <c r="TZD35" s="13"/>
      <c r="TZE35" s="13"/>
      <c r="TZF35" s="13"/>
      <c r="TZG35" s="13"/>
      <c r="TZH35" s="13"/>
      <c r="TZI35" s="13"/>
      <c r="TZJ35" s="13"/>
      <c r="TZK35" s="13"/>
      <c r="TZL35" s="13"/>
      <c r="TZM35" s="13"/>
      <c r="TZN35" s="13"/>
      <c r="TZO35" s="13"/>
      <c r="TZP35" s="13"/>
      <c r="TZQ35" s="13"/>
      <c r="TZR35" s="13"/>
      <c r="TZS35" s="13"/>
      <c r="TZT35" s="13"/>
      <c r="TZU35" s="13"/>
      <c r="TZV35" s="13"/>
      <c r="TZW35" s="13"/>
      <c r="TZX35" s="13"/>
      <c r="TZY35" s="13"/>
      <c r="TZZ35" s="13"/>
      <c r="UAA35" s="13"/>
      <c r="UAB35" s="13"/>
      <c r="UAC35" s="13"/>
      <c r="UAD35" s="13"/>
      <c r="UAE35" s="13"/>
      <c r="UAF35" s="13"/>
      <c r="UAG35" s="13"/>
      <c r="UAH35" s="13"/>
      <c r="UAI35" s="13"/>
      <c r="UAJ35" s="13"/>
      <c r="UAK35" s="13"/>
      <c r="UAL35" s="13"/>
      <c r="UAM35" s="13"/>
      <c r="UAN35" s="13"/>
      <c r="UAO35" s="13"/>
      <c r="UAP35" s="13"/>
      <c r="UAQ35" s="13"/>
      <c r="UAR35" s="13"/>
      <c r="UAS35" s="13"/>
      <c r="UAT35" s="13"/>
      <c r="UAU35" s="13"/>
      <c r="UAV35" s="13"/>
      <c r="UAW35" s="13"/>
      <c r="UAX35" s="13"/>
      <c r="UAY35" s="13"/>
      <c r="UAZ35" s="13"/>
      <c r="UBA35" s="13"/>
      <c r="UBB35" s="13"/>
      <c r="UBC35" s="13"/>
      <c r="UBD35" s="13"/>
      <c r="UBE35" s="13"/>
      <c r="UBF35" s="13"/>
      <c r="UBG35" s="13"/>
      <c r="UBH35" s="13"/>
      <c r="UBI35" s="13"/>
      <c r="UBJ35" s="13"/>
      <c r="UBK35" s="13"/>
      <c r="UBL35" s="13"/>
      <c r="UBM35" s="13"/>
      <c r="UBN35" s="13"/>
      <c r="UBO35" s="13"/>
      <c r="UBP35" s="13"/>
      <c r="UBQ35" s="13"/>
      <c r="UBR35" s="13"/>
      <c r="UBS35" s="13"/>
      <c r="UBT35" s="13"/>
      <c r="UBU35" s="13"/>
      <c r="UBV35" s="13"/>
      <c r="UBW35" s="13"/>
      <c r="UBX35" s="13"/>
      <c r="UBY35" s="13"/>
      <c r="UBZ35" s="13"/>
      <c r="UCA35" s="13"/>
      <c r="UCB35" s="13"/>
      <c r="UCC35" s="13"/>
      <c r="UCD35" s="13"/>
      <c r="UCE35" s="13"/>
      <c r="UCF35" s="13"/>
      <c r="UCG35" s="13"/>
      <c r="UCH35" s="13"/>
      <c r="UCI35" s="13"/>
      <c r="UCJ35" s="13"/>
      <c r="UCK35" s="13"/>
      <c r="UCL35" s="13"/>
      <c r="UCM35" s="13"/>
      <c r="UCN35" s="13"/>
      <c r="UCO35" s="13"/>
      <c r="UCP35" s="13"/>
      <c r="UCQ35" s="13"/>
      <c r="UCR35" s="13"/>
      <c r="UCS35" s="13"/>
      <c r="UCT35" s="13"/>
      <c r="UCU35" s="13"/>
      <c r="UCV35" s="13"/>
      <c r="UCW35" s="13"/>
      <c r="UCX35" s="13"/>
      <c r="UCY35" s="13"/>
      <c r="UCZ35" s="13"/>
      <c r="UDA35" s="13"/>
      <c r="UDB35" s="13"/>
      <c r="UDC35" s="13"/>
      <c r="UDD35" s="13"/>
      <c r="UDE35" s="13"/>
      <c r="UDF35" s="13"/>
      <c r="UDG35" s="13"/>
      <c r="UDH35" s="13"/>
      <c r="UDI35" s="13"/>
      <c r="UDJ35" s="13"/>
      <c r="UDK35" s="13"/>
      <c r="UDL35" s="13"/>
      <c r="UDM35" s="13"/>
      <c r="UDN35" s="13"/>
      <c r="UDO35" s="13"/>
      <c r="UDP35" s="13"/>
      <c r="UDQ35" s="13"/>
      <c r="UDR35" s="13"/>
      <c r="UDS35" s="13"/>
      <c r="UDT35" s="13"/>
      <c r="UDU35" s="13"/>
      <c r="UDV35" s="13"/>
      <c r="UDW35" s="13"/>
      <c r="UDX35" s="13"/>
      <c r="UDY35" s="13"/>
      <c r="UDZ35" s="13"/>
      <c r="UEA35" s="13"/>
      <c r="UEB35" s="13"/>
      <c r="UEC35" s="13"/>
      <c r="UED35" s="13"/>
      <c r="UEE35" s="13"/>
      <c r="UEF35" s="13"/>
      <c r="UEG35" s="13"/>
      <c r="UEH35" s="13"/>
      <c r="UEI35" s="13"/>
      <c r="UEJ35" s="13"/>
      <c r="UEK35" s="13"/>
      <c r="UEL35" s="13"/>
      <c r="UEM35" s="13"/>
      <c r="UEN35" s="13"/>
      <c r="UEO35" s="13"/>
      <c r="UEP35" s="13"/>
      <c r="UEQ35" s="13"/>
      <c r="UER35" s="13"/>
      <c r="UES35" s="13"/>
      <c r="UET35" s="13"/>
      <c r="UEU35" s="13"/>
      <c r="UEV35" s="13"/>
      <c r="UEW35" s="13"/>
      <c r="UEX35" s="13"/>
      <c r="UEY35" s="13"/>
      <c r="UEZ35" s="13"/>
      <c r="UFA35" s="13"/>
      <c r="UFB35" s="13"/>
      <c r="UFC35" s="13"/>
      <c r="UFD35" s="13"/>
      <c r="UFE35" s="13"/>
      <c r="UFF35" s="13"/>
      <c r="UFG35" s="13"/>
      <c r="UFH35" s="13"/>
      <c r="UFI35" s="13"/>
      <c r="UFJ35" s="13"/>
      <c r="UFK35" s="13"/>
      <c r="UFL35" s="13"/>
      <c r="UFM35" s="13"/>
      <c r="UFN35" s="13"/>
      <c r="UFO35" s="13"/>
      <c r="UFP35" s="13"/>
      <c r="UFQ35" s="13"/>
      <c r="UFR35" s="13"/>
      <c r="UFS35" s="13"/>
      <c r="UFT35" s="13"/>
      <c r="UFU35" s="13"/>
      <c r="UFV35" s="13"/>
      <c r="UFW35" s="13"/>
      <c r="UFX35" s="13"/>
      <c r="UFY35" s="13"/>
      <c r="UFZ35" s="13"/>
      <c r="UGA35" s="13"/>
      <c r="UGB35" s="13"/>
      <c r="UGC35" s="13"/>
      <c r="UGD35" s="13"/>
      <c r="UGE35" s="13"/>
      <c r="UGF35" s="13"/>
      <c r="UGG35" s="13"/>
      <c r="UGH35" s="13"/>
      <c r="UGI35" s="13"/>
      <c r="UGJ35" s="13"/>
      <c r="UGK35" s="13"/>
      <c r="UGL35" s="13"/>
      <c r="UGM35" s="13"/>
      <c r="UGN35" s="13"/>
      <c r="UGO35" s="13"/>
      <c r="UGP35" s="13"/>
      <c r="UGQ35" s="13"/>
      <c r="UGR35" s="13"/>
      <c r="UGS35" s="13"/>
      <c r="UGT35" s="13"/>
      <c r="UGU35" s="13"/>
      <c r="UGV35" s="13"/>
      <c r="UGW35" s="13"/>
      <c r="UGX35" s="13"/>
      <c r="UGY35" s="13"/>
      <c r="UGZ35" s="13"/>
      <c r="UHA35" s="13"/>
      <c r="UHB35" s="13"/>
      <c r="UHC35" s="13"/>
      <c r="UHD35" s="13"/>
      <c r="UHE35" s="13"/>
      <c r="UHF35" s="13"/>
      <c r="UHG35" s="13"/>
      <c r="UHH35" s="13"/>
      <c r="UHI35" s="13"/>
      <c r="UHJ35" s="13"/>
      <c r="UHK35" s="13"/>
      <c r="UHL35" s="13"/>
      <c r="UHM35" s="13"/>
      <c r="UHN35" s="13"/>
      <c r="UHO35" s="13"/>
      <c r="UHP35" s="13"/>
      <c r="UHQ35" s="13"/>
      <c r="UHR35" s="13"/>
      <c r="UHS35" s="13"/>
      <c r="UHT35" s="13"/>
      <c r="UHU35" s="13"/>
      <c r="UHV35" s="13"/>
      <c r="UHW35" s="13"/>
      <c r="UHX35" s="13"/>
      <c r="UHY35" s="13"/>
      <c r="UHZ35" s="13"/>
      <c r="UIA35" s="13"/>
      <c r="UIB35" s="13"/>
      <c r="UIC35" s="13"/>
      <c r="UID35" s="13"/>
      <c r="UIE35" s="13"/>
      <c r="UIF35" s="13"/>
      <c r="UIG35" s="13"/>
      <c r="UIH35" s="13"/>
      <c r="UII35" s="13"/>
      <c r="UIJ35" s="13"/>
      <c r="UIK35" s="13"/>
      <c r="UIL35" s="13"/>
      <c r="UIM35" s="13"/>
      <c r="UIN35" s="13"/>
      <c r="UIO35" s="13"/>
      <c r="UIP35" s="13"/>
      <c r="UIQ35" s="13"/>
      <c r="UIR35" s="13"/>
      <c r="UIS35" s="13"/>
      <c r="UIT35" s="13"/>
      <c r="UIU35" s="13"/>
      <c r="UIV35" s="13"/>
      <c r="UIW35" s="13"/>
      <c r="UIX35" s="13"/>
      <c r="UIY35" s="13"/>
      <c r="UIZ35" s="13"/>
      <c r="UJA35" s="13"/>
      <c r="UJB35" s="13"/>
      <c r="UJC35" s="13"/>
      <c r="UJD35" s="13"/>
      <c r="UJE35" s="13"/>
      <c r="UJF35" s="13"/>
      <c r="UJG35" s="13"/>
      <c r="UJH35" s="13"/>
      <c r="UJI35" s="13"/>
      <c r="UJJ35" s="13"/>
      <c r="UJK35" s="13"/>
      <c r="UJL35" s="13"/>
      <c r="UJM35" s="13"/>
      <c r="UJN35" s="13"/>
      <c r="UJO35" s="13"/>
      <c r="UJP35" s="13"/>
      <c r="UJQ35" s="13"/>
      <c r="UJR35" s="13"/>
      <c r="UJS35" s="13"/>
      <c r="UJT35" s="13"/>
      <c r="UJU35" s="13"/>
      <c r="UJV35" s="13"/>
      <c r="UJW35" s="13"/>
      <c r="UJX35" s="13"/>
      <c r="UJY35" s="13"/>
      <c r="UJZ35" s="13"/>
      <c r="UKA35" s="13"/>
      <c r="UKB35" s="13"/>
      <c r="UKC35" s="13"/>
      <c r="UKD35" s="13"/>
      <c r="UKE35" s="13"/>
      <c r="UKF35" s="13"/>
      <c r="UKG35" s="13"/>
      <c r="UKH35" s="13"/>
      <c r="UKI35" s="13"/>
      <c r="UKJ35" s="13"/>
      <c r="UKK35" s="13"/>
      <c r="UKL35" s="13"/>
      <c r="UKM35" s="13"/>
      <c r="UKN35" s="13"/>
      <c r="UKO35" s="13"/>
      <c r="UKP35" s="13"/>
      <c r="UKQ35" s="13"/>
      <c r="UKR35" s="13"/>
      <c r="UKS35" s="13"/>
      <c r="UKT35" s="13"/>
      <c r="UKU35" s="13"/>
      <c r="UKV35" s="13"/>
      <c r="UKW35" s="13"/>
      <c r="UKX35" s="13"/>
      <c r="UKY35" s="13"/>
      <c r="UKZ35" s="13"/>
      <c r="ULA35" s="13"/>
      <c r="ULB35" s="13"/>
      <c r="ULC35" s="13"/>
      <c r="ULD35" s="13"/>
      <c r="ULE35" s="13"/>
      <c r="ULF35" s="13"/>
      <c r="ULG35" s="13"/>
      <c r="ULH35" s="13"/>
      <c r="ULI35" s="13"/>
      <c r="ULJ35" s="13"/>
      <c r="ULK35" s="13"/>
      <c r="ULL35" s="13"/>
      <c r="ULM35" s="13"/>
      <c r="ULN35" s="13"/>
      <c r="ULO35" s="13"/>
      <c r="ULP35" s="13"/>
      <c r="ULQ35" s="13"/>
      <c r="ULR35" s="13"/>
      <c r="ULS35" s="13"/>
      <c r="ULT35" s="13"/>
      <c r="ULU35" s="13"/>
      <c r="ULV35" s="13"/>
      <c r="ULW35" s="13"/>
      <c r="ULX35" s="13"/>
      <c r="ULY35" s="13"/>
      <c r="ULZ35" s="13"/>
      <c r="UMA35" s="13"/>
      <c r="UMB35" s="13"/>
      <c r="UMC35" s="13"/>
      <c r="UMD35" s="13"/>
      <c r="UME35" s="13"/>
      <c r="UMF35" s="13"/>
      <c r="UMG35" s="13"/>
      <c r="UMH35" s="13"/>
      <c r="UMI35" s="13"/>
      <c r="UMJ35" s="13"/>
      <c r="UMK35" s="13"/>
      <c r="UML35" s="13"/>
      <c r="UMM35" s="13"/>
      <c r="UMN35" s="13"/>
      <c r="UMO35" s="13"/>
      <c r="UMP35" s="13"/>
      <c r="UMQ35" s="13"/>
      <c r="UMR35" s="13"/>
      <c r="UMS35" s="13"/>
      <c r="UMT35" s="13"/>
      <c r="UMU35" s="13"/>
      <c r="UMV35" s="13"/>
      <c r="UMW35" s="13"/>
      <c r="UMX35" s="13"/>
      <c r="UMY35" s="13"/>
      <c r="UMZ35" s="13"/>
      <c r="UNA35" s="13"/>
      <c r="UNB35" s="13"/>
      <c r="UNC35" s="13"/>
      <c r="UND35" s="13"/>
      <c r="UNE35" s="13"/>
      <c r="UNF35" s="13"/>
      <c r="UNG35" s="13"/>
      <c r="UNH35" s="13"/>
      <c r="UNI35" s="13"/>
      <c r="UNJ35" s="13"/>
      <c r="UNK35" s="13"/>
      <c r="UNL35" s="13"/>
      <c r="UNM35" s="13"/>
      <c r="UNN35" s="13"/>
      <c r="UNO35" s="13"/>
      <c r="UNP35" s="13"/>
      <c r="UNQ35" s="13"/>
      <c r="UNR35" s="13"/>
      <c r="UNS35" s="13"/>
      <c r="UNT35" s="13"/>
      <c r="UNU35" s="13"/>
      <c r="UNV35" s="13"/>
      <c r="UNW35" s="13"/>
      <c r="UNX35" s="13"/>
      <c r="UNY35" s="13"/>
      <c r="UNZ35" s="13"/>
      <c r="UOA35" s="13"/>
      <c r="UOB35" s="13"/>
      <c r="UOC35" s="13"/>
      <c r="UOD35" s="13"/>
      <c r="UOE35" s="13"/>
      <c r="UOF35" s="13"/>
      <c r="UOG35" s="13"/>
      <c r="UOH35" s="13"/>
      <c r="UOI35" s="13"/>
      <c r="UOJ35" s="13"/>
      <c r="UOK35" s="13"/>
      <c r="UOL35" s="13"/>
      <c r="UOM35" s="13"/>
      <c r="UON35" s="13"/>
      <c r="UOO35" s="13"/>
      <c r="UOP35" s="13"/>
      <c r="UOQ35" s="13"/>
      <c r="UOR35" s="13"/>
      <c r="UOS35" s="13"/>
      <c r="UOT35" s="13"/>
      <c r="UOU35" s="13"/>
      <c r="UOV35" s="13"/>
      <c r="UOW35" s="13"/>
      <c r="UOX35" s="13"/>
      <c r="UOY35" s="13"/>
      <c r="UOZ35" s="13"/>
      <c r="UPA35" s="13"/>
      <c r="UPB35" s="13"/>
      <c r="UPC35" s="13"/>
      <c r="UPD35" s="13"/>
      <c r="UPE35" s="13"/>
      <c r="UPF35" s="13"/>
      <c r="UPG35" s="13"/>
      <c r="UPH35" s="13"/>
      <c r="UPI35" s="13"/>
      <c r="UPJ35" s="13"/>
      <c r="UPK35" s="13"/>
      <c r="UPL35" s="13"/>
      <c r="UPM35" s="13"/>
      <c r="UPN35" s="13"/>
      <c r="UPO35" s="13"/>
      <c r="UPP35" s="13"/>
      <c r="UPQ35" s="13"/>
      <c r="UPR35" s="13"/>
      <c r="UPS35" s="13"/>
      <c r="UPT35" s="13"/>
      <c r="UPU35" s="13"/>
      <c r="UPV35" s="13"/>
      <c r="UPW35" s="13"/>
      <c r="UPX35" s="13"/>
      <c r="UPY35" s="13"/>
      <c r="UPZ35" s="13"/>
      <c r="UQA35" s="13"/>
      <c r="UQB35" s="13"/>
      <c r="UQC35" s="13"/>
      <c r="UQD35" s="13"/>
      <c r="UQE35" s="13"/>
      <c r="UQF35" s="13"/>
      <c r="UQG35" s="13"/>
      <c r="UQH35" s="13"/>
      <c r="UQI35" s="13"/>
      <c r="UQJ35" s="13"/>
      <c r="UQK35" s="13"/>
      <c r="UQL35" s="13"/>
      <c r="UQM35" s="13"/>
      <c r="UQN35" s="13"/>
      <c r="UQO35" s="13"/>
      <c r="UQP35" s="13"/>
      <c r="UQQ35" s="13"/>
      <c r="UQR35" s="13"/>
      <c r="UQS35" s="13"/>
      <c r="UQT35" s="13"/>
      <c r="UQU35" s="13"/>
      <c r="UQV35" s="13"/>
      <c r="UQW35" s="13"/>
      <c r="UQX35" s="13"/>
      <c r="UQY35" s="13"/>
      <c r="UQZ35" s="13"/>
      <c r="URA35" s="13"/>
      <c r="URB35" s="13"/>
      <c r="URC35" s="13"/>
      <c r="URD35" s="13"/>
      <c r="URE35" s="13"/>
      <c r="URF35" s="13"/>
      <c r="URG35" s="13"/>
      <c r="URH35" s="13"/>
      <c r="URI35" s="13"/>
      <c r="URJ35" s="13"/>
      <c r="URK35" s="13"/>
      <c r="URL35" s="13"/>
      <c r="URM35" s="13"/>
      <c r="URN35" s="13"/>
      <c r="URO35" s="13"/>
      <c r="URP35" s="13"/>
      <c r="URQ35" s="13"/>
      <c r="URR35" s="13"/>
      <c r="URS35" s="13"/>
      <c r="URT35" s="13"/>
      <c r="URU35" s="13"/>
      <c r="URV35" s="13"/>
      <c r="URW35" s="13"/>
      <c r="URX35" s="13"/>
      <c r="URY35" s="13"/>
      <c r="URZ35" s="13"/>
      <c r="USA35" s="13"/>
      <c r="USB35" s="13"/>
      <c r="USC35" s="13"/>
      <c r="USD35" s="13"/>
      <c r="USE35" s="13"/>
      <c r="USF35" s="13"/>
      <c r="USG35" s="13"/>
      <c r="USH35" s="13"/>
      <c r="USI35" s="13"/>
      <c r="USJ35" s="13"/>
      <c r="USK35" s="13"/>
      <c r="USL35" s="13"/>
      <c r="USM35" s="13"/>
      <c r="USN35" s="13"/>
      <c r="USO35" s="13"/>
      <c r="USP35" s="13"/>
      <c r="USQ35" s="13"/>
      <c r="USR35" s="13"/>
      <c r="USS35" s="13"/>
      <c r="UST35" s="13"/>
      <c r="USU35" s="13"/>
      <c r="USV35" s="13"/>
      <c r="USW35" s="13"/>
      <c r="USX35" s="13"/>
      <c r="USY35" s="13"/>
      <c r="USZ35" s="13"/>
      <c r="UTA35" s="13"/>
      <c r="UTB35" s="13"/>
      <c r="UTC35" s="13"/>
      <c r="UTD35" s="13"/>
      <c r="UTE35" s="13"/>
      <c r="UTF35" s="13"/>
      <c r="UTG35" s="13"/>
      <c r="UTH35" s="13"/>
      <c r="UTI35" s="13"/>
      <c r="UTJ35" s="13"/>
      <c r="UTK35" s="13"/>
      <c r="UTL35" s="13"/>
      <c r="UTM35" s="13"/>
      <c r="UTN35" s="13"/>
      <c r="UTO35" s="13"/>
      <c r="UTP35" s="13"/>
      <c r="UTQ35" s="13"/>
      <c r="UTR35" s="13"/>
      <c r="UTS35" s="13"/>
      <c r="UTT35" s="13"/>
      <c r="UTU35" s="13"/>
      <c r="UTV35" s="13"/>
      <c r="UTW35" s="13"/>
      <c r="UTX35" s="13"/>
      <c r="UTY35" s="13"/>
      <c r="UTZ35" s="13"/>
      <c r="UUA35" s="13"/>
      <c r="UUB35" s="13"/>
      <c r="UUC35" s="13"/>
      <c r="UUD35" s="13"/>
      <c r="UUE35" s="13"/>
      <c r="UUF35" s="13"/>
      <c r="UUG35" s="13"/>
      <c r="UUH35" s="13"/>
      <c r="UUI35" s="13"/>
      <c r="UUJ35" s="13"/>
      <c r="UUK35" s="13"/>
      <c r="UUL35" s="13"/>
      <c r="UUM35" s="13"/>
      <c r="UUN35" s="13"/>
      <c r="UUO35" s="13"/>
      <c r="UUP35" s="13"/>
      <c r="UUQ35" s="13"/>
      <c r="UUR35" s="13"/>
      <c r="UUS35" s="13"/>
      <c r="UUT35" s="13"/>
      <c r="UUU35" s="13"/>
      <c r="UUV35" s="13"/>
      <c r="UUW35" s="13"/>
      <c r="UUX35" s="13"/>
      <c r="UUY35" s="13"/>
      <c r="UUZ35" s="13"/>
      <c r="UVA35" s="13"/>
      <c r="UVB35" s="13"/>
      <c r="UVC35" s="13"/>
      <c r="UVD35" s="13"/>
      <c r="UVE35" s="13"/>
      <c r="UVF35" s="13"/>
      <c r="UVG35" s="13"/>
      <c r="UVH35" s="13"/>
      <c r="UVI35" s="13"/>
      <c r="UVJ35" s="13"/>
      <c r="UVK35" s="13"/>
      <c r="UVL35" s="13"/>
      <c r="UVM35" s="13"/>
      <c r="UVN35" s="13"/>
      <c r="UVO35" s="13"/>
      <c r="UVP35" s="13"/>
      <c r="UVQ35" s="13"/>
      <c r="UVR35" s="13"/>
      <c r="UVS35" s="13"/>
      <c r="UVT35" s="13"/>
      <c r="UVU35" s="13"/>
      <c r="UVV35" s="13"/>
      <c r="UVW35" s="13"/>
      <c r="UVX35" s="13"/>
      <c r="UVY35" s="13"/>
      <c r="UVZ35" s="13"/>
      <c r="UWA35" s="13"/>
      <c r="UWB35" s="13"/>
      <c r="UWC35" s="13"/>
      <c r="UWD35" s="13"/>
      <c r="UWE35" s="13"/>
      <c r="UWF35" s="13"/>
      <c r="UWG35" s="13"/>
      <c r="UWH35" s="13"/>
      <c r="UWI35" s="13"/>
      <c r="UWJ35" s="13"/>
      <c r="UWK35" s="13"/>
      <c r="UWL35" s="13"/>
      <c r="UWM35" s="13"/>
      <c r="UWN35" s="13"/>
      <c r="UWO35" s="13"/>
      <c r="UWP35" s="13"/>
      <c r="UWQ35" s="13"/>
      <c r="UWR35" s="13"/>
      <c r="UWS35" s="13"/>
      <c r="UWT35" s="13"/>
      <c r="UWU35" s="13"/>
      <c r="UWV35" s="13"/>
      <c r="UWW35" s="13"/>
      <c r="UWX35" s="13"/>
      <c r="UWY35" s="13"/>
      <c r="UWZ35" s="13"/>
      <c r="UXA35" s="13"/>
      <c r="UXB35" s="13"/>
      <c r="UXC35" s="13"/>
      <c r="UXD35" s="13"/>
      <c r="UXE35" s="13"/>
      <c r="UXF35" s="13"/>
      <c r="UXG35" s="13"/>
      <c r="UXH35" s="13"/>
      <c r="UXI35" s="13"/>
      <c r="UXJ35" s="13"/>
      <c r="UXK35" s="13"/>
      <c r="UXL35" s="13"/>
      <c r="UXM35" s="13"/>
      <c r="UXN35" s="13"/>
      <c r="UXO35" s="13"/>
      <c r="UXP35" s="13"/>
      <c r="UXQ35" s="13"/>
      <c r="UXR35" s="13"/>
      <c r="UXS35" s="13"/>
      <c r="UXT35" s="13"/>
      <c r="UXU35" s="13"/>
      <c r="UXV35" s="13"/>
      <c r="UXW35" s="13"/>
      <c r="UXX35" s="13"/>
      <c r="UXY35" s="13"/>
      <c r="UXZ35" s="13"/>
      <c r="UYA35" s="13"/>
      <c r="UYB35" s="13"/>
      <c r="UYC35" s="13"/>
      <c r="UYD35" s="13"/>
      <c r="UYE35" s="13"/>
      <c r="UYF35" s="13"/>
      <c r="UYG35" s="13"/>
      <c r="UYH35" s="13"/>
      <c r="UYI35" s="13"/>
      <c r="UYJ35" s="13"/>
      <c r="UYK35" s="13"/>
      <c r="UYL35" s="13"/>
      <c r="UYM35" s="13"/>
      <c r="UYN35" s="13"/>
      <c r="UYO35" s="13"/>
      <c r="UYP35" s="13"/>
      <c r="UYQ35" s="13"/>
      <c r="UYR35" s="13"/>
      <c r="UYS35" s="13"/>
      <c r="UYT35" s="13"/>
      <c r="UYU35" s="13"/>
      <c r="UYV35" s="13"/>
      <c r="UYW35" s="13"/>
      <c r="UYX35" s="13"/>
      <c r="UYY35" s="13"/>
      <c r="UYZ35" s="13"/>
      <c r="UZA35" s="13"/>
      <c r="UZB35" s="13"/>
      <c r="UZC35" s="13"/>
      <c r="UZD35" s="13"/>
      <c r="UZE35" s="13"/>
      <c r="UZF35" s="13"/>
      <c r="UZG35" s="13"/>
      <c r="UZH35" s="13"/>
      <c r="UZI35" s="13"/>
      <c r="UZJ35" s="13"/>
      <c r="UZK35" s="13"/>
      <c r="UZL35" s="13"/>
      <c r="UZM35" s="13"/>
      <c r="UZN35" s="13"/>
      <c r="UZO35" s="13"/>
      <c r="UZP35" s="13"/>
      <c r="UZQ35" s="13"/>
      <c r="UZR35" s="13"/>
      <c r="UZS35" s="13"/>
      <c r="UZT35" s="13"/>
      <c r="UZU35" s="13"/>
      <c r="UZV35" s="13"/>
      <c r="UZW35" s="13"/>
      <c r="UZX35" s="13"/>
      <c r="UZY35" s="13"/>
      <c r="UZZ35" s="13"/>
      <c r="VAA35" s="13"/>
      <c r="VAB35" s="13"/>
      <c r="VAC35" s="13"/>
      <c r="VAD35" s="13"/>
      <c r="VAE35" s="13"/>
      <c r="VAF35" s="13"/>
      <c r="VAG35" s="13"/>
      <c r="VAH35" s="13"/>
      <c r="VAI35" s="13"/>
      <c r="VAJ35" s="13"/>
      <c r="VAK35" s="13"/>
      <c r="VAL35" s="13"/>
      <c r="VAM35" s="13"/>
      <c r="VAN35" s="13"/>
      <c r="VAO35" s="13"/>
      <c r="VAP35" s="13"/>
      <c r="VAQ35" s="13"/>
      <c r="VAR35" s="13"/>
      <c r="VAS35" s="13"/>
      <c r="VAT35" s="13"/>
      <c r="VAU35" s="13"/>
      <c r="VAV35" s="13"/>
      <c r="VAW35" s="13"/>
      <c r="VAX35" s="13"/>
      <c r="VAY35" s="13"/>
      <c r="VAZ35" s="13"/>
      <c r="VBA35" s="13"/>
      <c r="VBB35" s="13"/>
      <c r="VBC35" s="13"/>
      <c r="VBD35" s="13"/>
      <c r="VBE35" s="13"/>
      <c r="VBF35" s="13"/>
      <c r="VBG35" s="13"/>
      <c r="VBH35" s="13"/>
      <c r="VBI35" s="13"/>
      <c r="VBJ35" s="13"/>
      <c r="VBK35" s="13"/>
      <c r="VBL35" s="13"/>
      <c r="VBM35" s="13"/>
      <c r="VBN35" s="13"/>
      <c r="VBO35" s="13"/>
      <c r="VBP35" s="13"/>
      <c r="VBQ35" s="13"/>
      <c r="VBR35" s="13"/>
      <c r="VBS35" s="13"/>
      <c r="VBT35" s="13"/>
      <c r="VBU35" s="13"/>
      <c r="VBV35" s="13"/>
      <c r="VBW35" s="13"/>
      <c r="VBX35" s="13"/>
      <c r="VBY35" s="13"/>
      <c r="VBZ35" s="13"/>
      <c r="VCA35" s="13"/>
      <c r="VCB35" s="13"/>
      <c r="VCC35" s="13"/>
      <c r="VCD35" s="13"/>
      <c r="VCE35" s="13"/>
      <c r="VCF35" s="13"/>
      <c r="VCG35" s="13"/>
      <c r="VCH35" s="13"/>
      <c r="VCI35" s="13"/>
      <c r="VCJ35" s="13"/>
      <c r="VCK35" s="13"/>
      <c r="VCL35" s="13"/>
      <c r="VCM35" s="13"/>
      <c r="VCN35" s="13"/>
      <c r="VCO35" s="13"/>
      <c r="VCP35" s="13"/>
      <c r="VCQ35" s="13"/>
      <c r="VCR35" s="13"/>
      <c r="VCS35" s="13"/>
      <c r="VCT35" s="13"/>
      <c r="VCU35" s="13"/>
      <c r="VCV35" s="13"/>
      <c r="VCW35" s="13"/>
      <c r="VCX35" s="13"/>
      <c r="VCY35" s="13"/>
      <c r="VCZ35" s="13"/>
      <c r="VDA35" s="13"/>
      <c r="VDB35" s="13"/>
      <c r="VDC35" s="13"/>
      <c r="VDD35" s="13"/>
      <c r="VDE35" s="13"/>
      <c r="VDF35" s="13"/>
      <c r="VDG35" s="13"/>
      <c r="VDH35" s="13"/>
      <c r="VDI35" s="13"/>
      <c r="VDJ35" s="13"/>
      <c r="VDK35" s="13"/>
      <c r="VDL35" s="13"/>
      <c r="VDM35" s="13"/>
      <c r="VDN35" s="13"/>
      <c r="VDO35" s="13"/>
      <c r="VDP35" s="13"/>
      <c r="VDQ35" s="13"/>
      <c r="VDR35" s="13"/>
      <c r="VDS35" s="13"/>
      <c r="VDT35" s="13"/>
      <c r="VDU35" s="13"/>
      <c r="VDV35" s="13"/>
      <c r="VDW35" s="13"/>
      <c r="VDX35" s="13"/>
      <c r="VDY35" s="13"/>
      <c r="VDZ35" s="13"/>
      <c r="VEA35" s="13"/>
      <c r="VEB35" s="13"/>
      <c r="VEC35" s="13"/>
      <c r="VED35" s="13"/>
      <c r="VEE35" s="13"/>
      <c r="VEF35" s="13"/>
      <c r="VEG35" s="13"/>
      <c r="VEH35" s="13"/>
      <c r="VEI35" s="13"/>
      <c r="VEJ35" s="13"/>
      <c r="VEK35" s="13"/>
      <c r="VEL35" s="13"/>
      <c r="VEM35" s="13"/>
      <c r="VEN35" s="13"/>
      <c r="VEO35" s="13"/>
      <c r="VEP35" s="13"/>
      <c r="VEQ35" s="13"/>
      <c r="VER35" s="13"/>
      <c r="VES35" s="13"/>
      <c r="VET35" s="13"/>
      <c r="VEU35" s="13"/>
      <c r="VEV35" s="13"/>
      <c r="VEW35" s="13"/>
      <c r="VEX35" s="13"/>
      <c r="VEY35" s="13"/>
      <c r="VEZ35" s="13"/>
      <c r="VFA35" s="13"/>
      <c r="VFB35" s="13"/>
      <c r="VFC35" s="13"/>
      <c r="VFD35" s="13"/>
      <c r="VFE35" s="13"/>
      <c r="VFF35" s="13"/>
      <c r="VFG35" s="13"/>
      <c r="VFH35" s="13"/>
      <c r="VFI35" s="13"/>
      <c r="VFJ35" s="13"/>
      <c r="VFK35" s="13"/>
      <c r="VFL35" s="13"/>
      <c r="VFM35" s="13"/>
      <c r="VFN35" s="13"/>
      <c r="VFO35" s="13"/>
      <c r="VFP35" s="13"/>
      <c r="VFQ35" s="13"/>
      <c r="VFR35" s="13"/>
      <c r="VFS35" s="13"/>
      <c r="VFT35" s="13"/>
      <c r="VFU35" s="13"/>
      <c r="VFV35" s="13"/>
      <c r="VFW35" s="13"/>
      <c r="VFX35" s="13"/>
      <c r="VFY35" s="13"/>
      <c r="VFZ35" s="13"/>
      <c r="VGA35" s="13"/>
      <c r="VGB35" s="13"/>
      <c r="VGC35" s="13"/>
      <c r="VGD35" s="13"/>
      <c r="VGE35" s="13"/>
      <c r="VGF35" s="13"/>
      <c r="VGG35" s="13"/>
      <c r="VGH35" s="13"/>
      <c r="VGI35" s="13"/>
      <c r="VGJ35" s="13"/>
      <c r="VGK35" s="13"/>
      <c r="VGL35" s="13"/>
      <c r="VGM35" s="13"/>
      <c r="VGN35" s="13"/>
      <c r="VGO35" s="13"/>
      <c r="VGP35" s="13"/>
      <c r="VGQ35" s="13"/>
      <c r="VGR35" s="13"/>
      <c r="VGS35" s="13"/>
      <c r="VGT35" s="13"/>
      <c r="VGU35" s="13"/>
      <c r="VGV35" s="13"/>
      <c r="VGW35" s="13"/>
      <c r="VGX35" s="13"/>
      <c r="VGY35" s="13"/>
      <c r="VGZ35" s="13"/>
      <c r="VHA35" s="13"/>
      <c r="VHB35" s="13"/>
      <c r="VHC35" s="13"/>
      <c r="VHD35" s="13"/>
      <c r="VHE35" s="13"/>
      <c r="VHF35" s="13"/>
      <c r="VHG35" s="13"/>
      <c r="VHH35" s="13"/>
      <c r="VHI35" s="13"/>
      <c r="VHJ35" s="13"/>
      <c r="VHK35" s="13"/>
      <c r="VHL35" s="13"/>
      <c r="VHM35" s="13"/>
      <c r="VHN35" s="13"/>
      <c r="VHO35" s="13"/>
      <c r="VHP35" s="13"/>
      <c r="VHQ35" s="13"/>
      <c r="VHR35" s="13"/>
      <c r="VHS35" s="13"/>
      <c r="VHT35" s="13"/>
      <c r="VHU35" s="13"/>
      <c r="VHV35" s="13"/>
      <c r="VHW35" s="13"/>
      <c r="VHX35" s="13"/>
      <c r="VHY35" s="13"/>
      <c r="VHZ35" s="13"/>
      <c r="VIA35" s="13"/>
      <c r="VIB35" s="13"/>
      <c r="VIC35" s="13"/>
      <c r="VID35" s="13"/>
      <c r="VIE35" s="13"/>
      <c r="VIF35" s="13"/>
      <c r="VIG35" s="13"/>
      <c r="VIH35" s="13"/>
      <c r="VII35" s="13"/>
      <c r="VIJ35" s="13"/>
      <c r="VIK35" s="13"/>
      <c r="VIL35" s="13"/>
      <c r="VIM35" s="13"/>
      <c r="VIN35" s="13"/>
      <c r="VIO35" s="13"/>
      <c r="VIP35" s="13"/>
      <c r="VIQ35" s="13"/>
      <c r="VIR35" s="13"/>
      <c r="VIS35" s="13"/>
      <c r="VIT35" s="13"/>
      <c r="VIU35" s="13"/>
      <c r="VIV35" s="13"/>
      <c r="VIW35" s="13"/>
      <c r="VIX35" s="13"/>
      <c r="VIY35" s="13"/>
      <c r="VIZ35" s="13"/>
      <c r="VJA35" s="13"/>
      <c r="VJB35" s="13"/>
      <c r="VJC35" s="13"/>
      <c r="VJD35" s="13"/>
      <c r="VJE35" s="13"/>
      <c r="VJF35" s="13"/>
      <c r="VJG35" s="13"/>
      <c r="VJH35" s="13"/>
      <c r="VJI35" s="13"/>
      <c r="VJJ35" s="13"/>
      <c r="VJK35" s="13"/>
      <c r="VJL35" s="13"/>
      <c r="VJM35" s="13"/>
      <c r="VJN35" s="13"/>
      <c r="VJO35" s="13"/>
      <c r="VJP35" s="13"/>
      <c r="VJQ35" s="13"/>
      <c r="VJR35" s="13"/>
      <c r="VJS35" s="13"/>
      <c r="VJT35" s="13"/>
      <c r="VJU35" s="13"/>
      <c r="VJV35" s="13"/>
      <c r="VJW35" s="13"/>
      <c r="VJX35" s="13"/>
      <c r="VJY35" s="13"/>
      <c r="VJZ35" s="13"/>
      <c r="VKA35" s="13"/>
      <c r="VKB35" s="13"/>
      <c r="VKC35" s="13"/>
      <c r="VKD35" s="13"/>
      <c r="VKE35" s="13"/>
      <c r="VKF35" s="13"/>
      <c r="VKG35" s="13"/>
      <c r="VKH35" s="13"/>
      <c r="VKI35" s="13"/>
      <c r="VKJ35" s="13"/>
      <c r="VKK35" s="13"/>
      <c r="VKL35" s="13"/>
      <c r="VKM35" s="13"/>
      <c r="VKN35" s="13"/>
      <c r="VKO35" s="13"/>
      <c r="VKP35" s="13"/>
      <c r="VKQ35" s="13"/>
      <c r="VKR35" s="13"/>
      <c r="VKS35" s="13"/>
      <c r="VKT35" s="13"/>
      <c r="VKU35" s="13"/>
      <c r="VKV35" s="13"/>
      <c r="VKW35" s="13"/>
      <c r="VKX35" s="13"/>
      <c r="VKY35" s="13"/>
      <c r="VKZ35" s="13"/>
      <c r="VLA35" s="13"/>
      <c r="VLB35" s="13"/>
      <c r="VLC35" s="13"/>
      <c r="VLD35" s="13"/>
      <c r="VLE35" s="13"/>
      <c r="VLF35" s="13"/>
      <c r="VLG35" s="13"/>
      <c r="VLH35" s="13"/>
      <c r="VLI35" s="13"/>
      <c r="VLJ35" s="13"/>
      <c r="VLK35" s="13"/>
      <c r="VLL35" s="13"/>
      <c r="VLM35" s="13"/>
      <c r="VLN35" s="13"/>
      <c r="VLO35" s="13"/>
      <c r="VLP35" s="13"/>
      <c r="VLQ35" s="13"/>
      <c r="VLR35" s="13"/>
      <c r="VLS35" s="13"/>
      <c r="VLT35" s="13"/>
      <c r="VLU35" s="13"/>
      <c r="VLV35" s="13"/>
      <c r="VLW35" s="13"/>
      <c r="VLX35" s="13"/>
      <c r="VLY35" s="13"/>
      <c r="VLZ35" s="13"/>
      <c r="VMA35" s="13"/>
      <c r="VMB35" s="13"/>
      <c r="VMC35" s="13"/>
      <c r="VMD35" s="13"/>
      <c r="VME35" s="13"/>
      <c r="VMF35" s="13"/>
      <c r="VMG35" s="13"/>
      <c r="VMH35" s="13"/>
      <c r="VMI35" s="13"/>
      <c r="VMJ35" s="13"/>
      <c r="VMK35" s="13"/>
      <c r="VML35" s="13"/>
      <c r="VMM35" s="13"/>
      <c r="VMN35" s="13"/>
      <c r="VMO35" s="13"/>
      <c r="VMP35" s="13"/>
      <c r="VMQ35" s="13"/>
      <c r="VMR35" s="13"/>
      <c r="VMS35" s="13"/>
      <c r="VMT35" s="13"/>
      <c r="VMU35" s="13"/>
      <c r="VMV35" s="13"/>
      <c r="VMW35" s="13"/>
      <c r="VMX35" s="13"/>
      <c r="VMY35" s="13"/>
      <c r="VMZ35" s="13"/>
      <c r="VNA35" s="13"/>
      <c r="VNB35" s="13"/>
      <c r="VNC35" s="13"/>
      <c r="VND35" s="13"/>
      <c r="VNE35" s="13"/>
      <c r="VNF35" s="13"/>
      <c r="VNG35" s="13"/>
      <c r="VNH35" s="13"/>
      <c r="VNI35" s="13"/>
      <c r="VNJ35" s="13"/>
      <c r="VNK35" s="13"/>
      <c r="VNL35" s="13"/>
      <c r="VNM35" s="13"/>
      <c r="VNN35" s="13"/>
      <c r="VNO35" s="13"/>
      <c r="VNP35" s="13"/>
      <c r="VNQ35" s="13"/>
      <c r="VNR35" s="13"/>
      <c r="VNS35" s="13"/>
      <c r="VNT35" s="13"/>
      <c r="VNU35" s="13"/>
      <c r="VNV35" s="13"/>
      <c r="VNW35" s="13"/>
      <c r="VNX35" s="13"/>
      <c r="VNY35" s="13"/>
      <c r="VNZ35" s="13"/>
      <c r="VOA35" s="13"/>
      <c r="VOB35" s="13"/>
      <c r="VOC35" s="13"/>
      <c r="VOD35" s="13"/>
      <c r="VOE35" s="13"/>
      <c r="VOF35" s="13"/>
      <c r="VOG35" s="13"/>
      <c r="VOH35" s="13"/>
      <c r="VOI35" s="13"/>
      <c r="VOJ35" s="13"/>
      <c r="VOK35" s="13"/>
      <c r="VOL35" s="13"/>
      <c r="VOM35" s="13"/>
      <c r="VON35" s="13"/>
      <c r="VOO35" s="13"/>
      <c r="VOP35" s="13"/>
      <c r="VOQ35" s="13"/>
      <c r="VOR35" s="13"/>
      <c r="VOS35" s="13"/>
      <c r="VOT35" s="13"/>
      <c r="VOU35" s="13"/>
      <c r="VOV35" s="13"/>
      <c r="VOW35" s="13"/>
      <c r="VOX35" s="13"/>
      <c r="VOY35" s="13"/>
      <c r="VOZ35" s="13"/>
      <c r="VPA35" s="13"/>
      <c r="VPB35" s="13"/>
      <c r="VPC35" s="13"/>
      <c r="VPD35" s="13"/>
      <c r="VPE35" s="13"/>
      <c r="VPF35" s="13"/>
      <c r="VPG35" s="13"/>
      <c r="VPH35" s="13"/>
      <c r="VPI35" s="13"/>
      <c r="VPJ35" s="13"/>
      <c r="VPK35" s="13"/>
      <c r="VPL35" s="13"/>
      <c r="VPM35" s="13"/>
      <c r="VPN35" s="13"/>
      <c r="VPO35" s="13"/>
      <c r="VPP35" s="13"/>
      <c r="VPQ35" s="13"/>
      <c r="VPR35" s="13"/>
      <c r="VPS35" s="13"/>
      <c r="VPT35" s="13"/>
      <c r="VPU35" s="13"/>
      <c r="VPV35" s="13"/>
      <c r="VPW35" s="13"/>
      <c r="VPX35" s="13"/>
      <c r="VPY35" s="13"/>
      <c r="VPZ35" s="13"/>
      <c r="VQA35" s="13"/>
      <c r="VQB35" s="13"/>
      <c r="VQC35" s="13"/>
      <c r="VQD35" s="13"/>
      <c r="VQE35" s="13"/>
      <c r="VQF35" s="13"/>
      <c r="VQG35" s="13"/>
      <c r="VQH35" s="13"/>
      <c r="VQI35" s="13"/>
      <c r="VQJ35" s="13"/>
      <c r="VQK35" s="13"/>
      <c r="VQL35" s="13"/>
      <c r="VQM35" s="13"/>
      <c r="VQN35" s="13"/>
      <c r="VQO35" s="13"/>
      <c r="VQP35" s="13"/>
      <c r="VQQ35" s="13"/>
      <c r="VQR35" s="13"/>
      <c r="VQS35" s="13"/>
      <c r="VQT35" s="13"/>
      <c r="VQU35" s="13"/>
      <c r="VQV35" s="13"/>
      <c r="VQW35" s="13"/>
      <c r="VQX35" s="13"/>
      <c r="VQY35" s="13"/>
      <c r="VQZ35" s="13"/>
      <c r="VRA35" s="13"/>
      <c r="VRB35" s="13"/>
      <c r="VRC35" s="13"/>
      <c r="VRD35" s="13"/>
      <c r="VRE35" s="13"/>
      <c r="VRF35" s="13"/>
      <c r="VRG35" s="13"/>
      <c r="VRH35" s="13"/>
      <c r="VRI35" s="13"/>
      <c r="VRJ35" s="13"/>
      <c r="VRK35" s="13"/>
      <c r="VRL35" s="13"/>
      <c r="VRM35" s="13"/>
      <c r="VRN35" s="13"/>
      <c r="VRO35" s="13"/>
      <c r="VRP35" s="13"/>
      <c r="VRQ35" s="13"/>
      <c r="VRR35" s="13"/>
      <c r="VRS35" s="13"/>
      <c r="VRT35" s="13"/>
      <c r="VRU35" s="13"/>
      <c r="VRV35" s="13"/>
      <c r="VRW35" s="13"/>
      <c r="VRX35" s="13"/>
      <c r="VRY35" s="13"/>
      <c r="VRZ35" s="13"/>
      <c r="VSA35" s="13"/>
      <c r="VSB35" s="13"/>
      <c r="VSC35" s="13"/>
      <c r="VSD35" s="13"/>
      <c r="VSE35" s="13"/>
      <c r="VSF35" s="13"/>
      <c r="VSG35" s="13"/>
      <c r="VSH35" s="13"/>
      <c r="VSI35" s="13"/>
      <c r="VSJ35" s="13"/>
      <c r="VSK35" s="13"/>
      <c r="VSL35" s="13"/>
      <c r="VSM35" s="13"/>
      <c r="VSN35" s="13"/>
      <c r="VSO35" s="13"/>
      <c r="VSP35" s="13"/>
      <c r="VSQ35" s="13"/>
      <c r="VSR35" s="13"/>
      <c r="VSS35" s="13"/>
      <c r="VST35" s="13"/>
      <c r="VSU35" s="13"/>
      <c r="VSV35" s="13"/>
      <c r="VSW35" s="13"/>
      <c r="VSX35" s="13"/>
      <c r="VSY35" s="13"/>
      <c r="VSZ35" s="13"/>
      <c r="VTA35" s="13"/>
      <c r="VTB35" s="13"/>
      <c r="VTC35" s="13"/>
      <c r="VTD35" s="13"/>
      <c r="VTE35" s="13"/>
      <c r="VTF35" s="13"/>
      <c r="VTG35" s="13"/>
      <c r="VTH35" s="13"/>
      <c r="VTI35" s="13"/>
      <c r="VTJ35" s="13"/>
      <c r="VTK35" s="13"/>
      <c r="VTL35" s="13"/>
      <c r="VTM35" s="13"/>
      <c r="VTN35" s="13"/>
      <c r="VTO35" s="13"/>
      <c r="VTP35" s="13"/>
      <c r="VTQ35" s="13"/>
      <c r="VTR35" s="13"/>
      <c r="VTS35" s="13"/>
      <c r="VTT35" s="13"/>
      <c r="VTU35" s="13"/>
      <c r="VTV35" s="13"/>
      <c r="VTW35" s="13"/>
      <c r="VTX35" s="13"/>
      <c r="VTY35" s="13"/>
      <c r="VTZ35" s="13"/>
      <c r="VUA35" s="13"/>
      <c r="VUB35" s="13"/>
      <c r="VUC35" s="13"/>
      <c r="VUD35" s="13"/>
      <c r="VUE35" s="13"/>
      <c r="VUF35" s="13"/>
      <c r="VUG35" s="13"/>
      <c r="VUH35" s="13"/>
      <c r="VUI35" s="13"/>
      <c r="VUJ35" s="13"/>
      <c r="VUK35" s="13"/>
      <c r="VUL35" s="13"/>
      <c r="VUM35" s="13"/>
      <c r="VUN35" s="13"/>
      <c r="VUO35" s="13"/>
      <c r="VUP35" s="13"/>
      <c r="VUQ35" s="13"/>
      <c r="VUR35" s="13"/>
      <c r="VUS35" s="13"/>
      <c r="VUT35" s="13"/>
      <c r="VUU35" s="13"/>
      <c r="VUV35" s="13"/>
      <c r="VUW35" s="13"/>
      <c r="VUX35" s="13"/>
      <c r="VUY35" s="13"/>
      <c r="VUZ35" s="13"/>
      <c r="VVA35" s="13"/>
      <c r="VVB35" s="13"/>
      <c r="VVC35" s="13"/>
      <c r="VVD35" s="13"/>
      <c r="VVE35" s="13"/>
      <c r="VVF35" s="13"/>
      <c r="VVG35" s="13"/>
      <c r="VVH35" s="13"/>
      <c r="VVI35" s="13"/>
      <c r="VVJ35" s="13"/>
      <c r="VVK35" s="13"/>
      <c r="VVL35" s="13"/>
      <c r="VVM35" s="13"/>
      <c r="VVN35" s="13"/>
      <c r="VVO35" s="13"/>
      <c r="VVP35" s="13"/>
      <c r="VVQ35" s="13"/>
      <c r="VVR35" s="13"/>
      <c r="VVS35" s="13"/>
      <c r="VVT35" s="13"/>
      <c r="VVU35" s="13"/>
      <c r="VVV35" s="13"/>
      <c r="VVW35" s="13"/>
      <c r="VVX35" s="13"/>
      <c r="VVY35" s="13"/>
      <c r="VVZ35" s="13"/>
      <c r="VWA35" s="13"/>
      <c r="VWB35" s="13"/>
      <c r="VWC35" s="13"/>
      <c r="VWD35" s="13"/>
      <c r="VWE35" s="13"/>
      <c r="VWF35" s="13"/>
      <c r="VWG35" s="13"/>
      <c r="VWH35" s="13"/>
      <c r="VWI35" s="13"/>
      <c r="VWJ35" s="13"/>
      <c r="VWK35" s="13"/>
      <c r="VWL35" s="13"/>
      <c r="VWM35" s="13"/>
      <c r="VWN35" s="13"/>
      <c r="VWO35" s="13"/>
      <c r="VWP35" s="13"/>
      <c r="VWQ35" s="13"/>
      <c r="VWR35" s="13"/>
      <c r="VWS35" s="13"/>
      <c r="VWT35" s="13"/>
      <c r="VWU35" s="13"/>
      <c r="VWV35" s="13"/>
      <c r="VWW35" s="13"/>
      <c r="VWX35" s="13"/>
      <c r="VWY35" s="13"/>
      <c r="VWZ35" s="13"/>
      <c r="VXA35" s="13"/>
      <c r="VXB35" s="13"/>
      <c r="VXC35" s="13"/>
      <c r="VXD35" s="13"/>
      <c r="VXE35" s="13"/>
      <c r="VXF35" s="13"/>
      <c r="VXG35" s="13"/>
      <c r="VXH35" s="13"/>
      <c r="VXI35" s="13"/>
      <c r="VXJ35" s="13"/>
      <c r="VXK35" s="13"/>
      <c r="VXL35" s="13"/>
      <c r="VXM35" s="13"/>
      <c r="VXN35" s="13"/>
      <c r="VXO35" s="13"/>
      <c r="VXP35" s="13"/>
      <c r="VXQ35" s="13"/>
      <c r="VXR35" s="13"/>
      <c r="VXS35" s="13"/>
      <c r="VXT35" s="13"/>
      <c r="VXU35" s="13"/>
      <c r="VXV35" s="13"/>
      <c r="VXW35" s="13"/>
      <c r="VXX35" s="13"/>
      <c r="VXY35" s="13"/>
      <c r="VXZ35" s="13"/>
      <c r="VYA35" s="13"/>
      <c r="VYB35" s="13"/>
      <c r="VYC35" s="13"/>
      <c r="VYD35" s="13"/>
      <c r="VYE35" s="13"/>
      <c r="VYF35" s="13"/>
      <c r="VYG35" s="13"/>
      <c r="VYH35" s="13"/>
      <c r="VYI35" s="13"/>
      <c r="VYJ35" s="13"/>
      <c r="VYK35" s="13"/>
      <c r="VYL35" s="13"/>
      <c r="VYM35" s="13"/>
      <c r="VYN35" s="13"/>
      <c r="VYO35" s="13"/>
      <c r="VYP35" s="13"/>
      <c r="VYQ35" s="13"/>
      <c r="VYR35" s="13"/>
      <c r="VYS35" s="13"/>
      <c r="VYT35" s="13"/>
      <c r="VYU35" s="13"/>
      <c r="VYV35" s="13"/>
      <c r="VYW35" s="13"/>
      <c r="VYX35" s="13"/>
      <c r="VYY35" s="13"/>
      <c r="VYZ35" s="13"/>
      <c r="VZA35" s="13"/>
      <c r="VZB35" s="13"/>
      <c r="VZC35" s="13"/>
      <c r="VZD35" s="13"/>
      <c r="VZE35" s="13"/>
      <c r="VZF35" s="13"/>
      <c r="VZG35" s="13"/>
      <c r="VZH35" s="13"/>
      <c r="VZI35" s="13"/>
      <c r="VZJ35" s="13"/>
      <c r="VZK35" s="13"/>
      <c r="VZL35" s="13"/>
      <c r="VZM35" s="13"/>
      <c r="VZN35" s="13"/>
      <c r="VZO35" s="13"/>
      <c r="VZP35" s="13"/>
      <c r="VZQ35" s="13"/>
      <c r="VZR35" s="13"/>
      <c r="VZS35" s="13"/>
      <c r="VZT35" s="13"/>
      <c r="VZU35" s="13"/>
      <c r="VZV35" s="13"/>
      <c r="VZW35" s="13"/>
      <c r="VZX35" s="13"/>
      <c r="VZY35" s="13"/>
      <c r="VZZ35" s="13"/>
      <c r="WAA35" s="13"/>
      <c r="WAB35" s="13"/>
      <c r="WAC35" s="13"/>
      <c r="WAD35" s="13"/>
      <c r="WAE35" s="13"/>
      <c r="WAF35" s="13"/>
      <c r="WAG35" s="13"/>
      <c r="WAH35" s="13"/>
      <c r="WAI35" s="13"/>
      <c r="WAJ35" s="13"/>
      <c r="WAK35" s="13"/>
      <c r="WAL35" s="13"/>
      <c r="WAM35" s="13"/>
      <c r="WAN35" s="13"/>
      <c r="WAO35" s="13"/>
      <c r="WAP35" s="13"/>
      <c r="WAQ35" s="13"/>
      <c r="WAR35" s="13"/>
      <c r="WAS35" s="13"/>
      <c r="WAT35" s="13"/>
      <c r="WAU35" s="13"/>
      <c r="WAV35" s="13"/>
      <c r="WAW35" s="13"/>
      <c r="WAX35" s="13"/>
      <c r="WAY35" s="13"/>
      <c r="WAZ35" s="13"/>
      <c r="WBA35" s="13"/>
      <c r="WBB35" s="13"/>
      <c r="WBC35" s="13"/>
      <c r="WBD35" s="13"/>
      <c r="WBE35" s="13"/>
      <c r="WBF35" s="13"/>
      <c r="WBG35" s="13"/>
      <c r="WBH35" s="13"/>
      <c r="WBI35" s="13"/>
      <c r="WBJ35" s="13"/>
      <c r="WBK35" s="13"/>
      <c r="WBL35" s="13"/>
      <c r="WBM35" s="13"/>
      <c r="WBN35" s="13"/>
      <c r="WBO35" s="13"/>
      <c r="WBP35" s="13"/>
      <c r="WBQ35" s="13"/>
      <c r="WBR35" s="13"/>
      <c r="WBS35" s="13"/>
      <c r="WBT35" s="13"/>
      <c r="WBU35" s="13"/>
      <c r="WBV35" s="13"/>
      <c r="WBW35" s="13"/>
      <c r="WBX35" s="13"/>
      <c r="WBY35" s="13"/>
      <c r="WBZ35" s="13"/>
      <c r="WCA35" s="13"/>
      <c r="WCB35" s="13"/>
      <c r="WCC35" s="13"/>
      <c r="WCD35" s="13"/>
      <c r="WCE35" s="13"/>
      <c r="WCF35" s="13"/>
      <c r="WCG35" s="13"/>
      <c r="WCH35" s="13"/>
      <c r="WCI35" s="13"/>
      <c r="WCJ35" s="13"/>
      <c r="WCK35" s="13"/>
      <c r="WCL35" s="13"/>
      <c r="WCM35" s="13"/>
      <c r="WCN35" s="13"/>
      <c r="WCO35" s="13"/>
      <c r="WCP35" s="13"/>
      <c r="WCQ35" s="13"/>
      <c r="WCR35" s="13"/>
      <c r="WCS35" s="13"/>
      <c r="WCT35" s="13"/>
      <c r="WCU35" s="13"/>
      <c r="WCV35" s="13"/>
      <c r="WCW35" s="13"/>
      <c r="WCX35" s="13"/>
      <c r="WCY35" s="13"/>
      <c r="WCZ35" s="13"/>
      <c r="WDA35" s="13"/>
      <c r="WDB35" s="13"/>
      <c r="WDC35" s="13"/>
      <c r="WDD35" s="13"/>
      <c r="WDE35" s="13"/>
      <c r="WDF35" s="13"/>
      <c r="WDG35" s="13"/>
      <c r="WDH35" s="13"/>
      <c r="WDI35" s="13"/>
      <c r="WDJ35" s="13"/>
      <c r="WDK35" s="13"/>
      <c r="WDL35" s="13"/>
      <c r="WDM35" s="13"/>
      <c r="WDN35" s="13"/>
      <c r="WDO35" s="13"/>
      <c r="WDP35" s="13"/>
      <c r="WDQ35" s="13"/>
      <c r="WDR35" s="13"/>
      <c r="WDS35" s="13"/>
      <c r="WDT35" s="13"/>
      <c r="WDU35" s="13"/>
      <c r="WDV35" s="13"/>
      <c r="WDW35" s="13"/>
      <c r="WDX35" s="13"/>
      <c r="WDY35" s="13"/>
      <c r="WDZ35" s="13"/>
      <c r="WEA35" s="13"/>
      <c r="WEB35" s="13"/>
      <c r="WEC35" s="13"/>
      <c r="WED35" s="13"/>
      <c r="WEE35" s="13"/>
      <c r="WEF35" s="13"/>
      <c r="WEG35" s="13"/>
      <c r="WEH35" s="13"/>
      <c r="WEI35" s="13"/>
      <c r="WEJ35" s="13"/>
      <c r="WEK35" s="13"/>
      <c r="WEL35" s="13"/>
      <c r="WEM35" s="13"/>
      <c r="WEN35" s="13"/>
      <c r="WEO35" s="13"/>
      <c r="WEP35" s="13"/>
      <c r="WEQ35" s="13"/>
      <c r="WER35" s="13"/>
      <c r="WES35" s="13"/>
      <c r="WET35" s="13"/>
      <c r="WEU35" s="13"/>
      <c r="WEV35" s="13"/>
      <c r="WEW35" s="13"/>
      <c r="WEX35" s="13"/>
      <c r="WEY35" s="13"/>
      <c r="WEZ35" s="13"/>
      <c r="WFA35" s="13"/>
      <c r="WFB35" s="13"/>
      <c r="WFC35" s="13"/>
      <c r="WFD35" s="13"/>
      <c r="WFE35" s="13"/>
      <c r="WFF35" s="13"/>
      <c r="WFG35" s="13"/>
      <c r="WFH35" s="13"/>
      <c r="WFI35" s="13"/>
      <c r="WFJ35" s="13"/>
      <c r="WFK35" s="13"/>
      <c r="WFL35" s="13"/>
      <c r="WFM35" s="13"/>
      <c r="WFN35" s="13"/>
      <c r="WFO35" s="13"/>
      <c r="WFP35" s="13"/>
      <c r="WFQ35" s="13"/>
      <c r="WFR35" s="13"/>
      <c r="WFS35" s="13"/>
      <c r="WFT35" s="13"/>
      <c r="WFU35" s="13"/>
      <c r="WFV35" s="13"/>
      <c r="WFW35" s="13"/>
      <c r="WFX35" s="13"/>
      <c r="WFY35" s="13"/>
      <c r="WFZ35" s="13"/>
      <c r="WGA35" s="13"/>
      <c r="WGB35" s="13"/>
      <c r="WGC35" s="13"/>
      <c r="WGD35" s="13"/>
      <c r="WGE35" s="13"/>
      <c r="WGF35" s="13"/>
      <c r="WGG35" s="13"/>
      <c r="WGH35" s="13"/>
      <c r="WGI35" s="13"/>
      <c r="WGJ35" s="13"/>
      <c r="WGK35" s="13"/>
      <c r="WGL35" s="13"/>
      <c r="WGM35" s="13"/>
      <c r="WGN35" s="13"/>
      <c r="WGO35" s="13"/>
      <c r="WGP35" s="13"/>
      <c r="WGQ35" s="13"/>
      <c r="WGR35" s="13"/>
      <c r="WGS35" s="13"/>
      <c r="WGT35" s="13"/>
      <c r="WGU35" s="13"/>
      <c r="WGV35" s="13"/>
      <c r="WGW35" s="13"/>
      <c r="WGX35" s="13"/>
      <c r="WGY35" s="13"/>
      <c r="WGZ35" s="13"/>
      <c r="WHA35" s="13"/>
      <c r="WHB35" s="13"/>
      <c r="WHC35" s="13"/>
      <c r="WHD35" s="13"/>
      <c r="WHE35" s="13"/>
      <c r="WHF35" s="13"/>
      <c r="WHG35" s="13"/>
      <c r="WHH35" s="13"/>
      <c r="WHI35" s="13"/>
      <c r="WHJ35" s="13"/>
      <c r="WHK35" s="13"/>
      <c r="WHL35" s="13"/>
      <c r="WHM35" s="13"/>
      <c r="WHN35" s="13"/>
      <c r="WHO35" s="13"/>
      <c r="WHP35" s="13"/>
      <c r="WHQ35" s="13"/>
      <c r="WHR35" s="13"/>
      <c r="WHS35" s="13"/>
      <c r="WHT35" s="13"/>
      <c r="WHU35" s="13"/>
      <c r="WHV35" s="13"/>
      <c r="WHW35" s="13"/>
      <c r="WHX35" s="13"/>
      <c r="WHY35" s="13"/>
      <c r="WHZ35" s="13"/>
      <c r="WIA35" s="13"/>
      <c r="WIB35" s="13"/>
      <c r="WIC35" s="13"/>
      <c r="WID35" s="13"/>
      <c r="WIE35" s="13"/>
      <c r="WIF35" s="13"/>
      <c r="WIG35" s="13"/>
      <c r="WIH35" s="13"/>
      <c r="WII35" s="13"/>
      <c r="WIJ35" s="13"/>
      <c r="WIK35" s="13"/>
      <c r="WIL35" s="13"/>
      <c r="WIM35" s="13"/>
      <c r="WIN35" s="13"/>
      <c r="WIO35" s="13"/>
      <c r="WIP35" s="13"/>
      <c r="WIQ35" s="13"/>
      <c r="WIR35" s="13"/>
      <c r="WIS35" s="13"/>
      <c r="WIT35" s="13"/>
      <c r="WIU35" s="13"/>
      <c r="WIV35" s="13"/>
      <c r="WIW35" s="13"/>
      <c r="WIX35" s="13"/>
      <c r="WIY35" s="13"/>
      <c r="WIZ35" s="13"/>
      <c r="WJA35" s="13"/>
      <c r="WJB35" s="13"/>
      <c r="WJC35" s="13"/>
      <c r="WJD35" s="13"/>
      <c r="WJE35" s="13"/>
      <c r="WJF35" s="13"/>
      <c r="WJG35" s="13"/>
      <c r="WJH35" s="13"/>
      <c r="WJI35" s="13"/>
      <c r="WJJ35" s="13"/>
      <c r="WJK35" s="13"/>
      <c r="WJL35" s="13"/>
      <c r="WJM35" s="13"/>
      <c r="WJN35" s="13"/>
      <c r="WJO35" s="13"/>
      <c r="WJP35" s="13"/>
      <c r="WJQ35" s="13"/>
      <c r="WJR35" s="13"/>
      <c r="WJS35" s="13"/>
      <c r="WJT35" s="13"/>
      <c r="WJU35" s="13"/>
      <c r="WJV35" s="13"/>
      <c r="WJW35" s="13"/>
      <c r="WJX35" s="13"/>
      <c r="WJY35" s="13"/>
      <c r="WJZ35" s="13"/>
      <c r="WKA35" s="13"/>
      <c r="WKB35" s="13"/>
      <c r="WKC35" s="13"/>
      <c r="WKD35" s="13"/>
      <c r="WKE35" s="13"/>
      <c r="WKF35" s="13"/>
      <c r="WKG35" s="13"/>
      <c r="WKH35" s="13"/>
      <c r="WKI35" s="13"/>
      <c r="WKJ35" s="13"/>
      <c r="WKK35" s="13"/>
      <c r="WKL35" s="13"/>
      <c r="WKM35" s="13"/>
      <c r="WKN35" s="13"/>
      <c r="WKO35" s="13"/>
      <c r="WKP35" s="13"/>
      <c r="WKQ35" s="13"/>
      <c r="WKR35" s="13"/>
      <c r="WKS35" s="13"/>
      <c r="WKT35" s="13"/>
      <c r="WKU35" s="13"/>
      <c r="WKV35" s="13"/>
      <c r="WKW35" s="13"/>
      <c r="WKX35" s="13"/>
      <c r="WKY35" s="13"/>
      <c r="WKZ35" s="13"/>
      <c r="WLA35" s="13"/>
      <c r="WLB35" s="13"/>
      <c r="WLC35" s="13"/>
      <c r="WLD35" s="13"/>
      <c r="WLE35" s="13"/>
      <c r="WLF35" s="13"/>
      <c r="WLG35" s="13"/>
      <c r="WLH35" s="13"/>
      <c r="WLI35" s="13"/>
      <c r="WLJ35" s="13"/>
      <c r="WLK35" s="13"/>
      <c r="WLL35" s="13"/>
      <c r="WLM35" s="13"/>
      <c r="WLN35" s="13"/>
      <c r="WLO35" s="13"/>
      <c r="WLP35" s="13"/>
      <c r="WLQ35" s="13"/>
      <c r="WLR35" s="13"/>
      <c r="WLS35" s="13"/>
      <c r="WLT35" s="13"/>
      <c r="WLU35" s="13"/>
      <c r="WLV35" s="13"/>
      <c r="WLW35" s="13"/>
      <c r="WLX35" s="13"/>
      <c r="WLY35" s="13"/>
      <c r="WLZ35" s="13"/>
      <c r="WMA35" s="13"/>
      <c r="WMB35" s="13"/>
      <c r="WMC35" s="13"/>
      <c r="WMD35" s="13"/>
      <c r="WME35" s="13"/>
      <c r="WMF35" s="13"/>
      <c r="WMG35" s="13"/>
      <c r="WMH35" s="13"/>
      <c r="WMI35" s="13"/>
      <c r="WMJ35" s="13"/>
      <c r="WMK35" s="13"/>
      <c r="WML35" s="13"/>
      <c r="WMM35" s="13"/>
      <c r="WMN35" s="13"/>
      <c r="WMO35" s="13"/>
      <c r="WMP35" s="13"/>
      <c r="WMQ35" s="13"/>
      <c r="WMR35" s="13"/>
      <c r="WMS35" s="13"/>
      <c r="WMT35" s="13"/>
      <c r="WMU35" s="13"/>
      <c r="WMV35" s="13"/>
      <c r="WMW35" s="13"/>
      <c r="WMX35" s="13"/>
      <c r="WMY35" s="13"/>
      <c r="WMZ35" s="13"/>
      <c r="WNA35" s="13"/>
      <c r="WNB35" s="13"/>
      <c r="WNC35" s="13"/>
      <c r="WND35" s="13"/>
      <c r="WNE35" s="13"/>
      <c r="WNF35" s="13"/>
      <c r="WNG35" s="13"/>
      <c r="WNH35" s="13"/>
      <c r="WNI35" s="13"/>
      <c r="WNJ35" s="13"/>
      <c r="WNK35" s="13"/>
      <c r="WNL35" s="13"/>
      <c r="WNM35" s="13"/>
      <c r="WNN35" s="13"/>
      <c r="WNO35" s="13"/>
      <c r="WNP35" s="13"/>
      <c r="WNQ35" s="13"/>
      <c r="WNR35" s="13"/>
      <c r="WNS35" s="13"/>
      <c r="WNT35" s="13"/>
      <c r="WNU35" s="13"/>
      <c r="WNV35" s="13"/>
      <c r="WNW35" s="13"/>
      <c r="WNX35" s="13"/>
      <c r="WNY35" s="13"/>
      <c r="WNZ35" s="13"/>
      <c r="WOA35" s="13"/>
      <c r="WOB35" s="13"/>
      <c r="WOC35" s="13"/>
      <c r="WOD35" s="13"/>
      <c r="WOE35" s="13"/>
      <c r="WOF35" s="13"/>
      <c r="WOG35" s="13"/>
      <c r="WOH35" s="13"/>
      <c r="WOI35" s="13"/>
      <c r="WOJ35" s="13"/>
      <c r="WOK35" s="13"/>
      <c r="WOL35" s="13"/>
      <c r="WOM35" s="13"/>
      <c r="WON35" s="13"/>
      <c r="WOO35" s="13"/>
      <c r="WOP35" s="13"/>
      <c r="WOQ35" s="13"/>
      <c r="WOR35" s="13"/>
      <c r="WOS35" s="13"/>
      <c r="WOT35" s="13"/>
      <c r="WOU35" s="13"/>
      <c r="WOV35" s="13"/>
      <c r="WOW35" s="13"/>
      <c r="WOX35" s="13"/>
      <c r="WOY35" s="13"/>
      <c r="WOZ35" s="13"/>
      <c r="WPA35" s="13"/>
      <c r="WPB35" s="13"/>
      <c r="WPC35" s="13"/>
      <c r="WPD35" s="13"/>
      <c r="WPE35" s="13"/>
      <c r="WPF35" s="13"/>
      <c r="WPG35" s="13"/>
      <c r="WPH35" s="13"/>
      <c r="WPI35" s="13"/>
      <c r="WPJ35" s="13"/>
      <c r="WPK35" s="13"/>
      <c r="WPL35" s="13"/>
      <c r="WPM35" s="13"/>
      <c r="WPN35" s="13"/>
      <c r="WPO35" s="13"/>
      <c r="WPP35" s="13"/>
      <c r="WPQ35" s="13"/>
      <c r="WPR35" s="13"/>
      <c r="WPS35" s="13"/>
      <c r="WPT35" s="13"/>
      <c r="WPU35" s="13"/>
      <c r="WPV35" s="13"/>
      <c r="WPW35" s="13"/>
      <c r="WPX35" s="13"/>
      <c r="WPY35" s="13"/>
      <c r="WPZ35" s="13"/>
      <c r="WQA35" s="13"/>
      <c r="WQB35" s="13"/>
      <c r="WQC35" s="13"/>
      <c r="WQD35" s="13"/>
      <c r="WQE35" s="13"/>
      <c r="WQF35" s="13"/>
      <c r="WQG35" s="13"/>
      <c r="WQH35" s="13"/>
      <c r="WQI35" s="13"/>
      <c r="WQJ35" s="13"/>
      <c r="WQK35" s="13"/>
      <c r="WQL35" s="13"/>
      <c r="WQM35" s="13"/>
      <c r="WQN35" s="13"/>
      <c r="WQO35" s="13"/>
      <c r="WQP35" s="13"/>
      <c r="WQQ35" s="13"/>
      <c r="WQR35" s="13"/>
      <c r="WQS35" s="13"/>
      <c r="WQT35" s="13"/>
      <c r="WQU35" s="13"/>
      <c r="WQV35" s="13"/>
      <c r="WQW35" s="13"/>
      <c r="WQX35" s="13"/>
      <c r="WQY35" s="13"/>
      <c r="WQZ35" s="13"/>
      <c r="WRA35" s="13"/>
      <c r="WRB35" s="13"/>
      <c r="WRC35" s="13"/>
      <c r="WRD35" s="13"/>
      <c r="WRE35" s="13"/>
      <c r="WRF35" s="13"/>
      <c r="WRG35" s="13"/>
      <c r="WRH35" s="13"/>
      <c r="WRI35" s="13"/>
      <c r="WRJ35" s="13"/>
      <c r="WRK35" s="13"/>
      <c r="WRL35" s="13"/>
      <c r="WRM35" s="13"/>
      <c r="WRN35" s="13"/>
      <c r="WRO35" s="13"/>
      <c r="WRP35" s="13"/>
      <c r="WRQ35" s="13"/>
      <c r="WRR35" s="13"/>
      <c r="WRS35" s="13"/>
      <c r="WRT35" s="13"/>
      <c r="WRU35" s="13"/>
      <c r="WRV35" s="13"/>
      <c r="WRW35" s="13"/>
      <c r="WRX35" s="13"/>
      <c r="WRY35" s="13"/>
      <c r="WRZ35" s="13"/>
      <c r="WSA35" s="13"/>
      <c r="WSB35" s="13"/>
      <c r="WSC35" s="13"/>
      <c r="WSD35" s="13"/>
      <c r="WSE35" s="13"/>
      <c r="WSF35" s="13"/>
      <c r="WSG35" s="13"/>
      <c r="WSH35" s="13"/>
      <c r="WSI35" s="13"/>
      <c r="WSJ35" s="13"/>
      <c r="WSK35" s="13"/>
      <c r="WSL35" s="13"/>
      <c r="WSM35" s="13"/>
      <c r="WSN35" s="13"/>
      <c r="WSO35" s="13"/>
      <c r="WSP35" s="13"/>
      <c r="WSQ35" s="13"/>
      <c r="WSR35" s="13"/>
      <c r="WSS35" s="13"/>
      <c r="WST35" s="13"/>
      <c r="WSU35" s="13"/>
      <c r="WSV35" s="13"/>
      <c r="WSW35" s="13"/>
      <c r="WSX35" s="13"/>
      <c r="WSY35" s="13"/>
      <c r="WSZ35" s="13"/>
      <c r="WTA35" s="13"/>
      <c r="WTB35" s="13"/>
      <c r="WTC35" s="13"/>
      <c r="WTD35" s="13"/>
      <c r="WTE35" s="13"/>
      <c r="WTF35" s="13"/>
      <c r="WTG35" s="13"/>
      <c r="WTH35" s="13"/>
      <c r="WTI35" s="13"/>
      <c r="WTJ35" s="13"/>
      <c r="WTK35" s="13"/>
      <c r="WTL35" s="13"/>
      <c r="WTM35" s="13"/>
      <c r="WTN35" s="13"/>
      <c r="WTO35" s="13"/>
      <c r="WTP35" s="13"/>
      <c r="WTQ35" s="13"/>
      <c r="WTR35" s="13"/>
      <c r="WTS35" s="13"/>
      <c r="WTT35" s="13"/>
      <c r="WTU35" s="13"/>
      <c r="WTV35" s="13"/>
      <c r="WTW35" s="13"/>
      <c r="WTX35" s="13"/>
      <c r="WTY35" s="13"/>
      <c r="WTZ35" s="13"/>
      <c r="WUA35" s="13"/>
      <c r="WUB35" s="13"/>
      <c r="WUC35" s="13"/>
      <c r="WUD35" s="13"/>
      <c r="WUE35" s="13"/>
      <c r="WUF35" s="13"/>
      <c r="WUG35" s="13"/>
      <c r="WUH35" s="13"/>
      <c r="WUI35" s="13"/>
      <c r="WUJ35" s="13"/>
      <c r="WUK35" s="13"/>
      <c r="WUL35" s="13"/>
      <c r="WUM35" s="13"/>
      <c r="WUN35" s="13"/>
      <c r="WUO35" s="13"/>
      <c r="WUP35" s="13"/>
      <c r="WUQ35" s="13"/>
      <c r="WUR35" s="13"/>
      <c r="WUS35" s="13"/>
      <c r="WUT35" s="13"/>
      <c r="WUU35" s="13"/>
      <c r="WUV35" s="13"/>
      <c r="WUW35" s="13"/>
      <c r="WUX35" s="13"/>
      <c r="WUY35" s="13"/>
      <c r="WUZ35" s="13"/>
      <c r="WVA35" s="13"/>
      <c r="WVB35" s="13"/>
      <c r="WVC35" s="13"/>
      <c r="WVD35" s="13"/>
      <c r="WVE35" s="13"/>
      <c r="WVF35" s="13"/>
      <c r="WVG35" s="13"/>
      <c r="WVH35" s="13"/>
      <c r="WVI35" s="13"/>
      <c r="WVJ35" s="13"/>
      <c r="WVK35" s="13"/>
      <c r="WVL35" s="13"/>
      <c r="WVM35" s="13"/>
      <c r="WVN35" s="13"/>
      <c r="WVO35" s="13"/>
      <c r="WVP35" s="13"/>
      <c r="WVQ35" s="13"/>
      <c r="WVR35" s="13"/>
      <c r="WVS35" s="13"/>
      <c r="WVT35" s="13"/>
      <c r="WVU35" s="13"/>
      <c r="WVV35" s="13"/>
      <c r="WVW35" s="13"/>
      <c r="WVX35" s="13"/>
      <c r="WVY35" s="13"/>
      <c r="WVZ35" s="13"/>
      <c r="WWA35" s="13"/>
      <c r="WWB35" s="13"/>
      <c r="WWC35" s="13"/>
      <c r="WWD35" s="13"/>
      <c r="WWE35" s="13"/>
      <c r="WWF35" s="13"/>
      <c r="WWG35" s="13"/>
      <c r="WWH35" s="13"/>
      <c r="WWI35" s="13"/>
      <c r="WWJ35" s="13"/>
      <c r="WWK35" s="13"/>
      <c r="WWL35" s="13"/>
      <c r="WWM35" s="13"/>
      <c r="WWN35" s="13"/>
      <c r="WWO35" s="13"/>
      <c r="WWP35" s="13"/>
      <c r="WWQ35" s="13"/>
      <c r="WWR35" s="13"/>
      <c r="WWS35" s="13"/>
      <c r="WWT35" s="13"/>
      <c r="WWU35" s="13"/>
      <c r="WWV35" s="13"/>
      <c r="WWW35" s="13"/>
      <c r="WWX35" s="13"/>
      <c r="WWY35" s="13"/>
      <c r="WWZ35" s="13"/>
      <c r="WXA35" s="13"/>
      <c r="WXB35" s="13"/>
      <c r="WXC35" s="13"/>
      <c r="WXD35" s="13"/>
      <c r="WXE35" s="13"/>
      <c r="WXF35" s="13"/>
      <c r="WXG35" s="13"/>
      <c r="WXH35" s="13"/>
      <c r="WXI35" s="13"/>
      <c r="WXJ35" s="13"/>
      <c r="WXK35" s="13"/>
      <c r="WXL35" s="13"/>
      <c r="WXM35" s="13"/>
      <c r="WXN35" s="13"/>
      <c r="WXO35" s="13"/>
      <c r="WXP35" s="13"/>
      <c r="WXQ35" s="13"/>
      <c r="WXR35" s="13"/>
      <c r="WXS35" s="13"/>
      <c r="WXT35" s="13"/>
      <c r="WXU35" s="13"/>
      <c r="WXV35" s="13"/>
      <c r="WXW35" s="13"/>
      <c r="WXX35" s="13"/>
      <c r="WXY35" s="13"/>
      <c r="WXZ35" s="13"/>
      <c r="WYA35" s="13"/>
      <c r="WYB35" s="13"/>
      <c r="WYC35" s="13"/>
      <c r="WYD35" s="13"/>
      <c r="WYE35" s="13"/>
      <c r="WYF35" s="13"/>
      <c r="WYG35" s="13"/>
      <c r="WYH35" s="13"/>
      <c r="WYI35" s="13"/>
      <c r="WYJ35" s="13"/>
      <c r="WYK35" s="13"/>
      <c r="WYL35" s="13"/>
      <c r="WYM35" s="13"/>
      <c r="WYN35" s="13"/>
      <c r="WYO35" s="13"/>
      <c r="WYP35" s="13"/>
      <c r="WYQ35" s="13"/>
      <c r="WYR35" s="13"/>
      <c r="WYS35" s="13"/>
      <c r="WYT35" s="13"/>
      <c r="WYU35" s="13"/>
      <c r="WYV35" s="13"/>
      <c r="WYW35" s="13"/>
      <c r="WYX35" s="13"/>
      <c r="WYY35" s="13"/>
      <c r="WYZ35" s="13"/>
      <c r="WZA35" s="13"/>
      <c r="WZB35" s="13"/>
      <c r="WZC35" s="13"/>
      <c r="WZD35" s="13"/>
      <c r="WZE35" s="13"/>
      <c r="WZF35" s="13"/>
      <c r="WZG35" s="13"/>
      <c r="WZH35" s="13"/>
      <c r="WZI35" s="13"/>
      <c r="WZJ35" s="13"/>
      <c r="WZK35" s="13"/>
      <c r="WZL35" s="13"/>
      <c r="WZM35" s="13"/>
      <c r="WZN35" s="13"/>
      <c r="WZO35" s="13"/>
      <c r="WZP35" s="13"/>
      <c r="WZQ35" s="13"/>
      <c r="WZR35" s="13"/>
      <c r="WZS35" s="13"/>
      <c r="WZT35" s="13"/>
      <c r="WZU35" s="13"/>
      <c r="WZV35" s="13"/>
      <c r="WZW35" s="13"/>
      <c r="WZX35" s="13"/>
      <c r="WZY35" s="13"/>
      <c r="WZZ35" s="13"/>
      <c r="XAA35" s="13"/>
      <c r="XAB35" s="13"/>
      <c r="XAC35" s="13"/>
      <c r="XAD35" s="13"/>
      <c r="XAE35" s="13"/>
      <c r="XAF35" s="13"/>
      <c r="XAG35" s="13"/>
      <c r="XAH35" s="13"/>
      <c r="XAI35" s="13"/>
      <c r="XAJ35" s="13"/>
      <c r="XAK35" s="13"/>
      <c r="XAL35" s="13"/>
      <c r="XAM35" s="13"/>
      <c r="XAN35" s="13"/>
      <c r="XAO35" s="13"/>
      <c r="XAP35" s="13"/>
      <c r="XAQ35" s="13"/>
      <c r="XAR35" s="13"/>
      <c r="XAS35" s="13"/>
      <c r="XAT35" s="13"/>
      <c r="XAU35" s="13"/>
      <c r="XAV35" s="13"/>
      <c r="XAW35" s="13"/>
      <c r="XAX35" s="13"/>
      <c r="XAY35" s="13"/>
      <c r="XAZ35" s="13"/>
      <c r="XBA35" s="13"/>
      <c r="XBB35" s="13"/>
      <c r="XBC35" s="13"/>
      <c r="XBD35" s="13"/>
      <c r="XBE35" s="13"/>
      <c r="XBF35" s="13"/>
      <c r="XBG35" s="13"/>
      <c r="XBH35" s="13"/>
      <c r="XBI35" s="13"/>
      <c r="XBJ35" s="13"/>
      <c r="XBK35" s="13"/>
      <c r="XBL35" s="13"/>
      <c r="XBM35" s="13"/>
      <c r="XBN35" s="13"/>
      <c r="XBO35" s="13"/>
      <c r="XBP35" s="13"/>
      <c r="XBQ35" s="13"/>
      <c r="XBR35" s="13"/>
      <c r="XBS35" s="13"/>
      <c r="XBT35" s="13"/>
      <c r="XBU35" s="13"/>
      <c r="XBV35" s="13"/>
      <c r="XBW35" s="13"/>
      <c r="XBX35" s="13"/>
      <c r="XBY35" s="13"/>
      <c r="XBZ35" s="13"/>
      <c r="XCA35" s="13"/>
      <c r="XCB35" s="13"/>
      <c r="XCC35" s="13"/>
      <c r="XCD35" s="13"/>
      <c r="XCE35" s="13"/>
      <c r="XCF35" s="13"/>
      <c r="XCG35" s="13"/>
      <c r="XCH35" s="13"/>
      <c r="XCI35" s="13"/>
      <c r="XCJ35" s="13"/>
      <c r="XCK35" s="13"/>
      <c r="XCL35" s="13"/>
      <c r="XCM35" s="13"/>
      <c r="XCN35" s="13"/>
      <c r="XCO35" s="13"/>
      <c r="XCP35" s="13"/>
      <c r="XCQ35" s="13"/>
      <c r="XCR35" s="13"/>
      <c r="XCS35" s="13"/>
      <c r="XCT35" s="13"/>
      <c r="XCU35" s="13"/>
      <c r="XCV35" s="13"/>
      <c r="XCW35" s="13"/>
      <c r="XCX35" s="13"/>
      <c r="XCY35" s="13"/>
      <c r="XCZ35" s="13"/>
      <c r="XDA35" s="13"/>
      <c r="XDB35" s="13"/>
      <c r="XDC35" s="13"/>
      <c r="XDD35" s="13"/>
      <c r="XDE35" s="13"/>
      <c r="XDF35" s="13"/>
      <c r="XDG35" s="13"/>
      <c r="XDH35" s="13"/>
      <c r="XDI35" s="13"/>
      <c r="XDJ35" s="13"/>
      <c r="XDK35" s="13"/>
      <c r="XDL35" s="13"/>
      <c r="XDM35" s="13"/>
      <c r="XDN35" s="13"/>
      <c r="XDO35" s="13"/>
      <c r="XDP35" s="13"/>
      <c r="XDQ35" s="13"/>
      <c r="XDR35" s="13"/>
      <c r="XDS35" s="13"/>
      <c r="XDT35" s="13"/>
      <c r="XDU35" s="13"/>
      <c r="XDV35" s="13"/>
      <c r="XDW35" s="13"/>
      <c r="XDX35" s="13"/>
      <c r="XDY35" s="13"/>
      <c r="XDZ35" s="13"/>
      <c r="XEA35" s="13"/>
      <c r="XEB35" s="13"/>
      <c r="XEC35" s="13"/>
      <c r="XED35" s="13"/>
      <c r="XEE35" s="13"/>
      <c r="XEF35" s="13"/>
      <c r="XEG35" s="13"/>
      <c r="XEH35" s="13"/>
      <c r="XEI35" s="13"/>
      <c r="XEJ35" s="13"/>
      <c r="XEK35" s="13"/>
      <c r="XEL35" s="13"/>
      <c r="XEM35" s="13"/>
      <c r="XEN35" s="13"/>
      <c r="XEO35" s="13"/>
      <c r="XEP35" s="13"/>
      <c r="XEQ35" s="13"/>
      <c r="XER35" s="13"/>
      <c r="XES35" s="13"/>
      <c r="XET35" s="13"/>
      <c r="XEU35" s="13"/>
      <c r="XEV35" s="13"/>
      <c r="XEW35" s="13"/>
      <c r="XEX35" s="13"/>
      <c r="XEY35" s="13"/>
      <c r="XEZ35" s="13"/>
      <c r="XFA35" s="13"/>
      <c r="XFB35" s="13"/>
      <c r="XFC35" s="13"/>
      <c r="XFD35" s="13"/>
    </row>
    <row r="36" spans="1:16384" x14ac:dyDescent="0.2">
      <c r="B36" s="414"/>
      <c r="C36" s="325" t="s">
        <v>78</v>
      </c>
      <c r="D36" s="305" t="s">
        <v>104</v>
      </c>
      <c r="E36" s="416"/>
    </row>
    <row r="37" spans="1:16384" x14ac:dyDescent="0.2">
      <c r="B37" s="414"/>
      <c r="C37" s="325" t="s">
        <v>219</v>
      </c>
      <c r="D37" s="305" t="s">
        <v>104</v>
      </c>
      <c r="E37" s="416"/>
    </row>
    <row r="38" spans="1:16384" x14ac:dyDescent="0.2">
      <c r="B38" s="414"/>
      <c r="C38" s="325" t="s">
        <v>220</v>
      </c>
      <c r="D38" s="305" t="s">
        <v>104</v>
      </c>
      <c r="E38" s="416"/>
    </row>
    <row r="39" spans="1:16384" x14ac:dyDescent="0.2">
      <c r="B39" s="414"/>
      <c r="C39" s="325" t="s">
        <v>223</v>
      </c>
      <c r="D39" s="305" t="s">
        <v>104</v>
      </c>
      <c r="E39" s="416"/>
    </row>
    <row r="40" spans="1:16384" x14ac:dyDescent="0.2">
      <c r="B40" s="414"/>
      <c r="C40" s="325" t="s">
        <v>207</v>
      </c>
      <c r="D40" s="305" t="s">
        <v>104</v>
      </c>
      <c r="E40" s="416"/>
    </row>
    <row r="41" spans="1:16384" x14ac:dyDescent="0.2">
      <c r="B41" s="414"/>
      <c r="C41" s="325" t="s">
        <v>208</v>
      </c>
      <c r="D41" s="305" t="s">
        <v>104</v>
      </c>
      <c r="E41" s="416"/>
    </row>
    <row r="42" spans="1:16384" x14ac:dyDescent="0.2">
      <c r="B42" s="414"/>
      <c r="C42" s="325" t="s">
        <v>224</v>
      </c>
      <c r="D42" s="305" t="s">
        <v>104</v>
      </c>
      <c r="E42" s="416"/>
    </row>
    <row r="43" spans="1:16384" x14ac:dyDescent="0.2">
      <c r="B43" s="414"/>
      <c r="C43" s="325" t="s">
        <v>225</v>
      </c>
      <c r="D43" s="305" t="s">
        <v>104</v>
      </c>
      <c r="E43" s="416"/>
    </row>
    <row r="44" spans="1:16384" x14ac:dyDescent="0.2">
      <c r="B44" s="414"/>
      <c r="C44" s="325" t="s">
        <v>209</v>
      </c>
      <c r="D44" s="305" t="s">
        <v>104</v>
      </c>
      <c r="E44" s="416"/>
    </row>
    <row r="45" spans="1:16384" x14ac:dyDescent="0.2">
      <c r="B45" s="414"/>
      <c r="C45" s="325" t="s">
        <v>226</v>
      </c>
      <c r="D45" s="305" t="s">
        <v>104</v>
      </c>
      <c r="E45" s="416"/>
    </row>
    <row r="46" spans="1:16384" x14ac:dyDescent="0.2">
      <c r="B46" s="414"/>
      <c r="C46" s="325" t="s">
        <v>215</v>
      </c>
      <c r="D46" s="305" t="s">
        <v>104</v>
      </c>
      <c r="E46" s="416"/>
    </row>
    <row r="47" spans="1:16384" x14ac:dyDescent="0.2">
      <c r="B47" s="414"/>
      <c r="C47" s="325" t="s">
        <v>210</v>
      </c>
      <c r="D47" s="305" t="s">
        <v>104</v>
      </c>
      <c r="E47" s="416"/>
    </row>
    <row r="48" spans="1:16384" x14ac:dyDescent="0.2">
      <c r="B48" s="414"/>
      <c r="C48" s="325" t="s">
        <v>211</v>
      </c>
      <c r="D48" s="305" t="s">
        <v>104</v>
      </c>
      <c r="E48" s="416"/>
    </row>
    <row r="49" spans="2:5" x14ac:dyDescent="0.2">
      <c r="B49" s="414"/>
      <c r="C49" s="326" t="s">
        <v>212</v>
      </c>
      <c r="D49" s="306" t="s">
        <v>104</v>
      </c>
      <c r="E49" s="416"/>
    </row>
    <row r="50" spans="2:5" x14ac:dyDescent="0.2">
      <c r="B50" s="417"/>
      <c r="C50" s="418"/>
      <c r="D50" s="418"/>
      <c r="E50" s="419"/>
    </row>
  </sheetData>
  <conditionalFormatting sqref="D22">
    <cfRule type="cellIs" dxfId="45" priority="3" stopIfTrue="1" operator="equal">
      <formula>TRUE</formula>
    </cfRule>
  </conditionalFormatting>
  <conditionalFormatting sqref="I4">
    <cfRule type="cellIs" dxfId="44" priority="1" stopIfTrue="1" operator="equal">
      <formula>TRUE</formula>
    </cfRule>
  </conditionalFormatting>
  <dataValidations count="5">
    <dataValidation type="list" allowBlank="1" showInputMessage="1" showErrorMessage="1" sqref="IY17:IY18 SU17:SU18 ACQ17:ACQ18 AMM17:AMM18 AWI17:AWI18 BGE17:BGE18 BQA17:BQA18 BZW17:BZW18 CJS17:CJS18 CTO17:CTO18 DDK17:DDK18 DNG17:DNG18 DXC17:DXC18 EGY17:EGY18 EQU17:EQU18 FAQ17:FAQ18 FKM17:FKM18 FUI17:FUI18 GEE17:GEE18 GOA17:GOA18 GXW17:GXW18 HHS17:HHS18 HRO17:HRO18 IBK17:IBK18 ILG17:ILG18 IVC17:IVC18 JEY17:JEY18 JOU17:JOU18 JYQ17:JYQ18 KIM17:KIM18 KSI17:KSI18 LCE17:LCE18 LMA17:LMA18 LVW17:LVW18 MFS17:MFS18 MPO17:MPO18 MZK17:MZK18 NJG17:NJG18 NTC17:NTC18 OCY17:OCY18 OMU17:OMU18 OWQ17:OWQ18 PGM17:PGM18 PQI17:PQI18 QAE17:QAE18 QKA17:QKA18 QTW17:QTW18 RDS17:RDS18 RNO17:RNO18 RXK17:RXK18 SHG17:SHG18 SRC17:SRC18 TAY17:TAY18 TKU17:TKU18 TUQ17:TUQ18 UEM17:UEM18 UOI17:UOI18 UYE17:UYE18 VIA17:VIA18 VRW17:VRW18 WBS17:WBS18 WLO17:WLO18 WVK17:WVK18 D65548:D65549 IY65553:IY65554 SU65553:SU65554 ACQ65553:ACQ65554 AMM65553:AMM65554 AWI65553:AWI65554 BGE65553:BGE65554 BQA65553:BQA65554 BZW65553:BZW65554 CJS65553:CJS65554 CTO65553:CTO65554 DDK65553:DDK65554 DNG65553:DNG65554 DXC65553:DXC65554 EGY65553:EGY65554 EQU65553:EQU65554 FAQ65553:FAQ65554 FKM65553:FKM65554 FUI65553:FUI65554 GEE65553:GEE65554 GOA65553:GOA65554 GXW65553:GXW65554 HHS65553:HHS65554 HRO65553:HRO65554 IBK65553:IBK65554 ILG65553:ILG65554 IVC65553:IVC65554 JEY65553:JEY65554 JOU65553:JOU65554 JYQ65553:JYQ65554 KIM65553:KIM65554 KSI65553:KSI65554 LCE65553:LCE65554 LMA65553:LMA65554 LVW65553:LVW65554 MFS65553:MFS65554 MPO65553:MPO65554 MZK65553:MZK65554 NJG65553:NJG65554 NTC65553:NTC65554 OCY65553:OCY65554 OMU65553:OMU65554 OWQ65553:OWQ65554 PGM65553:PGM65554 PQI65553:PQI65554 QAE65553:QAE65554 QKA65553:QKA65554 QTW65553:QTW65554 RDS65553:RDS65554 RNO65553:RNO65554 RXK65553:RXK65554 SHG65553:SHG65554 SRC65553:SRC65554 TAY65553:TAY65554 TKU65553:TKU65554 TUQ65553:TUQ65554 UEM65553:UEM65554 UOI65553:UOI65554 UYE65553:UYE65554 VIA65553:VIA65554 VRW65553:VRW65554 WBS65553:WBS65554 WLO65553:WLO65554 WVK65553:WVK65554 D131084:D131085 IY131089:IY131090 SU131089:SU131090 ACQ131089:ACQ131090 AMM131089:AMM131090 AWI131089:AWI131090 BGE131089:BGE131090 BQA131089:BQA131090 BZW131089:BZW131090 CJS131089:CJS131090 CTO131089:CTO131090 DDK131089:DDK131090 DNG131089:DNG131090 DXC131089:DXC131090 EGY131089:EGY131090 EQU131089:EQU131090 FAQ131089:FAQ131090 FKM131089:FKM131090 FUI131089:FUI131090 GEE131089:GEE131090 GOA131089:GOA131090 GXW131089:GXW131090 HHS131089:HHS131090 HRO131089:HRO131090 IBK131089:IBK131090 ILG131089:ILG131090 IVC131089:IVC131090 JEY131089:JEY131090 JOU131089:JOU131090 JYQ131089:JYQ131090 KIM131089:KIM131090 KSI131089:KSI131090 LCE131089:LCE131090 LMA131089:LMA131090 LVW131089:LVW131090 MFS131089:MFS131090 MPO131089:MPO131090 MZK131089:MZK131090 NJG131089:NJG131090 NTC131089:NTC131090 OCY131089:OCY131090 OMU131089:OMU131090 OWQ131089:OWQ131090 PGM131089:PGM131090 PQI131089:PQI131090 QAE131089:QAE131090 QKA131089:QKA131090 QTW131089:QTW131090 RDS131089:RDS131090 RNO131089:RNO131090 RXK131089:RXK131090 SHG131089:SHG131090 SRC131089:SRC131090 TAY131089:TAY131090 TKU131089:TKU131090 TUQ131089:TUQ131090 UEM131089:UEM131090 UOI131089:UOI131090 UYE131089:UYE131090 VIA131089:VIA131090 VRW131089:VRW131090 WBS131089:WBS131090 WLO131089:WLO131090 WVK131089:WVK131090 D196620:D196621 IY196625:IY196626 SU196625:SU196626 ACQ196625:ACQ196626 AMM196625:AMM196626 AWI196625:AWI196626 BGE196625:BGE196626 BQA196625:BQA196626 BZW196625:BZW196626 CJS196625:CJS196626 CTO196625:CTO196626 DDK196625:DDK196626 DNG196625:DNG196626 DXC196625:DXC196626 EGY196625:EGY196626 EQU196625:EQU196626 FAQ196625:FAQ196626 FKM196625:FKM196626 FUI196625:FUI196626 GEE196625:GEE196626 GOA196625:GOA196626 GXW196625:GXW196626 HHS196625:HHS196626 HRO196625:HRO196626 IBK196625:IBK196626 ILG196625:ILG196626 IVC196625:IVC196626 JEY196625:JEY196626 JOU196625:JOU196626 JYQ196625:JYQ196626 KIM196625:KIM196626 KSI196625:KSI196626 LCE196625:LCE196626 LMA196625:LMA196626 LVW196625:LVW196626 MFS196625:MFS196626 MPO196625:MPO196626 MZK196625:MZK196626 NJG196625:NJG196626 NTC196625:NTC196626 OCY196625:OCY196626 OMU196625:OMU196626 OWQ196625:OWQ196626 PGM196625:PGM196626 PQI196625:PQI196626 QAE196625:QAE196626 QKA196625:QKA196626 QTW196625:QTW196626 RDS196625:RDS196626 RNO196625:RNO196626 RXK196625:RXK196626 SHG196625:SHG196626 SRC196625:SRC196626 TAY196625:TAY196626 TKU196625:TKU196626 TUQ196625:TUQ196626 UEM196625:UEM196626 UOI196625:UOI196626 UYE196625:UYE196626 VIA196625:VIA196626 VRW196625:VRW196626 WBS196625:WBS196626 WLO196625:WLO196626 WVK196625:WVK196626 D262156:D262157 IY262161:IY262162 SU262161:SU262162 ACQ262161:ACQ262162 AMM262161:AMM262162 AWI262161:AWI262162 BGE262161:BGE262162 BQA262161:BQA262162 BZW262161:BZW262162 CJS262161:CJS262162 CTO262161:CTO262162 DDK262161:DDK262162 DNG262161:DNG262162 DXC262161:DXC262162 EGY262161:EGY262162 EQU262161:EQU262162 FAQ262161:FAQ262162 FKM262161:FKM262162 FUI262161:FUI262162 GEE262161:GEE262162 GOA262161:GOA262162 GXW262161:GXW262162 HHS262161:HHS262162 HRO262161:HRO262162 IBK262161:IBK262162 ILG262161:ILG262162 IVC262161:IVC262162 JEY262161:JEY262162 JOU262161:JOU262162 JYQ262161:JYQ262162 KIM262161:KIM262162 KSI262161:KSI262162 LCE262161:LCE262162 LMA262161:LMA262162 LVW262161:LVW262162 MFS262161:MFS262162 MPO262161:MPO262162 MZK262161:MZK262162 NJG262161:NJG262162 NTC262161:NTC262162 OCY262161:OCY262162 OMU262161:OMU262162 OWQ262161:OWQ262162 PGM262161:PGM262162 PQI262161:PQI262162 QAE262161:QAE262162 QKA262161:QKA262162 QTW262161:QTW262162 RDS262161:RDS262162 RNO262161:RNO262162 RXK262161:RXK262162 SHG262161:SHG262162 SRC262161:SRC262162 TAY262161:TAY262162 TKU262161:TKU262162 TUQ262161:TUQ262162 UEM262161:UEM262162 UOI262161:UOI262162 UYE262161:UYE262162 VIA262161:VIA262162 VRW262161:VRW262162 WBS262161:WBS262162 WLO262161:WLO262162 WVK262161:WVK262162 D327692:D327693 IY327697:IY327698 SU327697:SU327698 ACQ327697:ACQ327698 AMM327697:AMM327698 AWI327697:AWI327698 BGE327697:BGE327698 BQA327697:BQA327698 BZW327697:BZW327698 CJS327697:CJS327698 CTO327697:CTO327698 DDK327697:DDK327698 DNG327697:DNG327698 DXC327697:DXC327698 EGY327697:EGY327698 EQU327697:EQU327698 FAQ327697:FAQ327698 FKM327697:FKM327698 FUI327697:FUI327698 GEE327697:GEE327698 GOA327697:GOA327698 GXW327697:GXW327698 HHS327697:HHS327698 HRO327697:HRO327698 IBK327697:IBK327698 ILG327697:ILG327698 IVC327697:IVC327698 JEY327697:JEY327698 JOU327697:JOU327698 JYQ327697:JYQ327698 KIM327697:KIM327698 KSI327697:KSI327698 LCE327697:LCE327698 LMA327697:LMA327698 LVW327697:LVW327698 MFS327697:MFS327698 MPO327697:MPO327698 MZK327697:MZK327698 NJG327697:NJG327698 NTC327697:NTC327698 OCY327697:OCY327698 OMU327697:OMU327698 OWQ327697:OWQ327698 PGM327697:PGM327698 PQI327697:PQI327698 QAE327697:QAE327698 QKA327697:QKA327698 QTW327697:QTW327698 RDS327697:RDS327698 RNO327697:RNO327698 RXK327697:RXK327698 SHG327697:SHG327698 SRC327697:SRC327698 TAY327697:TAY327698 TKU327697:TKU327698 TUQ327697:TUQ327698 UEM327697:UEM327698 UOI327697:UOI327698 UYE327697:UYE327698 VIA327697:VIA327698 VRW327697:VRW327698 WBS327697:WBS327698 WLO327697:WLO327698 WVK327697:WVK327698 D393228:D393229 IY393233:IY393234 SU393233:SU393234 ACQ393233:ACQ393234 AMM393233:AMM393234 AWI393233:AWI393234 BGE393233:BGE393234 BQA393233:BQA393234 BZW393233:BZW393234 CJS393233:CJS393234 CTO393233:CTO393234 DDK393233:DDK393234 DNG393233:DNG393234 DXC393233:DXC393234 EGY393233:EGY393234 EQU393233:EQU393234 FAQ393233:FAQ393234 FKM393233:FKM393234 FUI393233:FUI393234 GEE393233:GEE393234 GOA393233:GOA393234 GXW393233:GXW393234 HHS393233:HHS393234 HRO393233:HRO393234 IBK393233:IBK393234 ILG393233:ILG393234 IVC393233:IVC393234 JEY393233:JEY393234 JOU393233:JOU393234 JYQ393233:JYQ393234 KIM393233:KIM393234 KSI393233:KSI393234 LCE393233:LCE393234 LMA393233:LMA393234 LVW393233:LVW393234 MFS393233:MFS393234 MPO393233:MPO393234 MZK393233:MZK393234 NJG393233:NJG393234 NTC393233:NTC393234 OCY393233:OCY393234 OMU393233:OMU393234 OWQ393233:OWQ393234 PGM393233:PGM393234 PQI393233:PQI393234 QAE393233:QAE393234 QKA393233:QKA393234 QTW393233:QTW393234 RDS393233:RDS393234 RNO393233:RNO393234 RXK393233:RXK393234 SHG393233:SHG393234 SRC393233:SRC393234 TAY393233:TAY393234 TKU393233:TKU393234 TUQ393233:TUQ393234 UEM393233:UEM393234 UOI393233:UOI393234 UYE393233:UYE393234 VIA393233:VIA393234 VRW393233:VRW393234 WBS393233:WBS393234 WLO393233:WLO393234 WVK393233:WVK393234 D458764:D458765 IY458769:IY458770 SU458769:SU458770 ACQ458769:ACQ458770 AMM458769:AMM458770 AWI458769:AWI458770 BGE458769:BGE458770 BQA458769:BQA458770 BZW458769:BZW458770 CJS458769:CJS458770 CTO458769:CTO458770 DDK458769:DDK458770 DNG458769:DNG458770 DXC458769:DXC458770 EGY458769:EGY458770 EQU458769:EQU458770 FAQ458769:FAQ458770 FKM458769:FKM458770 FUI458769:FUI458770 GEE458769:GEE458770 GOA458769:GOA458770 GXW458769:GXW458770 HHS458769:HHS458770 HRO458769:HRO458770 IBK458769:IBK458770 ILG458769:ILG458770 IVC458769:IVC458770 JEY458769:JEY458770 JOU458769:JOU458770 JYQ458769:JYQ458770 KIM458769:KIM458770 KSI458769:KSI458770 LCE458769:LCE458770 LMA458769:LMA458770 LVW458769:LVW458770 MFS458769:MFS458770 MPO458769:MPO458770 MZK458769:MZK458770 NJG458769:NJG458770 NTC458769:NTC458770 OCY458769:OCY458770 OMU458769:OMU458770 OWQ458769:OWQ458770 PGM458769:PGM458770 PQI458769:PQI458770 QAE458769:QAE458770 QKA458769:QKA458770 QTW458769:QTW458770 RDS458769:RDS458770 RNO458769:RNO458770 RXK458769:RXK458770 SHG458769:SHG458770 SRC458769:SRC458770 TAY458769:TAY458770 TKU458769:TKU458770 TUQ458769:TUQ458770 UEM458769:UEM458770 UOI458769:UOI458770 UYE458769:UYE458770 VIA458769:VIA458770 VRW458769:VRW458770 WBS458769:WBS458770 WLO458769:WLO458770 WVK458769:WVK458770 D524300:D524301 IY524305:IY524306 SU524305:SU524306 ACQ524305:ACQ524306 AMM524305:AMM524306 AWI524305:AWI524306 BGE524305:BGE524306 BQA524305:BQA524306 BZW524305:BZW524306 CJS524305:CJS524306 CTO524305:CTO524306 DDK524305:DDK524306 DNG524305:DNG524306 DXC524305:DXC524306 EGY524305:EGY524306 EQU524305:EQU524306 FAQ524305:FAQ524306 FKM524305:FKM524306 FUI524305:FUI524306 GEE524305:GEE524306 GOA524305:GOA524306 GXW524305:GXW524306 HHS524305:HHS524306 HRO524305:HRO524306 IBK524305:IBK524306 ILG524305:ILG524306 IVC524305:IVC524306 JEY524305:JEY524306 JOU524305:JOU524306 JYQ524305:JYQ524306 KIM524305:KIM524306 KSI524305:KSI524306 LCE524305:LCE524306 LMA524305:LMA524306 LVW524305:LVW524306 MFS524305:MFS524306 MPO524305:MPO524306 MZK524305:MZK524306 NJG524305:NJG524306 NTC524305:NTC524306 OCY524305:OCY524306 OMU524305:OMU524306 OWQ524305:OWQ524306 PGM524305:PGM524306 PQI524305:PQI524306 QAE524305:QAE524306 QKA524305:QKA524306 QTW524305:QTW524306 RDS524305:RDS524306 RNO524305:RNO524306 RXK524305:RXK524306 SHG524305:SHG524306 SRC524305:SRC524306 TAY524305:TAY524306 TKU524305:TKU524306 TUQ524305:TUQ524306 UEM524305:UEM524306 UOI524305:UOI524306 UYE524305:UYE524306 VIA524305:VIA524306 VRW524305:VRW524306 WBS524305:WBS524306 WLO524305:WLO524306 WVK524305:WVK524306 D589836:D589837 IY589841:IY589842 SU589841:SU589842 ACQ589841:ACQ589842 AMM589841:AMM589842 AWI589841:AWI589842 BGE589841:BGE589842 BQA589841:BQA589842 BZW589841:BZW589842 CJS589841:CJS589842 CTO589841:CTO589842 DDK589841:DDK589842 DNG589841:DNG589842 DXC589841:DXC589842 EGY589841:EGY589842 EQU589841:EQU589842 FAQ589841:FAQ589842 FKM589841:FKM589842 FUI589841:FUI589842 GEE589841:GEE589842 GOA589841:GOA589842 GXW589841:GXW589842 HHS589841:HHS589842 HRO589841:HRO589842 IBK589841:IBK589842 ILG589841:ILG589842 IVC589841:IVC589842 JEY589841:JEY589842 JOU589841:JOU589842 JYQ589841:JYQ589842 KIM589841:KIM589842 KSI589841:KSI589842 LCE589841:LCE589842 LMA589841:LMA589842 LVW589841:LVW589842 MFS589841:MFS589842 MPO589841:MPO589842 MZK589841:MZK589842 NJG589841:NJG589842 NTC589841:NTC589842 OCY589841:OCY589842 OMU589841:OMU589842 OWQ589841:OWQ589842 PGM589841:PGM589842 PQI589841:PQI589842 QAE589841:QAE589842 QKA589841:QKA589842 QTW589841:QTW589842 RDS589841:RDS589842 RNO589841:RNO589842 RXK589841:RXK589842 SHG589841:SHG589842 SRC589841:SRC589842 TAY589841:TAY589842 TKU589841:TKU589842 TUQ589841:TUQ589842 UEM589841:UEM589842 UOI589841:UOI589842 UYE589841:UYE589842 VIA589841:VIA589842 VRW589841:VRW589842 WBS589841:WBS589842 WLO589841:WLO589842 WVK589841:WVK589842 D655372:D655373 IY655377:IY655378 SU655377:SU655378 ACQ655377:ACQ655378 AMM655377:AMM655378 AWI655377:AWI655378 BGE655377:BGE655378 BQA655377:BQA655378 BZW655377:BZW655378 CJS655377:CJS655378 CTO655377:CTO655378 DDK655377:DDK655378 DNG655377:DNG655378 DXC655377:DXC655378 EGY655377:EGY655378 EQU655377:EQU655378 FAQ655377:FAQ655378 FKM655377:FKM655378 FUI655377:FUI655378 GEE655377:GEE655378 GOA655377:GOA655378 GXW655377:GXW655378 HHS655377:HHS655378 HRO655377:HRO655378 IBK655377:IBK655378 ILG655377:ILG655378 IVC655377:IVC655378 JEY655377:JEY655378 JOU655377:JOU655378 JYQ655377:JYQ655378 KIM655377:KIM655378 KSI655377:KSI655378 LCE655377:LCE655378 LMA655377:LMA655378 LVW655377:LVW655378 MFS655377:MFS655378 MPO655377:MPO655378 MZK655377:MZK655378 NJG655377:NJG655378 NTC655377:NTC655378 OCY655377:OCY655378 OMU655377:OMU655378 OWQ655377:OWQ655378 PGM655377:PGM655378 PQI655377:PQI655378 QAE655377:QAE655378 QKA655377:QKA655378 QTW655377:QTW655378 RDS655377:RDS655378 RNO655377:RNO655378 RXK655377:RXK655378 SHG655377:SHG655378 SRC655377:SRC655378 TAY655377:TAY655378 TKU655377:TKU655378 TUQ655377:TUQ655378 UEM655377:UEM655378 UOI655377:UOI655378 UYE655377:UYE655378 VIA655377:VIA655378 VRW655377:VRW655378 WBS655377:WBS655378 WLO655377:WLO655378 WVK655377:WVK655378 D720908:D720909 IY720913:IY720914 SU720913:SU720914 ACQ720913:ACQ720914 AMM720913:AMM720914 AWI720913:AWI720914 BGE720913:BGE720914 BQA720913:BQA720914 BZW720913:BZW720914 CJS720913:CJS720914 CTO720913:CTO720914 DDK720913:DDK720914 DNG720913:DNG720914 DXC720913:DXC720914 EGY720913:EGY720914 EQU720913:EQU720914 FAQ720913:FAQ720914 FKM720913:FKM720914 FUI720913:FUI720914 GEE720913:GEE720914 GOA720913:GOA720914 GXW720913:GXW720914 HHS720913:HHS720914 HRO720913:HRO720914 IBK720913:IBK720914 ILG720913:ILG720914 IVC720913:IVC720914 JEY720913:JEY720914 JOU720913:JOU720914 JYQ720913:JYQ720914 KIM720913:KIM720914 KSI720913:KSI720914 LCE720913:LCE720914 LMA720913:LMA720914 LVW720913:LVW720914 MFS720913:MFS720914 MPO720913:MPO720914 MZK720913:MZK720914 NJG720913:NJG720914 NTC720913:NTC720914 OCY720913:OCY720914 OMU720913:OMU720914 OWQ720913:OWQ720914 PGM720913:PGM720914 PQI720913:PQI720914 QAE720913:QAE720914 QKA720913:QKA720914 QTW720913:QTW720914 RDS720913:RDS720914 RNO720913:RNO720914 RXK720913:RXK720914 SHG720913:SHG720914 SRC720913:SRC720914 TAY720913:TAY720914 TKU720913:TKU720914 TUQ720913:TUQ720914 UEM720913:UEM720914 UOI720913:UOI720914 UYE720913:UYE720914 VIA720913:VIA720914 VRW720913:VRW720914 WBS720913:WBS720914 WLO720913:WLO720914 WVK720913:WVK720914 D786444:D786445 IY786449:IY786450 SU786449:SU786450 ACQ786449:ACQ786450 AMM786449:AMM786450 AWI786449:AWI786450 BGE786449:BGE786450 BQA786449:BQA786450 BZW786449:BZW786450 CJS786449:CJS786450 CTO786449:CTO786450 DDK786449:DDK786450 DNG786449:DNG786450 DXC786449:DXC786450 EGY786449:EGY786450 EQU786449:EQU786450 FAQ786449:FAQ786450 FKM786449:FKM786450 FUI786449:FUI786450 GEE786449:GEE786450 GOA786449:GOA786450 GXW786449:GXW786450 HHS786449:HHS786450 HRO786449:HRO786450 IBK786449:IBK786450 ILG786449:ILG786450 IVC786449:IVC786450 JEY786449:JEY786450 JOU786449:JOU786450 JYQ786449:JYQ786450 KIM786449:KIM786450 KSI786449:KSI786450 LCE786449:LCE786450 LMA786449:LMA786450 LVW786449:LVW786450 MFS786449:MFS786450 MPO786449:MPO786450 MZK786449:MZK786450 NJG786449:NJG786450 NTC786449:NTC786450 OCY786449:OCY786450 OMU786449:OMU786450 OWQ786449:OWQ786450 PGM786449:PGM786450 PQI786449:PQI786450 QAE786449:QAE786450 QKA786449:QKA786450 QTW786449:QTW786450 RDS786449:RDS786450 RNO786449:RNO786450 RXK786449:RXK786450 SHG786449:SHG786450 SRC786449:SRC786450 TAY786449:TAY786450 TKU786449:TKU786450 TUQ786449:TUQ786450 UEM786449:UEM786450 UOI786449:UOI786450 UYE786449:UYE786450 VIA786449:VIA786450 VRW786449:VRW786450 WBS786449:WBS786450 WLO786449:WLO786450 WVK786449:WVK786450 D851980:D851981 IY851985:IY851986 SU851985:SU851986 ACQ851985:ACQ851986 AMM851985:AMM851986 AWI851985:AWI851986 BGE851985:BGE851986 BQA851985:BQA851986 BZW851985:BZW851986 CJS851985:CJS851986 CTO851985:CTO851986 DDK851985:DDK851986 DNG851985:DNG851986 DXC851985:DXC851986 EGY851985:EGY851986 EQU851985:EQU851986 FAQ851985:FAQ851986 FKM851985:FKM851986 FUI851985:FUI851986 GEE851985:GEE851986 GOA851985:GOA851986 GXW851985:GXW851986 HHS851985:HHS851986 HRO851985:HRO851986 IBK851985:IBK851986 ILG851985:ILG851986 IVC851985:IVC851986 JEY851985:JEY851986 JOU851985:JOU851986 JYQ851985:JYQ851986 KIM851985:KIM851986 KSI851985:KSI851986 LCE851985:LCE851986 LMA851985:LMA851986 LVW851985:LVW851986 MFS851985:MFS851986 MPO851985:MPO851986 MZK851985:MZK851986 NJG851985:NJG851986 NTC851985:NTC851986 OCY851985:OCY851986 OMU851985:OMU851986 OWQ851985:OWQ851986 PGM851985:PGM851986 PQI851985:PQI851986 QAE851985:QAE851986 QKA851985:QKA851986 QTW851985:QTW851986 RDS851985:RDS851986 RNO851985:RNO851986 RXK851985:RXK851986 SHG851985:SHG851986 SRC851985:SRC851986 TAY851985:TAY851986 TKU851985:TKU851986 TUQ851985:TUQ851986 UEM851985:UEM851986 UOI851985:UOI851986 UYE851985:UYE851986 VIA851985:VIA851986 VRW851985:VRW851986 WBS851985:WBS851986 WLO851985:WLO851986 WVK851985:WVK851986 D917516:D917517 IY917521:IY917522 SU917521:SU917522 ACQ917521:ACQ917522 AMM917521:AMM917522 AWI917521:AWI917522 BGE917521:BGE917522 BQA917521:BQA917522 BZW917521:BZW917522 CJS917521:CJS917522 CTO917521:CTO917522 DDK917521:DDK917522 DNG917521:DNG917522 DXC917521:DXC917522 EGY917521:EGY917522 EQU917521:EQU917522 FAQ917521:FAQ917522 FKM917521:FKM917522 FUI917521:FUI917522 GEE917521:GEE917522 GOA917521:GOA917522 GXW917521:GXW917522 HHS917521:HHS917522 HRO917521:HRO917522 IBK917521:IBK917522 ILG917521:ILG917522 IVC917521:IVC917522 JEY917521:JEY917522 JOU917521:JOU917522 JYQ917521:JYQ917522 KIM917521:KIM917522 KSI917521:KSI917522 LCE917521:LCE917522 LMA917521:LMA917522 LVW917521:LVW917522 MFS917521:MFS917522 MPO917521:MPO917522 MZK917521:MZK917522 NJG917521:NJG917522 NTC917521:NTC917522 OCY917521:OCY917522 OMU917521:OMU917522 OWQ917521:OWQ917522 PGM917521:PGM917522 PQI917521:PQI917522 QAE917521:QAE917522 QKA917521:QKA917522 QTW917521:QTW917522 RDS917521:RDS917522 RNO917521:RNO917522 RXK917521:RXK917522 SHG917521:SHG917522 SRC917521:SRC917522 TAY917521:TAY917522 TKU917521:TKU917522 TUQ917521:TUQ917522 UEM917521:UEM917522 UOI917521:UOI917522 UYE917521:UYE917522 VIA917521:VIA917522 VRW917521:VRW917522 WBS917521:WBS917522 WLO917521:WLO917522 WVK917521:WVK917522 D983052:D983053 IY983057:IY983058 SU983057:SU983058 ACQ983057:ACQ983058 AMM983057:AMM983058 AWI983057:AWI983058 BGE983057:BGE983058 BQA983057:BQA983058 BZW983057:BZW983058 CJS983057:CJS983058 CTO983057:CTO983058 DDK983057:DDK983058 DNG983057:DNG983058 DXC983057:DXC983058 EGY983057:EGY983058 EQU983057:EQU983058 FAQ983057:FAQ983058 FKM983057:FKM983058 FUI983057:FUI983058 GEE983057:GEE983058 GOA983057:GOA983058 GXW983057:GXW983058 HHS983057:HHS983058 HRO983057:HRO983058 IBK983057:IBK983058 ILG983057:ILG983058 IVC983057:IVC983058 JEY983057:JEY983058 JOU983057:JOU983058 JYQ983057:JYQ983058 KIM983057:KIM983058 KSI983057:KSI983058 LCE983057:LCE983058 LMA983057:LMA983058 LVW983057:LVW983058 MFS983057:MFS983058 MPO983057:MPO983058 MZK983057:MZK983058 NJG983057:NJG983058 NTC983057:NTC983058 OCY983057:OCY983058 OMU983057:OMU983058 OWQ983057:OWQ983058 PGM983057:PGM983058 PQI983057:PQI983058 QAE983057:QAE983058 QKA983057:QKA983058 QTW983057:QTW983058 RDS983057:RDS983058 RNO983057:RNO983058 RXK983057:RXK983058 SHG983057:SHG983058 SRC983057:SRC983058 TAY983057:TAY983058 TKU983057:TKU983058 TUQ983057:TUQ983058 UEM983057:UEM983058 UOI983057:UOI983058 UYE983057:UYE983058 VIA983057:VIA983058 VRW983057:VRW983058 WBS983057:WBS983058 WLO983057:WLO983058 WVK983057:WVK983058 D20">
      <formula1>"BackwardFlat,ForwardFlat,Linear,LogLinear,CubicNaturalSpline,LogCubicNaturalSpline,MonotonicCubicNaturalSpline,MonotonicLogCubicNaturalSpline,FritschButlandCubic,FritschButlandLogCubic,KrugerCubic,KrugerLogCubic"</formula1>
    </dataValidation>
    <dataValidation type="list" allowBlank="1" showInputMessage="1" showErrorMessage="1" sqref="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D65544 IY65549 SU65549 ACQ65549 AMM65549 AWI65549 BGE65549 BQA65549 BZW65549 CJS65549 CTO65549 DDK65549 DNG65549 DXC65549 EGY65549 EQU65549 FAQ65549 FKM65549 FUI65549 GEE65549 GOA65549 GXW65549 HHS65549 HRO65549 IBK65549 ILG65549 IVC65549 JEY65549 JOU65549 JYQ65549 KIM65549 KSI65549 LCE65549 LMA65549 LVW65549 MFS65549 MPO65549 MZK65549 NJG65549 NTC65549 OCY65549 OMU65549 OWQ65549 PGM65549 PQI65549 QAE65549 QKA65549 QTW65549 RDS65549 RNO65549 RXK65549 SHG65549 SRC65549 TAY65549 TKU65549 TUQ65549 UEM65549 UOI65549 UYE65549 VIA65549 VRW65549 WBS65549 WLO65549 WVK65549 D131080 IY131085 SU131085 ACQ131085 AMM131085 AWI131085 BGE131085 BQA131085 BZW131085 CJS131085 CTO131085 DDK131085 DNG131085 DXC131085 EGY131085 EQU131085 FAQ131085 FKM131085 FUI131085 GEE131085 GOA131085 GXW131085 HHS131085 HRO131085 IBK131085 ILG131085 IVC131085 JEY131085 JOU131085 JYQ131085 KIM131085 KSI131085 LCE131085 LMA131085 LVW131085 MFS131085 MPO131085 MZK131085 NJG131085 NTC131085 OCY131085 OMU131085 OWQ131085 PGM131085 PQI131085 QAE131085 QKA131085 QTW131085 RDS131085 RNO131085 RXK131085 SHG131085 SRC131085 TAY131085 TKU131085 TUQ131085 UEM131085 UOI131085 UYE131085 VIA131085 VRW131085 WBS131085 WLO131085 WVK131085 D196616 IY196621 SU196621 ACQ196621 AMM196621 AWI196621 BGE196621 BQA196621 BZW196621 CJS196621 CTO196621 DDK196621 DNG196621 DXC196621 EGY196621 EQU196621 FAQ196621 FKM196621 FUI196621 GEE196621 GOA196621 GXW196621 HHS196621 HRO196621 IBK196621 ILG196621 IVC196621 JEY196621 JOU196621 JYQ196621 KIM196621 KSI196621 LCE196621 LMA196621 LVW196621 MFS196621 MPO196621 MZK196621 NJG196621 NTC196621 OCY196621 OMU196621 OWQ196621 PGM196621 PQI196621 QAE196621 QKA196621 QTW196621 RDS196621 RNO196621 RXK196621 SHG196621 SRC196621 TAY196621 TKU196621 TUQ196621 UEM196621 UOI196621 UYE196621 VIA196621 VRW196621 WBS196621 WLO196621 WVK196621 D262152 IY262157 SU262157 ACQ262157 AMM262157 AWI262157 BGE262157 BQA262157 BZW262157 CJS262157 CTO262157 DDK262157 DNG262157 DXC262157 EGY262157 EQU262157 FAQ262157 FKM262157 FUI262157 GEE262157 GOA262157 GXW262157 HHS262157 HRO262157 IBK262157 ILG262157 IVC262157 JEY262157 JOU262157 JYQ262157 KIM262157 KSI262157 LCE262157 LMA262157 LVW262157 MFS262157 MPO262157 MZK262157 NJG262157 NTC262157 OCY262157 OMU262157 OWQ262157 PGM262157 PQI262157 QAE262157 QKA262157 QTW262157 RDS262157 RNO262157 RXK262157 SHG262157 SRC262157 TAY262157 TKU262157 TUQ262157 UEM262157 UOI262157 UYE262157 VIA262157 VRW262157 WBS262157 WLO262157 WVK262157 D327688 IY327693 SU327693 ACQ327693 AMM327693 AWI327693 BGE327693 BQA327693 BZW327693 CJS327693 CTO327693 DDK327693 DNG327693 DXC327693 EGY327693 EQU327693 FAQ327693 FKM327693 FUI327693 GEE327693 GOA327693 GXW327693 HHS327693 HRO327693 IBK327693 ILG327693 IVC327693 JEY327693 JOU327693 JYQ327693 KIM327693 KSI327693 LCE327693 LMA327693 LVW327693 MFS327693 MPO327693 MZK327693 NJG327693 NTC327693 OCY327693 OMU327693 OWQ327693 PGM327693 PQI327693 QAE327693 QKA327693 QTW327693 RDS327693 RNO327693 RXK327693 SHG327693 SRC327693 TAY327693 TKU327693 TUQ327693 UEM327693 UOI327693 UYE327693 VIA327693 VRW327693 WBS327693 WLO327693 WVK327693 D393224 IY393229 SU393229 ACQ393229 AMM393229 AWI393229 BGE393229 BQA393229 BZW393229 CJS393229 CTO393229 DDK393229 DNG393229 DXC393229 EGY393229 EQU393229 FAQ393229 FKM393229 FUI393229 GEE393229 GOA393229 GXW393229 HHS393229 HRO393229 IBK393229 ILG393229 IVC393229 JEY393229 JOU393229 JYQ393229 KIM393229 KSI393229 LCE393229 LMA393229 LVW393229 MFS393229 MPO393229 MZK393229 NJG393229 NTC393229 OCY393229 OMU393229 OWQ393229 PGM393229 PQI393229 QAE393229 QKA393229 QTW393229 RDS393229 RNO393229 RXK393229 SHG393229 SRC393229 TAY393229 TKU393229 TUQ393229 UEM393229 UOI393229 UYE393229 VIA393229 VRW393229 WBS393229 WLO393229 WVK393229 D458760 IY458765 SU458765 ACQ458765 AMM458765 AWI458765 BGE458765 BQA458765 BZW458765 CJS458765 CTO458765 DDK458765 DNG458765 DXC458765 EGY458765 EQU458765 FAQ458765 FKM458765 FUI458765 GEE458765 GOA458765 GXW458765 HHS458765 HRO458765 IBK458765 ILG458765 IVC458765 JEY458765 JOU458765 JYQ458765 KIM458765 KSI458765 LCE458765 LMA458765 LVW458765 MFS458765 MPO458765 MZK458765 NJG458765 NTC458765 OCY458765 OMU458765 OWQ458765 PGM458765 PQI458765 QAE458765 QKA458765 QTW458765 RDS458765 RNO458765 RXK458765 SHG458765 SRC458765 TAY458765 TKU458765 TUQ458765 UEM458765 UOI458765 UYE458765 VIA458765 VRW458765 WBS458765 WLO458765 WVK458765 D524296 IY524301 SU524301 ACQ524301 AMM524301 AWI524301 BGE524301 BQA524301 BZW524301 CJS524301 CTO524301 DDK524301 DNG524301 DXC524301 EGY524301 EQU524301 FAQ524301 FKM524301 FUI524301 GEE524301 GOA524301 GXW524301 HHS524301 HRO524301 IBK524301 ILG524301 IVC524301 JEY524301 JOU524301 JYQ524301 KIM524301 KSI524301 LCE524301 LMA524301 LVW524301 MFS524301 MPO524301 MZK524301 NJG524301 NTC524301 OCY524301 OMU524301 OWQ524301 PGM524301 PQI524301 QAE524301 QKA524301 QTW524301 RDS524301 RNO524301 RXK524301 SHG524301 SRC524301 TAY524301 TKU524301 TUQ524301 UEM524301 UOI524301 UYE524301 VIA524301 VRW524301 WBS524301 WLO524301 WVK524301 D589832 IY589837 SU589837 ACQ589837 AMM589837 AWI589837 BGE589837 BQA589837 BZW589837 CJS589837 CTO589837 DDK589837 DNG589837 DXC589837 EGY589837 EQU589837 FAQ589837 FKM589837 FUI589837 GEE589837 GOA589837 GXW589837 HHS589837 HRO589837 IBK589837 ILG589837 IVC589837 JEY589837 JOU589837 JYQ589837 KIM589837 KSI589837 LCE589837 LMA589837 LVW589837 MFS589837 MPO589837 MZK589837 NJG589837 NTC589837 OCY589837 OMU589837 OWQ589837 PGM589837 PQI589837 QAE589837 QKA589837 QTW589837 RDS589837 RNO589837 RXK589837 SHG589837 SRC589837 TAY589837 TKU589837 TUQ589837 UEM589837 UOI589837 UYE589837 VIA589837 VRW589837 WBS589837 WLO589837 WVK589837 D655368 IY655373 SU655373 ACQ655373 AMM655373 AWI655373 BGE655373 BQA655373 BZW655373 CJS655373 CTO655373 DDK655373 DNG655373 DXC655373 EGY655373 EQU655373 FAQ655373 FKM655373 FUI655373 GEE655373 GOA655373 GXW655373 HHS655373 HRO655373 IBK655373 ILG655373 IVC655373 JEY655373 JOU655373 JYQ655373 KIM655373 KSI655373 LCE655373 LMA655373 LVW655373 MFS655373 MPO655373 MZK655373 NJG655373 NTC655373 OCY655373 OMU655373 OWQ655373 PGM655373 PQI655373 QAE655373 QKA655373 QTW655373 RDS655373 RNO655373 RXK655373 SHG655373 SRC655373 TAY655373 TKU655373 TUQ655373 UEM655373 UOI655373 UYE655373 VIA655373 VRW655373 WBS655373 WLO655373 WVK655373 D720904 IY720909 SU720909 ACQ720909 AMM720909 AWI720909 BGE720909 BQA720909 BZW720909 CJS720909 CTO720909 DDK720909 DNG720909 DXC720909 EGY720909 EQU720909 FAQ720909 FKM720909 FUI720909 GEE720909 GOA720909 GXW720909 HHS720909 HRO720909 IBK720909 ILG720909 IVC720909 JEY720909 JOU720909 JYQ720909 KIM720909 KSI720909 LCE720909 LMA720909 LVW720909 MFS720909 MPO720909 MZK720909 NJG720909 NTC720909 OCY720909 OMU720909 OWQ720909 PGM720909 PQI720909 QAE720909 QKA720909 QTW720909 RDS720909 RNO720909 RXK720909 SHG720909 SRC720909 TAY720909 TKU720909 TUQ720909 UEM720909 UOI720909 UYE720909 VIA720909 VRW720909 WBS720909 WLO720909 WVK720909 D786440 IY786445 SU786445 ACQ786445 AMM786445 AWI786445 BGE786445 BQA786445 BZW786445 CJS786445 CTO786445 DDK786445 DNG786445 DXC786445 EGY786445 EQU786445 FAQ786445 FKM786445 FUI786445 GEE786445 GOA786445 GXW786445 HHS786445 HRO786445 IBK786445 ILG786445 IVC786445 JEY786445 JOU786445 JYQ786445 KIM786445 KSI786445 LCE786445 LMA786445 LVW786445 MFS786445 MPO786445 MZK786445 NJG786445 NTC786445 OCY786445 OMU786445 OWQ786445 PGM786445 PQI786445 QAE786445 QKA786445 QTW786445 RDS786445 RNO786445 RXK786445 SHG786445 SRC786445 TAY786445 TKU786445 TUQ786445 UEM786445 UOI786445 UYE786445 VIA786445 VRW786445 WBS786445 WLO786445 WVK786445 D851976 IY851981 SU851981 ACQ851981 AMM851981 AWI851981 BGE851981 BQA851981 BZW851981 CJS851981 CTO851981 DDK851981 DNG851981 DXC851981 EGY851981 EQU851981 FAQ851981 FKM851981 FUI851981 GEE851981 GOA851981 GXW851981 HHS851981 HRO851981 IBK851981 ILG851981 IVC851981 JEY851981 JOU851981 JYQ851981 KIM851981 KSI851981 LCE851981 LMA851981 LVW851981 MFS851981 MPO851981 MZK851981 NJG851981 NTC851981 OCY851981 OMU851981 OWQ851981 PGM851981 PQI851981 QAE851981 QKA851981 QTW851981 RDS851981 RNO851981 RXK851981 SHG851981 SRC851981 TAY851981 TKU851981 TUQ851981 UEM851981 UOI851981 UYE851981 VIA851981 VRW851981 WBS851981 WLO851981 WVK851981 D917512 IY917517 SU917517 ACQ917517 AMM917517 AWI917517 BGE917517 BQA917517 BZW917517 CJS917517 CTO917517 DDK917517 DNG917517 DXC917517 EGY917517 EQU917517 FAQ917517 FKM917517 FUI917517 GEE917517 GOA917517 GXW917517 HHS917517 HRO917517 IBK917517 ILG917517 IVC917517 JEY917517 JOU917517 JYQ917517 KIM917517 KSI917517 LCE917517 LMA917517 LVW917517 MFS917517 MPO917517 MZK917517 NJG917517 NTC917517 OCY917517 OMU917517 OWQ917517 PGM917517 PQI917517 QAE917517 QKA917517 QTW917517 RDS917517 RNO917517 RXK917517 SHG917517 SRC917517 TAY917517 TKU917517 TUQ917517 UEM917517 UOI917517 UYE917517 VIA917517 VRW917517 WBS917517 WLO917517 WVK917517 D983048 IY983053 SU983053 ACQ983053 AMM983053 AWI983053 BGE983053 BQA983053 BZW983053 CJS983053 CTO983053 DDK983053 DNG983053 DXC983053 EGY983053 EQU983053 FAQ983053 FKM983053 FUI983053 GEE983053 GOA983053 GXW983053 HHS983053 HRO983053 IBK983053 ILG983053 IVC983053 JEY983053 JOU983053 JYQ983053 KIM983053 KSI983053 LCE983053 LMA983053 LVW983053 MFS983053 MPO983053 MZK983053 NJG983053 NTC983053 OCY983053 OMU983053 OWQ983053 PGM983053 PQI983053 QAE983053 QKA983053 QTW983053 RDS983053 RNO983053 RXK983053 SHG983053 SRC983053 TAY983053 TKU983053 TUQ983053 UEM983053 UOI983053 UYE983053 VIA983053 VRW983053 WBS983053 WLO983053 WVK983053 D13">
      <formula1>"EUR,USD,GBP,JPY,CHF"</formula1>
    </dataValidation>
    <dataValidation type="list" allowBlank="1" showInputMessage="1" showErrorMessage="1" sqref="D15">
      <formula1>"ibor,Libor"</formula1>
    </dataValidation>
    <dataValidation type="list" allowBlank="1" showInputMessage="1" showErrorMessage="1" sqref="D16">
      <formula1>"Actual/Actual (ISDA),Actual/360,30/360 (Bond Basis),30E/360 (Eurobond Basis),Actual/365 (Fixed),Actual/Actual (ISMA),Actual/Actual (AFB),1/1,30/360 (Italian),Simple"</formula1>
    </dataValidation>
    <dataValidation type="list" allowBlank="1" showInputMessage="1" showErrorMessage="1" sqref="D18">
      <formula1>"TARGET,UnitedKingdom::Exchange,UnitedKingdom::Metals,UnitedKingdom::Settlement,UnitedStates::GovernmentBond,UnitedStates::NERC,UnitedStates::NYSE,UnitedStates::Settlement,Switzerland,Japan,Italy::Exchange,NullCalendar"</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37"/>
  <sheetViews>
    <sheetView showGridLines="0" workbookViewId="0">
      <selection activeCell="C3" sqref="C3"/>
    </sheetView>
  </sheetViews>
  <sheetFormatPr defaultRowHeight="11.25" x14ac:dyDescent="0.2"/>
  <cols>
    <col min="1" max="2" width="2.7109375" style="36" customWidth="1"/>
    <col min="3" max="3" width="10.140625" style="36" bestFit="1" customWidth="1"/>
    <col min="4" max="5" width="19.42578125" style="36" customWidth="1"/>
    <col min="6" max="6" width="34.85546875" style="36" bestFit="1" customWidth="1"/>
    <col min="7" max="7" width="2.42578125" style="36" customWidth="1"/>
    <col min="8" max="8" width="14.85546875" style="36" customWidth="1"/>
    <col min="9" max="9" width="15.7109375" style="36" customWidth="1"/>
    <col min="10" max="10" width="10" style="36" customWidth="1"/>
    <col min="11" max="11" width="13.7109375" style="36" customWidth="1"/>
    <col min="12" max="12" width="13.140625" style="36" customWidth="1"/>
    <col min="13" max="13" width="14.140625" style="36" bestFit="1" customWidth="1"/>
    <col min="14" max="14" width="3" style="36" customWidth="1"/>
    <col min="15" max="15" width="2.7109375" style="36" customWidth="1"/>
    <col min="16" max="16" width="12.5703125" style="36" bestFit="1" customWidth="1"/>
    <col min="17" max="21" width="9.140625" style="36"/>
    <col min="22" max="23" width="2.7109375" style="36" customWidth="1"/>
    <col min="24" max="16384" width="9.140625" style="36"/>
  </cols>
  <sheetData>
    <row r="1" spans="2:18" s="35" customFormat="1" x14ac:dyDescent="0.2">
      <c r="H1" s="36"/>
      <c r="I1" s="36"/>
      <c r="J1" s="36"/>
      <c r="K1" s="36"/>
      <c r="L1" s="36"/>
      <c r="M1" s="36"/>
      <c r="N1" s="36"/>
      <c r="O1" s="36"/>
      <c r="P1" s="36"/>
      <c r="Q1" s="36"/>
      <c r="R1" s="36"/>
    </row>
    <row r="2" spans="2:18" s="35" customFormat="1" ht="12" x14ac:dyDescent="0.25">
      <c r="B2" s="320"/>
      <c r="C2" s="206"/>
      <c r="D2" s="401"/>
      <c r="E2" s="398"/>
      <c r="F2" s="398"/>
      <c r="G2" s="398"/>
      <c r="H2" s="402"/>
      <c r="I2" s="398"/>
      <c r="J2" s="398"/>
      <c r="K2" s="398"/>
      <c r="L2" s="398"/>
      <c r="M2" s="398"/>
      <c r="N2" s="399"/>
    </row>
    <row r="3" spans="2:18" s="35" customFormat="1" ht="22.5" customHeight="1" x14ac:dyDescent="0.2">
      <c r="B3" s="248"/>
      <c r="C3" s="38" t="s">
        <v>20</v>
      </c>
      <c r="D3" s="38" t="s">
        <v>194</v>
      </c>
      <c r="E3" s="38" t="s">
        <v>163</v>
      </c>
      <c r="F3" s="38" t="s">
        <v>195</v>
      </c>
      <c r="G3" s="39"/>
      <c r="H3" s="195" t="str">
        <f>_xll.RData(H5:H12,I3:J3,,,,I5)</f>
        <v>Paused at 17:15:04</v>
      </c>
      <c r="I3" s="40" t="s">
        <v>141</v>
      </c>
      <c r="J3" s="40" t="s">
        <v>109</v>
      </c>
      <c r="K3" s="40" t="s">
        <v>140</v>
      </c>
      <c r="L3" s="40" t="s">
        <v>139</v>
      </c>
      <c r="M3" s="40" t="s">
        <v>138</v>
      </c>
      <c r="N3" s="400"/>
    </row>
    <row r="4" spans="2:18" s="35" customFormat="1" x14ac:dyDescent="0.2">
      <c r="B4" s="248"/>
      <c r="C4" s="322" t="s">
        <v>59</v>
      </c>
      <c r="D4" s="45" t="str">
        <f>_xll.qlRelinkableHandleYieldTermStructure(UPPER(Currency)&amp;C4,,Permanent,Trigger,ObjectOverwrite)</f>
        <v>EURON#0000</v>
      </c>
      <c r="E4" s="46" t="str">
        <f>_xll.qlEonia("Eonia",D4,Permanent,Trigger,ObjectOverwrite)</f>
        <v>Eonia#0000</v>
      </c>
      <c r="F4" s="46" t="str">
        <f>_xll.qlLastFixingQuote("Eonia"&amp;$F$3,E4,Permanent,Trigger,ObjectOverwrite)</f>
        <v>EoniaLastFixing_Quote#0000</v>
      </c>
      <c r="G4" s="37"/>
      <c r="H4" s="200"/>
      <c r="I4" s="200"/>
      <c r="J4" s="200"/>
      <c r="K4" s="200"/>
      <c r="L4" s="200"/>
      <c r="M4" s="200"/>
      <c r="N4" s="400"/>
    </row>
    <row r="5" spans="2:18" s="35" customFormat="1" x14ac:dyDescent="0.2">
      <c r="B5" s="248"/>
      <c r="C5" s="322" t="s">
        <v>19</v>
      </c>
      <c r="D5" s="45"/>
      <c r="E5" s="46" t="str">
        <f>_xll.qlEuribor(PROPER(Currency)&amp;FamilyName&amp;C5,C5,D5,Permanent,Trigger,ObjectOverwrite)</f>
        <v>EuriborSW#0000</v>
      </c>
      <c r="F5" s="46" t="str">
        <f>_xll.qlLastFixingQuote(PROPER(Currency)&amp;FamilyName&amp;C5&amp;$F$3,E5,Permanent,Trigger,ObjectOverwrite)</f>
        <v>EuriborSWLastFixing_Quote#0000</v>
      </c>
      <c r="G5" s="37"/>
      <c r="H5" s="41" t="str">
        <f t="shared" ref="H5:H12" si="0">UPPER(Currency&amp;FamilyName)&amp;C5&amp;"D="</f>
        <v>EURIBORSWD=</v>
      </c>
      <c r="I5" s="42">
        <v>42551</v>
      </c>
      <c r="J5" s="43">
        <v>-0.371</v>
      </c>
      <c r="K5" s="43" t="b">
        <f>IF(AND(ISNUMBER($J5),$J5&lt;&gt;0%,_xll.ohTrigger(Trigger)+1),TRUE,FALSE)</f>
        <v>1</v>
      </c>
      <c r="L5" s="44" t="b">
        <f>IF($K5,_xll.qlIndexAddFixings($E5,$I5,$J5/100,TRUE,ISERROR($M5)),NA())</f>
        <v>1</v>
      </c>
      <c r="M5" s="201" t="e">
        <f>_xll.qlIndexFixing($E5,$I5,TRUE,$K5)</f>
        <v>#NUM!</v>
      </c>
      <c r="N5" s="400"/>
    </row>
    <row r="6" spans="2:18" s="35" customFormat="1" x14ac:dyDescent="0.2">
      <c r="B6" s="248"/>
      <c r="C6" s="322" t="s">
        <v>18</v>
      </c>
      <c r="D6" s="45"/>
      <c r="E6" s="46" t="str">
        <f>_xll.qlEuribor(PROPER(Currency)&amp;FamilyName&amp;C6,C6,D6,Permanent,Trigger,ObjectOverwrite)</f>
        <v>Euribor2W#0000</v>
      </c>
      <c r="F6" s="46" t="str">
        <f>_xll.qlLastFixingQuote(PROPER(Currency)&amp;FamilyName&amp;C6&amp;$F$3,E6,Permanent,Trigger,ObjectOverwrite)</f>
        <v>Euribor2WLastFixing_Quote#0000</v>
      </c>
      <c r="G6" s="37"/>
      <c r="H6" s="41" t="str">
        <f t="shared" si="0"/>
        <v>EURIBOR2WD=</v>
      </c>
      <c r="I6" s="42">
        <v>42551</v>
      </c>
      <c r="J6" s="43">
        <v>-0.37</v>
      </c>
      <c r="K6" s="43" t="b">
        <f>IF(AND(ISNUMBER($J6),$J6&lt;&gt;0%,_xll.ohTrigger(Trigger)+1),TRUE,FALSE)</f>
        <v>1</v>
      </c>
      <c r="L6" s="44" t="b">
        <f>IF($K6,_xll.qlIndexAddFixings($E6,$I6,$J6/100,TRUE,ISERROR($M6)),NA())</f>
        <v>1</v>
      </c>
      <c r="M6" s="41" t="e">
        <f>_xll.qlIndexFixing($E6,$I6,TRUE,$K6)</f>
        <v>#NUM!</v>
      </c>
      <c r="N6" s="400"/>
    </row>
    <row r="7" spans="2:18" s="35" customFormat="1" x14ac:dyDescent="0.2">
      <c r="B7" s="248"/>
      <c r="C7" s="322" t="s">
        <v>16</v>
      </c>
      <c r="D7" s="45" t="str">
        <f>_xll.qlRelinkableHandleYieldTermStructure(UPPER(Currency)&amp;C7,,Permanent,Trigger,ObjectOverwrite)</f>
        <v>EUR1M#0000</v>
      </c>
      <c r="E7" s="46" t="str">
        <f>_xll.qlEuribor(PROPER(Currency)&amp;FamilyName&amp;C7,C7,D7,Permanent,Trigger,ObjectOverwrite)</f>
        <v>Euribor1M#0000</v>
      </c>
      <c r="F7" s="46" t="str">
        <f>_xll.qlLastFixingQuote(PROPER(Currency)&amp;FamilyName&amp;C7&amp;$F$3,E7,Permanent,Trigger,ObjectOverwrite)</f>
        <v>Euribor1MLastFixing_Quote#0000</v>
      </c>
      <c r="G7" s="37"/>
      <c r="H7" s="41" t="str">
        <f t="shared" si="0"/>
        <v>EURIBOR1MD=</v>
      </c>
      <c r="I7" s="42">
        <v>42551</v>
      </c>
      <c r="J7" s="43">
        <v>-0.36399999999999999</v>
      </c>
      <c r="K7" s="43" t="b">
        <f>IF(AND(ISNUMBER($J7),$J7&lt;&gt;0%,_xll.ohTrigger(Trigger)+1),TRUE,FALSE)</f>
        <v>1</v>
      </c>
      <c r="L7" s="44" t="b">
        <f>IF($K7,_xll.qlIndexAddFixings($E7,$I7,$J7/100,TRUE,ISERROR($M7)),NA())</f>
        <v>1</v>
      </c>
      <c r="M7" s="41" t="e">
        <f>_xll.qlIndexFixing($E7,$I7,TRUE,$K7)</f>
        <v>#NUM!</v>
      </c>
      <c r="N7" s="400"/>
    </row>
    <row r="8" spans="2:18" s="35" customFormat="1" x14ac:dyDescent="0.2">
      <c r="B8" s="248"/>
      <c r="C8" s="322" t="s">
        <v>15</v>
      </c>
      <c r="D8" s="45"/>
      <c r="E8" s="46" t="str">
        <f>_xll.qlEuribor(PROPER(Currency)&amp;FamilyName&amp;C8,C8,D8,Permanent,Trigger,ObjectOverwrite)</f>
        <v>Euribor2M#0000</v>
      </c>
      <c r="F8" s="46" t="str">
        <f>_xll.qlLastFixingQuote(PROPER(Currency)&amp;FamilyName&amp;C8&amp;$F$3,E8,Permanent,Trigger,ObjectOverwrite)</f>
        <v>Euribor2MLastFixing_Quote#0000</v>
      </c>
      <c r="G8" s="37"/>
      <c r="H8" s="41" t="str">
        <f t="shared" si="0"/>
        <v>EURIBOR2MD=</v>
      </c>
      <c r="I8" s="42">
        <v>42551</v>
      </c>
      <c r="J8" s="43">
        <v>-0.32100000000000001</v>
      </c>
      <c r="K8" s="43" t="b">
        <f>IF(AND(ISNUMBER($J8),$J8&lt;&gt;0%,_xll.ohTrigger(Trigger)+1),TRUE,FALSE)</f>
        <v>1</v>
      </c>
      <c r="L8" s="44" t="b">
        <f>IF($K8,_xll.qlIndexAddFixings($E8,$I8,$J8/100,TRUE,ISERROR($M8)),NA())</f>
        <v>1</v>
      </c>
      <c r="M8" s="41" t="e">
        <f>_xll.qlIndexFixing($E8,$I8,TRUE,$K8)</f>
        <v>#NUM!</v>
      </c>
      <c r="N8" s="400"/>
    </row>
    <row r="9" spans="2:18" s="35" customFormat="1" x14ac:dyDescent="0.2">
      <c r="B9" s="248"/>
      <c r="C9" s="322" t="s">
        <v>14</v>
      </c>
      <c r="D9" s="45" t="str">
        <f>_xll.qlRelinkableHandleYieldTermStructure(UPPER(Currency)&amp;C9,,Permanent,Trigger,ObjectOverwrite)</f>
        <v>EUR3M#0000</v>
      </c>
      <c r="E9" s="46" t="str">
        <f>_xll.qlEuribor(PROPER(Currency)&amp;FamilyName&amp;C9,C9,D9,Permanent,Trigger,ObjectOverwrite)</f>
        <v>Euribor3M#0000</v>
      </c>
      <c r="F9" s="46" t="str">
        <f>_xll.qlLastFixingQuote(PROPER(Currency)&amp;FamilyName&amp;C9&amp;$F$3,E9,Permanent,Trigger,ObjectOverwrite)</f>
        <v>Euribor3MLastFixing_Quote#0000</v>
      </c>
      <c r="G9" s="37"/>
      <c r="H9" s="41" t="str">
        <f t="shared" si="0"/>
        <v>EURIBOR3MD=</v>
      </c>
      <c r="I9" s="42">
        <v>42551</v>
      </c>
      <c r="J9" s="43">
        <v>-0.28600000000000003</v>
      </c>
      <c r="K9" s="43" t="b">
        <f>IF(AND(ISNUMBER($J9),$J9&lt;&gt;0%,_xll.ohTrigger(Trigger)+1),TRUE,FALSE)</f>
        <v>1</v>
      </c>
      <c r="L9" s="44" t="b">
        <f>IF($K9,_xll.qlIndexAddFixings($E9,$I9,$J9/100,TRUE,ISERROR($M9)),NA())</f>
        <v>1</v>
      </c>
      <c r="M9" s="41" t="e">
        <f>_xll.qlIndexFixing($E9,$I9,TRUE,$K9)</f>
        <v>#NUM!</v>
      </c>
      <c r="N9" s="400"/>
    </row>
    <row r="10" spans="2:18" s="35" customFormat="1" x14ac:dyDescent="0.2">
      <c r="B10" s="248"/>
      <c r="C10" s="322" t="s">
        <v>11</v>
      </c>
      <c r="D10" s="45" t="str">
        <f>_xll.qlRelinkableHandleYieldTermStructure(UPPER(Currency)&amp;C10,,Permanent,Trigger,ObjectOverwrite)</f>
        <v>EUR6M#0000</v>
      </c>
      <c r="E10" s="46" t="str">
        <f>_xll.qlEuribor(PROPER(Currency)&amp;FamilyName&amp;C10,C10,D10,Permanent,Trigger,ObjectOverwrite)</f>
        <v>Euribor6M#0000</v>
      </c>
      <c r="F10" s="46" t="str">
        <f>_xll.qlLastFixingQuote(PROPER(Currency)&amp;FamilyName&amp;C10&amp;$F$3,E10,Permanent,Trigger,ObjectOverwrite)</f>
        <v>Euribor6MLastFixing_Quote#0000</v>
      </c>
      <c r="G10" s="37"/>
      <c r="H10" s="41" t="str">
        <f t="shared" si="0"/>
        <v>EURIBOR6MD=</v>
      </c>
      <c r="I10" s="42">
        <v>42551</v>
      </c>
      <c r="J10" s="43">
        <v>-0.17899999999999999</v>
      </c>
      <c r="K10" s="43" t="b">
        <f>IF(AND(ISNUMBER($J10),$J10&lt;&gt;0%,_xll.ohTrigger(Trigger)+1),TRUE,FALSE)</f>
        <v>1</v>
      </c>
      <c r="L10" s="44" t="b">
        <f>IF($K10,_xll.qlIndexAddFixings($E10,$I10,$J10/100,TRUE,ISERROR($M10)),NA())</f>
        <v>1</v>
      </c>
      <c r="M10" s="41" t="e">
        <f>_xll.qlIndexFixing($E10,$I10,TRUE,$K10)</f>
        <v>#NUM!</v>
      </c>
      <c r="N10" s="400"/>
    </row>
    <row r="11" spans="2:18" s="35" customFormat="1" x14ac:dyDescent="0.2">
      <c r="B11" s="248"/>
      <c r="C11" s="322" t="s">
        <v>8</v>
      </c>
      <c r="D11" s="45"/>
      <c r="E11" s="46" t="str">
        <f>_xll.qlEuribor(PROPER(Currency)&amp;FamilyName&amp;C11,C11,D11,Permanent,Trigger,ObjectOverwrite)</f>
        <v>Euribor9M#0000</v>
      </c>
      <c r="F11" s="46" t="str">
        <f>_xll.qlLastFixingQuote(PROPER(Currency)&amp;FamilyName&amp;C11&amp;$F$3,E11,Permanent,Trigger,ObjectOverwrite)</f>
        <v>Euribor9MLastFixing_Quote#0000</v>
      </c>
      <c r="G11" s="37"/>
      <c r="H11" s="41" t="str">
        <f t="shared" si="0"/>
        <v>EURIBOR9MD=</v>
      </c>
      <c r="I11" s="42">
        <v>42551</v>
      </c>
      <c r="J11" s="43">
        <v>-0.11600000000000001</v>
      </c>
      <c r="K11" s="43" t="b">
        <f>IF(AND(ISNUMBER($J11),$J11&lt;&gt;0%,_xll.ohTrigger(Trigger)+1),TRUE,FALSE)</f>
        <v>1</v>
      </c>
      <c r="L11" s="44" t="b">
        <f>IF($K11,_xll.qlIndexAddFixings($E11,$I11,$J11/100,TRUE,ISERROR($M11)),NA())</f>
        <v>1</v>
      </c>
      <c r="M11" s="41" t="e">
        <f>_xll.qlIndexFixing($E11,$I11,TRUE,$K11)</f>
        <v>#NUM!</v>
      </c>
      <c r="N11" s="400"/>
    </row>
    <row r="12" spans="2:18" s="35" customFormat="1" x14ac:dyDescent="0.2">
      <c r="B12" s="248"/>
      <c r="C12" s="322" t="s">
        <v>5</v>
      </c>
      <c r="D12" s="45" t="str">
        <f>_xll.qlRelinkableHandleYieldTermStructure(UPPER(Currency)&amp;C12,,Permanent,Trigger,ObjectOverwrite)</f>
        <v>EUR1Y#0000</v>
      </c>
      <c r="E12" s="46" t="str">
        <f>_xll.qlEuribor(PROPER(Currency)&amp;FamilyName&amp;C12,C12,D12,Permanent,Trigger,ObjectOverwrite)</f>
        <v>Euribor1Y#0000</v>
      </c>
      <c r="F12" s="46" t="str">
        <f>_xll.qlLastFixingQuote(PROPER(Currency)&amp;FamilyName&amp;C12&amp;$F$3,E12,Permanent,Trigger,ObjectOverwrite)</f>
        <v>Euribor1YLastFixing_Quote#0000</v>
      </c>
      <c r="G12" s="37"/>
      <c r="H12" s="196" t="str">
        <f t="shared" si="0"/>
        <v>EURIBOR1YD=</v>
      </c>
      <c r="I12" s="197">
        <v>42551</v>
      </c>
      <c r="J12" s="198">
        <v>-5.1000000000000004E-2</v>
      </c>
      <c r="K12" s="198" t="b">
        <f>IF(AND(ISNUMBER($J12),$J12&lt;&gt;0%,_xll.ohTrigger(Trigger)+1),TRUE,FALSE)</f>
        <v>1</v>
      </c>
      <c r="L12" s="199" t="b">
        <f>IF($K12,_xll.qlIndexAddFixings($E12,$I12,$J12/100,TRUE,ISERROR($M12)),NA())</f>
        <v>1</v>
      </c>
      <c r="M12" s="196" t="e">
        <f>_xll.qlIndexFixing($E12,$I12,TRUE,$K12)</f>
        <v>#NUM!</v>
      </c>
      <c r="N12" s="400"/>
    </row>
    <row r="13" spans="2:18" s="35" customFormat="1" x14ac:dyDescent="0.2">
      <c r="B13" s="248"/>
      <c r="C13" s="323" t="s">
        <v>143</v>
      </c>
      <c r="D13" s="47" t="str">
        <f>_xll.qlRelinkableHandleYieldTermStructure(UPPER(Currency)&amp;C13,,Permanent,Trigger,ObjectOverwrite)</f>
        <v>EURSTD#0000</v>
      </c>
      <c r="E13" s="48"/>
      <c r="F13" s="49"/>
      <c r="G13" s="37"/>
      <c r="H13" s="50"/>
      <c r="I13" s="51"/>
      <c r="J13" s="52"/>
      <c r="K13" s="52"/>
      <c r="L13" s="53"/>
      <c r="M13" s="203"/>
      <c r="N13" s="400"/>
    </row>
    <row r="14" spans="2:18" s="35" customFormat="1" x14ac:dyDescent="0.2">
      <c r="B14" s="250"/>
      <c r="C14" s="251"/>
      <c r="D14" s="251"/>
      <c r="E14" s="251"/>
      <c r="F14" s="251"/>
      <c r="G14" s="251"/>
      <c r="H14" s="251"/>
      <c r="I14" s="251"/>
      <c r="J14" s="251"/>
      <c r="K14" s="251"/>
      <c r="L14" s="251"/>
      <c r="M14" s="251"/>
      <c r="N14" s="253"/>
    </row>
    <row r="15" spans="2:18" s="35" customFormat="1" x14ac:dyDescent="0.2">
      <c r="E15" s="36"/>
      <c r="F15" s="36"/>
      <c r="G15" s="424"/>
      <c r="J15" s="36"/>
    </row>
    <row r="16" spans="2:18" x14ac:dyDescent="0.2">
      <c r="E16" s="426" t="s">
        <v>153</v>
      </c>
      <c r="F16" s="427" t="str">
        <f>"START:"&amp;_xll.qlSettingsEvaluationDate(Trigger)&amp; " END:"&amp;_xll.qlSettingsEvaluationDate(Trigger)&amp;" INTERVAL:1D"</f>
        <v>START:42551 END:42551 INTERVAL:1D</v>
      </c>
      <c r="G16" s="424"/>
      <c r="H16" s="429" t="str">
        <f>_xll.RHistory(I17,$F$18&amp;";"&amp;$F$19,$F$16,,"SORT:"&amp;$F$17&amp;" CH:Fd",J16)</f>
        <v>Paused at 17:15:04</v>
      </c>
      <c r="I16" s="429"/>
      <c r="J16" s="432" t="s">
        <v>232</v>
      </c>
      <c r="K16" s="433" t="s">
        <v>109</v>
      </c>
      <c r="L16" s="433" t="s">
        <v>139</v>
      </c>
    </row>
    <row r="17" spans="1:25" x14ac:dyDescent="0.2">
      <c r="E17" s="426" t="s">
        <v>154</v>
      </c>
      <c r="F17" s="425" t="s">
        <v>155</v>
      </c>
      <c r="G17" s="424"/>
      <c r="H17" s="431" t="s">
        <v>16</v>
      </c>
      <c r="I17" s="431" t="str">
        <f>Currency&amp;UPPER(FamilyName)&amp;H17&amp;"D="</f>
        <v>EURIBOR1MD=</v>
      </c>
      <c r="J17" s="430">
        <v>42551</v>
      </c>
      <c r="K17" s="434">
        <v>-0.36399999999999999</v>
      </c>
      <c r="L17" s="428" t="b">
        <f>_xll.qlIndexAddFixings(PROPER(Currency)&amp;FamilyName&amp;H17,J17,K17/100,TRUE,_xll.ohTrigger(Euribor!E4:E12))</f>
        <v>1</v>
      </c>
    </row>
    <row r="18" spans="1:25" x14ac:dyDescent="0.2">
      <c r="E18" s="426" t="s">
        <v>161</v>
      </c>
      <c r="F18" s="425" t="s">
        <v>233</v>
      </c>
      <c r="G18" s="424"/>
      <c r="H18" s="424"/>
      <c r="I18" s="424"/>
      <c r="J18" s="424"/>
      <c r="K18" s="424"/>
      <c r="L18" s="424"/>
    </row>
    <row r="19" spans="1:25" x14ac:dyDescent="0.2">
      <c r="E19" s="424"/>
      <c r="F19" s="425" t="s">
        <v>234</v>
      </c>
      <c r="G19" s="424"/>
      <c r="H19" s="429" t="str">
        <f>_xll.RHistory(I20,$F$18&amp;";"&amp;$F$19,$F$16,,"SORT:"&amp;$F$17&amp;" CH:Fd",J19)</f>
        <v>Paused at 17:15:04</v>
      </c>
      <c r="I19" s="429"/>
      <c r="J19" s="432" t="s">
        <v>232</v>
      </c>
      <c r="K19" s="433" t="s">
        <v>109</v>
      </c>
      <c r="L19" s="433" t="s">
        <v>139</v>
      </c>
    </row>
    <row r="20" spans="1:25" x14ac:dyDescent="0.2">
      <c r="D20" s="424"/>
      <c r="E20" s="424"/>
      <c r="F20" s="424"/>
      <c r="G20" s="424"/>
      <c r="H20" s="431" t="s">
        <v>5</v>
      </c>
      <c r="I20" s="431" t="str">
        <f>Currency&amp;UPPER(FamilyName)&amp;H20&amp;"D="</f>
        <v>EURIBOR1YD=</v>
      </c>
      <c r="J20" s="430">
        <v>42551</v>
      </c>
      <c r="K20" s="434">
        <v>-5.0999999999999997E-2</v>
      </c>
      <c r="L20" s="428" t="b">
        <f>_xll.qlIndexAddFixings(PROPER(Currency)&amp;FamilyName&amp;H20,J20,K20/100,TRUE,_xll.ohTrigger(Euribor!E4:E12))</f>
        <v>1</v>
      </c>
    </row>
    <row r="22" spans="1:25" s="35" customFormat="1" x14ac:dyDescent="0.2">
      <c r="A22" s="36"/>
      <c r="B22" s="36"/>
      <c r="C22" s="36"/>
      <c r="D22" s="36"/>
      <c r="E22" s="36"/>
      <c r="F22" s="36"/>
      <c r="G22" s="36"/>
      <c r="H22" s="36"/>
      <c r="I22" s="36"/>
      <c r="J22" s="36"/>
      <c r="K22" s="36"/>
      <c r="L22" s="36"/>
      <c r="M22" s="36"/>
      <c r="N22" s="36"/>
      <c r="O22" s="36"/>
      <c r="P22" s="36"/>
      <c r="Q22" s="36"/>
      <c r="R22" s="36"/>
      <c r="S22" s="36"/>
      <c r="T22" s="36"/>
      <c r="U22" s="36"/>
      <c r="V22" s="36"/>
    </row>
    <row r="23" spans="1:25" s="35" customFormat="1" x14ac:dyDescent="0.2">
      <c r="A23" s="36"/>
      <c r="B23" s="36"/>
      <c r="C23" s="36"/>
      <c r="D23" s="36"/>
      <c r="E23" s="36"/>
      <c r="F23" s="36"/>
      <c r="G23" s="36"/>
      <c r="H23" s="36"/>
      <c r="I23" s="36"/>
      <c r="J23" s="36"/>
      <c r="K23" s="36"/>
      <c r="L23" s="36"/>
      <c r="M23" s="36"/>
      <c r="N23" s="36"/>
      <c r="O23" s="36"/>
      <c r="P23" s="36"/>
      <c r="Q23" s="36"/>
      <c r="R23" s="36"/>
      <c r="S23" s="36"/>
      <c r="T23" s="36"/>
      <c r="U23" s="36"/>
      <c r="V23" s="36"/>
    </row>
    <row r="24" spans="1:25" s="35" customFormat="1" x14ac:dyDescent="0.2">
      <c r="A24" s="36"/>
      <c r="B24" s="36"/>
      <c r="C24" s="36"/>
      <c r="D24" s="36"/>
      <c r="E24" s="36"/>
      <c r="F24" s="36"/>
      <c r="G24" s="36"/>
      <c r="H24" s="36"/>
      <c r="I24" s="36"/>
      <c r="J24" s="36"/>
      <c r="K24" s="36"/>
      <c r="L24" s="36"/>
      <c r="M24" s="36"/>
      <c r="N24" s="36"/>
      <c r="O24" s="36"/>
      <c r="P24" s="36"/>
      <c r="Q24" s="36"/>
      <c r="R24" s="36"/>
      <c r="S24" s="36"/>
      <c r="T24" s="36"/>
      <c r="U24" s="36"/>
      <c r="V24" s="36"/>
    </row>
    <row r="25" spans="1:25" s="35" customFormat="1" x14ac:dyDescent="0.2">
      <c r="A25" s="36"/>
      <c r="B25" s="36"/>
      <c r="C25" s="36"/>
      <c r="D25" s="36"/>
      <c r="E25" s="36"/>
      <c r="F25" s="36"/>
      <c r="G25" s="36"/>
      <c r="H25" s="36"/>
      <c r="I25" s="36"/>
      <c r="J25" s="36"/>
      <c r="K25" s="36"/>
      <c r="L25" s="36"/>
      <c r="M25" s="36"/>
      <c r="N25" s="36"/>
      <c r="O25" s="36"/>
      <c r="P25" s="36"/>
      <c r="Q25" s="36"/>
      <c r="R25" s="36"/>
      <c r="S25" s="36"/>
      <c r="T25" s="36"/>
      <c r="U25" s="36"/>
      <c r="V25" s="36"/>
    </row>
    <row r="26" spans="1:25" s="35" customFormat="1" x14ac:dyDescent="0.2">
      <c r="A26" s="36"/>
      <c r="B26" s="36"/>
      <c r="C26" s="36"/>
      <c r="D26" s="36"/>
      <c r="E26" s="36"/>
      <c r="F26" s="36"/>
      <c r="G26" s="36"/>
      <c r="H26" s="36"/>
      <c r="I26" s="36"/>
      <c r="J26" s="36"/>
      <c r="K26" s="36"/>
      <c r="L26" s="36"/>
      <c r="M26" s="36"/>
      <c r="N26" s="36"/>
      <c r="O26" s="36"/>
      <c r="P26" s="36"/>
      <c r="Q26" s="36"/>
      <c r="R26" s="36"/>
      <c r="S26" s="36"/>
      <c r="T26" s="36"/>
      <c r="U26" s="36"/>
      <c r="V26" s="36"/>
    </row>
    <row r="27" spans="1:25" s="35" customFormat="1" x14ac:dyDescent="0.2">
      <c r="A27" s="36"/>
      <c r="B27" s="36"/>
      <c r="C27" s="36"/>
      <c r="D27" s="36"/>
      <c r="E27" s="36"/>
      <c r="F27" s="36"/>
      <c r="G27" s="36"/>
      <c r="H27" s="36"/>
      <c r="I27" s="36"/>
      <c r="J27" s="36"/>
      <c r="K27" s="36"/>
      <c r="L27" s="36"/>
      <c r="M27" s="36"/>
      <c r="N27" s="36"/>
      <c r="O27" s="36"/>
      <c r="P27" s="36"/>
      <c r="Q27" s="36"/>
      <c r="R27" s="36"/>
      <c r="S27" s="36"/>
      <c r="T27" s="36"/>
      <c r="U27" s="36"/>
      <c r="V27" s="36"/>
    </row>
    <row r="28" spans="1:25" s="35" customFormat="1" x14ac:dyDescent="0.2">
      <c r="A28" s="36"/>
      <c r="B28" s="36"/>
      <c r="C28" s="36"/>
      <c r="D28" s="36"/>
      <c r="E28" s="36"/>
      <c r="F28" s="36"/>
      <c r="G28" s="36"/>
      <c r="H28" s="36"/>
      <c r="I28" s="36"/>
      <c r="J28" s="36"/>
      <c r="K28" s="36"/>
      <c r="L28" s="36"/>
      <c r="M28" s="36"/>
      <c r="N28" s="36"/>
      <c r="O28" s="36"/>
      <c r="P28" s="36"/>
      <c r="Q28" s="36"/>
      <c r="R28" s="36"/>
      <c r="S28" s="36"/>
      <c r="T28" s="36"/>
      <c r="U28" s="36"/>
      <c r="V28" s="36"/>
      <c r="W28" s="36"/>
      <c r="X28" s="36"/>
      <c r="Y28" s="36"/>
    </row>
    <row r="29" spans="1:25" s="35" customFormat="1" x14ac:dyDescent="0.2">
      <c r="A29" s="36"/>
      <c r="B29" s="36"/>
      <c r="C29" s="36"/>
      <c r="D29" s="36"/>
      <c r="E29" s="36"/>
      <c r="F29" s="36"/>
      <c r="G29" s="36"/>
      <c r="H29" s="36"/>
      <c r="I29" s="36"/>
      <c r="J29" s="36"/>
      <c r="K29" s="36"/>
      <c r="L29" s="36"/>
      <c r="M29" s="36"/>
      <c r="N29" s="36"/>
      <c r="O29" s="36"/>
      <c r="P29" s="36"/>
      <c r="Q29" s="36"/>
      <c r="R29" s="36"/>
      <c r="S29" s="36"/>
      <c r="T29" s="36"/>
      <c r="U29" s="36"/>
      <c r="V29" s="36"/>
      <c r="W29" s="36"/>
      <c r="X29" s="36"/>
      <c r="Y29" s="36"/>
    </row>
    <row r="30" spans="1:25" s="35" customFormat="1" x14ac:dyDescent="0.2">
      <c r="A30" s="36"/>
      <c r="B30" s="36"/>
      <c r="C30" s="36"/>
      <c r="D30" s="36"/>
      <c r="E30" s="36"/>
      <c r="F30" s="36"/>
      <c r="G30" s="36"/>
      <c r="H30" s="36"/>
      <c r="I30" s="36"/>
      <c r="J30" s="36"/>
      <c r="K30" s="36"/>
      <c r="L30" s="36"/>
      <c r="M30" s="36"/>
      <c r="N30" s="36"/>
      <c r="O30" s="36"/>
      <c r="P30" s="36"/>
      <c r="Q30" s="36"/>
      <c r="R30" s="36"/>
      <c r="S30" s="36"/>
      <c r="T30" s="36"/>
      <c r="U30" s="36"/>
      <c r="V30" s="36"/>
      <c r="W30" s="36"/>
      <c r="X30" s="36"/>
      <c r="Y30" s="36"/>
    </row>
    <row r="31" spans="1:25" s="35" customFormat="1" x14ac:dyDescent="0.2">
      <c r="A31" s="36"/>
      <c r="B31" s="36"/>
      <c r="C31" s="36"/>
      <c r="D31" s="36"/>
      <c r="E31" s="36"/>
      <c r="F31" s="36"/>
      <c r="G31" s="36"/>
      <c r="H31" s="36"/>
      <c r="I31" s="36"/>
      <c r="J31" s="36"/>
      <c r="K31" s="36"/>
      <c r="L31" s="36"/>
      <c r="M31" s="36"/>
      <c r="N31" s="36"/>
      <c r="O31" s="36"/>
      <c r="P31" s="36"/>
      <c r="Q31" s="36"/>
      <c r="R31" s="36"/>
      <c r="S31" s="36"/>
      <c r="T31" s="36"/>
      <c r="U31" s="36"/>
      <c r="V31" s="36"/>
      <c r="W31" s="36"/>
      <c r="X31" s="36"/>
      <c r="Y31" s="36"/>
    </row>
    <row r="32" spans="1:25" s="35" customFormat="1" x14ac:dyDescent="0.2">
      <c r="A32" s="36"/>
      <c r="B32" s="36"/>
      <c r="C32" s="36"/>
      <c r="D32" s="36"/>
      <c r="E32" s="36"/>
      <c r="F32" s="36"/>
      <c r="G32" s="36"/>
      <c r="H32" s="36"/>
      <c r="I32" s="36"/>
      <c r="J32" s="36"/>
      <c r="K32" s="36"/>
      <c r="L32" s="36"/>
      <c r="M32" s="36"/>
      <c r="N32" s="36"/>
      <c r="O32" s="36"/>
      <c r="P32" s="36"/>
      <c r="Q32" s="36"/>
      <c r="R32" s="36"/>
      <c r="S32" s="36"/>
      <c r="T32" s="36"/>
      <c r="U32" s="36"/>
      <c r="V32" s="36"/>
      <c r="W32" s="36"/>
      <c r="X32" s="36"/>
      <c r="Y32" s="36"/>
    </row>
    <row r="33" spans="1:25" s="35" customFormat="1" x14ac:dyDescent="0.2">
      <c r="A33" s="36"/>
      <c r="B33" s="36"/>
      <c r="C33" s="36"/>
      <c r="D33" s="36"/>
      <c r="E33" s="36"/>
      <c r="F33" s="36"/>
      <c r="G33" s="36"/>
      <c r="H33" s="36"/>
      <c r="I33" s="36"/>
      <c r="J33" s="36"/>
      <c r="K33" s="36"/>
      <c r="L33" s="36"/>
      <c r="M33" s="36"/>
      <c r="N33" s="36"/>
      <c r="O33" s="36"/>
      <c r="P33" s="36"/>
      <c r="Q33" s="36"/>
      <c r="R33" s="36"/>
      <c r="S33" s="36"/>
      <c r="T33" s="36"/>
      <c r="U33" s="36"/>
      <c r="V33" s="36"/>
      <c r="W33" s="36"/>
      <c r="X33" s="36"/>
      <c r="Y33" s="36"/>
    </row>
    <row r="34" spans="1:25" s="35" customFormat="1" x14ac:dyDescent="0.2">
      <c r="A34" s="36"/>
      <c r="B34" s="36"/>
      <c r="C34" s="36"/>
      <c r="D34" s="36"/>
      <c r="E34" s="36"/>
      <c r="F34" s="36"/>
      <c r="G34" s="36"/>
      <c r="H34" s="36"/>
      <c r="I34" s="36"/>
      <c r="J34" s="36"/>
      <c r="K34" s="36"/>
      <c r="L34" s="36"/>
      <c r="M34" s="36"/>
      <c r="N34" s="36"/>
      <c r="O34" s="36"/>
      <c r="P34" s="36"/>
      <c r="Q34" s="36"/>
      <c r="R34" s="36"/>
      <c r="S34" s="36"/>
      <c r="T34" s="36"/>
      <c r="U34" s="36"/>
      <c r="V34" s="36"/>
      <c r="W34" s="36"/>
      <c r="X34" s="36"/>
      <c r="Y34" s="36"/>
    </row>
    <row r="35" spans="1:25" s="35" customFormat="1" x14ac:dyDescent="0.2">
      <c r="A35" s="36"/>
      <c r="B35" s="36"/>
      <c r="C35" s="36"/>
      <c r="D35" s="36"/>
      <c r="E35" s="36"/>
      <c r="F35" s="36"/>
      <c r="G35" s="36"/>
      <c r="H35" s="36"/>
      <c r="I35" s="36"/>
      <c r="J35" s="36"/>
      <c r="K35" s="36"/>
      <c r="L35" s="36"/>
      <c r="M35" s="36"/>
      <c r="N35" s="36"/>
      <c r="O35" s="36"/>
      <c r="P35" s="36"/>
      <c r="Q35" s="36"/>
      <c r="R35" s="36"/>
      <c r="S35" s="36"/>
      <c r="T35" s="36"/>
      <c r="U35" s="36"/>
      <c r="V35" s="36"/>
      <c r="W35" s="36"/>
      <c r="X35" s="36"/>
      <c r="Y35" s="36"/>
    </row>
    <row r="36" spans="1:25" s="35" customFormat="1" x14ac:dyDescent="0.2">
      <c r="A36" s="36"/>
      <c r="B36" s="36"/>
      <c r="C36" s="36"/>
      <c r="D36" s="36"/>
      <c r="E36" s="36"/>
      <c r="F36" s="36"/>
      <c r="G36" s="36"/>
      <c r="H36" s="36"/>
      <c r="I36" s="36"/>
      <c r="J36" s="36"/>
      <c r="K36" s="36"/>
      <c r="L36" s="36"/>
      <c r="M36" s="36"/>
      <c r="N36" s="36"/>
      <c r="O36" s="36"/>
      <c r="P36" s="36"/>
      <c r="Q36" s="36"/>
      <c r="R36" s="36"/>
      <c r="S36" s="36"/>
      <c r="T36" s="36"/>
      <c r="U36" s="36"/>
      <c r="V36" s="36"/>
      <c r="W36" s="36"/>
      <c r="X36" s="36"/>
      <c r="Y36" s="36"/>
    </row>
    <row r="37" spans="1:25" s="35" customFormat="1" x14ac:dyDescent="0.2">
      <c r="A37" s="36"/>
      <c r="B37" s="36"/>
      <c r="C37" s="36"/>
      <c r="D37" s="36"/>
      <c r="E37" s="36"/>
      <c r="F37" s="36"/>
      <c r="G37" s="36"/>
      <c r="H37" s="36"/>
      <c r="I37" s="36"/>
      <c r="J37" s="36"/>
      <c r="K37" s="36"/>
      <c r="L37" s="36"/>
      <c r="M37" s="36"/>
      <c r="N37" s="36"/>
      <c r="O37" s="36"/>
      <c r="P37" s="36"/>
      <c r="Q37" s="36"/>
      <c r="R37" s="36"/>
      <c r="S37" s="36"/>
      <c r="T37" s="36"/>
      <c r="U37" s="36"/>
      <c r="V37" s="36"/>
      <c r="W37" s="36"/>
      <c r="X37" s="36"/>
      <c r="Y37" s="36"/>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I17"/>
  <sheetViews>
    <sheetView workbookViewId="0">
      <selection activeCell="H2" sqref="H2"/>
    </sheetView>
  </sheetViews>
  <sheetFormatPr defaultRowHeight="11.25" x14ac:dyDescent="0.2"/>
  <cols>
    <col min="1" max="2" width="2.7109375" style="61" customWidth="1"/>
    <col min="3" max="3" width="6" style="61" bestFit="1" customWidth="1"/>
    <col min="4" max="4" width="11" style="61" bestFit="1" customWidth="1"/>
    <col min="5" max="5" width="18.28515625" style="61" bestFit="1" customWidth="1"/>
    <col min="6" max="6" width="23.42578125" style="61" bestFit="1" customWidth="1"/>
    <col min="7" max="7" width="28.5703125" style="61" bestFit="1" customWidth="1"/>
    <col min="8" max="8" width="25.7109375" style="61" customWidth="1"/>
    <col min="9" max="9" width="2.7109375" style="61" customWidth="1"/>
    <col min="10" max="16384" width="9.140625" style="61"/>
  </cols>
  <sheetData>
    <row r="1" spans="2:9" x14ac:dyDescent="0.2">
      <c r="B1" s="349"/>
      <c r="C1" s="348"/>
      <c r="D1" s="348"/>
      <c r="E1" s="348"/>
      <c r="F1" s="348"/>
      <c r="G1" s="348"/>
      <c r="H1" s="348"/>
      <c r="I1" s="350"/>
    </row>
    <row r="2" spans="2:9" s="386" customFormat="1" ht="21" customHeight="1" x14ac:dyDescent="0.25">
      <c r="B2" s="394"/>
      <c r="C2" s="244" t="s">
        <v>20</v>
      </c>
      <c r="D2" s="244" t="s">
        <v>175</v>
      </c>
      <c r="E2" s="220" t="s">
        <v>176</v>
      </c>
      <c r="F2" s="220" t="s">
        <v>115</v>
      </c>
      <c r="G2" s="246" t="s">
        <v>203</v>
      </c>
      <c r="H2" s="244" t="s">
        <v>202</v>
      </c>
      <c r="I2" s="395"/>
    </row>
    <row r="3" spans="2:9" x14ac:dyDescent="0.2">
      <c r="B3" s="383"/>
      <c r="C3" s="58" t="s">
        <v>5</v>
      </c>
      <c r="D3" s="58" t="str">
        <f>Euribor!D9</f>
        <v>EUR3M#0000</v>
      </c>
      <c r="E3" s="58" t="str">
        <f>Euribor!$D$4</f>
        <v>EURON#0000</v>
      </c>
      <c r="F3" s="58" t="str">
        <f t="shared" ref="F3:F16" si="0">PROPER(Currency)&amp;FamilyName&amp;"Swap"&amp;FixingType&amp;C3</f>
        <v>EuriborSwapIsdaFixA1Y</v>
      </c>
      <c r="G3" s="58" t="str">
        <f>_xll.qlEuriborSwapIsdaFixA(F3,C3,D3,E3,Permanent,Trigger,ObjectOverwrite)</f>
        <v>EuriborSwapIsdaFixA1Y#0000</v>
      </c>
      <c r="H3" s="59" t="str">
        <f>_xll.ohRangeRetrieveError(G3)</f>
        <v/>
      </c>
      <c r="I3" s="396"/>
    </row>
    <row r="4" spans="2:9" x14ac:dyDescent="0.2">
      <c r="B4" s="383"/>
      <c r="C4" s="226" t="s">
        <v>55</v>
      </c>
      <c r="D4" s="226" t="str">
        <f>Euribor!$D$10</f>
        <v>EUR6M#0000</v>
      </c>
      <c r="E4" s="226" t="str">
        <f>Euribor!$D$4</f>
        <v>EURON#0000</v>
      </c>
      <c r="F4" s="226" t="str">
        <f t="shared" si="0"/>
        <v>EuriborSwapIsdaFixA2Y</v>
      </c>
      <c r="G4" s="226" t="str">
        <f>_xll.qlEuriborSwapIsdaFixA(F4,C4,D4,E4,Permanent,Trigger,ObjectOverwrite)</f>
        <v>EuriborSwapIsdaFixA2Y#0000</v>
      </c>
      <c r="H4" s="276" t="str">
        <f>_xll.ohRangeRetrieveError(G4)</f>
        <v/>
      </c>
      <c r="I4" s="396"/>
    </row>
    <row r="5" spans="2:9" x14ac:dyDescent="0.2">
      <c r="B5" s="383"/>
      <c r="C5" s="226" t="s">
        <v>54</v>
      </c>
      <c r="D5" s="226" t="str">
        <f>Euribor!$D$10</f>
        <v>EUR6M#0000</v>
      </c>
      <c r="E5" s="226" t="str">
        <f>Euribor!$D$4</f>
        <v>EURON#0000</v>
      </c>
      <c r="F5" s="226" t="str">
        <f t="shared" si="0"/>
        <v>EuriborSwapIsdaFixA3Y</v>
      </c>
      <c r="G5" s="226" t="str">
        <f>_xll.qlEuriborSwapIsdaFixA(F5,C5,D5,E5,Permanent,Trigger,ObjectOverwrite)</f>
        <v>EuriborSwapIsdaFixA3Y#0000</v>
      </c>
      <c r="H5" s="276" t="str">
        <f>_xll.ohRangeRetrieveError(G5)</f>
        <v/>
      </c>
      <c r="I5" s="396"/>
    </row>
    <row r="6" spans="2:9" x14ac:dyDescent="0.2">
      <c r="B6" s="383"/>
      <c r="C6" s="226" t="s">
        <v>53</v>
      </c>
      <c r="D6" s="226" t="str">
        <f>Euribor!$D$10</f>
        <v>EUR6M#0000</v>
      </c>
      <c r="E6" s="226" t="str">
        <f>Euribor!$D$4</f>
        <v>EURON#0000</v>
      </c>
      <c r="F6" s="226" t="str">
        <f t="shared" si="0"/>
        <v>EuriborSwapIsdaFixA4Y</v>
      </c>
      <c r="G6" s="226" t="str">
        <f>_xll.qlEuriborSwapIsdaFixA(F6,C6,D6,E6,Permanent,Trigger,ObjectOverwrite)</f>
        <v>EuriborSwapIsdaFixA4Y#0000</v>
      </c>
      <c r="H6" s="276" t="str">
        <f>_xll.ohRangeRetrieveError(G6)</f>
        <v/>
      </c>
      <c r="I6" s="396"/>
    </row>
    <row r="7" spans="2:9" x14ac:dyDescent="0.2">
      <c r="B7" s="383"/>
      <c r="C7" s="226" t="s">
        <v>52</v>
      </c>
      <c r="D7" s="226" t="str">
        <f>Euribor!$D$10</f>
        <v>EUR6M#0000</v>
      </c>
      <c r="E7" s="226" t="str">
        <f>Euribor!$D$4</f>
        <v>EURON#0000</v>
      </c>
      <c r="F7" s="226" t="str">
        <f t="shared" si="0"/>
        <v>EuriborSwapIsdaFixA5Y</v>
      </c>
      <c r="G7" s="226" t="str">
        <f>_xll.qlEuriborSwapIsdaFixA(F7,C7,D7,E7,Permanent,Trigger,ObjectOverwrite)</f>
        <v>EuriborSwapIsdaFixA5Y#0000</v>
      </c>
      <c r="H7" s="276" t="str">
        <f>_xll.ohRangeRetrieveError(G7)</f>
        <v/>
      </c>
      <c r="I7" s="396"/>
    </row>
    <row r="8" spans="2:9" x14ac:dyDescent="0.2">
      <c r="B8" s="383"/>
      <c r="C8" s="226" t="s">
        <v>51</v>
      </c>
      <c r="D8" s="226" t="str">
        <f>Euribor!$D$10</f>
        <v>EUR6M#0000</v>
      </c>
      <c r="E8" s="226" t="str">
        <f>Euribor!$D$4</f>
        <v>EURON#0000</v>
      </c>
      <c r="F8" s="226" t="str">
        <f t="shared" si="0"/>
        <v>EuriborSwapIsdaFixA6Y</v>
      </c>
      <c r="G8" s="226" t="str">
        <f>_xll.qlEuriborSwapIsdaFixA(F8,C8,D8,E8,Permanent,Trigger,ObjectOverwrite)</f>
        <v>EuriborSwapIsdaFixA6Y#0000</v>
      </c>
      <c r="H8" s="276" t="str">
        <f>_xll.ohRangeRetrieveError(G8)</f>
        <v/>
      </c>
      <c r="I8" s="396"/>
    </row>
    <row r="9" spans="2:9" x14ac:dyDescent="0.2">
      <c r="B9" s="383"/>
      <c r="C9" s="226" t="s">
        <v>50</v>
      </c>
      <c r="D9" s="226" t="str">
        <f>Euribor!$D$10</f>
        <v>EUR6M#0000</v>
      </c>
      <c r="E9" s="226" t="str">
        <f>Euribor!$D$4</f>
        <v>EURON#0000</v>
      </c>
      <c r="F9" s="226" t="str">
        <f t="shared" si="0"/>
        <v>EuriborSwapIsdaFixA7Y</v>
      </c>
      <c r="G9" s="226" t="str">
        <f>_xll.qlEuriborSwapIsdaFixA(F9,C9,D9,E9,Permanent,Trigger,ObjectOverwrite)</f>
        <v>EuriborSwapIsdaFixA7Y#0000</v>
      </c>
      <c r="H9" s="276" t="str">
        <f>_xll.ohRangeRetrieveError(G9)</f>
        <v/>
      </c>
      <c r="I9" s="396"/>
    </row>
    <row r="10" spans="2:9" x14ac:dyDescent="0.2">
      <c r="B10" s="383"/>
      <c r="C10" s="226" t="s">
        <v>49</v>
      </c>
      <c r="D10" s="226" t="str">
        <f>Euribor!$D$10</f>
        <v>EUR6M#0000</v>
      </c>
      <c r="E10" s="226" t="str">
        <f>Euribor!$D$4</f>
        <v>EURON#0000</v>
      </c>
      <c r="F10" s="226" t="str">
        <f t="shared" si="0"/>
        <v>EuriborSwapIsdaFixA8Y</v>
      </c>
      <c r="G10" s="226" t="str">
        <f>_xll.qlEuriborSwapIsdaFixA(F10,C10,D10,E10,Permanent,Trigger,ObjectOverwrite)</f>
        <v>EuriborSwapIsdaFixA8Y#0000</v>
      </c>
      <c r="H10" s="276" t="str">
        <f>_xll.ohRangeRetrieveError(G10)</f>
        <v/>
      </c>
      <c r="I10" s="396"/>
    </row>
    <row r="11" spans="2:9" x14ac:dyDescent="0.2">
      <c r="B11" s="383"/>
      <c r="C11" s="226" t="s">
        <v>48</v>
      </c>
      <c r="D11" s="226" t="str">
        <f>Euribor!$D$10</f>
        <v>EUR6M#0000</v>
      </c>
      <c r="E11" s="226" t="str">
        <f>Euribor!$D$4</f>
        <v>EURON#0000</v>
      </c>
      <c r="F11" s="226" t="str">
        <f t="shared" si="0"/>
        <v>EuriborSwapIsdaFixA9Y</v>
      </c>
      <c r="G11" s="226" t="str">
        <f>_xll.qlEuriborSwapIsdaFixA(F11,C11,D11,E11,Permanent,Trigger,ObjectOverwrite)</f>
        <v>EuriborSwapIsdaFixA9Y#0000</v>
      </c>
      <c r="H11" s="276" t="str">
        <f>_xll.ohRangeRetrieveError(G11)</f>
        <v/>
      </c>
      <c r="I11" s="396"/>
    </row>
    <row r="12" spans="2:9" x14ac:dyDescent="0.2">
      <c r="B12" s="383"/>
      <c r="C12" s="226" t="s">
        <v>47</v>
      </c>
      <c r="D12" s="226" t="str">
        <f>Euribor!$D$10</f>
        <v>EUR6M#0000</v>
      </c>
      <c r="E12" s="226" t="str">
        <f>Euribor!$D$4</f>
        <v>EURON#0000</v>
      </c>
      <c r="F12" s="226" t="str">
        <f t="shared" si="0"/>
        <v>EuriborSwapIsdaFixA10Y</v>
      </c>
      <c r="G12" s="226" t="str">
        <f>_xll.qlEuriborSwapIsdaFixA(F12,C12,D12,E12,Permanent,Trigger,ObjectOverwrite)</f>
        <v>EuriborSwapIsdaFixA10Y#0000</v>
      </c>
      <c r="H12" s="276" t="str">
        <f>_xll.ohRangeRetrieveError(G12)</f>
        <v/>
      </c>
      <c r="I12" s="396"/>
    </row>
    <row r="13" spans="2:9" x14ac:dyDescent="0.2">
      <c r="B13" s="383"/>
      <c r="C13" s="226" t="s">
        <v>45</v>
      </c>
      <c r="D13" s="226" t="str">
        <f>Euribor!$D$10</f>
        <v>EUR6M#0000</v>
      </c>
      <c r="E13" s="226" t="str">
        <f>Euribor!$D$4</f>
        <v>EURON#0000</v>
      </c>
      <c r="F13" s="226" t="str">
        <f t="shared" si="0"/>
        <v>EuriborSwapIsdaFixA12Y</v>
      </c>
      <c r="G13" s="226" t="str">
        <f>_xll.qlEuriborSwapIsdaFixA(F13,C13,D13,E13,Permanent,Trigger,ObjectOverwrite)</f>
        <v>EuriborSwapIsdaFixA12Y#0000</v>
      </c>
      <c r="H13" s="276" t="str">
        <f>_xll.ohRangeRetrieveError(G13)</f>
        <v/>
      </c>
      <c r="I13" s="396"/>
    </row>
    <row r="14" spans="2:9" x14ac:dyDescent="0.2">
      <c r="B14" s="383"/>
      <c r="C14" s="226" t="s">
        <v>37</v>
      </c>
      <c r="D14" s="226" t="str">
        <f>Euribor!$D$10</f>
        <v>EUR6M#0000</v>
      </c>
      <c r="E14" s="226" t="str">
        <f>Euribor!$D$4</f>
        <v>EURON#0000</v>
      </c>
      <c r="F14" s="226" t="str">
        <f t="shared" si="0"/>
        <v>EuriborSwapIsdaFixA20Y</v>
      </c>
      <c r="G14" s="226" t="str">
        <f>_xll.qlEuriborSwapIsdaFixA(F14,C14,D14,E14,Permanent,Trigger,ObjectOverwrite)</f>
        <v>EuriborSwapIsdaFixA20Y#0000</v>
      </c>
      <c r="H14" s="276" t="str">
        <f>_xll.ohRangeRetrieveError(G14)</f>
        <v/>
      </c>
      <c r="I14" s="396"/>
    </row>
    <row r="15" spans="2:9" x14ac:dyDescent="0.2">
      <c r="B15" s="383"/>
      <c r="C15" s="226" t="s">
        <v>32</v>
      </c>
      <c r="D15" s="226" t="str">
        <f>Euribor!$D$10</f>
        <v>EUR6M#0000</v>
      </c>
      <c r="E15" s="226" t="str">
        <f>Euribor!$D$4</f>
        <v>EURON#0000</v>
      </c>
      <c r="F15" s="226" t="str">
        <f t="shared" si="0"/>
        <v>EuriborSwapIsdaFixA25Y</v>
      </c>
      <c r="G15" s="226" t="str">
        <f>_xll.qlEuriborSwapIsdaFixA(F15,C15,D15,E15,Permanent,Trigger,ObjectOverwrite)</f>
        <v>EuriborSwapIsdaFixA25Y#0000</v>
      </c>
      <c r="H15" s="276" t="str">
        <f>_xll.ohRangeRetrieveError(G15)</f>
        <v/>
      </c>
      <c r="I15" s="396"/>
    </row>
    <row r="16" spans="2:9" x14ac:dyDescent="0.2">
      <c r="B16" s="383"/>
      <c r="C16" s="227" t="s">
        <v>27</v>
      </c>
      <c r="D16" s="227" t="str">
        <f>Euribor!$D$10</f>
        <v>EUR6M#0000</v>
      </c>
      <c r="E16" s="227" t="str">
        <f>Euribor!$D$4</f>
        <v>EURON#0000</v>
      </c>
      <c r="F16" s="227" t="str">
        <f t="shared" si="0"/>
        <v>EuriborSwapIsdaFixA30Y</v>
      </c>
      <c r="G16" s="227" t="str">
        <f>_xll.qlEuriborSwapIsdaFixA(F16,C16,D16,E16,Permanent,Trigger,ObjectOverwrite)</f>
        <v>EuriborSwapIsdaFixA30Y#0000</v>
      </c>
      <c r="H16" s="277" t="str">
        <f>_xll.ohRangeRetrieveError(G16)</f>
        <v/>
      </c>
      <c r="I16" s="396"/>
    </row>
    <row r="17" spans="2:9" x14ac:dyDescent="0.2">
      <c r="B17" s="384"/>
      <c r="C17" s="385"/>
      <c r="D17" s="385"/>
      <c r="E17" s="385"/>
      <c r="F17" s="385"/>
      <c r="G17" s="385"/>
      <c r="H17" s="385"/>
      <c r="I17" s="397"/>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T16"/>
  <sheetViews>
    <sheetView topLeftCell="I1" workbookViewId="0">
      <selection activeCell="S2" sqref="S2"/>
    </sheetView>
  </sheetViews>
  <sheetFormatPr defaultColWidth="25.42578125" defaultRowHeight="11.25" customHeight="1" outlineLevelCol="1" x14ac:dyDescent="0.2"/>
  <cols>
    <col min="1" max="1" width="3.140625" style="13" hidden="1" customWidth="1" outlineLevel="1"/>
    <col min="2" max="2" width="6" style="13" hidden="1" customWidth="1" outlineLevel="1"/>
    <col min="3" max="3" width="3.140625" style="13" hidden="1" customWidth="1" outlineLevel="1"/>
    <col min="4" max="4" width="2" style="13" hidden="1" customWidth="1" outlineLevel="1"/>
    <col min="5" max="5" width="21.42578125" style="13" hidden="1" customWidth="1" outlineLevel="1"/>
    <col min="6" max="6" width="20.140625" style="13" hidden="1" customWidth="1" outlineLevel="1"/>
    <col min="7" max="7" width="25.42578125" style="13" hidden="1" customWidth="1" outlineLevel="1"/>
    <col min="8" max="8" width="2.7109375" style="13" hidden="1" customWidth="1" outlineLevel="1"/>
    <col min="9" max="9" width="2.5703125" style="13" customWidth="1" collapsed="1"/>
    <col min="10" max="10" width="2.7109375" style="13" customWidth="1"/>
    <col min="11" max="11" width="4.28515625" style="13" customWidth="1"/>
    <col min="12" max="13" width="14.85546875" style="13" customWidth="1"/>
    <col min="14" max="14" width="10.7109375" style="13" customWidth="1"/>
    <col min="15" max="15" width="2.7109375" style="13" customWidth="1"/>
    <col min="16" max="16" width="10.7109375" style="13" customWidth="1"/>
    <col min="17" max="17" width="2.7109375" style="13" customWidth="1"/>
    <col min="18" max="19" width="10.7109375" style="13" customWidth="1"/>
    <col min="20" max="20" width="2.7109375" style="13" customWidth="1"/>
    <col min="21" max="21" width="5.7109375" style="13" customWidth="1"/>
    <col min="22" max="22" width="9.42578125" style="13" bestFit="1" customWidth="1"/>
    <col min="23" max="23" width="15" style="13" bestFit="1" customWidth="1"/>
    <col min="24" max="24" width="9.85546875" style="13" bestFit="1" customWidth="1"/>
    <col min="25" max="26" width="8.7109375" style="13" bestFit="1" customWidth="1"/>
    <col min="27" max="16384" width="25.42578125" style="13"/>
  </cols>
  <sheetData>
    <row r="1" spans="1:20" ht="11.25" customHeight="1" x14ac:dyDescent="0.2">
      <c r="A1" s="30"/>
      <c r="B1" s="30"/>
      <c r="C1" s="30"/>
      <c r="D1" s="86"/>
      <c r="E1" s="86"/>
      <c r="F1" s="86"/>
      <c r="G1" s="86"/>
      <c r="H1" s="87"/>
      <c r="J1" s="320" t="s">
        <v>206</v>
      </c>
      <c r="K1" s="206"/>
      <c r="L1" s="206"/>
      <c r="M1" s="206"/>
      <c r="N1" s="206"/>
      <c r="O1" s="206"/>
      <c r="P1" s="206"/>
      <c r="Q1" s="206"/>
      <c r="R1" s="206"/>
      <c r="S1" s="206"/>
      <c r="T1" s="247"/>
    </row>
    <row r="2" spans="1:20" ht="11.25" customHeight="1" x14ac:dyDescent="0.2">
      <c r="A2" s="88"/>
      <c r="B2" s="54"/>
      <c r="C2" s="54"/>
      <c r="D2" s="54"/>
      <c r="E2" s="54"/>
      <c r="F2" s="54"/>
      <c r="G2" s="54"/>
      <c r="H2" s="89"/>
      <c r="J2" s="248"/>
      <c r="K2" s="202"/>
      <c r="L2" s="308"/>
      <c r="M2" s="294" t="str">
        <f>VLOOKUP(J1,AreaTable,2,FALSE)</f>
        <v>KLIEM</v>
      </c>
      <c r="N2" s="205"/>
      <c r="O2" s="205"/>
      <c r="P2" s="205"/>
      <c r="Q2" s="205"/>
      <c r="R2" s="205"/>
      <c r="S2" s="224">
        <f>_xll.ohTrigger(S5:S15)</f>
        <v>2</v>
      </c>
      <c r="T2" s="249"/>
    </row>
    <row r="3" spans="1:20" ht="11.25" customHeight="1" x14ac:dyDescent="0.2">
      <c r="A3" s="90"/>
      <c r="B3" s="91"/>
      <c r="C3" s="91"/>
      <c r="D3" s="54"/>
      <c r="E3" s="54"/>
      <c r="F3" s="54"/>
      <c r="G3" s="54"/>
      <c r="H3" s="89"/>
      <c r="J3" s="207"/>
      <c r="K3" s="205"/>
      <c r="L3" s="202"/>
      <c r="M3" s="202"/>
      <c r="N3" s="202"/>
      <c r="O3" s="205"/>
      <c r="P3" s="205"/>
      <c r="Q3" s="205"/>
      <c r="R3" s="202"/>
      <c r="S3" s="238"/>
      <c r="T3" s="208"/>
    </row>
    <row r="4" spans="1:20" ht="21" customHeight="1" x14ac:dyDescent="0.2">
      <c r="A4" s="72"/>
      <c r="B4" s="329" t="s">
        <v>20</v>
      </c>
      <c r="C4" s="244"/>
      <c r="D4" s="246"/>
      <c r="E4" s="244" t="s">
        <v>183</v>
      </c>
      <c r="F4" s="220" t="s">
        <v>203</v>
      </c>
      <c r="G4" s="220" t="str">
        <f>_xll.ohRangeRetrieveError(F4)</f>
        <v/>
      </c>
      <c r="H4" s="89"/>
      <c r="J4" s="207"/>
      <c r="K4" s="218"/>
      <c r="L4" s="221" t="s">
        <v>150</v>
      </c>
      <c r="M4" s="222" t="str">
        <f>_xll.RData(M5:M7,N4:N4,,ReutersRtMode,,N5)</f>
        <v>Paused at 17:15:04</v>
      </c>
      <c r="N4" s="244" t="s">
        <v>95</v>
      </c>
      <c r="O4" s="205"/>
      <c r="P4" s="212" t="s">
        <v>116</v>
      </c>
      <c r="Q4" s="205"/>
      <c r="R4" s="213" t="s">
        <v>114</v>
      </c>
      <c r="S4" s="214" t="s">
        <v>113</v>
      </c>
      <c r="T4" s="208"/>
    </row>
    <row r="5" spans="1:20" ht="11.25" customHeight="1" x14ac:dyDescent="0.2">
      <c r="A5" s="72"/>
      <c r="B5" s="73" t="str">
        <f>K5</f>
        <v>ON</v>
      </c>
      <c r="C5" s="74"/>
      <c r="D5" s="75" t="s">
        <v>216</v>
      </c>
      <c r="E5" s="76" t="str">
        <f t="shared" ref="E5:E15" si="0">Currency&amp;B5&amp;$D5&amp;QuoteSuffix</f>
        <v>EUROND_Quote</v>
      </c>
      <c r="F5" s="76" t="str">
        <f>_xll.qlSimpleQuote(E5,,RateTickValue,Permanent,Trigger,ObjectOverwrite)</f>
        <v>EUROND_Quote#0000</v>
      </c>
      <c r="G5" s="77" t="str">
        <f>_xll.ohRangeRetrieveError(F5)</f>
        <v/>
      </c>
      <c r="H5" s="89"/>
      <c r="J5" s="207"/>
      <c r="K5" s="92" t="s">
        <v>59</v>
      </c>
      <c r="L5" s="93" t="str">
        <f>Currency&amp;K5</f>
        <v>EURON</v>
      </c>
      <c r="M5" s="93" t="str">
        <f>L5&amp;"D="&amp;VLOOKUP(Contributor,ContributorTable,2,FALSE)</f>
        <v>EUROND=CKCC</v>
      </c>
      <c r="N5" s="267">
        <v>-0.32</v>
      </c>
      <c r="O5" s="298"/>
      <c r="P5" s="267">
        <v>-0.32</v>
      </c>
      <c r="Q5" s="269"/>
      <c r="R5" s="267">
        <f t="array" ref="R5:R15">QuoteLive</f>
        <v>-0.32</v>
      </c>
      <c r="S5" s="229">
        <f>_xll.qlSimpleQuoteSetValue(F5,R5/100,Trigger)</f>
        <v>-2.1000000000000003E-3</v>
      </c>
      <c r="T5" s="208"/>
    </row>
    <row r="6" spans="1:20" ht="11.25" customHeight="1" x14ac:dyDescent="0.2">
      <c r="A6" s="72"/>
      <c r="B6" s="78" t="str">
        <f t="shared" ref="B6:B15" si="1">K6</f>
        <v>TN</v>
      </c>
      <c r="C6" s="79"/>
      <c r="D6" s="80" t="s">
        <v>216</v>
      </c>
      <c r="E6" s="69" t="str">
        <f t="shared" si="0"/>
        <v>EURTND_Quote</v>
      </c>
      <c r="F6" s="69" t="str">
        <f>_xll.qlSimpleQuote(E6,,RateTickValue,Permanent,Trigger,ObjectOverwrite)</f>
        <v>EURTND_Quote#0000</v>
      </c>
      <c r="G6" s="81" t="str">
        <f>_xll.ohRangeRetrieveError(F6)</f>
        <v/>
      </c>
      <c r="H6" s="89"/>
      <c r="J6" s="207"/>
      <c r="K6" s="94" t="s">
        <v>110</v>
      </c>
      <c r="L6" s="300" t="str">
        <f>Currency&amp;K6</f>
        <v>EURTN</v>
      </c>
      <c r="M6" s="300" t="str">
        <f>L6&amp;"D="&amp;VLOOKUP(Contributor,ContributorTable,2,FALSE)</f>
        <v>EURTND=CKCC</v>
      </c>
      <c r="N6" s="266">
        <v>-0.37</v>
      </c>
      <c r="O6" s="298"/>
      <c r="P6" s="266">
        <v>-0.37</v>
      </c>
      <c r="Q6" s="269"/>
      <c r="R6" s="266">
        <v>-0.37</v>
      </c>
      <c r="S6" s="230">
        <f>_xll.qlSimpleQuoteSetValue(F6,R6/100,Trigger)</f>
        <v>-2.5000000000000005E-3</v>
      </c>
      <c r="T6" s="208"/>
    </row>
    <row r="7" spans="1:20" ht="11.25" customHeight="1" x14ac:dyDescent="0.2">
      <c r="A7" s="72"/>
      <c r="B7" s="82" t="str">
        <f t="shared" si="1"/>
        <v>SN</v>
      </c>
      <c r="C7" s="83"/>
      <c r="D7" s="84" t="s">
        <v>216</v>
      </c>
      <c r="E7" s="71" t="str">
        <f t="shared" si="0"/>
        <v>EURSND_Quote</v>
      </c>
      <c r="F7" s="71" t="str">
        <f>_xll.qlSimpleQuote(E7,,RateTickValue,Permanent,Trigger,ObjectOverwrite)</f>
        <v>EURSND_Quote#0000</v>
      </c>
      <c r="G7" s="85" t="str">
        <f>_xll.ohRangeRetrieveError(F7)</f>
        <v/>
      </c>
      <c r="H7" s="89"/>
      <c r="J7" s="207"/>
      <c r="K7" s="97" t="s">
        <v>108</v>
      </c>
      <c r="L7" s="302" t="str">
        <f>Currency&amp;K7</f>
        <v>EURSN</v>
      </c>
      <c r="M7" s="302" t="str">
        <f>L7&amp;"D="&amp;VLOOKUP(Contributor,ContributorTable,2,FALSE)</f>
        <v>EURSND=CKCC</v>
      </c>
      <c r="N7" s="268">
        <v>-0.37</v>
      </c>
      <c r="O7" s="298"/>
      <c r="P7" s="268">
        <v>-0.37</v>
      </c>
      <c r="Q7" s="269"/>
      <c r="R7" s="268">
        <v>-0.37</v>
      </c>
      <c r="S7" s="232">
        <f>_xll.qlSimpleQuoteSetValue(F7,R7/100,Trigger)</f>
        <v>-2.5000000000000005E-3</v>
      </c>
      <c r="T7" s="208"/>
    </row>
    <row r="8" spans="1:20" ht="11.25" customHeight="1" x14ac:dyDescent="0.2">
      <c r="A8" s="72"/>
      <c r="B8" s="78" t="str">
        <f t="shared" si="1"/>
        <v>SW</v>
      </c>
      <c r="C8" s="79"/>
      <c r="D8" s="80" t="s">
        <v>216</v>
      </c>
      <c r="E8" s="69" t="str">
        <f t="shared" si="0"/>
        <v>EURSWD_Quote</v>
      </c>
      <c r="F8" s="69" t="str">
        <f>_xll.qlSimpleQuote(E8,,RateTickValue,Permanent,Trigger,ObjectOverwrite)</f>
        <v>EURSWD_Quote#0000</v>
      </c>
      <c r="G8" s="81" t="str">
        <f>_xll.ohRangeRetrieveError(F8)</f>
        <v/>
      </c>
      <c r="H8" s="89"/>
      <c r="J8" s="207"/>
      <c r="K8" s="94" t="s">
        <v>19</v>
      </c>
      <c r="L8" s="300" t="str">
        <f t="shared" ref="L8:L15" si="2">Currency&amp;"IBOR"&amp;K8</f>
        <v>EURIBORSW</v>
      </c>
      <c r="M8" s="300" t="str">
        <f>Euribor!H5</f>
        <v>EURIBORSWD=</v>
      </c>
      <c r="N8" s="266">
        <f>Euribor!J5</f>
        <v>-0.371</v>
      </c>
      <c r="O8" s="298"/>
      <c r="P8" s="266">
        <v>-0.371</v>
      </c>
      <c r="Q8" s="269"/>
      <c r="R8" s="266">
        <v>-0.371</v>
      </c>
      <c r="S8" s="230">
        <f>_xll.qlSimpleQuoteSetValue(F8,R8/100,Trigger)</f>
        <v>-2.2599999999999999E-3</v>
      </c>
      <c r="T8" s="208"/>
    </row>
    <row r="9" spans="1:20" ht="11.25" customHeight="1" x14ac:dyDescent="0.2">
      <c r="A9" s="72"/>
      <c r="B9" s="78" t="str">
        <f t="shared" si="1"/>
        <v>2W</v>
      </c>
      <c r="C9" s="79"/>
      <c r="D9" s="80" t="s">
        <v>216</v>
      </c>
      <c r="E9" s="69" t="str">
        <f t="shared" si="0"/>
        <v>EUR2WD_Quote</v>
      </c>
      <c r="F9" s="69" t="str">
        <f>_xll.qlSimpleQuote(E9,,RateTickValue,Permanent,Trigger,ObjectOverwrite)</f>
        <v>EUR2WD_Quote#0000</v>
      </c>
      <c r="G9" s="81" t="str">
        <f>_xll.ohRangeRetrieveError(F9)</f>
        <v/>
      </c>
      <c r="H9" s="153"/>
      <c r="J9" s="207"/>
      <c r="K9" s="94" t="s">
        <v>18</v>
      </c>
      <c r="L9" s="300" t="str">
        <f t="shared" si="2"/>
        <v>EURIBOR2W</v>
      </c>
      <c r="M9" s="300" t="str">
        <f>Euribor!H6</f>
        <v>EURIBOR2WD=</v>
      </c>
      <c r="N9" s="266">
        <f>Euribor!J6</f>
        <v>-0.37</v>
      </c>
      <c r="O9" s="298"/>
      <c r="P9" s="266">
        <v>-0.37</v>
      </c>
      <c r="Q9" s="269"/>
      <c r="R9" s="266">
        <v>-0.37</v>
      </c>
      <c r="S9" s="230">
        <f>_xll.qlSimpleQuoteSetValue(F9,R9/100,Trigger)</f>
        <v>-2.2700000000000003E-3</v>
      </c>
      <c r="T9" s="208"/>
    </row>
    <row r="10" spans="1:20" ht="11.25" customHeight="1" x14ac:dyDescent="0.2">
      <c r="A10" s="72"/>
      <c r="B10" s="78" t="str">
        <f t="shared" si="1"/>
        <v>1M</v>
      </c>
      <c r="C10" s="79"/>
      <c r="D10" s="80" t="s">
        <v>216</v>
      </c>
      <c r="E10" s="69" t="str">
        <f t="shared" si="0"/>
        <v>EUR1MD_Quote</v>
      </c>
      <c r="F10" s="69" t="str">
        <f>_xll.qlSimpleQuote(E10,,RateTickValue,Permanent,Trigger,ObjectOverwrite)</f>
        <v>EUR1MD_Quote#0000</v>
      </c>
      <c r="G10" s="81" t="str">
        <f>_xll.ohRangeRetrieveError(F10)</f>
        <v/>
      </c>
      <c r="H10" s="153"/>
      <c r="J10" s="207"/>
      <c r="K10" s="94" t="s">
        <v>16</v>
      </c>
      <c r="L10" s="300" t="str">
        <f t="shared" si="2"/>
        <v>EURIBOR1M</v>
      </c>
      <c r="M10" s="300" t="str">
        <f>Euribor!H7</f>
        <v>EURIBOR1MD=</v>
      </c>
      <c r="N10" s="266">
        <f>Euribor!J7</f>
        <v>-0.36399999999999999</v>
      </c>
      <c r="O10" s="298"/>
      <c r="P10" s="266">
        <v>-0.36399999999999999</v>
      </c>
      <c r="Q10" s="269"/>
      <c r="R10" s="266">
        <v>-0.36399999999999999</v>
      </c>
      <c r="S10" s="230">
        <f>_xll.qlSimpleQuoteSetValue(F10,R10/100,Trigger)</f>
        <v>-2.5100000000000001E-3</v>
      </c>
      <c r="T10" s="208"/>
    </row>
    <row r="11" spans="1:20" ht="11.25" customHeight="1" x14ac:dyDescent="0.2">
      <c r="A11" s="72"/>
      <c r="B11" s="78" t="str">
        <f t="shared" si="1"/>
        <v>2M</v>
      </c>
      <c r="C11" s="79"/>
      <c r="D11" s="80" t="s">
        <v>216</v>
      </c>
      <c r="E11" s="69" t="str">
        <f t="shared" si="0"/>
        <v>EUR2MD_Quote</v>
      </c>
      <c r="F11" s="69" t="str">
        <f>_xll.qlSimpleQuote(E11,,RateTickValue,Permanent,Trigger,ObjectOverwrite)</f>
        <v>EUR2MD_Quote#0000</v>
      </c>
      <c r="G11" s="81" t="str">
        <f>_xll.ohRangeRetrieveError(F11)</f>
        <v/>
      </c>
      <c r="H11" s="153"/>
      <c r="J11" s="207"/>
      <c r="K11" s="94" t="s">
        <v>15</v>
      </c>
      <c r="L11" s="300" t="str">
        <f t="shared" si="2"/>
        <v>EURIBOR2M</v>
      </c>
      <c r="M11" s="300" t="str">
        <f>Euribor!H8</f>
        <v>EURIBOR2MD=</v>
      </c>
      <c r="N11" s="266">
        <f>Euribor!J8</f>
        <v>-0.32100000000000001</v>
      </c>
      <c r="O11" s="298"/>
      <c r="P11" s="266">
        <v>-0.32100000000000001</v>
      </c>
      <c r="Q11" s="269"/>
      <c r="R11" s="266">
        <v>-0.32100000000000001</v>
      </c>
      <c r="S11" s="230">
        <f>_xll.qlSimpleQuoteSetValue(F11,R11/100,Trigger)</f>
        <v>-2.5100000000000001E-3</v>
      </c>
      <c r="T11" s="208"/>
    </row>
    <row r="12" spans="1:20" ht="11.25" customHeight="1" x14ac:dyDescent="0.2">
      <c r="A12" s="72"/>
      <c r="B12" s="78" t="str">
        <f t="shared" si="1"/>
        <v>3M</v>
      </c>
      <c r="C12" s="79"/>
      <c r="D12" s="80" t="s">
        <v>216</v>
      </c>
      <c r="E12" s="69" t="str">
        <f t="shared" si="0"/>
        <v>EUR3MD_Quote</v>
      </c>
      <c r="F12" s="69" t="str">
        <f>_xll.qlSimpleQuote(E12,,RateTickValue,Permanent,Trigger,ObjectOverwrite)</f>
        <v>EUR3MD_Quote#0000</v>
      </c>
      <c r="G12" s="81" t="str">
        <f>_xll.ohRangeRetrieveError(F12)</f>
        <v/>
      </c>
      <c r="H12" s="153"/>
      <c r="J12" s="207"/>
      <c r="K12" s="94" t="s">
        <v>14</v>
      </c>
      <c r="L12" s="300" t="str">
        <f t="shared" si="2"/>
        <v>EURIBOR3M</v>
      </c>
      <c r="M12" s="300" t="str">
        <f>Euribor!H9</f>
        <v>EURIBOR3MD=</v>
      </c>
      <c r="N12" s="266">
        <f>Euribor!J9</f>
        <v>-0.28600000000000003</v>
      </c>
      <c r="O12" s="298"/>
      <c r="P12" s="266">
        <v>-0.28600000000000003</v>
      </c>
      <c r="Q12" s="269"/>
      <c r="R12" s="266">
        <v>-0.28600000000000003</v>
      </c>
      <c r="S12" s="230">
        <f>_xll.qlSimpleQuoteSetValue(F12,R12/100,Trigger)</f>
        <v>-2.4599999999999999E-3</v>
      </c>
      <c r="T12" s="208"/>
    </row>
    <row r="13" spans="1:20" ht="11.25" customHeight="1" x14ac:dyDescent="0.2">
      <c r="A13" s="72"/>
      <c r="B13" s="78" t="str">
        <f t="shared" si="1"/>
        <v>6M</v>
      </c>
      <c r="C13" s="79"/>
      <c r="D13" s="80" t="s">
        <v>216</v>
      </c>
      <c r="E13" s="69" t="str">
        <f t="shared" si="0"/>
        <v>EUR6MD_Quote</v>
      </c>
      <c r="F13" s="69" t="str">
        <f>_xll.qlSimpleQuote(E13,,RateTickValue,Permanent,Trigger,ObjectOverwrite)</f>
        <v>EUR6MD_Quote#0000</v>
      </c>
      <c r="G13" s="81" t="str">
        <f>_xll.ohRangeRetrieveError(F13)</f>
        <v/>
      </c>
      <c r="H13" s="153"/>
      <c r="J13" s="207"/>
      <c r="K13" s="94" t="s">
        <v>11</v>
      </c>
      <c r="L13" s="300" t="str">
        <f t="shared" si="2"/>
        <v>EURIBOR6M</v>
      </c>
      <c r="M13" s="300" t="str">
        <f>Euribor!H10</f>
        <v>EURIBOR6MD=</v>
      </c>
      <c r="N13" s="266">
        <f>Euribor!J10</f>
        <v>-0.17899999999999999</v>
      </c>
      <c r="O13" s="298"/>
      <c r="P13" s="266">
        <v>-0.17899999999999999</v>
      </c>
      <c r="Q13" s="269"/>
      <c r="R13" s="266">
        <v>-0.17899999999999999</v>
      </c>
      <c r="S13" s="230">
        <f>_xll.qlSimpleQuoteSetValue(F13,R13/100,Trigger)</f>
        <v>-2.0799999999999998E-3</v>
      </c>
      <c r="T13" s="208"/>
    </row>
    <row r="14" spans="1:20" ht="11.25" customHeight="1" x14ac:dyDescent="0.2">
      <c r="A14" s="72"/>
      <c r="B14" s="78" t="str">
        <f t="shared" si="1"/>
        <v>9M</v>
      </c>
      <c r="C14" s="79"/>
      <c r="D14" s="80" t="s">
        <v>216</v>
      </c>
      <c r="E14" s="69" t="str">
        <f t="shared" si="0"/>
        <v>EUR9MD_Quote</v>
      </c>
      <c r="F14" s="69" t="str">
        <f>_xll.qlSimpleQuote(E14,,RateTickValue,Permanent,Trigger,ObjectOverwrite)</f>
        <v>EUR9MD_Quote#0000</v>
      </c>
      <c r="G14" s="81" t="str">
        <f>_xll.ohRangeRetrieveError(F14)</f>
        <v/>
      </c>
      <c r="H14" s="153"/>
      <c r="J14" s="207"/>
      <c r="K14" s="94" t="s">
        <v>8</v>
      </c>
      <c r="L14" s="300" t="str">
        <f t="shared" si="2"/>
        <v>EURIBOR9M</v>
      </c>
      <c r="M14" s="300" t="str">
        <f>Euribor!H11</f>
        <v>EURIBOR9MD=</v>
      </c>
      <c r="N14" s="266">
        <f>Euribor!J11</f>
        <v>-0.11600000000000001</v>
      </c>
      <c r="O14" s="298"/>
      <c r="P14" s="266">
        <v>-0.11600000000000001</v>
      </c>
      <c r="Q14" s="269"/>
      <c r="R14" s="266">
        <v>-0.11600000000000001</v>
      </c>
      <c r="S14" s="230">
        <f>_xll.qlSimpleQuoteSetValue(F14,R14/100,Trigger)</f>
        <v>-1.9399999999999999E-3</v>
      </c>
      <c r="T14" s="208"/>
    </row>
    <row r="15" spans="1:20" ht="11.25" customHeight="1" x14ac:dyDescent="0.2">
      <c r="A15" s="72"/>
      <c r="B15" s="82" t="str">
        <f t="shared" si="1"/>
        <v>1Y</v>
      </c>
      <c r="C15" s="83"/>
      <c r="D15" s="84" t="s">
        <v>216</v>
      </c>
      <c r="E15" s="71" t="str">
        <f t="shared" si="0"/>
        <v>EUR1YD_Quote</v>
      </c>
      <c r="F15" s="71" t="str">
        <f>_xll.qlSimpleQuote(E15,,RateTickValue,Permanent,Trigger,ObjectOverwrite)</f>
        <v>EUR1YD_Quote#0000</v>
      </c>
      <c r="G15" s="85" t="str">
        <f>_xll.ohRangeRetrieveError(F15)</f>
        <v/>
      </c>
      <c r="H15" s="153"/>
      <c r="J15" s="207"/>
      <c r="K15" s="97" t="s">
        <v>5</v>
      </c>
      <c r="L15" s="302" t="str">
        <f t="shared" si="2"/>
        <v>EURIBOR1Y</v>
      </c>
      <c r="M15" s="302" t="str">
        <f>Euribor!H12</f>
        <v>EURIBOR1YD=</v>
      </c>
      <c r="N15" s="268">
        <f>Euribor!J12</f>
        <v>-5.1000000000000004E-2</v>
      </c>
      <c r="O15" s="298"/>
      <c r="P15" s="268">
        <v>-5.1000000000000004E-2</v>
      </c>
      <c r="Q15" s="269"/>
      <c r="R15" s="268">
        <v>-5.1000000000000004E-2</v>
      </c>
      <c r="S15" s="232">
        <f>_xll.qlSimpleQuoteSetValue(F15,R15/100,Trigger)</f>
        <v>-1.9299999999999999E-3</v>
      </c>
      <c r="T15" s="208"/>
    </row>
    <row r="16" spans="1:20" ht="11.25" customHeight="1" x14ac:dyDescent="0.2">
      <c r="A16" s="132"/>
      <c r="B16" s="133"/>
      <c r="C16" s="133"/>
      <c r="D16" s="133"/>
      <c r="E16" s="133"/>
      <c r="F16" s="133"/>
      <c r="G16" s="133"/>
      <c r="H16" s="134"/>
      <c r="J16" s="250"/>
      <c r="K16" s="251"/>
      <c r="L16" s="251"/>
      <c r="M16" s="251"/>
      <c r="N16" s="251"/>
      <c r="O16" s="251"/>
      <c r="P16" s="251"/>
      <c r="Q16" s="251"/>
      <c r="R16" s="251"/>
      <c r="S16" s="251"/>
      <c r="T16" s="253"/>
    </row>
  </sheetData>
  <conditionalFormatting sqref="S8:S15">
    <cfRule type="cellIs" dxfId="43" priority="1" stopIfTrue="1" operator="greaterThan">
      <formula>0</formula>
    </cfRule>
    <cfRule type="cellIs" dxfId="42" priority="2" stopIfTrue="1" operator="lessThan">
      <formula>0</formula>
    </cfRule>
  </conditionalFormatting>
  <conditionalFormatting sqref="S5:S7">
    <cfRule type="cellIs" dxfId="41" priority="3" stopIfTrue="1" operator="greaterThan">
      <formula>0</formula>
    </cfRule>
    <cfRule type="cellIs" dxfId="40" priority="4" stopIfTrue="1" operator="lessThan">
      <formula>0</formula>
    </cfRule>
  </conditionalFormatting>
  <dataValidations count="1">
    <dataValidation showInputMessage="1" showErrorMessage="1" sqref="M2"/>
  </dataValidation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Y59"/>
  <sheetViews>
    <sheetView topLeftCell="I1" workbookViewId="0">
      <selection activeCell="X2" sqref="X2"/>
    </sheetView>
  </sheetViews>
  <sheetFormatPr defaultRowHeight="11.25" outlineLevelCol="1" x14ac:dyDescent="0.2"/>
  <cols>
    <col min="1" max="2" width="2.7109375" style="13" hidden="1" customWidth="1" outlineLevel="1"/>
    <col min="3" max="3" width="2.7109375" style="273" hidden="1" customWidth="1" outlineLevel="1"/>
    <col min="4" max="4" width="5" style="13" hidden="1" customWidth="1" outlineLevel="1"/>
    <col min="5" max="5" width="16.140625" style="13" hidden="1" customWidth="1" outlineLevel="1"/>
    <col min="6" max="6" width="21.42578125" style="13" hidden="1" customWidth="1" outlineLevel="1"/>
    <col min="7" max="7" width="25.7109375" style="166"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26" width="10" style="13" bestFit="1" customWidth="1"/>
    <col min="27" max="16384" width="9.140625" style="13"/>
  </cols>
  <sheetData>
    <row r="1" spans="1:25" x14ac:dyDescent="0.2">
      <c r="A1" s="387"/>
      <c r="B1" s="388"/>
      <c r="C1" s="388"/>
      <c r="D1" s="388"/>
      <c r="E1" s="388"/>
      <c r="F1" s="389"/>
      <c r="G1" s="388"/>
      <c r="H1" s="390"/>
      <c r="J1" s="331" t="s">
        <v>213</v>
      </c>
      <c r="K1" s="86"/>
      <c r="L1" s="86"/>
      <c r="M1" s="86"/>
      <c r="N1" s="86"/>
      <c r="O1" s="86"/>
      <c r="P1" s="86"/>
      <c r="Q1" s="86"/>
      <c r="R1" s="86"/>
      <c r="S1" s="86"/>
      <c r="T1" s="86"/>
      <c r="U1" s="86"/>
      <c r="V1" s="86"/>
      <c r="W1" s="86"/>
      <c r="X1" s="86"/>
      <c r="Y1" s="87"/>
    </row>
    <row r="2" spans="1:25" x14ac:dyDescent="0.2">
      <c r="A2" s="391"/>
      <c r="B2" s="168"/>
      <c r="C2" s="168"/>
      <c r="D2" s="168"/>
      <c r="E2" s="168"/>
      <c r="F2" s="168"/>
      <c r="G2" s="392"/>
      <c r="H2" s="393"/>
      <c r="J2" s="88"/>
      <c r="K2" s="203"/>
      <c r="L2" s="203"/>
      <c r="M2" s="203"/>
      <c r="N2" s="203"/>
      <c r="O2" s="294" t="str">
        <f>VLOOKUP(J1,AreaTable,2,FALSE)</f>
        <v>ICAP</v>
      </c>
      <c r="P2" s="203"/>
      <c r="Q2" s="203"/>
      <c r="R2" s="298"/>
      <c r="S2" s="298"/>
      <c r="T2" s="298"/>
      <c r="U2" s="298"/>
      <c r="V2" s="298"/>
      <c r="W2" s="298"/>
      <c r="X2" s="169">
        <f>_xll.ohTrigger(X5:X58)</f>
        <v>65</v>
      </c>
      <c r="Y2" s="245"/>
    </row>
    <row r="3" spans="1:25" x14ac:dyDescent="0.2">
      <c r="A3" s="391"/>
      <c r="B3" s="168"/>
      <c r="C3" s="168"/>
      <c r="D3" s="168"/>
      <c r="E3" s="168"/>
      <c r="F3" s="168"/>
      <c r="G3" s="392"/>
      <c r="H3" s="393"/>
      <c r="J3" s="332"/>
      <c r="K3" s="203"/>
      <c r="L3" s="203"/>
      <c r="M3" s="298"/>
      <c r="N3" s="203"/>
      <c r="O3" s="203"/>
      <c r="P3" s="203"/>
      <c r="Q3" s="203"/>
      <c r="R3" s="203"/>
      <c r="S3" s="203"/>
      <c r="T3" s="298"/>
      <c r="U3" s="298"/>
      <c r="V3" s="298"/>
      <c r="W3" s="203"/>
      <c r="X3" s="203"/>
      <c r="Y3" s="333"/>
    </row>
    <row r="4" spans="1:25" ht="21" customHeight="1" x14ac:dyDescent="0.2">
      <c r="A4" s="207"/>
      <c r="B4" s="329"/>
      <c r="C4" s="330"/>
      <c r="D4" s="246"/>
      <c r="E4" s="244" t="s">
        <v>183</v>
      </c>
      <c r="F4" s="220" t="s">
        <v>203</v>
      </c>
      <c r="G4" s="220" t="str">
        <f>_xll.ohRangeRetrieveError(F4)</f>
        <v/>
      </c>
      <c r="H4" s="249"/>
      <c r="J4" s="332"/>
      <c r="K4" s="219"/>
      <c r="L4" s="219"/>
      <c r="M4" s="219"/>
      <c r="N4" s="244" t="s">
        <v>150</v>
      </c>
      <c r="O4" s="222" t="str">
        <f>_xll.RData(O5:O58,P4:Q4,,ReutersRtMode,,P5)</f>
        <v>Paused at 17:15:04</v>
      </c>
      <c r="P4" s="212" t="s">
        <v>119</v>
      </c>
      <c r="Q4" s="212" t="s">
        <v>95</v>
      </c>
      <c r="R4" s="212" t="s">
        <v>214</v>
      </c>
      <c r="S4" s="212" t="s">
        <v>199</v>
      </c>
      <c r="T4" s="298"/>
      <c r="U4" s="212" t="s">
        <v>116</v>
      </c>
      <c r="V4" s="298"/>
      <c r="W4" s="212" t="s">
        <v>114</v>
      </c>
      <c r="X4" s="212" t="s">
        <v>113</v>
      </c>
      <c r="Y4" s="333"/>
    </row>
    <row r="5" spans="1:25" x14ac:dyDescent="0.2">
      <c r="A5" s="207"/>
      <c r="B5" s="215">
        <f>K5</f>
        <v>1</v>
      </c>
      <c r="C5" s="215" t="str">
        <f>L5</f>
        <v>x</v>
      </c>
      <c r="D5" s="215" t="str">
        <f>M5</f>
        <v>4F</v>
      </c>
      <c r="E5" s="225" t="str">
        <f t="shared" ref="E5:E36" si="0">Currency&amp;$B5&amp;C5&amp;$D5&amp;QuoteSuffix</f>
        <v>EUR1x4F_Quote</v>
      </c>
      <c r="F5" s="215" t="str">
        <f>_xll.qlSimpleQuote(E5,,RateTickValue,Permanent,Trigger,ObjectOverwrite)</f>
        <v>EUR1x4F_Quote#0000</v>
      </c>
      <c r="G5" s="275" t="str">
        <f>_xll.ohRangeRetrieveError(F5)</f>
        <v/>
      </c>
      <c r="H5" s="249"/>
      <c r="J5" s="332"/>
      <c r="K5" s="341">
        <v>1</v>
      </c>
      <c r="L5" s="341" t="s">
        <v>217</v>
      </c>
      <c r="M5" s="341" t="str">
        <f>K5+3&amp;"F"</f>
        <v>4F</v>
      </c>
      <c r="N5" s="101" t="str">
        <f t="shared" ref="N5:N36" si="1">Currency&amp;$K5&amp;L5&amp;$M5</f>
        <v>EUR1x4F</v>
      </c>
      <c r="O5" s="233" t="str">
        <f t="array" ref="O5:O58">UPPER(Instruments)&amp;"="&amp;VLOOKUP(Contributor,ContributorTable,2,FALSE)</f>
        <v>EUR1X4F=ICAP</v>
      </c>
      <c r="P5" s="267">
        <v>-0.31900000000000001</v>
      </c>
      <c r="Q5" s="267">
        <v>-0.26900000000000002</v>
      </c>
      <c r="R5" s="267">
        <f t="shared" ref="R5:R58" si="2">IF(ISERROR(AVERAGE(P5,Q5)),#NUM!,AVERAGE(P5,Q5))</f>
        <v>-0.29400000000000004</v>
      </c>
      <c r="S5" s="267">
        <f>(R5-P5)*2</f>
        <v>4.9999999999999933E-2</v>
      </c>
      <c r="T5" s="298"/>
      <c r="U5" s="267">
        <v>-0.29400000000000004</v>
      </c>
      <c r="V5" s="298"/>
      <c r="W5" s="142">
        <f t="array" ref="W5:W58">QuoteLive</f>
        <v>-0.29400000000000004</v>
      </c>
      <c r="X5" s="337">
        <f>_xll.qlSimpleQuoteSetValue(F5,W5/100,Trigger)</f>
        <v>0</v>
      </c>
      <c r="Y5" s="333"/>
    </row>
    <row r="6" spans="1:25" x14ac:dyDescent="0.2">
      <c r="A6" s="207"/>
      <c r="B6" s="216">
        <f t="shared" ref="B6:B58" si="3">K6</f>
        <v>2</v>
      </c>
      <c r="C6" s="216" t="str">
        <f t="shared" ref="C6:C58" si="4">L6</f>
        <v>x</v>
      </c>
      <c r="D6" s="216" t="str">
        <f t="shared" ref="D6:D58" si="5">M6</f>
        <v>5F</v>
      </c>
      <c r="E6" s="226" t="str">
        <f t="shared" si="0"/>
        <v>EUR2x5F_Quote</v>
      </c>
      <c r="F6" s="216" t="str">
        <f>_xll.qlSimpleQuote(E6,,RateTickValue,Permanent,Trigger,ObjectOverwrite)</f>
        <v>EUR2x5F_Quote#0000</v>
      </c>
      <c r="G6" s="276" t="str">
        <f>_xll.ohRangeRetrieveError(F6)</f>
        <v/>
      </c>
      <c r="H6" s="249"/>
      <c r="J6" s="332"/>
      <c r="K6" s="342">
        <v>2</v>
      </c>
      <c r="L6" s="342" t="s">
        <v>217</v>
      </c>
      <c r="M6" s="342" t="str">
        <f t="shared" ref="M6:M16" si="6">K6+3&amp;"F"</f>
        <v>5F</v>
      </c>
      <c r="N6" s="102" t="str">
        <f t="shared" si="1"/>
        <v>EUR2x5F</v>
      </c>
      <c r="O6" s="228" t="str">
        <v>EUR2X5F=ICAP</v>
      </c>
      <c r="P6" s="266">
        <v>-0.33300000000000002</v>
      </c>
      <c r="Q6" s="266">
        <v>-0.28300000000000003</v>
      </c>
      <c r="R6" s="266">
        <f t="shared" si="2"/>
        <v>-0.30800000000000005</v>
      </c>
      <c r="S6" s="266">
        <f t="shared" ref="S6:S58" si="7">(R6-P6)*2</f>
        <v>4.9999999999999933E-2</v>
      </c>
      <c r="T6" s="298"/>
      <c r="U6" s="266">
        <v>-0.30800000000000005</v>
      </c>
      <c r="V6" s="298"/>
      <c r="W6" s="144">
        <v>-0.30800000000000005</v>
      </c>
      <c r="X6" s="338">
        <f>_xll.qlSimpleQuoteSetValue(F6,W6/100,Trigger)</f>
        <v>0</v>
      </c>
      <c r="Y6" s="333"/>
    </row>
    <row r="7" spans="1:25" x14ac:dyDescent="0.2">
      <c r="A7" s="207"/>
      <c r="B7" s="216">
        <f t="shared" si="3"/>
        <v>3</v>
      </c>
      <c r="C7" s="216" t="str">
        <f t="shared" si="4"/>
        <v>x</v>
      </c>
      <c r="D7" s="216" t="str">
        <f t="shared" si="5"/>
        <v>6F</v>
      </c>
      <c r="E7" s="226" t="str">
        <f t="shared" si="0"/>
        <v>EUR3x6F_Quote</v>
      </c>
      <c r="F7" s="216" t="str">
        <f>_xll.qlSimpleQuote(E7,,RateTickValue,Permanent,Trigger,ObjectOverwrite)</f>
        <v>EUR3x6F_Quote#0000</v>
      </c>
      <c r="G7" s="276" t="str">
        <f>_xll.ohRangeRetrieveError(F7)</f>
        <v/>
      </c>
      <c r="H7" s="249"/>
      <c r="J7" s="332"/>
      <c r="K7" s="342">
        <v>3</v>
      </c>
      <c r="L7" s="342" t="s">
        <v>217</v>
      </c>
      <c r="M7" s="342" t="str">
        <f t="shared" si="6"/>
        <v>6F</v>
      </c>
      <c r="N7" s="102" t="str">
        <f t="shared" si="1"/>
        <v>EUR3x6F</v>
      </c>
      <c r="O7" s="228" t="str">
        <v>EUR3X6F=ICAP</v>
      </c>
      <c r="P7" s="266">
        <v>-0.34300000000000003</v>
      </c>
      <c r="Q7" s="266">
        <v>-0.29299999999999998</v>
      </c>
      <c r="R7" s="266">
        <f t="shared" si="2"/>
        <v>-0.318</v>
      </c>
      <c r="S7" s="266">
        <f t="shared" si="7"/>
        <v>5.0000000000000044E-2</v>
      </c>
      <c r="T7" s="298"/>
      <c r="U7" s="266">
        <v>-0.318</v>
      </c>
      <c r="V7" s="298"/>
      <c r="W7" s="144">
        <v>-0.318</v>
      </c>
      <c r="X7" s="338">
        <f>_xll.qlSimpleQuoteSetValue(F7,W7/100,Trigger)</f>
        <v>0</v>
      </c>
      <c r="Y7" s="333"/>
    </row>
    <row r="8" spans="1:25" x14ac:dyDescent="0.2">
      <c r="A8" s="207"/>
      <c r="B8" s="216">
        <f t="shared" si="3"/>
        <v>4</v>
      </c>
      <c r="C8" s="216" t="str">
        <f t="shared" si="4"/>
        <v>x</v>
      </c>
      <c r="D8" s="216" t="str">
        <f t="shared" si="5"/>
        <v>7F</v>
      </c>
      <c r="E8" s="226" t="str">
        <f t="shared" si="0"/>
        <v>EUR4x7F_Quote</v>
      </c>
      <c r="F8" s="216" t="str">
        <f>_xll.qlSimpleQuote(E8,,RateTickValue,Permanent,Trigger,ObjectOverwrite)</f>
        <v>EUR4x7F_Quote#0000</v>
      </c>
      <c r="G8" s="276" t="str">
        <f>_xll.ohRangeRetrieveError(F8)</f>
        <v/>
      </c>
      <c r="H8" s="249"/>
      <c r="J8" s="332"/>
      <c r="K8" s="342">
        <v>4</v>
      </c>
      <c r="L8" s="342" t="s">
        <v>217</v>
      </c>
      <c r="M8" s="342" t="str">
        <f t="shared" si="6"/>
        <v>7F</v>
      </c>
      <c r="N8" s="102" t="str">
        <f t="shared" si="1"/>
        <v>EUR4x7F</v>
      </c>
      <c r="O8" s="228" t="str">
        <v>EUR4X7F=ICAP</v>
      </c>
      <c r="P8" s="266">
        <v>-0.35299999999999998</v>
      </c>
      <c r="Q8" s="266">
        <v>-0.30299999999999999</v>
      </c>
      <c r="R8" s="266">
        <f t="shared" si="2"/>
        <v>-0.32799999999999996</v>
      </c>
      <c r="S8" s="266">
        <f t="shared" si="7"/>
        <v>5.0000000000000044E-2</v>
      </c>
      <c r="T8" s="298"/>
      <c r="U8" s="266">
        <v>-0.32799999999999996</v>
      </c>
      <c r="V8" s="298"/>
      <c r="W8" s="144">
        <v>-0.32799999999999996</v>
      </c>
      <c r="X8" s="338">
        <f>_xll.qlSimpleQuoteSetValue(F8,W8/100,Trigger)</f>
        <v>0</v>
      </c>
      <c r="Y8" s="333"/>
    </row>
    <row r="9" spans="1:25" x14ac:dyDescent="0.2">
      <c r="A9" s="207"/>
      <c r="B9" s="216">
        <f t="shared" si="3"/>
        <v>5</v>
      </c>
      <c r="C9" s="216" t="str">
        <f t="shared" si="4"/>
        <v>x</v>
      </c>
      <c r="D9" s="216" t="str">
        <f t="shared" si="5"/>
        <v>8F</v>
      </c>
      <c r="E9" s="226" t="str">
        <f t="shared" si="0"/>
        <v>EUR5x8F_Quote</v>
      </c>
      <c r="F9" s="216" t="str">
        <f>_xll.qlSimpleQuote(E9,,RateTickValue,Permanent,Trigger,ObjectOverwrite)</f>
        <v>EUR5x8F_Quote#0000</v>
      </c>
      <c r="G9" s="276" t="str">
        <f>_xll.ohRangeRetrieveError(F9)</f>
        <v/>
      </c>
      <c r="H9" s="249"/>
      <c r="J9" s="332"/>
      <c r="K9" s="342">
        <v>5</v>
      </c>
      <c r="L9" s="342" t="s">
        <v>217</v>
      </c>
      <c r="M9" s="342" t="str">
        <f t="shared" si="6"/>
        <v>8F</v>
      </c>
      <c r="N9" s="102" t="str">
        <f t="shared" si="1"/>
        <v>EUR5x8F</v>
      </c>
      <c r="O9" s="228" t="str">
        <v>EUR5X8F=ICAP</v>
      </c>
      <c r="P9" s="266">
        <v>-0.36199999999999999</v>
      </c>
      <c r="Q9" s="266">
        <v>-0.312</v>
      </c>
      <c r="R9" s="266">
        <f t="shared" si="2"/>
        <v>-0.33699999999999997</v>
      </c>
      <c r="S9" s="266">
        <f t="shared" si="7"/>
        <v>5.0000000000000044E-2</v>
      </c>
      <c r="T9" s="298"/>
      <c r="U9" s="266">
        <v>-0.33699999999999997</v>
      </c>
      <c r="V9" s="298"/>
      <c r="W9" s="144">
        <v>-0.33699999999999997</v>
      </c>
      <c r="X9" s="338">
        <f>_xll.qlSimpleQuoteSetValue(F9,W9/100,Trigger)</f>
        <v>0</v>
      </c>
      <c r="Y9" s="333"/>
    </row>
    <row r="10" spans="1:25" x14ac:dyDescent="0.2">
      <c r="A10" s="207"/>
      <c r="B10" s="216">
        <f t="shared" si="3"/>
        <v>6</v>
      </c>
      <c r="C10" s="216" t="str">
        <f t="shared" si="4"/>
        <v>x</v>
      </c>
      <c r="D10" s="216" t="str">
        <f t="shared" si="5"/>
        <v>9F</v>
      </c>
      <c r="E10" s="226" t="str">
        <f t="shared" si="0"/>
        <v>EUR6x9F_Quote</v>
      </c>
      <c r="F10" s="216" t="str">
        <f>_xll.qlSimpleQuote(E10,,RateTickValue,Permanent,Trigger,ObjectOverwrite)</f>
        <v>EUR6x9F_Quote#0000</v>
      </c>
      <c r="G10" s="276" t="str">
        <f>_xll.ohRangeRetrieveError(F10)</f>
        <v/>
      </c>
      <c r="H10" s="249"/>
      <c r="J10" s="332"/>
      <c r="K10" s="342">
        <v>6</v>
      </c>
      <c r="L10" s="342" t="s">
        <v>217</v>
      </c>
      <c r="M10" s="342" t="str">
        <f t="shared" si="6"/>
        <v>9F</v>
      </c>
      <c r="N10" s="102" t="str">
        <f t="shared" si="1"/>
        <v>EUR6x9F</v>
      </c>
      <c r="O10" s="228" t="str">
        <v>EUR6X9F=ICAP</v>
      </c>
      <c r="P10" s="266">
        <v>-0.371</v>
      </c>
      <c r="Q10" s="266">
        <v>-0.32100000000000001</v>
      </c>
      <c r="R10" s="266">
        <f t="shared" si="2"/>
        <v>-0.34599999999999997</v>
      </c>
      <c r="S10" s="266">
        <f t="shared" si="7"/>
        <v>5.0000000000000044E-2</v>
      </c>
      <c r="T10" s="298"/>
      <c r="U10" s="266">
        <v>-0.34599999999999997</v>
      </c>
      <c r="V10" s="298"/>
      <c r="W10" s="144">
        <v>-0.34599999999999997</v>
      </c>
      <c r="X10" s="338">
        <f>_xll.qlSimpleQuoteSetValue(F10,W10/100,Trigger)</f>
        <v>0</v>
      </c>
      <c r="Y10" s="333"/>
    </row>
    <row r="11" spans="1:25" x14ac:dyDescent="0.2">
      <c r="A11" s="207"/>
      <c r="B11" s="216">
        <f t="shared" si="3"/>
        <v>7</v>
      </c>
      <c r="C11" s="216" t="str">
        <f t="shared" si="4"/>
        <v>x</v>
      </c>
      <c r="D11" s="216" t="str">
        <f t="shared" si="5"/>
        <v>10F</v>
      </c>
      <c r="E11" s="226" t="str">
        <f t="shared" si="0"/>
        <v>EUR7x10F_Quote</v>
      </c>
      <c r="F11" s="216" t="str">
        <f>_xll.qlSimpleQuote(E11,,RateTickValue,Permanent,Trigger,ObjectOverwrite)</f>
        <v>EUR7x10F_Quote#0000</v>
      </c>
      <c r="G11" s="276" t="str">
        <f>_xll.ohRangeRetrieveError(F11)</f>
        <v/>
      </c>
      <c r="H11" s="249"/>
      <c r="J11" s="332"/>
      <c r="K11" s="342">
        <v>7</v>
      </c>
      <c r="L11" s="342" t="s">
        <v>217</v>
      </c>
      <c r="M11" s="342" t="str">
        <f t="shared" si="6"/>
        <v>10F</v>
      </c>
      <c r="N11" s="102" t="str">
        <f t="shared" si="1"/>
        <v>EUR7x10F</v>
      </c>
      <c r="O11" s="228" t="str">
        <v>EUR7X10F=ICAP</v>
      </c>
      <c r="P11" s="266">
        <v>-0.374</v>
      </c>
      <c r="Q11" s="266">
        <v>-0.32400000000000001</v>
      </c>
      <c r="R11" s="266">
        <f t="shared" si="2"/>
        <v>-0.34899999999999998</v>
      </c>
      <c r="S11" s="266">
        <f t="shared" si="7"/>
        <v>5.0000000000000044E-2</v>
      </c>
      <c r="T11" s="298"/>
      <c r="U11" s="266">
        <v>-0.34899999999999998</v>
      </c>
      <c r="V11" s="298"/>
      <c r="W11" s="144">
        <v>-0.34899999999999998</v>
      </c>
      <c r="X11" s="338">
        <f>_xll.qlSimpleQuoteSetValue(F11,W11/100,Trigger)</f>
        <v>0</v>
      </c>
      <c r="Y11" s="333"/>
    </row>
    <row r="12" spans="1:25" x14ac:dyDescent="0.2">
      <c r="A12" s="207"/>
      <c r="B12" s="216">
        <f t="shared" si="3"/>
        <v>8</v>
      </c>
      <c r="C12" s="216" t="str">
        <f t="shared" si="4"/>
        <v>x</v>
      </c>
      <c r="D12" s="216" t="str">
        <f t="shared" si="5"/>
        <v>11F</v>
      </c>
      <c r="E12" s="226" t="str">
        <f t="shared" si="0"/>
        <v>EUR8x11F_Quote</v>
      </c>
      <c r="F12" s="216" t="str">
        <f>_xll.qlSimpleQuote(E12,,RateTickValue,Permanent,Trigger,ObjectOverwrite)</f>
        <v>EUR8x11F_Quote#0000</v>
      </c>
      <c r="G12" s="276" t="str">
        <f>_xll.ohRangeRetrieveError(F12)</f>
        <v/>
      </c>
      <c r="H12" s="249"/>
      <c r="J12" s="332"/>
      <c r="K12" s="342">
        <v>8</v>
      </c>
      <c r="L12" s="342" t="s">
        <v>217</v>
      </c>
      <c r="M12" s="342" t="str">
        <f t="shared" si="6"/>
        <v>11F</v>
      </c>
      <c r="N12" s="102" t="str">
        <f t="shared" si="1"/>
        <v>EUR8x11F</v>
      </c>
      <c r="O12" s="228" t="str">
        <v>EUR8X11F=ICAP</v>
      </c>
      <c r="P12" s="266">
        <v>-0.378</v>
      </c>
      <c r="Q12" s="266">
        <v>-0.32800000000000001</v>
      </c>
      <c r="R12" s="266">
        <f t="shared" si="2"/>
        <v>-0.35299999999999998</v>
      </c>
      <c r="S12" s="266">
        <f t="shared" si="7"/>
        <v>5.0000000000000044E-2</v>
      </c>
      <c r="T12" s="298"/>
      <c r="U12" s="266">
        <v>-0.35299999999999998</v>
      </c>
      <c r="V12" s="298"/>
      <c r="W12" s="144">
        <v>-0.35299999999999998</v>
      </c>
      <c r="X12" s="338">
        <f>_xll.qlSimpleQuoteSetValue(F12,W12/100,Trigger)</f>
        <v>0</v>
      </c>
      <c r="Y12" s="333"/>
    </row>
    <row r="13" spans="1:25" x14ac:dyDescent="0.2">
      <c r="A13" s="207"/>
      <c r="B13" s="216">
        <f t="shared" si="3"/>
        <v>9</v>
      </c>
      <c r="C13" s="216" t="str">
        <f t="shared" si="4"/>
        <v>x</v>
      </c>
      <c r="D13" s="216" t="str">
        <f t="shared" si="5"/>
        <v>12F</v>
      </c>
      <c r="E13" s="226" t="str">
        <f t="shared" si="0"/>
        <v>EUR9x12F_Quote</v>
      </c>
      <c r="F13" s="216" t="str">
        <f>_xll.qlSimpleQuote(E13,,RateTickValue,Permanent,Trigger,ObjectOverwrite)</f>
        <v>EUR9x12F_Quote#0000</v>
      </c>
      <c r="G13" s="276" t="str">
        <f>_xll.ohRangeRetrieveError(F13)</f>
        <v/>
      </c>
      <c r="H13" s="249"/>
      <c r="J13" s="332"/>
      <c r="K13" s="342">
        <v>9</v>
      </c>
      <c r="L13" s="342" t="s">
        <v>217</v>
      </c>
      <c r="M13" s="342" t="str">
        <f t="shared" si="6"/>
        <v>12F</v>
      </c>
      <c r="N13" s="102" t="str">
        <f t="shared" si="1"/>
        <v>EUR9x12F</v>
      </c>
      <c r="O13" s="228" t="str">
        <v>EUR9X12F=ICAP</v>
      </c>
      <c r="P13" s="266">
        <v>-0.38200000000000001</v>
      </c>
      <c r="Q13" s="266">
        <v>-0.33200000000000002</v>
      </c>
      <c r="R13" s="266">
        <f t="shared" si="2"/>
        <v>-0.35699999999999998</v>
      </c>
      <c r="S13" s="266">
        <f t="shared" si="7"/>
        <v>5.0000000000000044E-2</v>
      </c>
      <c r="T13" s="298"/>
      <c r="U13" s="266">
        <v>-0.35699999999999998</v>
      </c>
      <c r="V13" s="298"/>
      <c r="W13" s="144">
        <v>-0.35699999999999998</v>
      </c>
      <c r="X13" s="338">
        <f>_xll.qlSimpleQuoteSetValue(F13,W13/100,Trigger)</f>
        <v>0</v>
      </c>
      <c r="Y13" s="333"/>
    </row>
    <row r="14" spans="1:25" x14ac:dyDescent="0.2">
      <c r="A14" s="207"/>
      <c r="B14" s="216">
        <f t="shared" si="3"/>
        <v>10</v>
      </c>
      <c r="C14" s="216" t="str">
        <f t="shared" si="4"/>
        <v>x</v>
      </c>
      <c r="D14" s="216" t="str">
        <f t="shared" si="5"/>
        <v>13F</v>
      </c>
      <c r="E14" s="226" t="str">
        <f t="shared" si="0"/>
        <v>EUR10x13F_Quote</v>
      </c>
      <c r="F14" s="216" t="str">
        <f>_xll.qlSimpleQuote(E14,,RateTickValue,Permanent,Trigger,ObjectOverwrite)</f>
        <v>EUR10x13F_Quote#0000</v>
      </c>
      <c r="G14" s="276" t="str">
        <f>_xll.ohRangeRetrieveError(F14)</f>
        <v/>
      </c>
      <c r="H14" s="249"/>
      <c r="J14" s="332"/>
      <c r="K14" s="342">
        <v>10</v>
      </c>
      <c r="L14" s="342" t="s">
        <v>217</v>
      </c>
      <c r="M14" s="342" t="str">
        <f t="shared" si="6"/>
        <v>13F</v>
      </c>
      <c r="N14" s="102" t="str">
        <f t="shared" si="1"/>
        <v>EUR10x13F</v>
      </c>
      <c r="O14" s="228" t="str">
        <v>EUR10X13F=ICAP</v>
      </c>
      <c r="P14" s="266">
        <v>-0.38700000000000001</v>
      </c>
      <c r="Q14" s="266">
        <v>-0.33700000000000002</v>
      </c>
      <c r="R14" s="266">
        <f t="shared" si="2"/>
        <v>-0.36199999999999999</v>
      </c>
      <c r="S14" s="266">
        <f t="shared" si="7"/>
        <v>5.0000000000000044E-2</v>
      </c>
      <c r="T14" s="298"/>
      <c r="U14" s="266">
        <v>-0.36199999999999999</v>
      </c>
      <c r="V14" s="298"/>
      <c r="W14" s="144">
        <v>-0.36199999999999999</v>
      </c>
      <c r="X14" s="338">
        <f>_xll.qlSimpleQuoteSetValue(F14,W14/100,Trigger)</f>
        <v>-1.0000000000000026E-5</v>
      </c>
      <c r="Y14" s="333"/>
    </row>
    <row r="15" spans="1:25" x14ac:dyDescent="0.2">
      <c r="A15" s="207"/>
      <c r="B15" s="216">
        <f t="shared" si="3"/>
        <v>11</v>
      </c>
      <c r="C15" s="216" t="str">
        <f t="shared" si="4"/>
        <v>x</v>
      </c>
      <c r="D15" s="216" t="str">
        <f t="shared" si="5"/>
        <v>14F</v>
      </c>
      <c r="E15" s="226" t="str">
        <f t="shared" si="0"/>
        <v>EUR11x14F_Quote</v>
      </c>
      <c r="F15" s="216" t="str">
        <f>_xll.qlSimpleQuote(E15,,RateTickValue,Permanent,Trigger,ObjectOverwrite)</f>
        <v>EUR11x14F_Quote#0000</v>
      </c>
      <c r="G15" s="276" t="str">
        <f>_xll.ohRangeRetrieveError(F15)</f>
        <v/>
      </c>
      <c r="H15" s="249"/>
      <c r="J15" s="332"/>
      <c r="K15" s="342">
        <v>11</v>
      </c>
      <c r="L15" s="342" t="s">
        <v>217</v>
      </c>
      <c r="M15" s="342" t="str">
        <f t="shared" si="6"/>
        <v>14F</v>
      </c>
      <c r="N15" s="102" t="str">
        <f t="shared" si="1"/>
        <v>EUR11x14F</v>
      </c>
      <c r="O15" s="228" t="str">
        <v>EUR11X14F=ICAP</v>
      </c>
      <c r="P15" s="266">
        <v>-0.39200000000000002</v>
      </c>
      <c r="Q15" s="266">
        <v>-0.34200000000000003</v>
      </c>
      <c r="R15" s="266">
        <f t="shared" si="2"/>
        <v>-0.36699999999999999</v>
      </c>
      <c r="S15" s="266">
        <f t="shared" si="7"/>
        <v>5.0000000000000044E-2</v>
      </c>
      <c r="T15" s="298"/>
      <c r="U15" s="266">
        <v>-0.36699999999999999</v>
      </c>
      <c r="V15" s="298"/>
      <c r="W15" s="144">
        <v>-0.36699999999999999</v>
      </c>
      <c r="X15" s="338">
        <f>_xll.qlSimpleQuoteSetValue(F15,W15/100,Trigger)</f>
        <v>-1.0000000000000026E-5</v>
      </c>
      <c r="Y15" s="333"/>
    </row>
    <row r="16" spans="1:25" x14ac:dyDescent="0.2">
      <c r="A16" s="207"/>
      <c r="B16" s="216">
        <f t="shared" si="3"/>
        <v>12</v>
      </c>
      <c r="C16" s="216" t="str">
        <f t="shared" si="4"/>
        <v>x</v>
      </c>
      <c r="D16" s="216" t="str">
        <f t="shared" si="5"/>
        <v>15F</v>
      </c>
      <c r="E16" s="226" t="str">
        <f t="shared" si="0"/>
        <v>EUR12x15F_Quote</v>
      </c>
      <c r="F16" s="216" t="str">
        <f>_xll.qlSimpleQuote(E16,,RateTickValue,Permanent,Trigger,ObjectOverwrite)</f>
        <v>EUR12x15F_Quote#0000</v>
      </c>
      <c r="G16" s="276" t="str">
        <f>_xll.ohRangeRetrieveError(F16)</f>
        <v/>
      </c>
      <c r="H16" s="249"/>
      <c r="J16" s="332"/>
      <c r="K16" s="342">
        <v>12</v>
      </c>
      <c r="L16" s="342" t="s">
        <v>217</v>
      </c>
      <c r="M16" s="342" t="str">
        <f t="shared" si="6"/>
        <v>15F</v>
      </c>
      <c r="N16" s="102" t="str">
        <f t="shared" si="1"/>
        <v>EUR12x15F</v>
      </c>
      <c r="O16" s="228" t="str">
        <v>EUR12X15F=ICAP</v>
      </c>
      <c r="P16" s="266">
        <v>-0.39500000000000002</v>
      </c>
      <c r="Q16" s="266">
        <v>-0.34500000000000003</v>
      </c>
      <c r="R16" s="266">
        <f t="shared" si="2"/>
        <v>-0.37</v>
      </c>
      <c r="S16" s="266">
        <f t="shared" si="7"/>
        <v>5.0000000000000044E-2</v>
      </c>
      <c r="T16" s="298"/>
      <c r="U16" s="266">
        <v>-0.37</v>
      </c>
      <c r="V16" s="298"/>
      <c r="W16" s="144">
        <v>-0.37</v>
      </c>
      <c r="X16" s="338">
        <f>_xll.qlSimpleQuoteSetValue(F16,W16/100,Trigger)</f>
        <v>0</v>
      </c>
      <c r="Y16" s="333"/>
    </row>
    <row r="17" spans="1:25" x14ac:dyDescent="0.2">
      <c r="A17" s="207"/>
      <c r="B17" s="216">
        <f t="shared" si="3"/>
        <v>1</v>
      </c>
      <c r="C17" s="216" t="str">
        <f t="shared" si="4"/>
        <v>x</v>
      </c>
      <c r="D17" s="216" t="str">
        <f t="shared" si="5"/>
        <v>7F</v>
      </c>
      <c r="E17" s="226" t="str">
        <f t="shared" si="0"/>
        <v>EUR1x7F_Quote</v>
      </c>
      <c r="F17" s="216" t="str">
        <f>_xll.qlSimpleQuote(E17,,RateTickValue,Permanent,Trigger,ObjectOverwrite)</f>
        <v>EUR1x7F_Quote#0000</v>
      </c>
      <c r="G17" s="276" t="str">
        <f>_xll.ohRangeRetrieveError(F17)</f>
        <v/>
      </c>
      <c r="H17" s="249"/>
      <c r="J17" s="332"/>
      <c r="K17" s="341">
        <v>1</v>
      </c>
      <c r="L17" s="341" t="s">
        <v>217</v>
      </c>
      <c r="M17" s="341" t="str">
        <f>K17+6&amp;"F"</f>
        <v>7F</v>
      </c>
      <c r="N17" s="321" t="str">
        <f t="shared" si="1"/>
        <v>EUR1x7F</v>
      </c>
      <c r="O17" s="233" t="str">
        <v>EUR1X7F=ICAP</v>
      </c>
      <c r="P17" s="267">
        <v>-0.21</v>
      </c>
      <c r="Q17" s="267">
        <v>-0.16</v>
      </c>
      <c r="R17" s="267">
        <f t="shared" si="2"/>
        <v>-0.185</v>
      </c>
      <c r="S17" s="267">
        <f t="shared" si="7"/>
        <v>4.9999999999999989E-2</v>
      </c>
      <c r="T17" s="298"/>
      <c r="U17" s="267">
        <v>-0.185</v>
      </c>
      <c r="V17" s="298"/>
      <c r="W17" s="142">
        <v>-0.185</v>
      </c>
      <c r="X17" s="337">
        <f>_xll.qlSimpleQuoteSetValue(F17,W17/100,Trigger)</f>
        <v>0</v>
      </c>
      <c r="Y17" s="333"/>
    </row>
    <row r="18" spans="1:25" x14ac:dyDescent="0.2">
      <c r="A18" s="207"/>
      <c r="B18" s="216">
        <f t="shared" si="3"/>
        <v>2</v>
      </c>
      <c r="C18" s="216" t="str">
        <f t="shared" si="4"/>
        <v>x</v>
      </c>
      <c r="D18" s="216" t="str">
        <f t="shared" si="5"/>
        <v>8F</v>
      </c>
      <c r="E18" s="226" t="str">
        <f t="shared" si="0"/>
        <v>EUR2x8F_Quote</v>
      </c>
      <c r="F18" s="216" t="str">
        <f>_xll.qlSimpleQuote(E18,,RateTickValue,Permanent,Trigger,ObjectOverwrite)</f>
        <v>EUR2x8F_Quote#0000</v>
      </c>
      <c r="G18" s="276" t="str">
        <f>_xll.ohRangeRetrieveError(F18)</f>
        <v/>
      </c>
      <c r="H18" s="249"/>
      <c r="J18" s="332"/>
      <c r="K18" s="342">
        <v>2</v>
      </c>
      <c r="L18" s="342" t="s">
        <v>217</v>
      </c>
      <c r="M18" s="342" t="str">
        <f t="shared" ref="M18:M34" si="8">K18+6&amp;"F"</f>
        <v>8F</v>
      </c>
      <c r="N18" s="322" t="str">
        <f t="shared" si="1"/>
        <v>EUR2x8F</v>
      </c>
      <c r="O18" s="228" t="str">
        <v>EUR2X8F=ICAP</v>
      </c>
      <c r="P18" s="266">
        <v>-0.219</v>
      </c>
      <c r="Q18" s="266">
        <v>-0.16900000000000001</v>
      </c>
      <c r="R18" s="266">
        <f t="shared" si="2"/>
        <v>-0.19400000000000001</v>
      </c>
      <c r="S18" s="266">
        <f t="shared" si="7"/>
        <v>4.9999999999999989E-2</v>
      </c>
      <c r="T18" s="298"/>
      <c r="U18" s="266">
        <v>-0.19400000000000001</v>
      </c>
      <c r="V18" s="298"/>
      <c r="W18" s="144">
        <v>-0.19400000000000001</v>
      </c>
      <c r="X18" s="338">
        <f>_xll.qlSimpleQuoteSetValue(F18,W18/100,Trigger)</f>
        <v>0</v>
      </c>
      <c r="Y18" s="333"/>
    </row>
    <row r="19" spans="1:25" x14ac:dyDescent="0.2">
      <c r="A19" s="207"/>
      <c r="B19" s="216">
        <f t="shared" si="3"/>
        <v>3</v>
      </c>
      <c r="C19" s="216" t="str">
        <f t="shared" si="4"/>
        <v>x</v>
      </c>
      <c r="D19" s="216" t="str">
        <f t="shared" si="5"/>
        <v>9F</v>
      </c>
      <c r="E19" s="226" t="str">
        <f t="shared" si="0"/>
        <v>EUR3x9F_Quote</v>
      </c>
      <c r="F19" s="216" t="str">
        <f>_xll.qlSimpleQuote(E19,,RateTickValue,Permanent,Trigger,ObjectOverwrite)</f>
        <v>EUR3x9F_Quote#0000</v>
      </c>
      <c r="G19" s="276" t="str">
        <f>_xll.ohRangeRetrieveError(F19)</f>
        <v/>
      </c>
      <c r="H19" s="249"/>
      <c r="J19" s="332"/>
      <c r="K19" s="342">
        <v>3</v>
      </c>
      <c r="L19" s="342" t="s">
        <v>217</v>
      </c>
      <c r="M19" s="342" t="str">
        <f t="shared" si="8"/>
        <v>9F</v>
      </c>
      <c r="N19" s="322" t="str">
        <f t="shared" si="1"/>
        <v>EUR3x9F</v>
      </c>
      <c r="O19" s="228" t="str">
        <v>EUR3X9F=ICAP</v>
      </c>
      <c r="P19" s="266">
        <v>-0.22700000000000001</v>
      </c>
      <c r="Q19" s="266">
        <v>-0.17699999999999999</v>
      </c>
      <c r="R19" s="266">
        <f t="shared" si="2"/>
        <v>-0.20200000000000001</v>
      </c>
      <c r="S19" s="266">
        <f t="shared" si="7"/>
        <v>4.9999999999999989E-2</v>
      </c>
      <c r="T19" s="298"/>
      <c r="U19" s="266">
        <v>-0.20200000000000001</v>
      </c>
      <c r="V19" s="298"/>
      <c r="W19" s="144">
        <v>-0.20200000000000001</v>
      </c>
      <c r="X19" s="338">
        <f>_xll.qlSimpleQuoteSetValue(F19,W19/100,Trigger)</f>
        <v>0</v>
      </c>
      <c r="Y19" s="333"/>
    </row>
    <row r="20" spans="1:25" x14ac:dyDescent="0.2">
      <c r="A20" s="207"/>
      <c r="B20" s="216">
        <f t="shared" si="3"/>
        <v>4</v>
      </c>
      <c r="C20" s="216" t="str">
        <f t="shared" si="4"/>
        <v>x</v>
      </c>
      <c r="D20" s="216" t="str">
        <f t="shared" si="5"/>
        <v>10F</v>
      </c>
      <c r="E20" s="226" t="str">
        <f t="shared" si="0"/>
        <v>EUR4x10F_Quote</v>
      </c>
      <c r="F20" s="216" t="str">
        <f>_xll.qlSimpleQuote(E20,,RateTickValue,Permanent,Trigger,ObjectOverwrite)</f>
        <v>EUR4x10F_Quote#0000</v>
      </c>
      <c r="G20" s="276" t="str">
        <f>_xll.ohRangeRetrieveError(F20)</f>
        <v/>
      </c>
      <c r="H20" s="249"/>
      <c r="J20" s="332"/>
      <c r="K20" s="342">
        <v>4</v>
      </c>
      <c r="L20" s="342" t="s">
        <v>217</v>
      </c>
      <c r="M20" s="342" t="str">
        <f t="shared" si="8"/>
        <v>10F</v>
      </c>
      <c r="N20" s="322" t="str">
        <f t="shared" si="1"/>
        <v>EUR4x10F</v>
      </c>
      <c r="O20" s="228" t="str">
        <v>EUR4X10F=ICAP</v>
      </c>
      <c r="P20" s="266">
        <v>-0.23200000000000001</v>
      </c>
      <c r="Q20" s="266">
        <v>-0.182</v>
      </c>
      <c r="R20" s="266">
        <f t="shared" si="2"/>
        <v>-0.20700000000000002</v>
      </c>
      <c r="S20" s="266">
        <f t="shared" si="7"/>
        <v>4.9999999999999989E-2</v>
      </c>
      <c r="T20" s="298"/>
      <c r="U20" s="266">
        <v>-0.20700000000000002</v>
      </c>
      <c r="V20" s="298"/>
      <c r="W20" s="144">
        <v>-0.20700000000000002</v>
      </c>
      <c r="X20" s="338">
        <f>_xll.qlSimpleQuoteSetValue(F20,W20/100,Trigger)</f>
        <v>0</v>
      </c>
      <c r="Y20" s="333"/>
    </row>
    <row r="21" spans="1:25" x14ac:dyDescent="0.2">
      <c r="A21" s="207"/>
      <c r="B21" s="216">
        <f t="shared" si="3"/>
        <v>5</v>
      </c>
      <c r="C21" s="216" t="str">
        <f t="shared" si="4"/>
        <v>x</v>
      </c>
      <c r="D21" s="216" t="str">
        <f t="shared" si="5"/>
        <v>11F</v>
      </c>
      <c r="E21" s="226" t="str">
        <f t="shared" si="0"/>
        <v>EUR5x11F_Quote</v>
      </c>
      <c r="F21" s="216" t="str">
        <f>_xll.qlSimpleQuote(E21,,RateTickValue,Permanent,Trigger,ObjectOverwrite)</f>
        <v>EUR5x11F_Quote#0000</v>
      </c>
      <c r="G21" s="276" t="str">
        <f>_xll.ohRangeRetrieveError(F21)</f>
        <v/>
      </c>
      <c r="H21" s="249"/>
      <c r="J21" s="332"/>
      <c r="K21" s="342">
        <v>5</v>
      </c>
      <c r="L21" s="342" t="s">
        <v>217</v>
      </c>
      <c r="M21" s="342" t="str">
        <f t="shared" si="8"/>
        <v>11F</v>
      </c>
      <c r="N21" s="322" t="str">
        <f t="shared" si="1"/>
        <v>EUR5x11F</v>
      </c>
      <c r="O21" s="228" t="str">
        <v>EUR5X11F=ICAP</v>
      </c>
      <c r="P21" s="266">
        <v>-0.23700000000000002</v>
      </c>
      <c r="Q21" s="266">
        <v>-0.187</v>
      </c>
      <c r="R21" s="266">
        <f t="shared" si="2"/>
        <v>-0.21200000000000002</v>
      </c>
      <c r="S21" s="266">
        <f t="shared" si="7"/>
        <v>4.9999999999999989E-2</v>
      </c>
      <c r="T21" s="298"/>
      <c r="U21" s="266">
        <v>-0.21200000000000002</v>
      </c>
      <c r="V21" s="298"/>
      <c r="W21" s="144">
        <v>-0.21200000000000002</v>
      </c>
      <c r="X21" s="338">
        <f>_xll.qlSimpleQuoteSetValue(F21,W21/100,Trigger)</f>
        <v>0</v>
      </c>
      <c r="Y21" s="333"/>
    </row>
    <row r="22" spans="1:25" x14ac:dyDescent="0.2">
      <c r="A22" s="207"/>
      <c r="B22" s="216">
        <f t="shared" si="3"/>
        <v>6</v>
      </c>
      <c r="C22" s="216" t="str">
        <f t="shared" si="4"/>
        <v>x</v>
      </c>
      <c r="D22" s="216" t="str">
        <f t="shared" si="5"/>
        <v>12F</v>
      </c>
      <c r="E22" s="226" t="str">
        <f t="shared" si="0"/>
        <v>EUR6x12F_Quote</v>
      </c>
      <c r="F22" s="216" t="str">
        <f>_xll.qlSimpleQuote(E22,,RateTickValue,Permanent,Trigger,ObjectOverwrite)</f>
        <v>EUR6x12F_Quote#0000</v>
      </c>
      <c r="G22" s="276" t="str">
        <f>_xll.ohRangeRetrieveError(F22)</f>
        <v/>
      </c>
      <c r="H22" s="249"/>
      <c r="J22" s="332"/>
      <c r="K22" s="342">
        <v>6</v>
      </c>
      <c r="L22" s="342" t="s">
        <v>217</v>
      </c>
      <c r="M22" s="342" t="str">
        <f t="shared" si="8"/>
        <v>12F</v>
      </c>
      <c r="N22" s="322" t="str">
        <f t="shared" si="1"/>
        <v>EUR6x12F</v>
      </c>
      <c r="O22" s="228" t="str">
        <v>EUR6X12F=ICAP</v>
      </c>
      <c r="P22" s="266">
        <v>-0.24199999999999999</v>
      </c>
      <c r="Q22" s="266">
        <v>-0.192</v>
      </c>
      <c r="R22" s="266">
        <f t="shared" si="2"/>
        <v>-0.217</v>
      </c>
      <c r="S22" s="266">
        <f t="shared" si="7"/>
        <v>4.9999999999999989E-2</v>
      </c>
      <c r="T22" s="298"/>
      <c r="U22" s="266">
        <v>-0.217</v>
      </c>
      <c r="V22" s="298"/>
      <c r="W22" s="144">
        <v>-0.217</v>
      </c>
      <c r="X22" s="338">
        <f>_xll.qlSimpleQuoteSetValue(F22,W22/100,Trigger)</f>
        <v>0</v>
      </c>
      <c r="Y22" s="333"/>
    </row>
    <row r="23" spans="1:25" x14ac:dyDescent="0.2">
      <c r="A23" s="207"/>
      <c r="B23" s="216">
        <f t="shared" si="3"/>
        <v>7</v>
      </c>
      <c r="C23" s="216" t="str">
        <f t="shared" si="4"/>
        <v>x</v>
      </c>
      <c r="D23" s="216" t="str">
        <f t="shared" si="5"/>
        <v>13F</v>
      </c>
      <c r="E23" s="226" t="str">
        <f t="shared" si="0"/>
        <v>EUR7x13F_Quote</v>
      </c>
      <c r="F23" s="216" t="str">
        <f>_xll.qlSimpleQuote(E23,,RateTickValue,Permanent,Trigger,ObjectOverwrite)</f>
        <v>EUR7x13F_Quote#0000</v>
      </c>
      <c r="G23" s="276" t="str">
        <f>_xll.ohRangeRetrieveError(F23)</f>
        <v/>
      </c>
      <c r="H23" s="249"/>
      <c r="J23" s="332"/>
      <c r="K23" s="342">
        <v>7</v>
      </c>
      <c r="L23" s="342" t="s">
        <v>217</v>
      </c>
      <c r="M23" s="342" t="str">
        <f t="shared" si="8"/>
        <v>13F</v>
      </c>
      <c r="N23" s="322" t="str">
        <f t="shared" si="1"/>
        <v>EUR7x13F</v>
      </c>
      <c r="O23" s="228" t="str">
        <v>EUR7X13F=ICAP</v>
      </c>
      <c r="P23" s="266">
        <v>-0.24399999999999999</v>
      </c>
      <c r="Q23" s="266">
        <v>-0.19400000000000001</v>
      </c>
      <c r="R23" s="266">
        <f t="shared" si="2"/>
        <v>-0.219</v>
      </c>
      <c r="S23" s="266">
        <f t="shared" si="7"/>
        <v>4.9999999999999989E-2</v>
      </c>
      <c r="T23" s="298"/>
      <c r="U23" s="266">
        <v>-0.219</v>
      </c>
      <c r="V23" s="298"/>
      <c r="W23" s="144">
        <v>-0.219</v>
      </c>
      <c r="X23" s="338">
        <f>_xll.qlSimpleQuoteSetValue(F23,W23/100,Trigger)</f>
        <v>0</v>
      </c>
      <c r="Y23" s="333"/>
    </row>
    <row r="24" spans="1:25" x14ac:dyDescent="0.2">
      <c r="A24" s="207"/>
      <c r="B24" s="216">
        <f t="shared" si="3"/>
        <v>8</v>
      </c>
      <c r="C24" s="216" t="str">
        <f t="shared" si="4"/>
        <v>x</v>
      </c>
      <c r="D24" s="216" t="str">
        <f t="shared" si="5"/>
        <v>14F</v>
      </c>
      <c r="E24" s="226" t="str">
        <f t="shared" si="0"/>
        <v>EUR8x14F_Quote</v>
      </c>
      <c r="F24" s="216" t="str">
        <f>_xll.qlSimpleQuote(E24,,RateTickValue,Permanent,Trigger,ObjectOverwrite)</f>
        <v>EUR8x14F_Quote#0000</v>
      </c>
      <c r="G24" s="276" t="str">
        <f>_xll.ohRangeRetrieveError(F24)</f>
        <v/>
      </c>
      <c r="H24" s="249"/>
      <c r="J24" s="332"/>
      <c r="K24" s="342">
        <v>8</v>
      </c>
      <c r="L24" s="342" t="s">
        <v>217</v>
      </c>
      <c r="M24" s="342" t="str">
        <f t="shared" si="8"/>
        <v>14F</v>
      </c>
      <c r="N24" s="322" t="str">
        <f t="shared" si="1"/>
        <v>EUR8x14F</v>
      </c>
      <c r="O24" s="228" t="str">
        <v>EUR8X14F=ICAP</v>
      </c>
      <c r="P24" s="266">
        <v>-0.246</v>
      </c>
      <c r="Q24" s="266">
        <v>-0.19600000000000001</v>
      </c>
      <c r="R24" s="266">
        <f t="shared" si="2"/>
        <v>-0.221</v>
      </c>
      <c r="S24" s="266">
        <f t="shared" si="7"/>
        <v>4.9999999999999989E-2</v>
      </c>
      <c r="T24" s="298"/>
      <c r="U24" s="266">
        <v>-0.221</v>
      </c>
      <c r="V24" s="298"/>
      <c r="W24" s="144">
        <v>-0.221</v>
      </c>
      <c r="X24" s="338">
        <f>_xll.qlSimpleQuoteSetValue(F24,W24/100,Trigger)</f>
        <v>0</v>
      </c>
      <c r="Y24" s="333"/>
    </row>
    <row r="25" spans="1:25" x14ac:dyDescent="0.2">
      <c r="A25" s="207"/>
      <c r="B25" s="216">
        <f t="shared" si="3"/>
        <v>9</v>
      </c>
      <c r="C25" s="216" t="str">
        <f t="shared" si="4"/>
        <v>x</v>
      </c>
      <c r="D25" s="216" t="str">
        <f t="shared" si="5"/>
        <v>15F</v>
      </c>
      <c r="E25" s="226" t="str">
        <f t="shared" si="0"/>
        <v>EUR9x15F_Quote</v>
      </c>
      <c r="F25" s="216" t="str">
        <f>_xll.qlSimpleQuote(E25,,RateTickValue,Permanent,Trigger,ObjectOverwrite)</f>
        <v>EUR9x15F_Quote#0000</v>
      </c>
      <c r="G25" s="276" t="str">
        <f>_xll.ohRangeRetrieveError(F25)</f>
        <v/>
      </c>
      <c r="H25" s="249"/>
      <c r="J25" s="332"/>
      <c r="K25" s="342">
        <v>9</v>
      </c>
      <c r="L25" s="342" t="s">
        <v>217</v>
      </c>
      <c r="M25" s="342" t="str">
        <f t="shared" si="8"/>
        <v>15F</v>
      </c>
      <c r="N25" s="322" t="str">
        <f t="shared" si="1"/>
        <v>EUR9x15F</v>
      </c>
      <c r="O25" s="228" t="str">
        <v>EUR9X15F=ICAP</v>
      </c>
      <c r="P25" s="266">
        <v>-0.248</v>
      </c>
      <c r="Q25" s="266">
        <v>-0.19800000000000001</v>
      </c>
      <c r="R25" s="266">
        <f t="shared" si="2"/>
        <v>-0.223</v>
      </c>
      <c r="S25" s="266">
        <f t="shared" si="7"/>
        <v>4.9999999999999989E-2</v>
      </c>
      <c r="T25" s="298"/>
      <c r="U25" s="266">
        <v>-0.223</v>
      </c>
      <c r="V25" s="298"/>
      <c r="W25" s="144">
        <v>-0.223</v>
      </c>
      <c r="X25" s="338">
        <f>_xll.qlSimpleQuoteSetValue(F25,W25/100,Trigger)</f>
        <v>-1.0000000000000026E-5</v>
      </c>
      <c r="Y25" s="333"/>
    </row>
    <row r="26" spans="1:25" x14ac:dyDescent="0.2">
      <c r="A26" s="207"/>
      <c r="B26" s="216">
        <f t="shared" si="3"/>
        <v>10</v>
      </c>
      <c r="C26" s="216" t="str">
        <f t="shared" si="4"/>
        <v>x</v>
      </c>
      <c r="D26" s="216" t="str">
        <f t="shared" si="5"/>
        <v>16F</v>
      </c>
      <c r="E26" s="226" t="str">
        <f t="shared" si="0"/>
        <v>EUR10x16F_Quote</v>
      </c>
      <c r="F26" s="216" t="str">
        <f>_xll.qlSimpleQuote(E26,,RateTickValue,Permanent,Trigger,ObjectOverwrite)</f>
        <v>EUR10x16F_Quote#0000</v>
      </c>
      <c r="G26" s="276" t="str">
        <f>_xll.ohRangeRetrieveError(F26)</f>
        <v/>
      </c>
      <c r="H26" s="249"/>
      <c r="J26" s="332"/>
      <c r="K26" s="342">
        <v>10</v>
      </c>
      <c r="L26" s="342" t="s">
        <v>217</v>
      </c>
      <c r="M26" s="342" t="str">
        <f t="shared" si="8"/>
        <v>16F</v>
      </c>
      <c r="N26" s="322" t="str">
        <f t="shared" si="1"/>
        <v>EUR10x16F</v>
      </c>
      <c r="O26" s="228" t="str">
        <v>EUR10X16F=ICAP</v>
      </c>
      <c r="P26" s="266">
        <v>-0.249</v>
      </c>
      <c r="Q26" s="266">
        <v>-0.19900000000000001</v>
      </c>
      <c r="R26" s="266">
        <f t="shared" si="2"/>
        <v>-0.224</v>
      </c>
      <c r="S26" s="266">
        <f t="shared" si="7"/>
        <v>4.9999999999999989E-2</v>
      </c>
      <c r="T26" s="298"/>
      <c r="U26" s="266">
        <v>-0.224</v>
      </c>
      <c r="V26" s="298"/>
      <c r="W26" s="144">
        <v>-0.224</v>
      </c>
      <c r="X26" s="338">
        <f>_xll.qlSimpleQuoteSetValue(F26,W26/100,Trigger)</f>
        <v>0</v>
      </c>
      <c r="Y26" s="333"/>
    </row>
    <row r="27" spans="1:25" x14ac:dyDescent="0.2">
      <c r="A27" s="207"/>
      <c r="B27" s="216">
        <f t="shared" si="3"/>
        <v>11</v>
      </c>
      <c r="C27" s="216" t="str">
        <f t="shared" si="4"/>
        <v>x</v>
      </c>
      <c r="D27" s="216" t="str">
        <f t="shared" si="5"/>
        <v>17F</v>
      </c>
      <c r="E27" s="226" t="str">
        <f t="shared" si="0"/>
        <v>EUR11x17F_Quote</v>
      </c>
      <c r="F27" s="216" t="str">
        <f>_xll.qlSimpleQuote(E27,,RateTickValue,Permanent,Trigger,ObjectOverwrite)</f>
        <v>EUR11x17F_Quote#0000</v>
      </c>
      <c r="G27" s="276" t="str">
        <f>_xll.ohRangeRetrieveError(F27)</f>
        <v/>
      </c>
      <c r="H27" s="249"/>
      <c r="J27" s="332"/>
      <c r="K27" s="342">
        <v>11</v>
      </c>
      <c r="L27" s="342" t="s">
        <v>217</v>
      </c>
      <c r="M27" s="342" t="str">
        <f t="shared" si="8"/>
        <v>17F</v>
      </c>
      <c r="N27" s="322" t="str">
        <f t="shared" si="1"/>
        <v>EUR11x17F</v>
      </c>
      <c r="O27" s="228" t="str">
        <v>EUR11X17F=ICAP</v>
      </c>
      <c r="P27" s="266">
        <v>-0.251</v>
      </c>
      <c r="Q27" s="266">
        <v>-0.20100000000000001</v>
      </c>
      <c r="R27" s="266">
        <f t="shared" si="2"/>
        <v>-0.22600000000000001</v>
      </c>
      <c r="S27" s="266">
        <f t="shared" si="7"/>
        <v>4.9999999999999989E-2</v>
      </c>
      <c r="T27" s="298"/>
      <c r="U27" s="266">
        <v>-0.22600000000000001</v>
      </c>
      <c r="V27" s="298"/>
      <c r="W27" s="144">
        <v>-0.22600000000000001</v>
      </c>
      <c r="X27" s="338">
        <f>_xll.qlSimpleQuoteSetValue(F27,W27/100,Trigger)</f>
        <v>-9.9999999999995925E-6</v>
      </c>
      <c r="Y27" s="333"/>
    </row>
    <row r="28" spans="1:25" x14ac:dyDescent="0.2">
      <c r="A28" s="207"/>
      <c r="B28" s="216">
        <f t="shared" si="3"/>
        <v>12</v>
      </c>
      <c r="C28" s="216" t="str">
        <f t="shared" si="4"/>
        <v>x</v>
      </c>
      <c r="D28" s="216" t="str">
        <f t="shared" si="5"/>
        <v>18F</v>
      </c>
      <c r="E28" s="226" t="str">
        <f t="shared" si="0"/>
        <v>EUR12x18F_Quote</v>
      </c>
      <c r="F28" s="216" t="str">
        <f>_xll.qlSimpleQuote(E28,,RateTickValue,Permanent,Trigger,ObjectOverwrite)</f>
        <v>EUR12x18F_Quote#0000</v>
      </c>
      <c r="G28" s="276" t="str">
        <f>_xll.ohRangeRetrieveError(F28)</f>
        <v/>
      </c>
      <c r="H28" s="249"/>
      <c r="J28" s="332"/>
      <c r="K28" s="342">
        <v>12</v>
      </c>
      <c r="L28" s="342" t="s">
        <v>217</v>
      </c>
      <c r="M28" s="342" t="str">
        <f t="shared" si="8"/>
        <v>18F</v>
      </c>
      <c r="N28" s="322" t="str">
        <f t="shared" si="1"/>
        <v>EUR12x18F</v>
      </c>
      <c r="O28" s="228" t="str">
        <v>EUR12X18F=ICAP</v>
      </c>
      <c r="P28" s="266">
        <v>-0.251</v>
      </c>
      <c r="Q28" s="266">
        <v>-0.20100000000000001</v>
      </c>
      <c r="R28" s="266">
        <f t="shared" si="2"/>
        <v>-0.22600000000000001</v>
      </c>
      <c r="S28" s="266">
        <f t="shared" si="7"/>
        <v>4.9999999999999989E-2</v>
      </c>
      <c r="T28" s="298"/>
      <c r="U28" s="266">
        <v>-0.22600000000000001</v>
      </c>
      <c r="V28" s="298"/>
      <c r="W28" s="144">
        <v>-0.22600000000000001</v>
      </c>
      <c r="X28" s="338">
        <f>_xll.qlSimpleQuoteSetValue(F28,W28/100,Trigger)</f>
        <v>-9.9999999999995925E-6</v>
      </c>
      <c r="Y28" s="333"/>
    </row>
    <row r="29" spans="1:25" x14ac:dyDescent="0.2">
      <c r="A29" s="207"/>
      <c r="B29" s="216">
        <f t="shared" si="3"/>
        <v>13</v>
      </c>
      <c r="C29" s="216" t="str">
        <f t="shared" si="4"/>
        <v>x</v>
      </c>
      <c r="D29" s="216" t="str">
        <f t="shared" si="5"/>
        <v>19F</v>
      </c>
      <c r="E29" s="226" t="str">
        <f t="shared" si="0"/>
        <v>EUR13x19F_Quote</v>
      </c>
      <c r="F29" s="216" t="str">
        <f>_xll.qlSimpleQuote(E29,,RateTickValue,Permanent,Trigger,ObjectOverwrite)</f>
        <v>EUR13x19F_Quote#0000</v>
      </c>
      <c r="G29" s="276" t="str">
        <f>_xll.ohRangeRetrieveError(F29)</f>
        <v/>
      </c>
      <c r="H29" s="249"/>
      <c r="J29" s="332"/>
      <c r="K29" s="342">
        <v>13</v>
      </c>
      <c r="L29" s="342" t="s">
        <v>217</v>
      </c>
      <c r="M29" s="342" t="str">
        <f t="shared" si="8"/>
        <v>19F</v>
      </c>
      <c r="N29" s="322" t="str">
        <f t="shared" si="1"/>
        <v>EUR13x19F</v>
      </c>
      <c r="O29" s="228" t="str">
        <v>EUR13X19F=ICAP</v>
      </c>
      <c r="P29" s="266">
        <v>-0.252</v>
      </c>
      <c r="Q29" s="266">
        <v>-0.20200000000000001</v>
      </c>
      <c r="R29" s="266">
        <f t="shared" si="2"/>
        <v>-0.22700000000000001</v>
      </c>
      <c r="S29" s="266">
        <f t="shared" si="7"/>
        <v>4.9999999999999989E-2</v>
      </c>
      <c r="T29" s="298"/>
      <c r="U29" s="266">
        <v>-0.22700000000000001</v>
      </c>
      <c r="V29" s="298"/>
      <c r="W29" s="144">
        <v>-0.22700000000000001</v>
      </c>
      <c r="X29" s="338">
        <f>_xll.qlSimpleQuoteSetValue(F29,W29/100,Trigger)</f>
        <v>0</v>
      </c>
      <c r="Y29" s="333"/>
    </row>
    <row r="30" spans="1:25" x14ac:dyDescent="0.2">
      <c r="A30" s="207"/>
      <c r="B30" s="216">
        <f t="shared" si="3"/>
        <v>14</v>
      </c>
      <c r="C30" s="216" t="str">
        <f t="shared" si="4"/>
        <v>x</v>
      </c>
      <c r="D30" s="216" t="str">
        <f t="shared" si="5"/>
        <v>20F</v>
      </c>
      <c r="E30" s="226" t="str">
        <f t="shared" si="0"/>
        <v>EUR14x20F_Quote</v>
      </c>
      <c r="F30" s="216" t="str">
        <f>_xll.qlSimpleQuote(E30,,RateTickValue,Permanent,Trigger,ObjectOverwrite)</f>
        <v>EUR14x20F_Quote#0000</v>
      </c>
      <c r="G30" s="276" t="str">
        <f>_xll.ohRangeRetrieveError(F30)</f>
        <v/>
      </c>
      <c r="H30" s="249"/>
      <c r="J30" s="332"/>
      <c r="K30" s="342">
        <v>14</v>
      </c>
      <c r="L30" s="342" t="s">
        <v>217</v>
      </c>
      <c r="M30" s="342" t="str">
        <f t="shared" si="8"/>
        <v>20F</v>
      </c>
      <c r="N30" s="322" t="str">
        <f t="shared" si="1"/>
        <v>EUR14x20F</v>
      </c>
      <c r="O30" s="228" t="str">
        <v>EUR14X20F=ICAP</v>
      </c>
      <c r="P30" s="266">
        <v>-0.254</v>
      </c>
      <c r="Q30" s="266">
        <v>-0.20400000000000001</v>
      </c>
      <c r="R30" s="266">
        <f t="shared" si="2"/>
        <v>-0.22900000000000001</v>
      </c>
      <c r="S30" s="266">
        <f t="shared" si="7"/>
        <v>4.9999999999999989E-2</v>
      </c>
      <c r="T30" s="298"/>
      <c r="U30" s="266">
        <v>-0.22900000000000001</v>
      </c>
      <c r="V30" s="298"/>
      <c r="W30" s="144">
        <v>-0.22900000000000001</v>
      </c>
      <c r="X30" s="338">
        <f>_xll.qlSimpleQuoteSetValue(F30,W30/100,Trigger)</f>
        <v>0</v>
      </c>
      <c r="Y30" s="333"/>
    </row>
    <row r="31" spans="1:25" x14ac:dyDescent="0.2">
      <c r="A31" s="207"/>
      <c r="B31" s="216">
        <f t="shared" si="3"/>
        <v>15</v>
      </c>
      <c r="C31" s="216" t="str">
        <f t="shared" si="4"/>
        <v>x</v>
      </c>
      <c r="D31" s="216" t="str">
        <f t="shared" si="5"/>
        <v>21F</v>
      </c>
      <c r="E31" s="226" t="str">
        <f t="shared" si="0"/>
        <v>EUR15x21F_Quote</v>
      </c>
      <c r="F31" s="216" t="str">
        <f>_xll.qlSimpleQuote(E31,,RateTickValue,Permanent,Trigger,ObjectOverwrite)</f>
        <v>EUR15x21F_Quote#0000</v>
      </c>
      <c r="G31" s="276" t="str">
        <f>_xll.ohRangeRetrieveError(F31)</f>
        <v/>
      </c>
      <c r="H31" s="249"/>
      <c r="J31" s="332"/>
      <c r="K31" s="342">
        <v>15</v>
      </c>
      <c r="L31" s="342" t="s">
        <v>217</v>
      </c>
      <c r="M31" s="342" t="str">
        <f t="shared" si="8"/>
        <v>21F</v>
      </c>
      <c r="N31" s="322" t="str">
        <f t="shared" si="1"/>
        <v>EUR15x21F</v>
      </c>
      <c r="O31" s="228" t="str">
        <v>EUR15X21F=ICAP</v>
      </c>
      <c r="P31" s="266">
        <v>-0.25600000000000001</v>
      </c>
      <c r="Q31" s="266">
        <v>-0.20600000000000002</v>
      </c>
      <c r="R31" s="266">
        <f t="shared" si="2"/>
        <v>-0.23100000000000001</v>
      </c>
      <c r="S31" s="266">
        <f t="shared" si="7"/>
        <v>4.9999999999999989E-2</v>
      </c>
      <c r="T31" s="298"/>
      <c r="U31" s="266">
        <v>-0.23100000000000001</v>
      </c>
      <c r="V31" s="298"/>
      <c r="W31" s="144">
        <v>-0.23100000000000001</v>
      </c>
      <c r="X31" s="338">
        <f>_xll.qlSimpleQuoteSetValue(F31,W31/100,Trigger)</f>
        <v>0</v>
      </c>
      <c r="Y31" s="333"/>
    </row>
    <row r="32" spans="1:25" x14ac:dyDescent="0.2">
      <c r="A32" s="207"/>
      <c r="B32" s="216">
        <f t="shared" si="3"/>
        <v>16</v>
      </c>
      <c r="C32" s="216" t="str">
        <f t="shared" si="4"/>
        <v>x</v>
      </c>
      <c r="D32" s="216" t="str">
        <f t="shared" si="5"/>
        <v>22F</v>
      </c>
      <c r="E32" s="226" t="str">
        <f t="shared" si="0"/>
        <v>EUR16x22F_Quote</v>
      </c>
      <c r="F32" s="216" t="str">
        <f>_xll.qlSimpleQuote(E32,,RateTickValue,Permanent,Trigger,ObjectOverwrite)</f>
        <v>EUR16x22F_Quote#0000</v>
      </c>
      <c r="G32" s="276" t="str">
        <f>_xll.ohRangeRetrieveError(F32)</f>
        <v/>
      </c>
      <c r="H32" s="249"/>
      <c r="J32" s="332"/>
      <c r="K32" s="342">
        <v>16</v>
      </c>
      <c r="L32" s="342" t="s">
        <v>217</v>
      </c>
      <c r="M32" s="342" t="str">
        <f t="shared" si="8"/>
        <v>22F</v>
      </c>
      <c r="N32" s="322" t="str">
        <f t="shared" si="1"/>
        <v>EUR16x22F</v>
      </c>
      <c r="O32" s="228" t="str">
        <v>EUR16X22F=ICAP</v>
      </c>
      <c r="P32" s="266">
        <v>-0.25600000000000001</v>
      </c>
      <c r="Q32" s="266">
        <v>-0.20600000000000002</v>
      </c>
      <c r="R32" s="266">
        <f t="shared" si="2"/>
        <v>-0.23100000000000001</v>
      </c>
      <c r="S32" s="266">
        <f t="shared" si="7"/>
        <v>4.9999999999999989E-2</v>
      </c>
      <c r="T32" s="298"/>
      <c r="U32" s="266">
        <v>-0.23100000000000001</v>
      </c>
      <c r="V32" s="298"/>
      <c r="W32" s="144">
        <v>-0.23100000000000001</v>
      </c>
      <c r="X32" s="338">
        <f>_xll.qlSimpleQuoteSetValue(F32,W32/100,Trigger)</f>
        <v>0</v>
      </c>
      <c r="Y32" s="333"/>
    </row>
    <row r="33" spans="1:25" x14ac:dyDescent="0.2">
      <c r="A33" s="207"/>
      <c r="B33" s="216">
        <f t="shared" si="3"/>
        <v>17</v>
      </c>
      <c r="C33" s="216" t="str">
        <f t="shared" si="4"/>
        <v>x</v>
      </c>
      <c r="D33" s="216" t="str">
        <f t="shared" si="5"/>
        <v>23F</v>
      </c>
      <c r="E33" s="226" t="str">
        <f t="shared" si="0"/>
        <v>EUR17x23F_Quote</v>
      </c>
      <c r="F33" s="216" t="str">
        <f>_xll.qlSimpleQuote(E33,,RateTickValue,Permanent,Trigger,ObjectOverwrite)</f>
        <v>EUR17x23F_Quote#0000</v>
      </c>
      <c r="G33" s="276" t="str">
        <f>_xll.ohRangeRetrieveError(F33)</f>
        <v/>
      </c>
      <c r="H33" s="249"/>
      <c r="J33" s="332"/>
      <c r="K33" s="342">
        <v>17</v>
      </c>
      <c r="L33" s="342" t="s">
        <v>217</v>
      </c>
      <c r="M33" s="342" t="str">
        <f t="shared" si="8"/>
        <v>23F</v>
      </c>
      <c r="N33" s="322" t="str">
        <f t="shared" si="1"/>
        <v>EUR17x23F</v>
      </c>
      <c r="O33" s="228" t="str">
        <v>EUR17X23F=ICAP</v>
      </c>
      <c r="P33" s="266">
        <v>-0.25600000000000001</v>
      </c>
      <c r="Q33" s="266">
        <v>-0.20600000000000002</v>
      </c>
      <c r="R33" s="266">
        <f t="shared" si="2"/>
        <v>-0.23100000000000001</v>
      </c>
      <c r="S33" s="266">
        <f t="shared" si="7"/>
        <v>4.9999999999999989E-2</v>
      </c>
      <c r="T33" s="298"/>
      <c r="U33" s="266">
        <v>-0.23100000000000001</v>
      </c>
      <c r="V33" s="298"/>
      <c r="W33" s="144">
        <v>-0.23100000000000001</v>
      </c>
      <c r="X33" s="338">
        <f>_xll.qlSimpleQuoteSetValue(F33,W33/100,Trigger)</f>
        <v>0</v>
      </c>
      <c r="Y33" s="333"/>
    </row>
    <row r="34" spans="1:25" x14ac:dyDescent="0.2">
      <c r="A34" s="207"/>
      <c r="B34" s="216">
        <f t="shared" si="3"/>
        <v>18</v>
      </c>
      <c r="C34" s="216" t="str">
        <f t="shared" si="4"/>
        <v>x</v>
      </c>
      <c r="D34" s="216" t="str">
        <f t="shared" si="5"/>
        <v>24F</v>
      </c>
      <c r="E34" s="226" t="str">
        <f t="shared" si="0"/>
        <v>EUR18x24F_Quote</v>
      </c>
      <c r="F34" s="216" t="str">
        <f>_xll.qlSimpleQuote(E34,,RateTickValue,Permanent,Trigger,ObjectOverwrite)</f>
        <v>EUR18x24F_Quote#0000</v>
      </c>
      <c r="G34" s="276" t="str">
        <f>_xll.ohRangeRetrieveError(F34)</f>
        <v/>
      </c>
      <c r="H34" s="249"/>
      <c r="J34" s="332"/>
      <c r="K34" s="343">
        <v>18</v>
      </c>
      <c r="L34" s="343" t="s">
        <v>217</v>
      </c>
      <c r="M34" s="343" t="str">
        <f t="shared" si="8"/>
        <v>24F</v>
      </c>
      <c r="N34" s="323" t="str">
        <f t="shared" si="1"/>
        <v>EUR18x24F</v>
      </c>
      <c r="O34" s="231" t="str">
        <v>EUR18X24F=ICAP</v>
      </c>
      <c r="P34" s="268">
        <v>-0.25600000000000001</v>
      </c>
      <c r="Q34" s="268">
        <v>-0.20600000000000002</v>
      </c>
      <c r="R34" s="268">
        <f t="shared" si="2"/>
        <v>-0.23100000000000001</v>
      </c>
      <c r="S34" s="268">
        <f t="shared" si="7"/>
        <v>4.9999999999999989E-2</v>
      </c>
      <c r="T34" s="298"/>
      <c r="U34" s="268">
        <v>-0.23100000000000001</v>
      </c>
      <c r="V34" s="298"/>
      <c r="W34" s="339">
        <v>-0.23100000000000001</v>
      </c>
      <c r="X34" s="340">
        <f>_xll.qlSimpleQuoteSetValue(F34,W34/100,Trigger)</f>
        <v>0</v>
      </c>
      <c r="Y34" s="333"/>
    </row>
    <row r="35" spans="1:25" x14ac:dyDescent="0.2">
      <c r="A35" s="207"/>
      <c r="B35" s="216">
        <f t="shared" si="3"/>
        <v>1</v>
      </c>
      <c r="C35" s="216" t="str">
        <f t="shared" si="4"/>
        <v>x</v>
      </c>
      <c r="D35" s="216" t="str">
        <f t="shared" si="5"/>
        <v>13F</v>
      </c>
      <c r="E35" s="226" t="str">
        <f t="shared" si="0"/>
        <v>EUR1x13F_Quote</v>
      </c>
      <c r="F35" s="216" t="str">
        <f>_xll.qlSimpleQuote(E35,,RateTickValue,Permanent,Trigger,ObjectOverwrite)</f>
        <v>EUR1x13F_Quote#0000</v>
      </c>
      <c r="G35" s="276" t="str">
        <f>_xll.ohRangeRetrieveError(F35)</f>
        <v/>
      </c>
      <c r="H35" s="249"/>
      <c r="J35" s="332"/>
      <c r="K35" s="342">
        <v>1</v>
      </c>
      <c r="L35" s="342" t="s">
        <v>217</v>
      </c>
      <c r="M35" s="342" t="str">
        <f>K35+12&amp;"F"</f>
        <v>13F</v>
      </c>
      <c r="N35" s="102" t="str">
        <f t="shared" si="1"/>
        <v>EUR1x13F</v>
      </c>
      <c r="O35" s="228" t="str">
        <v>EUR1X13F=ICAP</v>
      </c>
      <c r="P35" s="266">
        <v>-7.4999999999999997E-2</v>
      </c>
      <c r="Q35" s="266">
        <v>-2.5000000000000001E-2</v>
      </c>
      <c r="R35" s="266">
        <f t="shared" si="2"/>
        <v>-0.05</v>
      </c>
      <c r="S35" s="266">
        <f t="shared" si="7"/>
        <v>4.9999999999999989E-2</v>
      </c>
      <c r="T35" s="298"/>
      <c r="U35" s="266">
        <v>-0.05</v>
      </c>
      <c r="V35" s="298"/>
      <c r="W35" s="144">
        <v>-0.05</v>
      </c>
      <c r="X35" s="338">
        <f>_xll.qlSimpleQuoteSetValue(F35,W35/100,Trigger)</f>
        <v>0</v>
      </c>
      <c r="Y35" s="333"/>
    </row>
    <row r="36" spans="1:25" x14ac:dyDescent="0.2">
      <c r="A36" s="207"/>
      <c r="B36" s="216">
        <f t="shared" si="3"/>
        <v>2</v>
      </c>
      <c r="C36" s="216" t="str">
        <f t="shared" si="4"/>
        <v>x</v>
      </c>
      <c r="D36" s="216" t="str">
        <f t="shared" si="5"/>
        <v>14F</v>
      </c>
      <c r="E36" s="226" t="str">
        <f t="shared" si="0"/>
        <v>EUR2x14F_Quote</v>
      </c>
      <c r="F36" s="216" t="str">
        <f>_xll.qlSimpleQuote(E36,,RateTickValue,Permanent,Trigger,ObjectOverwrite)</f>
        <v>EUR2x14F_Quote#0000</v>
      </c>
      <c r="G36" s="276" t="str">
        <f>_xll.ohRangeRetrieveError(F36)</f>
        <v/>
      </c>
      <c r="H36" s="249"/>
      <c r="J36" s="332"/>
      <c r="K36" s="342">
        <v>2</v>
      </c>
      <c r="L36" s="342" t="s">
        <v>217</v>
      </c>
      <c r="M36" s="342" t="str">
        <f t="shared" ref="M36:M58" si="9">K36+12&amp;"F"</f>
        <v>14F</v>
      </c>
      <c r="N36" s="102" t="str">
        <f t="shared" si="1"/>
        <v>EUR2x14F</v>
      </c>
      <c r="O36" s="228" t="str">
        <v>EUR2X14F=ICAP</v>
      </c>
      <c r="P36" s="266">
        <v>-8.1000000000000003E-2</v>
      </c>
      <c r="Q36" s="266">
        <v>-3.1E-2</v>
      </c>
      <c r="R36" s="266">
        <f t="shared" si="2"/>
        <v>-5.6000000000000001E-2</v>
      </c>
      <c r="S36" s="266">
        <f t="shared" si="7"/>
        <v>0.05</v>
      </c>
      <c r="T36" s="298"/>
      <c r="U36" s="266">
        <v>-5.6000000000000001E-2</v>
      </c>
      <c r="V36" s="298"/>
      <c r="W36" s="144">
        <v>-5.6000000000000001E-2</v>
      </c>
      <c r="X36" s="338">
        <f>_xll.qlSimpleQuoteSetValue(F36,W36/100,Trigger)</f>
        <v>0</v>
      </c>
      <c r="Y36" s="333"/>
    </row>
    <row r="37" spans="1:25" x14ac:dyDescent="0.2">
      <c r="A37" s="207"/>
      <c r="B37" s="216">
        <f t="shared" si="3"/>
        <v>3</v>
      </c>
      <c r="C37" s="216" t="str">
        <f t="shared" si="4"/>
        <v>x</v>
      </c>
      <c r="D37" s="216" t="str">
        <f t="shared" si="5"/>
        <v>15F</v>
      </c>
      <c r="E37" s="226" t="str">
        <f t="shared" ref="E37:E58" si="10">Currency&amp;$B37&amp;C37&amp;$D37&amp;QuoteSuffix</f>
        <v>EUR3x15F_Quote</v>
      </c>
      <c r="F37" s="216" t="str">
        <f>_xll.qlSimpleQuote(E37,,RateTickValue,Permanent,Trigger,ObjectOverwrite)</f>
        <v>EUR3x15F_Quote#0000</v>
      </c>
      <c r="G37" s="276" t="str">
        <f>_xll.ohRangeRetrieveError(F37)</f>
        <v/>
      </c>
      <c r="H37" s="249"/>
      <c r="J37" s="332"/>
      <c r="K37" s="342">
        <v>3</v>
      </c>
      <c r="L37" s="342" t="s">
        <v>217</v>
      </c>
      <c r="M37" s="342" t="str">
        <f t="shared" si="9"/>
        <v>15F</v>
      </c>
      <c r="N37" s="102" t="str">
        <f t="shared" ref="N37:N58" si="11">Currency&amp;$K37&amp;L37&amp;$M37</f>
        <v>EUR3x15F</v>
      </c>
      <c r="O37" s="228" t="str">
        <v>EUR3X15F=ICAP</v>
      </c>
      <c r="P37" s="266">
        <v>-8.6000000000000007E-2</v>
      </c>
      <c r="Q37" s="266">
        <v>-3.6000000000000004E-2</v>
      </c>
      <c r="R37" s="266">
        <f t="shared" si="2"/>
        <v>-6.1000000000000006E-2</v>
      </c>
      <c r="S37" s="266">
        <f t="shared" si="7"/>
        <v>0.05</v>
      </c>
      <c r="T37" s="298"/>
      <c r="U37" s="266">
        <v>-6.1000000000000006E-2</v>
      </c>
      <c r="V37" s="298"/>
      <c r="W37" s="144">
        <v>-6.1000000000000006E-2</v>
      </c>
      <c r="X37" s="338">
        <f>_xll.qlSimpleQuoteSetValue(F37,W37/100,Trigger)</f>
        <v>0</v>
      </c>
      <c r="Y37" s="333"/>
    </row>
    <row r="38" spans="1:25" x14ac:dyDescent="0.2">
      <c r="A38" s="207"/>
      <c r="B38" s="216">
        <f t="shared" si="3"/>
        <v>4</v>
      </c>
      <c r="C38" s="216" t="str">
        <f t="shared" si="4"/>
        <v>x</v>
      </c>
      <c r="D38" s="216" t="str">
        <f t="shared" si="5"/>
        <v>16F</v>
      </c>
      <c r="E38" s="226" t="str">
        <f t="shared" si="10"/>
        <v>EUR4x16F_Quote</v>
      </c>
      <c r="F38" s="216" t="str">
        <f>_xll.qlSimpleQuote(E38,,RateTickValue,Permanent,Trigger,ObjectOverwrite)</f>
        <v>EUR4x16F_Quote#0000</v>
      </c>
      <c r="G38" s="276" t="str">
        <f>_xll.ohRangeRetrieveError(F38)</f>
        <v/>
      </c>
      <c r="H38" s="249"/>
      <c r="J38" s="332"/>
      <c r="K38" s="342">
        <v>4</v>
      </c>
      <c r="L38" s="342" t="s">
        <v>217</v>
      </c>
      <c r="M38" s="342" t="str">
        <f t="shared" si="9"/>
        <v>16F</v>
      </c>
      <c r="N38" s="102" t="str">
        <f t="shared" si="11"/>
        <v>EUR4x16F</v>
      </c>
      <c r="O38" s="228" t="str">
        <v>EUR4X16F=ICAP</v>
      </c>
      <c r="P38" s="266">
        <v>-0.09</v>
      </c>
      <c r="Q38" s="266">
        <v>-0.04</v>
      </c>
      <c r="R38" s="266">
        <f t="shared" si="2"/>
        <v>-6.5000000000000002E-2</v>
      </c>
      <c r="S38" s="266">
        <f t="shared" si="7"/>
        <v>4.9999999999999989E-2</v>
      </c>
      <c r="T38" s="298"/>
      <c r="U38" s="266">
        <v>-6.5000000000000002E-2</v>
      </c>
      <c r="V38" s="298"/>
      <c r="W38" s="144">
        <v>-6.5000000000000002E-2</v>
      </c>
      <c r="X38" s="338">
        <f>_xll.qlSimpleQuoteSetValue(F38,W38/100,Trigger)</f>
        <v>0</v>
      </c>
      <c r="Y38" s="333"/>
    </row>
    <row r="39" spans="1:25" x14ac:dyDescent="0.2">
      <c r="A39" s="207"/>
      <c r="B39" s="216">
        <f t="shared" si="3"/>
        <v>5</v>
      </c>
      <c r="C39" s="216" t="str">
        <f t="shared" si="4"/>
        <v>x</v>
      </c>
      <c r="D39" s="216" t="str">
        <f t="shared" si="5"/>
        <v>17F</v>
      </c>
      <c r="E39" s="226" t="str">
        <f t="shared" si="10"/>
        <v>EUR5x17F_Quote</v>
      </c>
      <c r="F39" s="216" t="str">
        <f>_xll.qlSimpleQuote(E39,,RateTickValue,Permanent,Trigger,ObjectOverwrite)</f>
        <v>EUR5x17F_Quote#0000</v>
      </c>
      <c r="G39" s="276" t="str">
        <f>_xll.ohRangeRetrieveError(F39)</f>
        <v/>
      </c>
      <c r="H39" s="249"/>
      <c r="J39" s="332"/>
      <c r="K39" s="342">
        <v>5</v>
      </c>
      <c r="L39" s="342" t="s">
        <v>217</v>
      </c>
      <c r="M39" s="342" t="str">
        <f t="shared" si="9"/>
        <v>17F</v>
      </c>
      <c r="N39" s="102" t="str">
        <f t="shared" si="11"/>
        <v>EUR5x17F</v>
      </c>
      <c r="O39" s="228" t="str">
        <v>EUR5X17F=ICAP</v>
      </c>
      <c r="P39" s="266">
        <v>-9.4E-2</v>
      </c>
      <c r="Q39" s="266">
        <v>-4.3999999999999997E-2</v>
      </c>
      <c r="R39" s="266">
        <f t="shared" si="2"/>
        <v>-6.9000000000000006E-2</v>
      </c>
      <c r="S39" s="266">
        <f t="shared" si="7"/>
        <v>4.9999999999999989E-2</v>
      </c>
      <c r="T39" s="298"/>
      <c r="U39" s="266">
        <v>-6.9000000000000006E-2</v>
      </c>
      <c r="V39" s="298"/>
      <c r="W39" s="144">
        <v>-6.9000000000000006E-2</v>
      </c>
      <c r="X39" s="338">
        <f>_xll.qlSimpleQuoteSetValue(F39,W39/100,Trigger)</f>
        <v>0</v>
      </c>
      <c r="Y39" s="333"/>
    </row>
    <row r="40" spans="1:25" x14ac:dyDescent="0.2">
      <c r="A40" s="207"/>
      <c r="B40" s="216">
        <f t="shared" si="3"/>
        <v>6</v>
      </c>
      <c r="C40" s="216" t="str">
        <f t="shared" si="4"/>
        <v>x</v>
      </c>
      <c r="D40" s="216" t="str">
        <f t="shared" si="5"/>
        <v>18F</v>
      </c>
      <c r="E40" s="226" t="str">
        <f t="shared" si="10"/>
        <v>EUR6x18F_Quote</v>
      </c>
      <c r="F40" s="216" t="str">
        <f>_xll.qlSimpleQuote(E40,,RateTickValue,Permanent,Trigger,ObjectOverwrite)</f>
        <v>EUR6x18F_Quote#0000</v>
      </c>
      <c r="G40" s="276" t="str">
        <f>_xll.ohRangeRetrieveError(F40)</f>
        <v/>
      </c>
      <c r="H40" s="249"/>
      <c r="J40" s="332"/>
      <c r="K40" s="342">
        <v>6</v>
      </c>
      <c r="L40" s="342" t="s">
        <v>217</v>
      </c>
      <c r="M40" s="342" t="str">
        <f t="shared" si="9"/>
        <v>18F</v>
      </c>
      <c r="N40" s="102" t="str">
        <f t="shared" si="11"/>
        <v>EUR6x18F</v>
      </c>
      <c r="O40" s="228" t="str">
        <v>EUR6X18F=ICAP</v>
      </c>
      <c r="P40" s="266">
        <v>-9.7000000000000003E-2</v>
      </c>
      <c r="Q40" s="266">
        <v>-4.7E-2</v>
      </c>
      <c r="R40" s="266">
        <f t="shared" si="2"/>
        <v>-7.2000000000000008E-2</v>
      </c>
      <c r="S40" s="266">
        <f t="shared" si="7"/>
        <v>4.9999999999999989E-2</v>
      </c>
      <c r="T40" s="298"/>
      <c r="U40" s="266">
        <v>-7.2000000000000008E-2</v>
      </c>
      <c r="V40" s="298"/>
      <c r="W40" s="144">
        <v>-7.2000000000000008E-2</v>
      </c>
      <c r="X40" s="338">
        <f>_xll.qlSimpleQuoteSetValue(F40,W40/100,Trigger)</f>
        <v>-9.9999999999999178E-6</v>
      </c>
      <c r="Y40" s="333"/>
    </row>
    <row r="41" spans="1:25" x14ac:dyDescent="0.2">
      <c r="A41" s="207"/>
      <c r="B41" s="216">
        <f t="shared" si="3"/>
        <v>7</v>
      </c>
      <c r="C41" s="216" t="str">
        <f t="shared" si="4"/>
        <v>x</v>
      </c>
      <c r="D41" s="216" t="str">
        <f t="shared" si="5"/>
        <v>19F</v>
      </c>
      <c r="E41" s="226" t="str">
        <f t="shared" si="10"/>
        <v>EUR7x19F_Quote</v>
      </c>
      <c r="F41" s="216" t="str">
        <f>_xll.qlSimpleQuote(E41,,RateTickValue,Permanent,Trigger,ObjectOverwrite)</f>
        <v>EUR7x19F_Quote#0000</v>
      </c>
      <c r="G41" s="276" t="str">
        <f>_xll.ohRangeRetrieveError(F41)</f>
        <v/>
      </c>
      <c r="H41" s="249"/>
      <c r="J41" s="332"/>
      <c r="K41" s="342">
        <v>7</v>
      </c>
      <c r="L41" s="342" t="s">
        <v>217</v>
      </c>
      <c r="M41" s="342" t="str">
        <f t="shared" si="9"/>
        <v>19F</v>
      </c>
      <c r="N41" s="102" t="str">
        <f t="shared" si="11"/>
        <v>EUR7x19F</v>
      </c>
      <c r="O41" s="228" t="str">
        <v>EUR7X19F=ICAP</v>
      </c>
      <c r="P41" s="266">
        <v>-9.8000000000000004E-2</v>
      </c>
      <c r="Q41" s="266">
        <v>-4.8000000000000001E-2</v>
      </c>
      <c r="R41" s="266">
        <f t="shared" si="2"/>
        <v>-7.3000000000000009E-2</v>
      </c>
      <c r="S41" s="266">
        <f t="shared" si="7"/>
        <v>4.9999999999999989E-2</v>
      </c>
      <c r="T41" s="298"/>
      <c r="U41" s="266">
        <v>-7.3000000000000009E-2</v>
      </c>
      <c r="V41" s="298"/>
      <c r="W41" s="144">
        <v>-7.3000000000000009E-2</v>
      </c>
      <c r="X41" s="338">
        <f>_xll.qlSimpleQuoteSetValue(F41,W41/100,Trigger)</f>
        <v>0</v>
      </c>
      <c r="Y41" s="333"/>
    </row>
    <row r="42" spans="1:25" x14ac:dyDescent="0.2">
      <c r="A42" s="207"/>
      <c r="B42" s="216">
        <f t="shared" si="3"/>
        <v>8</v>
      </c>
      <c r="C42" s="216" t="str">
        <f t="shared" si="4"/>
        <v>x</v>
      </c>
      <c r="D42" s="216" t="str">
        <f t="shared" si="5"/>
        <v>20F</v>
      </c>
      <c r="E42" s="226" t="str">
        <f t="shared" si="10"/>
        <v>EUR8x20F_Quote</v>
      </c>
      <c r="F42" s="216" t="str">
        <f>_xll.qlSimpleQuote(E42,,RateTickValue,Permanent,Trigger,ObjectOverwrite)</f>
        <v>EUR8x20F_Quote#0000</v>
      </c>
      <c r="G42" s="276" t="str">
        <f>_xll.ohRangeRetrieveError(F42)</f>
        <v/>
      </c>
      <c r="H42" s="249"/>
      <c r="J42" s="332"/>
      <c r="K42" s="342">
        <v>8</v>
      </c>
      <c r="L42" s="342" t="s">
        <v>217</v>
      </c>
      <c r="M42" s="342" t="str">
        <f t="shared" si="9"/>
        <v>20F</v>
      </c>
      <c r="N42" s="102" t="str">
        <f t="shared" si="11"/>
        <v>EUR8x20F</v>
      </c>
      <c r="O42" s="228" t="str">
        <v>EUR8X20F=ICAP</v>
      </c>
      <c r="P42" s="266">
        <v>-9.9000000000000005E-2</v>
      </c>
      <c r="Q42" s="266">
        <v>-4.9000000000000002E-2</v>
      </c>
      <c r="R42" s="266">
        <f t="shared" si="2"/>
        <v>-7.400000000000001E-2</v>
      </c>
      <c r="S42" s="266">
        <f t="shared" si="7"/>
        <v>4.9999999999999989E-2</v>
      </c>
      <c r="T42" s="298"/>
      <c r="U42" s="266">
        <v>-7.400000000000001E-2</v>
      </c>
      <c r="V42" s="298"/>
      <c r="W42" s="144">
        <v>-7.400000000000001E-2</v>
      </c>
      <c r="X42" s="338">
        <f>_xll.qlSimpleQuoteSetValue(F42,W42/100,Trigger)</f>
        <v>0</v>
      </c>
      <c r="Y42" s="333"/>
    </row>
    <row r="43" spans="1:25" x14ac:dyDescent="0.2">
      <c r="A43" s="207"/>
      <c r="B43" s="216">
        <f t="shared" si="3"/>
        <v>9</v>
      </c>
      <c r="C43" s="216" t="str">
        <f t="shared" si="4"/>
        <v>x</v>
      </c>
      <c r="D43" s="216" t="str">
        <f t="shared" si="5"/>
        <v>21F</v>
      </c>
      <c r="E43" s="226" t="str">
        <f t="shared" si="10"/>
        <v>EUR9x21F_Quote</v>
      </c>
      <c r="F43" s="216" t="str">
        <f>_xll.qlSimpleQuote(E43,,RateTickValue,Permanent,Trigger,ObjectOverwrite)</f>
        <v>EUR9x21F_Quote#0000</v>
      </c>
      <c r="G43" s="276" t="str">
        <f>_xll.ohRangeRetrieveError(F43)</f>
        <v/>
      </c>
      <c r="H43" s="249"/>
      <c r="J43" s="332"/>
      <c r="K43" s="342">
        <v>9</v>
      </c>
      <c r="L43" s="342" t="s">
        <v>217</v>
      </c>
      <c r="M43" s="342" t="str">
        <f t="shared" si="9"/>
        <v>21F</v>
      </c>
      <c r="N43" s="102" t="str">
        <f t="shared" si="11"/>
        <v>EUR9x21F</v>
      </c>
      <c r="O43" s="228" t="str">
        <v>EUR9X21F=ICAP</v>
      </c>
      <c r="P43" s="266">
        <v>-9.9000000000000005E-2</v>
      </c>
      <c r="Q43" s="266">
        <v>-4.9000000000000002E-2</v>
      </c>
      <c r="R43" s="266">
        <f t="shared" si="2"/>
        <v>-7.400000000000001E-2</v>
      </c>
      <c r="S43" s="266">
        <f t="shared" si="7"/>
        <v>4.9999999999999989E-2</v>
      </c>
      <c r="T43" s="298"/>
      <c r="U43" s="266">
        <v>-7.400000000000001E-2</v>
      </c>
      <c r="V43" s="298"/>
      <c r="W43" s="144">
        <v>-7.400000000000001E-2</v>
      </c>
      <c r="X43" s="338">
        <f>_xll.qlSimpleQuoteSetValue(F43,W43/100,Trigger)</f>
        <v>0</v>
      </c>
      <c r="Y43" s="333"/>
    </row>
    <row r="44" spans="1:25" x14ac:dyDescent="0.2">
      <c r="A44" s="207"/>
      <c r="B44" s="216">
        <f t="shared" si="3"/>
        <v>10</v>
      </c>
      <c r="C44" s="216" t="str">
        <f t="shared" si="4"/>
        <v>x</v>
      </c>
      <c r="D44" s="216" t="str">
        <f t="shared" si="5"/>
        <v>22F</v>
      </c>
      <c r="E44" s="226" t="str">
        <f t="shared" si="10"/>
        <v>EUR10x22F_Quote</v>
      </c>
      <c r="F44" s="216" t="str">
        <f>_xll.qlSimpleQuote(E44,,RateTickValue,Permanent,Trigger,ObjectOverwrite)</f>
        <v>EUR10x22F_Quote#0000</v>
      </c>
      <c r="G44" s="276" t="str">
        <f>_xll.ohRangeRetrieveError(F44)</f>
        <v/>
      </c>
      <c r="H44" s="249"/>
      <c r="J44" s="332"/>
      <c r="K44" s="342">
        <v>10</v>
      </c>
      <c r="L44" s="342" t="s">
        <v>217</v>
      </c>
      <c r="M44" s="342" t="str">
        <f t="shared" si="9"/>
        <v>22F</v>
      </c>
      <c r="N44" s="102" t="str">
        <f t="shared" si="11"/>
        <v>EUR10x22F</v>
      </c>
      <c r="O44" s="228" t="str">
        <v>EUR10X22F=ICAP</v>
      </c>
      <c r="P44" s="266">
        <v>-9.9000000000000005E-2</v>
      </c>
      <c r="Q44" s="266">
        <v>-4.9000000000000002E-2</v>
      </c>
      <c r="R44" s="266">
        <f t="shared" si="2"/>
        <v>-7.400000000000001E-2</v>
      </c>
      <c r="S44" s="266">
        <f t="shared" si="7"/>
        <v>4.9999999999999989E-2</v>
      </c>
      <c r="T44" s="298"/>
      <c r="U44" s="266">
        <v>-7.400000000000001E-2</v>
      </c>
      <c r="V44" s="298"/>
      <c r="W44" s="144">
        <v>-7.400000000000001E-2</v>
      </c>
      <c r="X44" s="338">
        <f>_xll.qlSimpleQuoteSetValue(F44,W44/100,Trigger)</f>
        <v>0</v>
      </c>
      <c r="Y44" s="333"/>
    </row>
    <row r="45" spans="1:25" x14ac:dyDescent="0.2">
      <c r="A45" s="207"/>
      <c r="B45" s="216">
        <f t="shared" si="3"/>
        <v>11</v>
      </c>
      <c r="C45" s="216" t="str">
        <f t="shared" si="4"/>
        <v>x</v>
      </c>
      <c r="D45" s="216" t="str">
        <f t="shared" si="5"/>
        <v>23F</v>
      </c>
      <c r="E45" s="226" t="str">
        <f t="shared" si="10"/>
        <v>EUR11x23F_Quote</v>
      </c>
      <c r="F45" s="216" t="str">
        <f>_xll.qlSimpleQuote(E45,,RateTickValue,Permanent,Trigger,ObjectOverwrite)</f>
        <v>EUR11x23F_Quote#0000</v>
      </c>
      <c r="G45" s="276" t="str">
        <f>_xll.ohRangeRetrieveError(F45)</f>
        <v/>
      </c>
      <c r="H45" s="249"/>
      <c r="J45" s="332"/>
      <c r="K45" s="342">
        <v>11</v>
      </c>
      <c r="L45" s="342" t="s">
        <v>217</v>
      </c>
      <c r="M45" s="342" t="str">
        <f t="shared" si="9"/>
        <v>23F</v>
      </c>
      <c r="N45" s="102" t="str">
        <f t="shared" si="11"/>
        <v>EUR11x23F</v>
      </c>
      <c r="O45" s="228" t="str">
        <v>EUR11X23F=ICAP</v>
      </c>
      <c r="P45" s="266">
        <v>-9.8000000000000004E-2</v>
      </c>
      <c r="Q45" s="266">
        <v>-4.8000000000000001E-2</v>
      </c>
      <c r="R45" s="266">
        <f t="shared" si="2"/>
        <v>-7.3000000000000009E-2</v>
      </c>
      <c r="S45" s="266">
        <f t="shared" si="7"/>
        <v>4.9999999999999989E-2</v>
      </c>
      <c r="T45" s="298"/>
      <c r="U45" s="266">
        <v>-7.3000000000000009E-2</v>
      </c>
      <c r="V45" s="298"/>
      <c r="W45" s="144">
        <v>-7.3000000000000009E-2</v>
      </c>
      <c r="X45" s="338">
        <f>_xll.qlSimpleQuoteSetValue(F45,W45/100,Trigger)</f>
        <v>0</v>
      </c>
      <c r="Y45" s="333"/>
    </row>
    <row r="46" spans="1:25" x14ac:dyDescent="0.2">
      <c r="A46" s="207"/>
      <c r="B46" s="216">
        <f t="shared" si="3"/>
        <v>12</v>
      </c>
      <c r="C46" s="216" t="str">
        <f t="shared" si="4"/>
        <v>x</v>
      </c>
      <c r="D46" s="216" t="str">
        <f t="shared" si="5"/>
        <v>24F</v>
      </c>
      <c r="E46" s="226" t="str">
        <f t="shared" si="10"/>
        <v>EUR12x24F_Quote</v>
      </c>
      <c r="F46" s="216" t="str">
        <f>_xll.qlSimpleQuote(E46,,RateTickValue,Permanent,Trigger,ObjectOverwrite)</f>
        <v>EUR12x24F_Quote#0000</v>
      </c>
      <c r="G46" s="276" t="str">
        <f>_xll.ohRangeRetrieveError(F46)</f>
        <v/>
      </c>
      <c r="H46" s="249"/>
      <c r="J46" s="332"/>
      <c r="K46" s="342">
        <v>12</v>
      </c>
      <c r="L46" s="342" t="s">
        <v>217</v>
      </c>
      <c r="M46" s="342" t="str">
        <f t="shared" si="9"/>
        <v>24F</v>
      </c>
      <c r="N46" s="102" t="str">
        <f t="shared" si="11"/>
        <v>EUR12x24F</v>
      </c>
      <c r="O46" s="228" t="str">
        <v>EUR12X24F=ICAP</v>
      </c>
      <c r="P46" s="266">
        <v>-9.7000000000000003E-2</v>
      </c>
      <c r="Q46" s="266">
        <v>-4.7E-2</v>
      </c>
      <c r="R46" s="266">
        <f t="shared" si="2"/>
        <v>-7.2000000000000008E-2</v>
      </c>
      <c r="S46" s="266">
        <f t="shared" si="7"/>
        <v>4.9999999999999989E-2</v>
      </c>
      <c r="T46" s="298"/>
      <c r="U46" s="266">
        <v>-7.2000000000000008E-2</v>
      </c>
      <c r="V46" s="298"/>
      <c r="W46" s="144">
        <v>-7.2000000000000008E-2</v>
      </c>
      <c r="X46" s="338">
        <f>_xll.qlSimpleQuoteSetValue(F46,W46/100,Trigger)</f>
        <v>0</v>
      </c>
      <c r="Y46" s="333"/>
    </row>
    <row r="47" spans="1:25" x14ac:dyDescent="0.2">
      <c r="A47" s="207"/>
      <c r="B47" s="216">
        <f t="shared" si="3"/>
        <v>13</v>
      </c>
      <c r="C47" s="216" t="str">
        <f t="shared" si="4"/>
        <v>x</v>
      </c>
      <c r="D47" s="216" t="str">
        <f t="shared" si="5"/>
        <v>25F</v>
      </c>
      <c r="E47" s="226" t="str">
        <f t="shared" si="10"/>
        <v>EUR13x25F_Quote</v>
      </c>
      <c r="F47" s="216" t="str">
        <f>_xll.qlSimpleQuote(E47,,RateTickValue,Permanent,Trigger,ObjectOverwrite)</f>
        <v>EUR13x25F_Quote#0000</v>
      </c>
      <c r="G47" s="276" t="str">
        <f>_xll.ohRangeRetrieveError(F47)</f>
        <v/>
      </c>
      <c r="H47" s="249"/>
      <c r="J47" s="332"/>
      <c r="K47" s="342">
        <v>13</v>
      </c>
      <c r="L47" s="342" t="s">
        <v>217</v>
      </c>
      <c r="M47" s="342" t="str">
        <f t="shared" si="9"/>
        <v>25F</v>
      </c>
      <c r="N47" s="102" t="str">
        <f t="shared" si="11"/>
        <v>EUR13x25F</v>
      </c>
      <c r="O47" s="228" t="str">
        <v>EUR13X25F=ICAP</v>
      </c>
      <c r="P47" s="266" t="s">
        <v>145</v>
      </c>
      <c r="Q47" s="266" t="s">
        <v>145</v>
      </c>
      <c r="R47" s="266" t="e">
        <f t="shared" si="2"/>
        <v>#NUM!</v>
      </c>
      <c r="S47" s="266" t="e">
        <f t="shared" si="7"/>
        <v>#NUM!</v>
      </c>
      <c r="T47" s="298"/>
      <c r="U47" s="266" t="e">
        <v>#NUM!</v>
      </c>
      <c r="V47" s="298"/>
      <c r="W47" s="144" t="e">
        <v>#NUM!</v>
      </c>
      <c r="X47" s="338">
        <f>_xll.qlSimpleQuoteSetValue(F47,W47/100,Trigger)</f>
        <v>0</v>
      </c>
      <c r="Y47" s="333"/>
    </row>
    <row r="48" spans="1:25" x14ac:dyDescent="0.2">
      <c r="A48" s="207"/>
      <c r="B48" s="216">
        <f t="shared" si="3"/>
        <v>14</v>
      </c>
      <c r="C48" s="216" t="str">
        <f t="shared" si="4"/>
        <v>x</v>
      </c>
      <c r="D48" s="216" t="str">
        <f t="shared" si="5"/>
        <v>26F</v>
      </c>
      <c r="E48" s="226" t="str">
        <f t="shared" si="10"/>
        <v>EUR14x26F_Quote</v>
      </c>
      <c r="F48" s="216" t="str">
        <f>_xll.qlSimpleQuote(E48,,RateTickValue,Permanent,Trigger,ObjectOverwrite)</f>
        <v>EUR14x26F_Quote#0000</v>
      </c>
      <c r="G48" s="276" t="str">
        <f>_xll.ohRangeRetrieveError(F48)</f>
        <v/>
      </c>
      <c r="H48" s="249"/>
      <c r="J48" s="332"/>
      <c r="K48" s="342">
        <v>14</v>
      </c>
      <c r="L48" s="342" t="s">
        <v>217</v>
      </c>
      <c r="M48" s="342" t="str">
        <f t="shared" si="9"/>
        <v>26F</v>
      </c>
      <c r="N48" s="102" t="str">
        <f t="shared" si="11"/>
        <v>EUR14x26F</v>
      </c>
      <c r="O48" s="228" t="str">
        <v>EUR14X26F=ICAP</v>
      </c>
      <c r="P48" s="266" t="s">
        <v>145</v>
      </c>
      <c r="Q48" s="266" t="s">
        <v>145</v>
      </c>
      <c r="R48" s="266" t="e">
        <f t="shared" si="2"/>
        <v>#NUM!</v>
      </c>
      <c r="S48" s="266" t="e">
        <f t="shared" si="7"/>
        <v>#NUM!</v>
      </c>
      <c r="T48" s="298"/>
      <c r="U48" s="266" t="e">
        <v>#NUM!</v>
      </c>
      <c r="V48" s="298"/>
      <c r="W48" s="144" t="e">
        <v>#NUM!</v>
      </c>
      <c r="X48" s="338">
        <f>_xll.qlSimpleQuoteSetValue(F48,W48/100,Trigger)</f>
        <v>0</v>
      </c>
      <c r="Y48" s="333"/>
    </row>
    <row r="49" spans="1:25" x14ac:dyDescent="0.2">
      <c r="A49" s="207"/>
      <c r="B49" s="216">
        <f t="shared" si="3"/>
        <v>15</v>
      </c>
      <c r="C49" s="216" t="str">
        <f t="shared" si="4"/>
        <v>x</v>
      </c>
      <c r="D49" s="216" t="str">
        <f t="shared" si="5"/>
        <v>27F</v>
      </c>
      <c r="E49" s="226" t="str">
        <f t="shared" si="10"/>
        <v>EUR15x27F_Quote</v>
      </c>
      <c r="F49" s="216" t="str">
        <f>_xll.qlSimpleQuote(E49,,RateTickValue,Permanent,Trigger,ObjectOverwrite)</f>
        <v>EUR15x27F_Quote#0000</v>
      </c>
      <c r="G49" s="276" t="str">
        <f>_xll.ohRangeRetrieveError(F49)</f>
        <v/>
      </c>
      <c r="H49" s="249"/>
      <c r="J49" s="332"/>
      <c r="K49" s="342">
        <v>15</v>
      </c>
      <c r="L49" s="342" t="s">
        <v>217</v>
      </c>
      <c r="M49" s="342" t="str">
        <f t="shared" si="9"/>
        <v>27F</v>
      </c>
      <c r="N49" s="102" t="str">
        <f t="shared" si="11"/>
        <v>EUR15x27F</v>
      </c>
      <c r="O49" s="228" t="str">
        <v>EUR15X27F=ICAP</v>
      </c>
      <c r="P49" s="266" t="s">
        <v>145</v>
      </c>
      <c r="Q49" s="266" t="s">
        <v>145</v>
      </c>
      <c r="R49" s="266" t="e">
        <f t="shared" si="2"/>
        <v>#NUM!</v>
      </c>
      <c r="S49" s="266" t="e">
        <f t="shared" si="7"/>
        <v>#NUM!</v>
      </c>
      <c r="T49" s="298"/>
      <c r="U49" s="266" t="e">
        <v>#NUM!</v>
      </c>
      <c r="V49" s="298"/>
      <c r="W49" s="144" t="e">
        <v>#NUM!</v>
      </c>
      <c r="X49" s="338">
        <f>_xll.qlSimpleQuoteSetValue(F49,W49/100,Trigger)</f>
        <v>0</v>
      </c>
      <c r="Y49" s="333"/>
    </row>
    <row r="50" spans="1:25" x14ac:dyDescent="0.2">
      <c r="A50" s="207"/>
      <c r="B50" s="216">
        <f t="shared" si="3"/>
        <v>16</v>
      </c>
      <c r="C50" s="216" t="str">
        <f t="shared" si="4"/>
        <v>x</v>
      </c>
      <c r="D50" s="216" t="str">
        <f t="shared" si="5"/>
        <v>28F</v>
      </c>
      <c r="E50" s="226" t="str">
        <f t="shared" si="10"/>
        <v>EUR16x28F_Quote</v>
      </c>
      <c r="F50" s="216" t="str">
        <f>_xll.qlSimpleQuote(E50,,RateTickValue,Permanent,Trigger,ObjectOverwrite)</f>
        <v>EUR16x28F_Quote#0000</v>
      </c>
      <c r="G50" s="276" t="str">
        <f>_xll.ohRangeRetrieveError(F50)</f>
        <v/>
      </c>
      <c r="H50" s="249"/>
      <c r="J50" s="332"/>
      <c r="K50" s="342">
        <v>16</v>
      </c>
      <c r="L50" s="342" t="s">
        <v>217</v>
      </c>
      <c r="M50" s="342" t="str">
        <f t="shared" si="9"/>
        <v>28F</v>
      </c>
      <c r="N50" s="102" t="str">
        <f t="shared" si="11"/>
        <v>EUR16x28F</v>
      </c>
      <c r="O50" s="228" t="str">
        <v>EUR16X28F=ICAP</v>
      </c>
      <c r="P50" s="266" t="s">
        <v>145</v>
      </c>
      <c r="Q50" s="266" t="s">
        <v>145</v>
      </c>
      <c r="R50" s="266" t="e">
        <f t="shared" si="2"/>
        <v>#NUM!</v>
      </c>
      <c r="S50" s="266" t="e">
        <f t="shared" si="7"/>
        <v>#NUM!</v>
      </c>
      <c r="T50" s="298"/>
      <c r="U50" s="266" t="e">
        <v>#NUM!</v>
      </c>
      <c r="V50" s="298"/>
      <c r="W50" s="144" t="e">
        <v>#NUM!</v>
      </c>
      <c r="X50" s="338">
        <f>_xll.qlSimpleQuoteSetValue(F50,W50/100,Trigger)</f>
        <v>0</v>
      </c>
      <c r="Y50" s="333"/>
    </row>
    <row r="51" spans="1:25" x14ac:dyDescent="0.2">
      <c r="A51" s="207"/>
      <c r="B51" s="216">
        <f t="shared" si="3"/>
        <v>17</v>
      </c>
      <c r="C51" s="216" t="str">
        <f t="shared" si="4"/>
        <v>x</v>
      </c>
      <c r="D51" s="216" t="str">
        <f t="shared" si="5"/>
        <v>29F</v>
      </c>
      <c r="E51" s="226" t="str">
        <f t="shared" si="10"/>
        <v>EUR17x29F_Quote</v>
      </c>
      <c r="F51" s="216" t="str">
        <f>_xll.qlSimpleQuote(E51,,RateTickValue,Permanent,Trigger,ObjectOverwrite)</f>
        <v>EUR17x29F_Quote#0000</v>
      </c>
      <c r="G51" s="276" t="str">
        <f>_xll.ohRangeRetrieveError(F51)</f>
        <v/>
      </c>
      <c r="H51" s="249"/>
      <c r="J51" s="332"/>
      <c r="K51" s="342">
        <v>17</v>
      </c>
      <c r="L51" s="342" t="s">
        <v>217</v>
      </c>
      <c r="M51" s="342" t="str">
        <f t="shared" si="9"/>
        <v>29F</v>
      </c>
      <c r="N51" s="102" t="str">
        <f t="shared" si="11"/>
        <v>EUR17x29F</v>
      </c>
      <c r="O51" s="228" t="str">
        <v>EUR17X29F=ICAP</v>
      </c>
      <c r="P51" s="266" t="s">
        <v>145</v>
      </c>
      <c r="Q51" s="266" t="s">
        <v>145</v>
      </c>
      <c r="R51" s="266" t="e">
        <f t="shared" si="2"/>
        <v>#NUM!</v>
      </c>
      <c r="S51" s="266" t="e">
        <f t="shared" si="7"/>
        <v>#NUM!</v>
      </c>
      <c r="T51" s="298"/>
      <c r="U51" s="266" t="e">
        <v>#NUM!</v>
      </c>
      <c r="V51" s="298"/>
      <c r="W51" s="144" t="e">
        <v>#NUM!</v>
      </c>
      <c r="X51" s="338">
        <f>_xll.qlSimpleQuoteSetValue(F51,W51/100,Trigger)</f>
        <v>0</v>
      </c>
      <c r="Y51" s="333"/>
    </row>
    <row r="52" spans="1:25" x14ac:dyDescent="0.2">
      <c r="A52" s="207"/>
      <c r="B52" s="216">
        <f t="shared" si="3"/>
        <v>18</v>
      </c>
      <c r="C52" s="216" t="str">
        <f t="shared" si="4"/>
        <v>x</v>
      </c>
      <c r="D52" s="216" t="str">
        <f t="shared" si="5"/>
        <v>30F</v>
      </c>
      <c r="E52" s="226" t="str">
        <f t="shared" si="10"/>
        <v>EUR18x30F_Quote</v>
      </c>
      <c r="F52" s="216" t="str">
        <f>_xll.qlSimpleQuote(E52,,RateTickValue,Permanent,Trigger,ObjectOverwrite)</f>
        <v>EUR18x30F_Quote#0000</v>
      </c>
      <c r="G52" s="276" t="str">
        <f>_xll.ohRangeRetrieveError(F52)</f>
        <v/>
      </c>
      <c r="H52" s="249"/>
      <c r="J52" s="332"/>
      <c r="K52" s="342">
        <v>18</v>
      </c>
      <c r="L52" s="342" t="s">
        <v>217</v>
      </c>
      <c r="M52" s="342" t="str">
        <f t="shared" si="9"/>
        <v>30F</v>
      </c>
      <c r="N52" s="102" t="str">
        <f t="shared" si="11"/>
        <v>EUR18x30F</v>
      </c>
      <c r="O52" s="228" t="str">
        <v>EUR18X30F=ICAP</v>
      </c>
      <c r="P52" s="266" t="s">
        <v>145</v>
      </c>
      <c r="Q52" s="266" t="s">
        <v>145</v>
      </c>
      <c r="R52" s="266" t="e">
        <f t="shared" si="2"/>
        <v>#NUM!</v>
      </c>
      <c r="S52" s="266" t="e">
        <f t="shared" si="7"/>
        <v>#NUM!</v>
      </c>
      <c r="T52" s="298"/>
      <c r="U52" s="266" t="e">
        <v>#NUM!</v>
      </c>
      <c r="V52" s="298"/>
      <c r="W52" s="144" t="e">
        <v>#NUM!</v>
      </c>
      <c r="X52" s="338">
        <f>_xll.qlSimpleQuoteSetValue(F52,W52/100,Trigger)</f>
        <v>0</v>
      </c>
      <c r="Y52" s="333"/>
    </row>
    <row r="53" spans="1:25" x14ac:dyDescent="0.2">
      <c r="A53" s="207"/>
      <c r="B53" s="216">
        <f t="shared" si="3"/>
        <v>19</v>
      </c>
      <c r="C53" s="216" t="str">
        <f t="shared" si="4"/>
        <v>x</v>
      </c>
      <c r="D53" s="216" t="str">
        <f t="shared" si="5"/>
        <v>31F</v>
      </c>
      <c r="E53" s="226" t="str">
        <f t="shared" si="10"/>
        <v>EUR19x31F_Quote</v>
      </c>
      <c r="F53" s="216" t="str">
        <f>_xll.qlSimpleQuote(E53,,RateTickValue,Permanent,Trigger,ObjectOverwrite)</f>
        <v>EUR19x31F_Quote#0000</v>
      </c>
      <c r="G53" s="276" t="str">
        <f>_xll.ohRangeRetrieveError(F53)</f>
        <v/>
      </c>
      <c r="H53" s="249"/>
      <c r="J53" s="332"/>
      <c r="K53" s="342">
        <v>19</v>
      </c>
      <c r="L53" s="342" t="s">
        <v>217</v>
      </c>
      <c r="M53" s="342" t="str">
        <f t="shared" si="9"/>
        <v>31F</v>
      </c>
      <c r="N53" s="102" t="str">
        <f t="shared" si="11"/>
        <v>EUR19x31F</v>
      </c>
      <c r="O53" s="228" t="str">
        <v>EUR19X31F=ICAP</v>
      </c>
      <c r="P53" s="266" t="s">
        <v>145</v>
      </c>
      <c r="Q53" s="266" t="s">
        <v>145</v>
      </c>
      <c r="R53" s="266" t="e">
        <f t="shared" si="2"/>
        <v>#NUM!</v>
      </c>
      <c r="S53" s="266" t="e">
        <f t="shared" si="7"/>
        <v>#NUM!</v>
      </c>
      <c r="T53" s="298"/>
      <c r="U53" s="266" t="e">
        <v>#NUM!</v>
      </c>
      <c r="V53" s="298"/>
      <c r="W53" s="144" t="e">
        <v>#NUM!</v>
      </c>
      <c r="X53" s="338">
        <f>_xll.qlSimpleQuoteSetValue(F53,W53/100,Trigger)</f>
        <v>0</v>
      </c>
      <c r="Y53" s="333"/>
    </row>
    <row r="54" spans="1:25" x14ac:dyDescent="0.2">
      <c r="A54" s="207"/>
      <c r="B54" s="216">
        <f t="shared" si="3"/>
        <v>20</v>
      </c>
      <c r="C54" s="216" t="str">
        <f t="shared" si="4"/>
        <v>x</v>
      </c>
      <c r="D54" s="216" t="str">
        <f t="shared" si="5"/>
        <v>32F</v>
      </c>
      <c r="E54" s="226" t="str">
        <f t="shared" si="10"/>
        <v>EUR20x32F_Quote</v>
      </c>
      <c r="F54" s="216" t="str">
        <f>_xll.qlSimpleQuote(E54,,RateTickValue,Permanent,Trigger,ObjectOverwrite)</f>
        <v>EUR20x32F_Quote#0000</v>
      </c>
      <c r="G54" s="276" t="str">
        <f>_xll.ohRangeRetrieveError(F54)</f>
        <v/>
      </c>
      <c r="H54" s="249"/>
      <c r="J54" s="332"/>
      <c r="K54" s="342">
        <v>20</v>
      </c>
      <c r="L54" s="342" t="s">
        <v>217</v>
      </c>
      <c r="M54" s="342" t="str">
        <f t="shared" si="9"/>
        <v>32F</v>
      </c>
      <c r="N54" s="102" t="str">
        <f t="shared" si="11"/>
        <v>EUR20x32F</v>
      </c>
      <c r="O54" s="228" t="str">
        <v>EUR20X32F=ICAP</v>
      </c>
      <c r="P54" s="266" t="s">
        <v>145</v>
      </c>
      <c r="Q54" s="266" t="s">
        <v>145</v>
      </c>
      <c r="R54" s="266" t="e">
        <f t="shared" si="2"/>
        <v>#NUM!</v>
      </c>
      <c r="S54" s="266" t="e">
        <f t="shared" si="7"/>
        <v>#NUM!</v>
      </c>
      <c r="T54" s="298"/>
      <c r="U54" s="266" t="e">
        <v>#NUM!</v>
      </c>
      <c r="V54" s="298"/>
      <c r="W54" s="144" t="e">
        <v>#NUM!</v>
      </c>
      <c r="X54" s="338">
        <f>_xll.qlSimpleQuoteSetValue(F54,W54/100,Trigger)</f>
        <v>0</v>
      </c>
      <c r="Y54" s="333"/>
    </row>
    <row r="55" spans="1:25" x14ac:dyDescent="0.2">
      <c r="A55" s="207"/>
      <c r="B55" s="216">
        <f t="shared" si="3"/>
        <v>21</v>
      </c>
      <c r="C55" s="216" t="str">
        <f t="shared" si="4"/>
        <v>x</v>
      </c>
      <c r="D55" s="216" t="str">
        <f t="shared" si="5"/>
        <v>33F</v>
      </c>
      <c r="E55" s="226" t="str">
        <f t="shared" si="10"/>
        <v>EUR21x33F_Quote</v>
      </c>
      <c r="F55" s="216" t="str">
        <f>_xll.qlSimpleQuote(E55,,RateTickValue,Permanent,Trigger,ObjectOverwrite)</f>
        <v>EUR21x33F_Quote#0000</v>
      </c>
      <c r="G55" s="276" t="str">
        <f>_xll.ohRangeRetrieveError(F55)</f>
        <v/>
      </c>
      <c r="H55" s="249"/>
      <c r="J55" s="332"/>
      <c r="K55" s="342">
        <v>21</v>
      </c>
      <c r="L55" s="342" t="s">
        <v>217</v>
      </c>
      <c r="M55" s="342" t="str">
        <f t="shared" si="9"/>
        <v>33F</v>
      </c>
      <c r="N55" s="102" t="str">
        <f t="shared" si="11"/>
        <v>EUR21x33F</v>
      </c>
      <c r="O55" s="228" t="str">
        <v>EUR21X33F=ICAP</v>
      </c>
      <c r="P55" s="266" t="s">
        <v>145</v>
      </c>
      <c r="Q55" s="266" t="s">
        <v>145</v>
      </c>
      <c r="R55" s="266" t="e">
        <f t="shared" si="2"/>
        <v>#NUM!</v>
      </c>
      <c r="S55" s="266" t="e">
        <f t="shared" si="7"/>
        <v>#NUM!</v>
      </c>
      <c r="T55" s="298"/>
      <c r="U55" s="266" t="e">
        <v>#NUM!</v>
      </c>
      <c r="V55" s="298"/>
      <c r="W55" s="144" t="e">
        <v>#NUM!</v>
      </c>
      <c r="X55" s="338">
        <f>_xll.qlSimpleQuoteSetValue(F55,W55/100,Trigger)</f>
        <v>0</v>
      </c>
      <c r="Y55" s="333"/>
    </row>
    <row r="56" spans="1:25" x14ac:dyDescent="0.2">
      <c r="A56" s="207"/>
      <c r="B56" s="216">
        <f t="shared" si="3"/>
        <v>22</v>
      </c>
      <c r="C56" s="216" t="str">
        <f t="shared" si="4"/>
        <v>x</v>
      </c>
      <c r="D56" s="216" t="str">
        <f t="shared" si="5"/>
        <v>34F</v>
      </c>
      <c r="E56" s="226" t="str">
        <f t="shared" si="10"/>
        <v>EUR22x34F_Quote</v>
      </c>
      <c r="F56" s="216" t="str">
        <f>_xll.qlSimpleQuote(E56,,RateTickValue,Permanent,Trigger,ObjectOverwrite)</f>
        <v>EUR22x34F_Quote#0000</v>
      </c>
      <c r="G56" s="276" t="str">
        <f>_xll.ohRangeRetrieveError(F56)</f>
        <v/>
      </c>
      <c r="H56" s="249"/>
      <c r="J56" s="332"/>
      <c r="K56" s="342">
        <v>22</v>
      </c>
      <c r="L56" s="342" t="s">
        <v>217</v>
      </c>
      <c r="M56" s="342" t="str">
        <f t="shared" si="9"/>
        <v>34F</v>
      </c>
      <c r="N56" s="102" t="str">
        <f t="shared" si="11"/>
        <v>EUR22x34F</v>
      </c>
      <c r="O56" s="228" t="str">
        <v>EUR22X34F=ICAP</v>
      </c>
      <c r="P56" s="266" t="s">
        <v>145</v>
      </c>
      <c r="Q56" s="266" t="s">
        <v>145</v>
      </c>
      <c r="R56" s="266" t="e">
        <f t="shared" si="2"/>
        <v>#NUM!</v>
      </c>
      <c r="S56" s="266" t="e">
        <f t="shared" si="7"/>
        <v>#NUM!</v>
      </c>
      <c r="T56" s="298"/>
      <c r="U56" s="266" t="e">
        <v>#NUM!</v>
      </c>
      <c r="V56" s="298"/>
      <c r="W56" s="144" t="e">
        <v>#NUM!</v>
      </c>
      <c r="X56" s="338">
        <f>_xll.qlSimpleQuoteSetValue(F56,W56/100,Trigger)</f>
        <v>0</v>
      </c>
      <c r="Y56" s="333"/>
    </row>
    <row r="57" spans="1:25" x14ac:dyDescent="0.2">
      <c r="A57" s="207"/>
      <c r="B57" s="216">
        <f t="shared" si="3"/>
        <v>23</v>
      </c>
      <c r="C57" s="216" t="str">
        <f t="shared" si="4"/>
        <v>x</v>
      </c>
      <c r="D57" s="216" t="str">
        <f t="shared" si="5"/>
        <v>35F</v>
      </c>
      <c r="E57" s="226" t="str">
        <f t="shared" si="10"/>
        <v>EUR23x35F_Quote</v>
      </c>
      <c r="F57" s="216" t="str">
        <f>_xll.qlSimpleQuote(E57,,RateTickValue,Permanent,Trigger,ObjectOverwrite)</f>
        <v>EUR23x35F_Quote#0000</v>
      </c>
      <c r="G57" s="276" t="str">
        <f>_xll.ohRangeRetrieveError(F57)</f>
        <v/>
      </c>
      <c r="H57" s="249"/>
      <c r="J57" s="332"/>
      <c r="K57" s="342">
        <v>23</v>
      </c>
      <c r="L57" s="342" t="s">
        <v>217</v>
      </c>
      <c r="M57" s="342" t="str">
        <f t="shared" si="9"/>
        <v>35F</v>
      </c>
      <c r="N57" s="102" t="str">
        <f t="shared" si="11"/>
        <v>EUR23x35F</v>
      </c>
      <c r="O57" s="228" t="str">
        <v>EUR23X35F=ICAP</v>
      </c>
      <c r="P57" s="266" t="s">
        <v>145</v>
      </c>
      <c r="Q57" s="266" t="s">
        <v>145</v>
      </c>
      <c r="R57" s="266" t="e">
        <f t="shared" si="2"/>
        <v>#NUM!</v>
      </c>
      <c r="S57" s="266" t="e">
        <f t="shared" si="7"/>
        <v>#NUM!</v>
      </c>
      <c r="T57" s="298"/>
      <c r="U57" s="266" t="e">
        <v>#NUM!</v>
      </c>
      <c r="V57" s="298"/>
      <c r="W57" s="144" t="e">
        <v>#NUM!</v>
      </c>
      <c r="X57" s="338">
        <f>_xll.qlSimpleQuoteSetValue(F57,W57/100,Trigger)</f>
        <v>0</v>
      </c>
      <c r="Y57" s="333"/>
    </row>
    <row r="58" spans="1:25" x14ac:dyDescent="0.2">
      <c r="A58" s="207"/>
      <c r="B58" s="217">
        <f t="shared" si="3"/>
        <v>24</v>
      </c>
      <c r="C58" s="217" t="str">
        <f t="shared" si="4"/>
        <v>x</v>
      </c>
      <c r="D58" s="217" t="str">
        <f t="shared" si="5"/>
        <v>36F</v>
      </c>
      <c r="E58" s="227" t="str">
        <f t="shared" si="10"/>
        <v>EUR24x36F_Quote</v>
      </c>
      <c r="F58" s="217" t="str">
        <f>_xll.qlSimpleQuote(E58,,RateTickValue,Permanent,Trigger,ObjectOverwrite)</f>
        <v>EUR24x36F_Quote#0000</v>
      </c>
      <c r="G58" s="277" t="str">
        <f>_xll.ohRangeRetrieveError(F58)</f>
        <v/>
      </c>
      <c r="H58" s="249"/>
      <c r="J58" s="332"/>
      <c r="K58" s="343">
        <v>24</v>
      </c>
      <c r="L58" s="343" t="s">
        <v>217</v>
      </c>
      <c r="M58" s="343" t="str">
        <f t="shared" si="9"/>
        <v>36F</v>
      </c>
      <c r="N58" s="102" t="str">
        <f t="shared" si="11"/>
        <v>EUR24x36F</v>
      </c>
      <c r="O58" s="228" t="str">
        <v>EUR24X36F=ICAP</v>
      </c>
      <c r="P58" s="266">
        <v>-5.5E-2</v>
      </c>
      <c r="Q58" s="266">
        <v>-5.0000000000000001E-3</v>
      </c>
      <c r="R58" s="266">
        <f t="shared" si="2"/>
        <v>-0.03</v>
      </c>
      <c r="S58" s="268">
        <f t="shared" si="7"/>
        <v>0.05</v>
      </c>
      <c r="T58" s="298"/>
      <c r="U58" s="266">
        <v>-0.03</v>
      </c>
      <c r="V58" s="298"/>
      <c r="W58" s="144">
        <v>-0.03</v>
      </c>
      <c r="X58" s="338">
        <f>_xll.qlSimpleQuoteSetValue(F58,W58/100,Trigger)</f>
        <v>0</v>
      </c>
      <c r="Y58" s="333"/>
    </row>
    <row r="59" spans="1:25" x14ac:dyDescent="0.2">
      <c r="A59" s="250"/>
      <c r="B59" s="251"/>
      <c r="C59" s="251"/>
      <c r="D59" s="251"/>
      <c r="E59" s="251"/>
      <c r="F59" s="252"/>
      <c r="G59" s="252"/>
      <c r="H59" s="253"/>
      <c r="J59" s="334"/>
      <c r="K59" s="335"/>
      <c r="L59" s="335"/>
      <c r="M59" s="335"/>
      <c r="N59" s="335"/>
      <c r="O59" s="335"/>
      <c r="P59" s="335"/>
      <c r="Q59" s="335"/>
      <c r="R59" s="335"/>
      <c r="S59" s="328"/>
      <c r="T59" s="328"/>
      <c r="U59" s="335"/>
      <c r="V59" s="328"/>
      <c r="W59" s="335"/>
      <c r="X59" s="335"/>
      <c r="Y59" s="336"/>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Y41"/>
  <sheetViews>
    <sheetView showGridLines="0"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6.140625" style="13" hidden="1" customWidth="1" outlineLevel="1"/>
    <col min="6" max="6" width="21.4257812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1" width="4.28515625" style="13" customWidth="1"/>
    <col min="12" max="12" width="4.28515625" style="273" customWidth="1"/>
    <col min="13"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5" width="2.7109375" style="13" customWidth="1"/>
    <col min="26" max="16384" width="9.140625" style="13"/>
  </cols>
  <sheetData>
    <row r="1" spans="1:25" ht="11.25" customHeight="1" x14ac:dyDescent="0.2">
      <c r="A1" s="243"/>
      <c r="B1" s="86"/>
      <c r="C1" s="86"/>
      <c r="D1" s="86"/>
      <c r="E1" s="86"/>
      <c r="F1" s="86"/>
      <c r="G1" s="86"/>
      <c r="H1" s="87"/>
      <c r="J1" s="235" t="s">
        <v>78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203"/>
      <c r="G2" s="203"/>
      <c r="H2" s="245"/>
      <c r="J2" s="248"/>
      <c r="K2" s="202"/>
      <c r="L2" s="202"/>
      <c r="M2" s="202"/>
      <c r="N2" s="202"/>
      <c r="O2" s="294" t="str">
        <f>VLOOKUP(J1,AreaTable,2,FALSE)</f>
        <v>ICAP</v>
      </c>
      <c r="P2" s="202"/>
      <c r="Q2" s="202"/>
      <c r="R2" s="202"/>
      <c r="S2" s="202"/>
      <c r="T2" s="205"/>
      <c r="U2" s="205"/>
      <c r="V2" s="205"/>
      <c r="W2" s="205"/>
      <c r="X2" s="224">
        <f>_xll.ohTrigger(X5:X40)</f>
        <v>97</v>
      </c>
      <c r="Y2" s="249"/>
    </row>
    <row r="3" spans="1:25" ht="11.25" customHeight="1" x14ac:dyDescent="0.2">
      <c r="A3" s="237"/>
      <c r="B3" s="170"/>
      <c r="C3" s="170"/>
      <c r="D3" s="298"/>
      <c r="E3" s="298"/>
      <c r="F3" s="203"/>
      <c r="G3" s="203"/>
      <c r="H3" s="351"/>
      <c r="J3" s="207"/>
      <c r="K3" s="205"/>
      <c r="L3" s="205"/>
      <c r="M3" s="202"/>
      <c r="N3" s="202"/>
      <c r="O3" s="202"/>
      <c r="P3" s="202"/>
      <c r="Q3" s="202"/>
      <c r="R3" s="202"/>
      <c r="S3" s="202"/>
      <c r="T3" s="205"/>
      <c r="U3" s="205"/>
      <c r="V3" s="205"/>
      <c r="W3" s="202"/>
      <c r="X3" s="203"/>
      <c r="Y3" s="208"/>
    </row>
    <row r="4" spans="1:25" ht="21" customHeight="1" x14ac:dyDescent="0.2">
      <c r="A4" s="248"/>
      <c r="B4" s="244" t="s">
        <v>20</v>
      </c>
      <c r="C4" s="309"/>
      <c r="D4" s="309"/>
      <c r="E4" s="244" t="s">
        <v>183</v>
      </c>
      <c r="F4" s="244" t="s">
        <v>203</v>
      </c>
      <c r="G4" s="244" t="s">
        <v>202</v>
      </c>
      <c r="H4" s="249"/>
      <c r="J4" s="207"/>
      <c r="K4" s="294"/>
      <c r="L4" s="294"/>
      <c r="M4" s="294"/>
      <c r="N4" s="255" t="s">
        <v>150</v>
      </c>
      <c r="O4" s="256" t="str">
        <f>_xll.RData(O5:O40,P4:Q4,,ReutersRtMode,,P5)</f>
        <v>Paused at 17:15:04</v>
      </c>
      <c r="P4" s="257" t="s">
        <v>119</v>
      </c>
      <c r="Q4" s="257" t="s">
        <v>95</v>
      </c>
      <c r="R4" s="258" t="s">
        <v>218</v>
      </c>
      <c r="S4" s="213" t="s">
        <v>199</v>
      </c>
      <c r="T4" s="205"/>
      <c r="U4" s="212" t="s">
        <v>116</v>
      </c>
      <c r="V4" s="205"/>
      <c r="W4" s="221" t="s">
        <v>114</v>
      </c>
      <c r="X4" s="221" t="s">
        <v>113</v>
      </c>
      <c r="Y4" s="208"/>
    </row>
    <row r="5" spans="1:25" ht="11.25" customHeight="1" x14ac:dyDescent="0.2">
      <c r="A5" s="310"/>
      <c r="B5" s="105" t="str">
        <f>K5</f>
        <v>SW</v>
      </c>
      <c r="C5" s="106" t="s">
        <v>80</v>
      </c>
      <c r="D5" s="105"/>
      <c r="E5" s="225" t="str">
        <f t="shared" ref="E5:E40" si="0">Currency&amp;$C5&amp;$B5&amp;QuoteSuffix</f>
        <v>EUREONSW_Quote</v>
      </c>
      <c r="F5" s="215" t="str">
        <f>_xll.qlSimpleQuote(Currency&amp;$C5&amp;$B5&amp;QuoteSuffix,,RateTickValue,Permanent,Trigger,ObjectOverwrite)</f>
        <v>EUREONSW_Quote#0000</v>
      </c>
      <c r="G5" s="275" t="str">
        <f>_xll.ohRangeRetrieveError(F5)</f>
        <v/>
      </c>
      <c r="H5" s="249"/>
      <c r="J5" s="207"/>
      <c r="K5" s="259" t="s">
        <v>19</v>
      </c>
      <c r="L5" s="259" t="s">
        <v>78</v>
      </c>
      <c r="M5" s="259" t="s">
        <v>80</v>
      </c>
      <c r="N5" s="260" t="str">
        <f t="shared" ref="N5:N40" si="1">Currency&amp;$M5&amp;$K5</f>
        <v>EUREONSW</v>
      </c>
      <c r="O5" s="260" t="str">
        <f t="shared" ref="O5:O40" si="2">N5&amp;"="&amp;VLOOKUP(Contributor,ContributorTable,2,FALSE)</f>
        <v>EUREONSW=ICAP</v>
      </c>
      <c r="P5" s="209">
        <v>-0.38400000000000001</v>
      </c>
      <c r="Q5" s="209">
        <v>-0.28400000000000003</v>
      </c>
      <c r="R5" s="209">
        <f t="shared" ref="R5:R40" si="3">IF(ISERROR(AVERAGE(P5,Q5)),#NUM!,AVERAGE(P5,Q5))</f>
        <v>-0.33400000000000002</v>
      </c>
      <c r="S5" s="210">
        <f t="shared" ref="S5:S40" si="4">(R5-P5)*2</f>
        <v>9.9999999999999978E-2</v>
      </c>
      <c r="T5" s="270"/>
      <c r="U5" s="271">
        <v>-0.33400000000000002</v>
      </c>
      <c r="V5" s="270"/>
      <c r="W5" s="209">
        <f t="array" ref="W5:W40">QuoteLive</f>
        <v>-0.33400000000000002</v>
      </c>
      <c r="X5" s="264">
        <f>_xll.qlSimpleQuoteSetValue(F5,W5/100,Trigger)</f>
        <v>0</v>
      </c>
      <c r="Y5" s="208"/>
    </row>
    <row r="6" spans="1:25" ht="11.25" customHeight="1" x14ac:dyDescent="0.2">
      <c r="A6" s="310"/>
      <c r="B6" s="68" t="str">
        <f t="shared" ref="B6:B40" si="5">K6</f>
        <v>2W</v>
      </c>
      <c r="C6" s="107" t="s">
        <v>80</v>
      </c>
      <c r="D6" s="68"/>
      <c r="E6" s="226" t="str">
        <f t="shared" si="0"/>
        <v>EUREON2W_Quote</v>
      </c>
      <c r="F6" s="216" t="str">
        <f>_xll.qlSimpleQuote(Currency&amp;$C6&amp;$B6&amp;QuoteSuffix,,RateTickValue,Permanent,Trigger,ObjectOverwrite)</f>
        <v>EUREON2W_Quote#0000</v>
      </c>
      <c r="G6" s="276" t="str">
        <f>_xll.ohRangeRetrieveError(F6)</f>
        <v/>
      </c>
      <c r="H6" s="249"/>
      <c r="J6" s="207"/>
      <c r="K6" s="261" t="s">
        <v>18</v>
      </c>
      <c r="L6" s="261" t="s">
        <v>78</v>
      </c>
      <c r="M6" s="261" t="s">
        <v>80</v>
      </c>
      <c r="N6" s="262" t="str">
        <f t="shared" si="1"/>
        <v>EUREON2W</v>
      </c>
      <c r="O6" s="262" t="str">
        <f t="shared" si="2"/>
        <v>EUREON2W=ICAP</v>
      </c>
      <c r="P6" s="210">
        <v>-0.38400000000000001</v>
      </c>
      <c r="Q6" s="210">
        <v>-0.28400000000000003</v>
      </c>
      <c r="R6" s="210">
        <f t="shared" si="3"/>
        <v>-0.33400000000000002</v>
      </c>
      <c r="S6" s="210">
        <f t="shared" si="4"/>
        <v>9.9999999999999978E-2</v>
      </c>
      <c r="T6" s="270"/>
      <c r="U6" s="272">
        <v>-0.33400000000000002</v>
      </c>
      <c r="V6" s="270"/>
      <c r="W6" s="210">
        <v>-0.33400000000000002</v>
      </c>
      <c r="X6" s="265">
        <f>_xll.qlSimpleQuoteSetValue(F6,W6/100,Trigger)</f>
        <v>0</v>
      </c>
      <c r="Y6" s="208"/>
    </row>
    <row r="7" spans="1:25" ht="11.25" customHeight="1" x14ac:dyDescent="0.2">
      <c r="A7" s="310"/>
      <c r="B7" s="68" t="str">
        <f t="shared" si="5"/>
        <v>3W</v>
      </c>
      <c r="C7" s="107" t="s">
        <v>80</v>
      </c>
      <c r="D7" s="68"/>
      <c r="E7" s="226" t="str">
        <f t="shared" si="0"/>
        <v>EUREON3W_Quote</v>
      </c>
      <c r="F7" s="216" t="str">
        <f>_xll.qlSimpleQuote(Currency&amp;$C7&amp;$B7&amp;QuoteSuffix,,RateTickValue,Permanent,Trigger,ObjectOverwrite)</f>
        <v>EUREON3W_Quote#0000</v>
      </c>
      <c r="G7" s="276" t="str">
        <f>_xll.ohRangeRetrieveError(F7)</f>
        <v/>
      </c>
      <c r="H7" s="249"/>
      <c r="J7" s="207"/>
      <c r="K7" s="261" t="s">
        <v>17</v>
      </c>
      <c r="L7" s="261" t="s">
        <v>78</v>
      </c>
      <c r="M7" s="261" t="s">
        <v>80</v>
      </c>
      <c r="N7" s="262" t="str">
        <f t="shared" si="1"/>
        <v>EUREON3W</v>
      </c>
      <c r="O7" s="262" t="str">
        <f t="shared" si="2"/>
        <v>EUREON3W=ICAP</v>
      </c>
      <c r="P7" s="210">
        <v>-0.38400000000000001</v>
      </c>
      <c r="Q7" s="210">
        <v>-0.28400000000000003</v>
      </c>
      <c r="R7" s="210">
        <f t="shared" si="3"/>
        <v>-0.33400000000000002</v>
      </c>
      <c r="S7" s="210">
        <f t="shared" si="4"/>
        <v>9.9999999999999978E-2</v>
      </c>
      <c r="T7" s="270"/>
      <c r="U7" s="272">
        <v>-0.33400000000000002</v>
      </c>
      <c r="V7" s="270"/>
      <c r="W7" s="210">
        <v>-0.33400000000000002</v>
      </c>
      <c r="X7" s="265">
        <f>_xll.qlSimpleQuoteSetValue(F7,W7/100,Trigger)</f>
        <v>0</v>
      </c>
      <c r="Y7" s="208"/>
    </row>
    <row r="8" spans="1:25" ht="11.25" customHeight="1" x14ac:dyDescent="0.2">
      <c r="A8" s="207"/>
      <c r="B8" s="68" t="str">
        <f t="shared" si="5"/>
        <v>1M</v>
      </c>
      <c r="C8" s="107" t="s">
        <v>80</v>
      </c>
      <c r="D8" s="68"/>
      <c r="E8" s="226" t="str">
        <f t="shared" si="0"/>
        <v>EUREON1M_Quote</v>
      </c>
      <c r="F8" s="216" t="str">
        <f>_xll.qlSimpleQuote(Currency&amp;$C8&amp;$B8&amp;QuoteSuffix,,RateTickValue,Permanent,Trigger,ObjectOverwrite)</f>
        <v>EUREON1M_Quote#0000</v>
      </c>
      <c r="G8" s="276" t="str">
        <f>_xll.ohRangeRetrieveError(F8)</f>
        <v/>
      </c>
      <c r="H8" s="249"/>
      <c r="J8" s="207"/>
      <c r="K8" s="261" t="s">
        <v>16</v>
      </c>
      <c r="L8" s="261" t="s">
        <v>78</v>
      </c>
      <c r="M8" s="261" t="s">
        <v>80</v>
      </c>
      <c r="N8" s="262" t="str">
        <f t="shared" si="1"/>
        <v>EUREON1M</v>
      </c>
      <c r="O8" s="262" t="str">
        <f t="shared" si="2"/>
        <v>EUREON1M=ICAP</v>
      </c>
      <c r="P8" s="210">
        <v>-0.36199999999999999</v>
      </c>
      <c r="Q8" s="210">
        <v>-0.312</v>
      </c>
      <c r="R8" s="210">
        <f t="shared" si="3"/>
        <v>-0.33699999999999997</v>
      </c>
      <c r="S8" s="210">
        <f t="shared" si="4"/>
        <v>5.0000000000000044E-2</v>
      </c>
      <c r="T8" s="270"/>
      <c r="U8" s="272">
        <v>-0.33699999999999997</v>
      </c>
      <c r="V8" s="270"/>
      <c r="W8" s="210">
        <v>-0.33699999999999997</v>
      </c>
      <c r="X8" s="265">
        <f>_xll.qlSimpleQuoteSetValue(F8,W8/100,Trigger)</f>
        <v>0</v>
      </c>
      <c r="Y8" s="208"/>
    </row>
    <row r="9" spans="1:25" ht="11.25" customHeight="1" x14ac:dyDescent="0.2">
      <c r="A9" s="207"/>
      <c r="B9" s="68" t="str">
        <f t="shared" si="5"/>
        <v>2M</v>
      </c>
      <c r="C9" s="107" t="s">
        <v>80</v>
      </c>
      <c r="D9" s="68"/>
      <c r="E9" s="226" t="str">
        <f t="shared" si="0"/>
        <v>EUREON2M_Quote</v>
      </c>
      <c r="F9" s="216" t="str">
        <f>_xll.qlSimpleQuote(Currency&amp;$C9&amp;$B9&amp;QuoteSuffix,,RateTickValue,Permanent,Trigger,ObjectOverwrite)</f>
        <v>EUREON2M_Quote#0000</v>
      </c>
      <c r="G9" s="276" t="str">
        <f>_xll.ohRangeRetrieveError(F9)</f>
        <v/>
      </c>
      <c r="H9" s="249"/>
      <c r="J9" s="207"/>
      <c r="K9" s="261" t="s">
        <v>15</v>
      </c>
      <c r="L9" s="261" t="s">
        <v>78</v>
      </c>
      <c r="M9" s="261" t="s">
        <v>80</v>
      </c>
      <c r="N9" s="262" t="str">
        <f t="shared" si="1"/>
        <v>EUREON2M</v>
      </c>
      <c r="O9" s="262" t="str">
        <f t="shared" si="2"/>
        <v>EUREON2M=ICAP</v>
      </c>
      <c r="P9" s="210">
        <v>-0.372</v>
      </c>
      <c r="Q9" s="210">
        <v>-0.32200000000000001</v>
      </c>
      <c r="R9" s="210">
        <f t="shared" si="3"/>
        <v>-0.34699999999999998</v>
      </c>
      <c r="S9" s="210">
        <f t="shared" si="4"/>
        <v>5.0000000000000044E-2</v>
      </c>
      <c r="T9" s="270"/>
      <c r="U9" s="272">
        <v>-0.34699999999999998</v>
      </c>
      <c r="V9" s="270"/>
      <c r="W9" s="210">
        <v>-0.34699999999999998</v>
      </c>
      <c r="X9" s="265">
        <f>_xll.qlSimpleQuoteSetValue(F9,W9/100,Trigger)</f>
        <v>0</v>
      </c>
      <c r="Y9" s="208"/>
    </row>
    <row r="10" spans="1:25" ht="11.25" customHeight="1" x14ac:dyDescent="0.2">
      <c r="A10" s="207"/>
      <c r="B10" s="68" t="str">
        <f t="shared" si="5"/>
        <v>3M</v>
      </c>
      <c r="C10" s="107" t="s">
        <v>80</v>
      </c>
      <c r="D10" s="68"/>
      <c r="E10" s="226" t="str">
        <f t="shared" si="0"/>
        <v>EUREON3M_Quote</v>
      </c>
      <c r="F10" s="216" t="str">
        <f>_xll.qlSimpleQuote(Currency&amp;$C10&amp;$B10&amp;QuoteSuffix,,RateTickValue,Permanent,Trigger,ObjectOverwrite)</f>
        <v>EUREON3M_Quote#0000</v>
      </c>
      <c r="G10" s="276" t="str">
        <f>_xll.ohRangeRetrieveError(F10)</f>
        <v/>
      </c>
      <c r="H10" s="249"/>
      <c r="J10" s="207"/>
      <c r="K10" s="261" t="s">
        <v>14</v>
      </c>
      <c r="L10" s="261" t="s">
        <v>78</v>
      </c>
      <c r="M10" s="261" t="s">
        <v>80</v>
      </c>
      <c r="N10" s="262" t="str">
        <f t="shared" si="1"/>
        <v>EUREON3M</v>
      </c>
      <c r="O10" s="262" t="str">
        <f t="shared" si="2"/>
        <v>EUREON3M=ICAP</v>
      </c>
      <c r="P10" s="210">
        <v>-0.38200000000000001</v>
      </c>
      <c r="Q10" s="210">
        <v>-0.33200000000000002</v>
      </c>
      <c r="R10" s="210">
        <f t="shared" si="3"/>
        <v>-0.35699999999999998</v>
      </c>
      <c r="S10" s="210">
        <f t="shared" si="4"/>
        <v>5.0000000000000044E-2</v>
      </c>
      <c r="T10" s="270"/>
      <c r="U10" s="272">
        <v>-0.35699999999999998</v>
      </c>
      <c r="V10" s="270"/>
      <c r="W10" s="210">
        <v>-0.35699999999999998</v>
      </c>
      <c r="X10" s="265">
        <f>_xll.qlSimpleQuoteSetValue(F10,W10/100,Trigger)</f>
        <v>0</v>
      </c>
      <c r="Y10" s="208"/>
    </row>
    <row r="11" spans="1:25" ht="11.25" customHeight="1" x14ac:dyDescent="0.2">
      <c r="A11" s="207"/>
      <c r="B11" s="68" t="str">
        <f t="shared" si="5"/>
        <v>4M</v>
      </c>
      <c r="C11" s="107" t="s">
        <v>80</v>
      </c>
      <c r="D11" s="68"/>
      <c r="E11" s="226" t="str">
        <f t="shared" si="0"/>
        <v>EUREON4M_Quote</v>
      </c>
      <c r="F11" s="216" t="str">
        <f>_xll.qlSimpleQuote(Currency&amp;$C11&amp;$B11&amp;QuoteSuffix,,RateTickValue,Permanent,Trigger,ObjectOverwrite)</f>
        <v>EUREON4M_Quote#0000</v>
      </c>
      <c r="G11" s="276" t="str">
        <f>_xll.ohRangeRetrieveError(F11)</f>
        <v/>
      </c>
      <c r="H11" s="249"/>
      <c r="J11" s="207"/>
      <c r="K11" s="261" t="s">
        <v>13</v>
      </c>
      <c r="L11" s="261" t="s">
        <v>78</v>
      </c>
      <c r="M11" s="261" t="s">
        <v>80</v>
      </c>
      <c r="N11" s="262" t="str">
        <f t="shared" si="1"/>
        <v>EUREON4M</v>
      </c>
      <c r="O11" s="262" t="str">
        <f t="shared" si="2"/>
        <v>EUREON4M=ICAP</v>
      </c>
      <c r="P11" s="210">
        <v>-0.39400000000000002</v>
      </c>
      <c r="Q11" s="210">
        <v>-0.34400000000000003</v>
      </c>
      <c r="R11" s="210">
        <f t="shared" si="3"/>
        <v>-0.36899999999999999</v>
      </c>
      <c r="S11" s="210">
        <f t="shared" si="4"/>
        <v>5.0000000000000044E-2</v>
      </c>
      <c r="T11" s="270"/>
      <c r="U11" s="272">
        <v>-0.36899999999999999</v>
      </c>
      <c r="V11" s="270"/>
      <c r="W11" s="210">
        <v>-0.36899999999999999</v>
      </c>
      <c r="X11" s="265">
        <f>_xll.qlSimpleQuoteSetValue(F11,W11/100,Trigger)</f>
        <v>0</v>
      </c>
      <c r="Y11" s="208"/>
    </row>
    <row r="12" spans="1:25" ht="11.25" customHeight="1" x14ac:dyDescent="0.2">
      <c r="A12" s="207"/>
      <c r="B12" s="68" t="str">
        <f t="shared" si="5"/>
        <v>5M</v>
      </c>
      <c r="C12" s="107" t="s">
        <v>80</v>
      </c>
      <c r="D12" s="68"/>
      <c r="E12" s="226" t="str">
        <f t="shared" si="0"/>
        <v>EUREON5M_Quote</v>
      </c>
      <c r="F12" s="216" t="str">
        <f>_xll.qlSimpleQuote(Currency&amp;$C12&amp;$B12&amp;QuoteSuffix,,RateTickValue,Permanent,Trigger,ObjectOverwrite)</f>
        <v>EUREON5M_Quote#0000</v>
      </c>
      <c r="G12" s="276" t="str">
        <f>_xll.ohRangeRetrieveError(F12)</f>
        <v/>
      </c>
      <c r="H12" s="249"/>
      <c r="J12" s="207"/>
      <c r="K12" s="261" t="s">
        <v>12</v>
      </c>
      <c r="L12" s="261" t="s">
        <v>78</v>
      </c>
      <c r="M12" s="261" t="s">
        <v>80</v>
      </c>
      <c r="N12" s="262" t="str">
        <f t="shared" si="1"/>
        <v>EUREON5M</v>
      </c>
      <c r="O12" s="262" t="str">
        <f t="shared" si="2"/>
        <v>EUREON5M=ICAP</v>
      </c>
      <c r="P12" s="210">
        <v>-0.40400000000000003</v>
      </c>
      <c r="Q12" s="210">
        <v>-0.35399999999999998</v>
      </c>
      <c r="R12" s="210">
        <f t="shared" si="3"/>
        <v>-0.379</v>
      </c>
      <c r="S12" s="210">
        <f t="shared" si="4"/>
        <v>5.0000000000000044E-2</v>
      </c>
      <c r="T12" s="270"/>
      <c r="U12" s="272">
        <v>-0.379</v>
      </c>
      <c r="V12" s="270"/>
      <c r="W12" s="210">
        <v>-0.379</v>
      </c>
      <c r="X12" s="265">
        <f>_xll.qlSimpleQuoteSetValue(F12,W12/100,Trigger)</f>
        <v>0</v>
      </c>
      <c r="Y12" s="208"/>
    </row>
    <row r="13" spans="1:25" ht="11.25" customHeight="1" x14ac:dyDescent="0.2">
      <c r="A13" s="207"/>
      <c r="B13" s="68" t="str">
        <f t="shared" si="5"/>
        <v>6M</v>
      </c>
      <c r="C13" s="107" t="s">
        <v>80</v>
      </c>
      <c r="D13" s="68"/>
      <c r="E13" s="226" t="str">
        <f t="shared" si="0"/>
        <v>EUREON6M_Quote</v>
      </c>
      <c r="F13" s="216" t="str">
        <f>_xll.qlSimpleQuote(Currency&amp;$C13&amp;$B13&amp;QuoteSuffix,,RateTickValue,Permanent,Trigger,ObjectOverwrite)</f>
        <v>EUREON6M_Quote#0000</v>
      </c>
      <c r="G13" s="276" t="str">
        <f>_xll.ohRangeRetrieveError(F13)</f>
        <v/>
      </c>
      <c r="H13" s="249"/>
      <c r="J13" s="207"/>
      <c r="K13" s="261" t="s">
        <v>11</v>
      </c>
      <c r="L13" s="261" t="s">
        <v>78</v>
      </c>
      <c r="M13" s="261" t="s">
        <v>80</v>
      </c>
      <c r="N13" s="262" t="str">
        <f t="shared" si="1"/>
        <v>EUREON6M</v>
      </c>
      <c r="O13" s="262" t="str">
        <f t="shared" si="2"/>
        <v>EUREON6M=ICAP</v>
      </c>
      <c r="P13" s="210">
        <v>-0.41300000000000003</v>
      </c>
      <c r="Q13" s="210">
        <v>-0.36299999999999999</v>
      </c>
      <c r="R13" s="210">
        <f t="shared" si="3"/>
        <v>-0.38800000000000001</v>
      </c>
      <c r="S13" s="210">
        <f t="shared" si="4"/>
        <v>5.0000000000000044E-2</v>
      </c>
      <c r="T13" s="270"/>
      <c r="U13" s="272">
        <v>-0.38800000000000001</v>
      </c>
      <c r="V13" s="270"/>
      <c r="W13" s="210">
        <v>-0.38800000000000001</v>
      </c>
      <c r="X13" s="265">
        <f>_xll.qlSimpleQuoteSetValue(F13,W13/100,Trigger)</f>
        <v>0</v>
      </c>
      <c r="Y13" s="208"/>
    </row>
    <row r="14" spans="1:25" ht="11.25" customHeight="1" x14ac:dyDescent="0.2">
      <c r="A14" s="207"/>
      <c r="B14" s="68" t="str">
        <f t="shared" si="5"/>
        <v>7M</v>
      </c>
      <c r="C14" s="107" t="s">
        <v>80</v>
      </c>
      <c r="D14" s="68"/>
      <c r="E14" s="226" t="str">
        <f t="shared" si="0"/>
        <v>EUREON7M_Quote</v>
      </c>
      <c r="F14" s="216" t="str">
        <f>_xll.qlSimpleQuote(Currency&amp;$C14&amp;$B14&amp;QuoteSuffix,,RateTickValue,Permanent,Trigger,ObjectOverwrite)</f>
        <v>EUREON7M_Quote#0000</v>
      </c>
      <c r="G14" s="276" t="str">
        <f>_xll.ohRangeRetrieveError(F14)</f>
        <v/>
      </c>
      <c r="H14" s="249"/>
      <c r="J14" s="207"/>
      <c r="K14" s="261" t="s">
        <v>10</v>
      </c>
      <c r="L14" s="261" t="s">
        <v>78</v>
      </c>
      <c r="M14" s="261" t="s">
        <v>80</v>
      </c>
      <c r="N14" s="262" t="str">
        <f t="shared" si="1"/>
        <v>EUREON7M</v>
      </c>
      <c r="O14" s="262" t="str">
        <f t="shared" si="2"/>
        <v>EUREON7M=ICAP</v>
      </c>
      <c r="P14" s="210">
        <v>-0.42299999999999999</v>
      </c>
      <c r="Q14" s="210">
        <v>-0.373</v>
      </c>
      <c r="R14" s="210">
        <f t="shared" si="3"/>
        <v>-0.39800000000000002</v>
      </c>
      <c r="S14" s="210">
        <f t="shared" si="4"/>
        <v>4.9999999999999933E-2</v>
      </c>
      <c r="T14" s="270"/>
      <c r="U14" s="272">
        <v>-0.39800000000000002</v>
      </c>
      <c r="V14" s="270"/>
      <c r="W14" s="210">
        <v>-0.39800000000000002</v>
      </c>
      <c r="X14" s="265">
        <f>_xll.qlSimpleQuoteSetValue(F14,W14/100,Trigger)</f>
        <v>0</v>
      </c>
      <c r="Y14" s="208"/>
    </row>
    <row r="15" spans="1:25" ht="11.25" customHeight="1" x14ac:dyDescent="0.2">
      <c r="A15" s="207"/>
      <c r="B15" s="68" t="str">
        <f t="shared" si="5"/>
        <v>8M</v>
      </c>
      <c r="C15" s="107" t="s">
        <v>80</v>
      </c>
      <c r="D15" s="68"/>
      <c r="E15" s="226" t="str">
        <f t="shared" si="0"/>
        <v>EUREON8M_Quote</v>
      </c>
      <c r="F15" s="216" t="str">
        <f>_xll.qlSimpleQuote(Currency&amp;$C15&amp;$B15&amp;QuoteSuffix,,RateTickValue,Permanent,Trigger,ObjectOverwrite)</f>
        <v>EUREON8M_Quote#0000</v>
      </c>
      <c r="G15" s="276" t="str">
        <f>_xll.ohRangeRetrieveError(F15)</f>
        <v/>
      </c>
      <c r="H15" s="249"/>
      <c r="J15" s="207"/>
      <c r="K15" s="261" t="s">
        <v>9</v>
      </c>
      <c r="L15" s="261" t="s">
        <v>78</v>
      </c>
      <c r="M15" s="261" t="s">
        <v>80</v>
      </c>
      <c r="N15" s="262" t="str">
        <f t="shared" si="1"/>
        <v>EUREON8M</v>
      </c>
      <c r="O15" s="262" t="str">
        <f t="shared" si="2"/>
        <v>EUREON8M=ICAP</v>
      </c>
      <c r="P15" s="210">
        <v>-0.43</v>
      </c>
      <c r="Q15" s="210">
        <v>-0.38</v>
      </c>
      <c r="R15" s="210">
        <f t="shared" si="3"/>
        <v>-0.40500000000000003</v>
      </c>
      <c r="S15" s="210">
        <f t="shared" si="4"/>
        <v>4.9999999999999933E-2</v>
      </c>
      <c r="T15" s="270"/>
      <c r="U15" s="272">
        <v>-0.40500000000000003</v>
      </c>
      <c r="V15" s="270"/>
      <c r="W15" s="210">
        <v>-0.40500000000000003</v>
      </c>
      <c r="X15" s="265">
        <f>_xll.qlSimpleQuoteSetValue(F15,W15/100,Trigger)</f>
        <v>0</v>
      </c>
      <c r="Y15" s="208"/>
    </row>
    <row r="16" spans="1:25" ht="11.25" customHeight="1" x14ac:dyDescent="0.2">
      <c r="A16" s="207"/>
      <c r="B16" s="68" t="str">
        <f t="shared" si="5"/>
        <v>9M</v>
      </c>
      <c r="C16" s="107" t="s">
        <v>80</v>
      </c>
      <c r="D16" s="68"/>
      <c r="E16" s="226" t="str">
        <f t="shared" si="0"/>
        <v>EUREON9M_Quote</v>
      </c>
      <c r="F16" s="216" t="str">
        <f>_xll.qlSimpleQuote(Currency&amp;$C16&amp;$B16&amp;QuoteSuffix,,RateTickValue,Permanent,Trigger,ObjectOverwrite)</f>
        <v>EUREON9M_Quote#0000</v>
      </c>
      <c r="G16" s="276" t="str">
        <f>_xll.ohRangeRetrieveError(F16)</f>
        <v/>
      </c>
      <c r="H16" s="249"/>
      <c r="J16" s="207"/>
      <c r="K16" s="261" t="s">
        <v>8</v>
      </c>
      <c r="L16" s="261" t="s">
        <v>78</v>
      </c>
      <c r="M16" s="261" t="s">
        <v>80</v>
      </c>
      <c r="N16" s="262" t="str">
        <f t="shared" si="1"/>
        <v>EUREON9M</v>
      </c>
      <c r="O16" s="262" t="str">
        <f t="shared" si="2"/>
        <v>EUREON9M=ICAP</v>
      </c>
      <c r="P16" s="210">
        <v>-0.437</v>
      </c>
      <c r="Q16" s="210">
        <v>-0.38700000000000001</v>
      </c>
      <c r="R16" s="210">
        <f t="shared" si="3"/>
        <v>-0.41200000000000003</v>
      </c>
      <c r="S16" s="210">
        <f t="shared" si="4"/>
        <v>4.9999999999999933E-2</v>
      </c>
      <c r="T16" s="270"/>
      <c r="U16" s="272">
        <v>-0.41200000000000003</v>
      </c>
      <c r="V16" s="270"/>
      <c r="W16" s="210">
        <v>-0.41200000000000003</v>
      </c>
      <c r="X16" s="265">
        <f>_xll.qlSimpleQuoteSetValue(F16,W16/100,Trigger)</f>
        <v>0</v>
      </c>
      <c r="Y16" s="208"/>
    </row>
    <row r="17" spans="1:25" ht="11.25" customHeight="1" x14ac:dyDescent="0.2">
      <c r="A17" s="207"/>
      <c r="B17" s="68" t="str">
        <f t="shared" si="5"/>
        <v>10M</v>
      </c>
      <c r="C17" s="107" t="s">
        <v>80</v>
      </c>
      <c r="D17" s="68"/>
      <c r="E17" s="226" t="str">
        <f t="shared" si="0"/>
        <v>EUREON10M_Quote</v>
      </c>
      <c r="F17" s="216" t="str">
        <f>_xll.qlSimpleQuote(Currency&amp;$C17&amp;$B17&amp;QuoteSuffix,,RateTickValue,Permanent,Trigger,ObjectOverwrite)</f>
        <v>EUREON10M_Quote#0000</v>
      </c>
      <c r="G17" s="276" t="str">
        <f>_xll.ohRangeRetrieveError(F17)</f>
        <v/>
      </c>
      <c r="H17" s="249"/>
      <c r="J17" s="207"/>
      <c r="K17" s="261" t="s">
        <v>7</v>
      </c>
      <c r="L17" s="261" t="s">
        <v>78</v>
      </c>
      <c r="M17" s="261" t="s">
        <v>80</v>
      </c>
      <c r="N17" s="262" t="str">
        <f t="shared" si="1"/>
        <v>EUREON10M</v>
      </c>
      <c r="O17" s="262" t="str">
        <f t="shared" si="2"/>
        <v>EUREON10M=ICAP</v>
      </c>
      <c r="P17" s="210">
        <v>-0.44400000000000001</v>
      </c>
      <c r="Q17" s="210">
        <v>-0.39400000000000002</v>
      </c>
      <c r="R17" s="210">
        <f t="shared" si="3"/>
        <v>-0.41900000000000004</v>
      </c>
      <c r="S17" s="210">
        <f t="shared" si="4"/>
        <v>4.9999999999999933E-2</v>
      </c>
      <c r="T17" s="270"/>
      <c r="U17" s="272">
        <v>-0.41900000000000004</v>
      </c>
      <c r="V17" s="270"/>
      <c r="W17" s="210">
        <v>-0.41900000000000004</v>
      </c>
      <c r="X17" s="265">
        <f>_xll.qlSimpleQuoteSetValue(F17,W17/100,Trigger)</f>
        <v>0</v>
      </c>
      <c r="Y17" s="208"/>
    </row>
    <row r="18" spans="1:25" ht="11.25" customHeight="1" x14ac:dyDescent="0.2">
      <c r="A18" s="207"/>
      <c r="B18" s="68" t="str">
        <f t="shared" si="5"/>
        <v>11M</v>
      </c>
      <c r="C18" s="107" t="s">
        <v>80</v>
      </c>
      <c r="D18" s="68"/>
      <c r="E18" s="226" t="str">
        <f t="shared" si="0"/>
        <v>EUREON11M_Quote</v>
      </c>
      <c r="F18" s="216" t="str">
        <f>_xll.qlSimpleQuote(Currency&amp;$C18&amp;$B18&amp;QuoteSuffix,,RateTickValue,Permanent,Trigger,ObjectOverwrite)</f>
        <v>EUREON11M_Quote#0000</v>
      </c>
      <c r="G18" s="276" t="str">
        <f>_xll.ohRangeRetrieveError(F18)</f>
        <v/>
      </c>
      <c r="H18" s="249"/>
      <c r="J18" s="207"/>
      <c r="K18" s="261" t="s">
        <v>6</v>
      </c>
      <c r="L18" s="261" t="s">
        <v>78</v>
      </c>
      <c r="M18" s="261" t="s">
        <v>80</v>
      </c>
      <c r="N18" s="262" t="str">
        <f t="shared" si="1"/>
        <v>EUREON11M</v>
      </c>
      <c r="O18" s="262" t="str">
        <f t="shared" si="2"/>
        <v>EUREON11M=ICAP</v>
      </c>
      <c r="P18" s="210">
        <v>-0.45100000000000001</v>
      </c>
      <c r="Q18" s="210">
        <v>-0.40100000000000002</v>
      </c>
      <c r="R18" s="210">
        <f t="shared" si="3"/>
        <v>-0.42600000000000005</v>
      </c>
      <c r="S18" s="210">
        <f t="shared" si="4"/>
        <v>4.9999999999999933E-2</v>
      </c>
      <c r="T18" s="270"/>
      <c r="U18" s="272">
        <v>-0.42600000000000005</v>
      </c>
      <c r="V18" s="270"/>
      <c r="W18" s="210">
        <v>-0.42600000000000005</v>
      </c>
      <c r="X18" s="265">
        <f>_xll.qlSimpleQuoteSetValue(F18,W18/100,Trigger)</f>
        <v>0</v>
      </c>
      <c r="Y18" s="208"/>
    </row>
    <row r="19" spans="1:25" ht="11.25" customHeight="1" x14ac:dyDescent="0.2">
      <c r="A19" s="207"/>
      <c r="B19" s="68" t="str">
        <f t="shared" si="5"/>
        <v>1Y</v>
      </c>
      <c r="C19" s="107" t="s">
        <v>80</v>
      </c>
      <c r="D19" s="68"/>
      <c r="E19" s="226" t="str">
        <f t="shared" si="0"/>
        <v>EUREON1Y_Quote</v>
      </c>
      <c r="F19" s="216" t="str">
        <f>_xll.qlSimpleQuote(Currency&amp;$C19&amp;$B19&amp;QuoteSuffix,,RateTickValue,Permanent,Trigger,ObjectOverwrite)</f>
        <v>EUREON1Y_Quote#0000</v>
      </c>
      <c r="G19" s="276" t="str">
        <f>_xll.ohRangeRetrieveError(F19)</f>
        <v/>
      </c>
      <c r="H19" s="249"/>
      <c r="J19" s="207"/>
      <c r="K19" s="261" t="s">
        <v>5</v>
      </c>
      <c r="L19" s="261" t="s">
        <v>78</v>
      </c>
      <c r="M19" s="261" t="s">
        <v>80</v>
      </c>
      <c r="N19" s="262" t="str">
        <f t="shared" si="1"/>
        <v>EUREON1Y</v>
      </c>
      <c r="O19" s="262" t="str">
        <f t="shared" si="2"/>
        <v>EUREON1Y=ICAP</v>
      </c>
      <c r="P19" s="210">
        <v>-0.46600000000000003</v>
      </c>
      <c r="Q19" s="210">
        <v>-0.39600000000000002</v>
      </c>
      <c r="R19" s="210">
        <f t="shared" si="3"/>
        <v>-0.43100000000000005</v>
      </c>
      <c r="S19" s="210">
        <f t="shared" si="4"/>
        <v>6.9999999999999951E-2</v>
      </c>
      <c r="T19" s="270"/>
      <c r="U19" s="272">
        <v>-0.43100000000000005</v>
      </c>
      <c r="V19" s="270"/>
      <c r="W19" s="210">
        <v>-0.43100000000000005</v>
      </c>
      <c r="X19" s="265">
        <f>_xll.qlSimpleQuoteSetValue(F19,W19/100,Trigger)</f>
        <v>0</v>
      </c>
      <c r="Y19" s="208"/>
    </row>
    <row r="20" spans="1:25" ht="11.25" customHeight="1" x14ac:dyDescent="0.2">
      <c r="A20" s="207"/>
      <c r="B20" s="68" t="str">
        <f t="shared" si="5"/>
        <v>15M</v>
      </c>
      <c r="C20" s="107" t="s">
        <v>80</v>
      </c>
      <c r="D20" s="68"/>
      <c r="E20" s="226" t="str">
        <f t="shared" si="0"/>
        <v>EUREON15M_Quote</v>
      </c>
      <c r="F20" s="216" t="str">
        <f>_xll.qlSimpleQuote(Currency&amp;$C20&amp;$B20&amp;QuoteSuffix,,RateTickValue,Permanent,Trigger,ObjectOverwrite)</f>
        <v>EUREON15M_Quote#0000</v>
      </c>
      <c r="G20" s="276" t="str">
        <f>_xll.ohRangeRetrieveError(F20)</f>
        <v/>
      </c>
      <c r="H20" s="249"/>
      <c r="J20" s="207"/>
      <c r="K20" s="261" t="s">
        <v>65</v>
      </c>
      <c r="L20" s="261" t="s">
        <v>78</v>
      </c>
      <c r="M20" s="261" t="s">
        <v>80</v>
      </c>
      <c r="N20" s="262" t="str">
        <f t="shared" si="1"/>
        <v>EUREON15M</v>
      </c>
      <c r="O20" s="262" t="str">
        <f t="shared" si="2"/>
        <v>EUREON15M=ICAP</v>
      </c>
      <c r="P20" s="210">
        <v>-0.47200000000000003</v>
      </c>
      <c r="Q20" s="210">
        <v>-0.42199999999999999</v>
      </c>
      <c r="R20" s="210">
        <f t="shared" si="3"/>
        <v>-0.44700000000000001</v>
      </c>
      <c r="S20" s="210">
        <f t="shared" si="4"/>
        <v>5.0000000000000044E-2</v>
      </c>
      <c r="T20" s="270"/>
      <c r="U20" s="272">
        <v>-0.44700000000000001</v>
      </c>
      <c r="V20" s="270"/>
      <c r="W20" s="210">
        <v>-0.44700000000000001</v>
      </c>
      <c r="X20" s="265">
        <f>_xll.qlSimpleQuoteSetValue(F20,W20/100,Trigger)</f>
        <v>0</v>
      </c>
      <c r="Y20" s="208"/>
    </row>
    <row r="21" spans="1:25" ht="11.25" customHeight="1" x14ac:dyDescent="0.2">
      <c r="A21" s="207"/>
      <c r="B21" s="68" t="str">
        <f t="shared" si="5"/>
        <v>18M</v>
      </c>
      <c r="C21" s="107" t="s">
        <v>80</v>
      </c>
      <c r="D21" s="68"/>
      <c r="E21" s="226" t="str">
        <f t="shared" si="0"/>
        <v>EUREON18M_Quote</v>
      </c>
      <c r="F21" s="216" t="str">
        <f>_xll.qlSimpleQuote(Currency&amp;$C21&amp;$B21&amp;QuoteSuffix,,RateTickValue,Permanent,Trigger,ObjectOverwrite)</f>
        <v>EUREON18M_Quote#0000</v>
      </c>
      <c r="G21" s="276" t="str">
        <f>_xll.ohRangeRetrieveError(F21)</f>
        <v/>
      </c>
      <c r="H21" s="249"/>
      <c r="J21" s="207"/>
      <c r="K21" s="261" t="s">
        <v>64</v>
      </c>
      <c r="L21" s="261" t="s">
        <v>78</v>
      </c>
      <c r="M21" s="261" t="s">
        <v>80</v>
      </c>
      <c r="N21" s="262" t="str">
        <f t="shared" si="1"/>
        <v>EUREON18M</v>
      </c>
      <c r="O21" s="262" t="str">
        <f t="shared" si="2"/>
        <v>EUREON18M=ICAP</v>
      </c>
      <c r="P21" s="210">
        <v>-0.48399999999999999</v>
      </c>
      <c r="Q21" s="210">
        <v>-0.434</v>
      </c>
      <c r="R21" s="210">
        <f t="shared" si="3"/>
        <v>-0.45899999999999996</v>
      </c>
      <c r="S21" s="210">
        <f t="shared" si="4"/>
        <v>5.0000000000000044E-2</v>
      </c>
      <c r="T21" s="270"/>
      <c r="U21" s="272">
        <v>-0.45899999999999996</v>
      </c>
      <c r="V21" s="270"/>
      <c r="W21" s="210">
        <v>-0.45899999999999996</v>
      </c>
      <c r="X21" s="265">
        <f>_xll.qlSimpleQuoteSetValue(F21,W21/100,Trigger)</f>
        <v>0</v>
      </c>
      <c r="Y21" s="208"/>
    </row>
    <row r="22" spans="1:25" ht="11.25" customHeight="1" x14ac:dyDescent="0.2">
      <c r="A22" s="207"/>
      <c r="B22" s="68" t="str">
        <f t="shared" si="5"/>
        <v>21M</v>
      </c>
      <c r="C22" s="107" t="s">
        <v>80</v>
      </c>
      <c r="D22" s="68"/>
      <c r="E22" s="226" t="str">
        <f t="shared" si="0"/>
        <v>EUREON21M_Quote</v>
      </c>
      <c r="F22" s="216" t="str">
        <f>_xll.qlSimpleQuote(Currency&amp;$C22&amp;$B22&amp;QuoteSuffix,,RateTickValue,Permanent,Trigger,ObjectOverwrite)</f>
        <v>EUREON21M_Quote#0000</v>
      </c>
      <c r="G22" s="276" t="str">
        <f>_xll.ohRangeRetrieveError(F22)</f>
        <v/>
      </c>
      <c r="H22" s="249"/>
      <c r="J22" s="207"/>
      <c r="K22" s="261" t="s">
        <v>63</v>
      </c>
      <c r="L22" s="261" t="s">
        <v>78</v>
      </c>
      <c r="M22" s="261" t="s">
        <v>80</v>
      </c>
      <c r="N22" s="262" t="str">
        <f t="shared" si="1"/>
        <v>EUREON21M</v>
      </c>
      <c r="O22" s="262" t="str">
        <f t="shared" si="2"/>
        <v>EUREON21M=ICAP</v>
      </c>
      <c r="P22" s="210">
        <v>-0.49399999999999999</v>
      </c>
      <c r="Q22" s="210">
        <v>-0.44400000000000001</v>
      </c>
      <c r="R22" s="210">
        <f t="shared" si="3"/>
        <v>-0.46899999999999997</v>
      </c>
      <c r="S22" s="210">
        <f t="shared" si="4"/>
        <v>5.0000000000000044E-2</v>
      </c>
      <c r="T22" s="270"/>
      <c r="U22" s="272">
        <v>-0.46899999999999997</v>
      </c>
      <c r="V22" s="270"/>
      <c r="W22" s="210">
        <v>-0.46899999999999997</v>
      </c>
      <c r="X22" s="265">
        <f>_xll.qlSimpleQuoteSetValue(F22,W22/100,Trigger)</f>
        <v>0</v>
      </c>
      <c r="Y22" s="208"/>
    </row>
    <row r="23" spans="1:25" ht="11.25" customHeight="1" x14ac:dyDescent="0.2">
      <c r="A23" s="207"/>
      <c r="B23" s="68" t="str">
        <f t="shared" si="5"/>
        <v>2Y</v>
      </c>
      <c r="C23" s="107" t="s">
        <v>80</v>
      </c>
      <c r="D23" s="68"/>
      <c r="E23" s="226" t="str">
        <f t="shared" si="0"/>
        <v>EUREON2Y_Quote</v>
      </c>
      <c r="F23" s="216" t="str">
        <f>_xll.qlSimpleQuote(Currency&amp;$C23&amp;$B23&amp;QuoteSuffix,,RateTickValue,Permanent,Trigger,ObjectOverwrite)</f>
        <v>EUREON2Y_Quote#0000</v>
      </c>
      <c r="G23" s="276" t="str">
        <f>_xll.ohRangeRetrieveError(F23)</f>
        <v/>
      </c>
      <c r="H23" s="249"/>
      <c r="J23" s="207"/>
      <c r="K23" s="261" t="s">
        <v>55</v>
      </c>
      <c r="L23" s="261" t="s">
        <v>78</v>
      </c>
      <c r="M23" s="261" t="s">
        <v>80</v>
      </c>
      <c r="N23" s="262" t="str">
        <f t="shared" si="1"/>
        <v>EUREON2Y</v>
      </c>
      <c r="O23" s="262" t="str">
        <f t="shared" si="2"/>
        <v>EUREON2Y=ICAP</v>
      </c>
      <c r="P23" s="210">
        <v>-0.51200000000000001</v>
      </c>
      <c r="Q23" s="210">
        <v>-0.442</v>
      </c>
      <c r="R23" s="210">
        <f t="shared" si="3"/>
        <v>-0.47699999999999998</v>
      </c>
      <c r="S23" s="210">
        <f t="shared" si="4"/>
        <v>7.0000000000000062E-2</v>
      </c>
      <c r="T23" s="270"/>
      <c r="U23" s="272">
        <v>-0.47699999999999998</v>
      </c>
      <c r="V23" s="270"/>
      <c r="W23" s="210">
        <v>-0.47699999999999998</v>
      </c>
      <c r="X23" s="265">
        <f>_xll.qlSimpleQuoteSetValue(F23,W23/100,Trigger)</f>
        <v>0</v>
      </c>
      <c r="Y23" s="208"/>
    </row>
    <row r="24" spans="1:25" ht="11.25" customHeight="1" x14ac:dyDescent="0.2">
      <c r="A24" s="207"/>
      <c r="B24" s="68" t="str">
        <f t="shared" si="5"/>
        <v>3Y</v>
      </c>
      <c r="C24" s="107" t="s">
        <v>80</v>
      </c>
      <c r="D24" s="68"/>
      <c r="E24" s="226" t="str">
        <f t="shared" si="0"/>
        <v>EUREON3Y_Quote</v>
      </c>
      <c r="F24" s="216" t="str">
        <f>_xll.qlSimpleQuote(Currency&amp;$C24&amp;$B24&amp;QuoteSuffix,,RateTickValue,Permanent,Trigger,ObjectOverwrite)</f>
        <v>EUREON3Y_Quote#0000</v>
      </c>
      <c r="G24" s="276" t="str">
        <f>_xll.ohRangeRetrieveError(F24)</f>
        <v/>
      </c>
      <c r="H24" s="249"/>
      <c r="J24" s="207"/>
      <c r="K24" s="261" t="s">
        <v>54</v>
      </c>
      <c r="L24" s="261" t="s">
        <v>78</v>
      </c>
      <c r="M24" s="261" t="s">
        <v>80</v>
      </c>
      <c r="N24" s="262" t="str">
        <f t="shared" si="1"/>
        <v>EUREON3Y</v>
      </c>
      <c r="O24" s="262" t="str">
        <f t="shared" si="2"/>
        <v>EUREON3Y=ICAP</v>
      </c>
      <c r="P24" s="210">
        <v>-0.52300000000000002</v>
      </c>
      <c r="Q24" s="210">
        <v>-0.45300000000000001</v>
      </c>
      <c r="R24" s="210">
        <f t="shared" si="3"/>
        <v>-0.48799999999999999</v>
      </c>
      <c r="S24" s="210">
        <f t="shared" si="4"/>
        <v>7.0000000000000062E-2</v>
      </c>
      <c r="T24" s="270"/>
      <c r="U24" s="272">
        <v>-0.48799999999999999</v>
      </c>
      <c r="V24" s="270"/>
      <c r="W24" s="210">
        <v>-0.48799999999999999</v>
      </c>
      <c r="X24" s="265">
        <f>_xll.qlSimpleQuoteSetValue(F24,W24/100,Trigger)</f>
        <v>0</v>
      </c>
      <c r="Y24" s="208"/>
    </row>
    <row r="25" spans="1:25" ht="11.25" customHeight="1" x14ac:dyDescent="0.2">
      <c r="A25" s="207"/>
      <c r="B25" s="68" t="str">
        <f t="shared" si="5"/>
        <v>4Y</v>
      </c>
      <c r="C25" s="107" t="s">
        <v>80</v>
      </c>
      <c r="D25" s="68"/>
      <c r="E25" s="226" t="str">
        <f t="shared" si="0"/>
        <v>EUREON4Y_Quote</v>
      </c>
      <c r="F25" s="216" t="str">
        <f>_xll.qlSimpleQuote(Currency&amp;$C25&amp;$B25&amp;QuoteSuffix,,RateTickValue,Permanent,Trigger,ObjectOverwrite)</f>
        <v>EUREON4Y_Quote#0000</v>
      </c>
      <c r="G25" s="276" t="str">
        <f>_xll.ohRangeRetrieveError(F25)</f>
        <v/>
      </c>
      <c r="H25" s="249"/>
      <c r="J25" s="207"/>
      <c r="K25" s="261" t="s">
        <v>53</v>
      </c>
      <c r="L25" s="261" t="s">
        <v>78</v>
      </c>
      <c r="M25" s="261" t="s">
        <v>80</v>
      </c>
      <c r="N25" s="262" t="str">
        <f t="shared" si="1"/>
        <v>EUREON4Y</v>
      </c>
      <c r="O25" s="262" t="str">
        <f t="shared" si="2"/>
        <v>EUREON4Y=ICAP</v>
      </c>
      <c r="P25" s="210">
        <v>-0.501</v>
      </c>
      <c r="Q25" s="210">
        <v>-0.43099999999999999</v>
      </c>
      <c r="R25" s="210">
        <f t="shared" si="3"/>
        <v>-0.46599999999999997</v>
      </c>
      <c r="S25" s="210">
        <f t="shared" si="4"/>
        <v>7.0000000000000062E-2</v>
      </c>
      <c r="T25" s="270"/>
      <c r="U25" s="272">
        <v>-0.46599999999999997</v>
      </c>
      <c r="V25" s="270"/>
      <c r="W25" s="210">
        <v>-0.46599999999999997</v>
      </c>
      <c r="X25" s="265">
        <f>_xll.qlSimpleQuoteSetValue(F25,W25/100,Trigger)</f>
        <v>0</v>
      </c>
      <c r="Y25" s="208"/>
    </row>
    <row r="26" spans="1:25" ht="11.25" customHeight="1" x14ac:dyDescent="0.2">
      <c r="A26" s="207"/>
      <c r="B26" s="68" t="str">
        <f t="shared" si="5"/>
        <v>5Y</v>
      </c>
      <c r="C26" s="107" t="s">
        <v>80</v>
      </c>
      <c r="D26" s="68"/>
      <c r="E26" s="226" t="str">
        <f t="shared" si="0"/>
        <v>EUREON5Y_Quote</v>
      </c>
      <c r="F26" s="216" t="str">
        <f>_xll.qlSimpleQuote(Currency&amp;$C26&amp;$B26&amp;QuoteSuffix,,RateTickValue,Permanent,Trigger,ObjectOverwrite)</f>
        <v>EUREON5Y_Quote#0000</v>
      </c>
      <c r="G26" s="276" t="str">
        <f>_xll.ohRangeRetrieveError(F26)</f>
        <v/>
      </c>
      <c r="H26" s="249"/>
      <c r="J26" s="207"/>
      <c r="K26" s="261" t="s">
        <v>52</v>
      </c>
      <c r="L26" s="261" t="s">
        <v>78</v>
      </c>
      <c r="M26" s="261" t="s">
        <v>80</v>
      </c>
      <c r="N26" s="262" t="str">
        <f t="shared" si="1"/>
        <v>EUREON5Y</v>
      </c>
      <c r="O26" s="262" t="str">
        <f t="shared" si="2"/>
        <v>EUREON5Y=ICAP</v>
      </c>
      <c r="P26" s="210">
        <v>-0.44400000000000001</v>
      </c>
      <c r="Q26" s="210">
        <v>-0.374</v>
      </c>
      <c r="R26" s="210">
        <f t="shared" si="3"/>
        <v>-0.40900000000000003</v>
      </c>
      <c r="S26" s="210">
        <f t="shared" si="4"/>
        <v>6.9999999999999951E-2</v>
      </c>
      <c r="T26" s="270"/>
      <c r="U26" s="272">
        <v>-0.40900000000000003</v>
      </c>
      <c r="V26" s="270"/>
      <c r="W26" s="210">
        <v>-0.40900000000000003</v>
      </c>
      <c r="X26" s="265">
        <f>_xll.qlSimpleQuoteSetValue(F26,W26/100,Trigger)</f>
        <v>1.000000000000046E-5</v>
      </c>
      <c r="Y26" s="208"/>
    </row>
    <row r="27" spans="1:25" ht="11.25" customHeight="1" x14ac:dyDescent="0.2">
      <c r="A27" s="207"/>
      <c r="B27" s="68" t="str">
        <f t="shared" si="5"/>
        <v>6Y</v>
      </c>
      <c r="C27" s="107" t="s">
        <v>80</v>
      </c>
      <c r="D27" s="68"/>
      <c r="E27" s="226" t="str">
        <f t="shared" si="0"/>
        <v>EUREON6Y_Quote</v>
      </c>
      <c r="F27" s="216" t="str">
        <f>_xll.qlSimpleQuote(Currency&amp;$C27&amp;$B27&amp;QuoteSuffix,,RateTickValue,Permanent,Trigger,ObjectOverwrite)</f>
        <v>EUREON6Y_Quote#0000</v>
      </c>
      <c r="G27" s="276" t="str">
        <f>_xll.ohRangeRetrieveError(F27)</f>
        <v/>
      </c>
      <c r="H27" s="249"/>
      <c r="J27" s="207"/>
      <c r="K27" s="261" t="s">
        <v>51</v>
      </c>
      <c r="L27" s="261" t="s">
        <v>78</v>
      </c>
      <c r="M27" s="261" t="s">
        <v>80</v>
      </c>
      <c r="N27" s="262" t="str">
        <f t="shared" si="1"/>
        <v>EUREON6Y</v>
      </c>
      <c r="O27" s="262" t="str">
        <f t="shared" si="2"/>
        <v>EUREON6Y=ICAP</v>
      </c>
      <c r="P27" s="210">
        <v>-0.36599999999999999</v>
      </c>
      <c r="Q27" s="210">
        <v>-0.29599999999999999</v>
      </c>
      <c r="R27" s="210">
        <f t="shared" si="3"/>
        <v>-0.33099999999999996</v>
      </c>
      <c r="S27" s="210">
        <f t="shared" si="4"/>
        <v>7.0000000000000062E-2</v>
      </c>
      <c r="T27" s="270"/>
      <c r="U27" s="272">
        <v>-0.33099999999999996</v>
      </c>
      <c r="V27" s="270"/>
      <c r="W27" s="210">
        <v>-0.33099999999999996</v>
      </c>
      <c r="X27" s="265">
        <f>_xll.qlSimpleQuoteSetValue(F27,W27/100,Trigger)</f>
        <v>0</v>
      </c>
      <c r="Y27" s="208"/>
    </row>
    <row r="28" spans="1:25" ht="11.25" customHeight="1" x14ac:dyDescent="0.2">
      <c r="A28" s="207"/>
      <c r="B28" s="68" t="str">
        <f t="shared" si="5"/>
        <v>7Y</v>
      </c>
      <c r="C28" s="107" t="s">
        <v>80</v>
      </c>
      <c r="D28" s="68"/>
      <c r="E28" s="226" t="str">
        <f t="shared" si="0"/>
        <v>EUREON7Y_Quote</v>
      </c>
      <c r="F28" s="216" t="str">
        <f>_xll.qlSimpleQuote(Currency&amp;$C28&amp;$B28&amp;QuoteSuffix,,RateTickValue,Permanent,Trigger,ObjectOverwrite)</f>
        <v>EUREON7Y_Quote#0000</v>
      </c>
      <c r="G28" s="276" t="str">
        <f>_xll.ohRangeRetrieveError(F28)</f>
        <v/>
      </c>
      <c r="H28" s="249"/>
      <c r="J28" s="207"/>
      <c r="K28" s="261" t="s">
        <v>50</v>
      </c>
      <c r="L28" s="261" t="s">
        <v>78</v>
      </c>
      <c r="M28" s="261" t="s">
        <v>80</v>
      </c>
      <c r="N28" s="262" t="str">
        <f t="shared" si="1"/>
        <v>EUREON7Y</v>
      </c>
      <c r="O28" s="262" t="str">
        <f t="shared" si="2"/>
        <v>EUREON7Y=ICAP</v>
      </c>
      <c r="P28" s="210">
        <v>-0.26700000000000002</v>
      </c>
      <c r="Q28" s="210">
        <v>-0.19700000000000001</v>
      </c>
      <c r="R28" s="210">
        <f t="shared" si="3"/>
        <v>-0.23200000000000001</v>
      </c>
      <c r="S28" s="210">
        <f t="shared" si="4"/>
        <v>7.0000000000000007E-2</v>
      </c>
      <c r="T28" s="270"/>
      <c r="U28" s="272">
        <v>-0.23200000000000001</v>
      </c>
      <c r="V28" s="270"/>
      <c r="W28" s="210">
        <v>-0.23200000000000001</v>
      </c>
      <c r="X28" s="265">
        <f>_xll.qlSimpleQuoteSetValue(F28,W28/100,Trigger)</f>
        <v>0</v>
      </c>
      <c r="Y28" s="208"/>
    </row>
    <row r="29" spans="1:25" ht="11.25" customHeight="1" x14ac:dyDescent="0.2">
      <c r="A29" s="207"/>
      <c r="B29" s="68" t="str">
        <f t="shared" si="5"/>
        <v>8Y</v>
      </c>
      <c r="C29" s="107" t="s">
        <v>80</v>
      </c>
      <c r="D29" s="68"/>
      <c r="E29" s="226" t="str">
        <f t="shared" si="0"/>
        <v>EUREON8Y_Quote</v>
      </c>
      <c r="F29" s="216" t="str">
        <f>_xll.qlSimpleQuote(Currency&amp;$C29&amp;$B29&amp;QuoteSuffix,,RateTickValue,Permanent,Trigger,ObjectOverwrite)</f>
        <v>EUREON8Y_Quote#0000</v>
      </c>
      <c r="G29" s="276" t="str">
        <f>_xll.ohRangeRetrieveError(F29)</f>
        <v/>
      </c>
      <c r="H29" s="249"/>
      <c r="J29" s="207"/>
      <c r="K29" s="261" t="s">
        <v>49</v>
      </c>
      <c r="L29" s="261" t="s">
        <v>78</v>
      </c>
      <c r="M29" s="261" t="s">
        <v>80</v>
      </c>
      <c r="N29" s="262" t="str">
        <f t="shared" si="1"/>
        <v>EUREON8Y</v>
      </c>
      <c r="O29" s="262" t="str">
        <f t="shared" si="2"/>
        <v>EUREON8Y=ICAP</v>
      </c>
      <c r="P29" s="210">
        <v>-0.16200000000000001</v>
      </c>
      <c r="Q29" s="210">
        <v>-9.1999999999999998E-2</v>
      </c>
      <c r="R29" s="210">
        <f t="shared" si="3"/>
        <v>-0.127</v>
      </c>
      <c r="S29" s="210">
        <f t="shared" si="4"/>
        <v>7.0000000000000007E-2</v>
      </c>
      <c r="T29" s="270"/>
      <c r="U29" s="272">
        <v>-0.127</v>
      </c>
      <c r="V29" s="270"/>
      <c r="W29" s="210">
        <v>-0.127</v>
      </c>
      <c r="X29" s="265">
        <f>_xll.qlSimpleQuoteSetValue(F29,W29/100,Trigger)</f>
        <v>0</v>
      </c>
      <c r="Y29" s="208"/>
    </row>
    <row r="30" spans="1:25" ht="11.25" customHeight="1" x14ac:dyDescent="0.2">
      <c r="A30" s="207"/>
      <c r="B30" s="68" t="str">
        <f t="shared" si="5"/>
        <v>9Y</v>
      </c>
      <c r="C30" s="107" t="s">
        <v>80</v>
      </c>
      <c r="D30" s="68"/>
      <c r="E30" s="226" t="str">
        <f t="shared" si="0"/>
        <v>EUREON9Y_Quote</v>
      </c>
      <c r="F30" s="216" t="str">
        <f>_xll.qlSimpleQuote(Currency&amp;$C30&amp;$B30&amp;QuoteSuffix,,RateTickValue,Permanent,Trigger,ObjectOverwrite)</f>
        <v>EUREON9Y_Quote#0000</v>
      </c>
      <c r="G30" s="276" t="str">
        <f>_xll.ohRangeRetrieveError(F30)</f>
        <v/>
      </c>
      <c r="H30" s="249"/>
      <c r="J30" s="207"/>
      <c r="K30" s="261" t="s">
        <v>48</v>
      </c>
      <c r="L30" s="261" t="s">
        <v>78</v>
      </c>
      <c r="M30" s="261" t="s">
        <v>80</v>
      </c>
      <c r="N30" s="262" t="str">
        <f t="shared" si="1"/>
        <v>EUREON9Y</v>
      </c>
      <c r="O30" s="262" t="str">
        <f t="shared" si="2"/>
        <v>EUREON9Y=ICAP</v>
      </c>
      <c r="P30" s="210">
        <v>-5.5E-2</v>
      </c>
      <c r="Q30" s="210">
        <v>1.4999999999999999E-2</v>
      </c>
      <c r="R30" s="210">
        <f t="shared" si="3"/>
        <v>-0.02</v>
      </c>
      <c r="S30" s="210">
        <f t="shared" si="4"/>
        <v>7.0000000000000007E-2</v>
      </c>
      <c r="T30" s="270"/>
      <c r="U30" s="272">
        <v>-0.02</v>
      </c>
      <c r="V30" s="270"/>
      <c r="W30" s="210">
        <v>-0.02</v>
      </c>
      <c r="X30" s="265">
        <f>_xll.qlSimpleQuoteSetValue(F30,W30/100,Trigger)</f>
        <v>0</v>
      </c>
      <c r="Y30" s="208"/>
    </row>
    <row r="31" spans="1:25" ht="11.25" customHeight="1" x14ac:dyDescent="0.2">
      <c r="A31" s="207"/>
      <c r="B31" s="68" t="str">
        <f t="shared" si="5"/>
        <v>10Y</v>
      </c>
      <c r="C31" s="107" t="s">
        <v>80</v>
      </c>
      <c r="D31" s="68"/>
      <c r="E31" s="226" t="str">
        <f t="shared" si="0"/>
        <v>EUREON10Y_Quote</v>
      </c>
      <c r="F31" s="216" t="str">
        <f>_xll.qlSimpleQuote(Currency&amp;$C31&amp;$B31&amp;QuoteSuffix,,RateTickValue,Permanent,Trigger,ObjectOverwrite)</f>
        <v>EUREON10Y_Quote#0000</v>
      </c>
      <c r="G31" s="276" t="str">
        <f>_xll.ohRangeRetrieveError(F31)</f>
        <v/>
      </c>
      <c r="H31" s="249"/>
      <c r="J31" s="207"/>
      <c r="K31" s="261" t="s">
        <v>47</v>
      </c>
      <c r="L31" s="261" t="s">
        <v>78</v>
      </c>
      <c r="M31" s="261" t="s">
        <v>80</v>
      </c>
      <c r="N31" s="262" t="str">
        <f t="shared" si="1"/>
        <v>EUREON10Y</v>
      </c>
      <c r="O31" s="262" t="str">
        <f t="shared" si="2"/>
        <v>EUREON10Y=ICAP</v>
      </c>
      <c r="P31" s="210">
        <v>4.3999999999999997E-2</v>
      </c>
      <c r="Q31" s="210">
        <v>0.114</v>
      </c>
      <c r="R31" s="210">
        <f t="shared" si="3"/>
        <v>7.9000000000000001E-2</v>
      </c>
      <c r="S31" s="210">
        <f t="shared" si="4"/>
        <v>7.0000000000000007E-2</v>
      </c>
      <c r="T31" s="270"/>
      <c r="U31" s="272">
        <v>7.9000000000000001E-2</v>
      </c>
      <c r="V31" s="270"/>
      <c r="W31" s="210">
        <v>7.9000000000000001E-2</v>
      </c>
      <c r="X31" s="265">
        <f>_xll.qlSimpleQuoteSetValue(F31,W31/100,Trigger)</f>
        <v>0</v>
      </c>
      <c r="Y31" s="208"/>
    </row>
    <row r="32" spans="1:25" ht="11.25" customHeight="1" x14ac:dyDescent="0.2">
      <c r="A32" s="207"/>
      <c r="B32" s="68" t="str">
        <f t="shared" si="5"/>
        <v>11Y</v>
      </c>
      <c r="C32" s="107" t="s">
        <v>80</v>
      </c>
      <c r="D32" s="68"/>
      <c r="E32" s="226" t="str">
        <f t="shared" si="0"/>
        <v>EUREON11Y_Quote</v>
      </c>
      <c r="F32" s="216" t="str">
        <f>_xll.qlSimpleQuote(Currency&amp;$C32&amp;$B32&amp;QuoteSuffix,,RateTickValue,Permanent,Trigger,ObjectOverwrite)</f>
        <v>EUREON11Y_Quote#0000</v>
      </c>
      <c r="G32" s="276" t="str">
        <f>_xll.ohRangeRetrieveError(F32)</f>
        <v/>
      </c>
      <c r="H32" s="249"/>
      <c r="J32" s="207"/>
      <c r="K32" s="261" t="s">
        <v>46</v>
      </c>
      <c r="L32" s="261" t="s">
        <v>78</v>
      </c>
      <c r="M32" s="261" t="s">
        <v>80</v>
      </c>
      <c r="N32" s="262" t="str">
        <f t="shared" si="1"/>
        <v>EUREON11Y</v>
      </c>
      <c r="O32" s="262" t="str">
        <f t="shared" si="2"/>
        <v>EUREON11Y=ICAP</v>
      </c>
      <c r="P32" s="210">
        <v>0.13300000000000001</v>
      </c>
      <c r="Q32" s="210">
        <v>0.20300000000000001</v>
      </c>
      <c r="R32" s="210">
        <f t="shared" si="3"/>
        <v>0.16800000000000001</v>
      </c>
      <c r="S32" s="210">
        <f t="shared" si="4"/>
        <v>7.0000000000000007E-2</v>
      </c>
      <c r="T32" s="270"/>
      <c r="U32" s="272">
        <v>0.16800000000000001</v>
      </c>
      <c r="V32" s="270"/>
      <c r="W32" s="210">
        <v>0.16800000000000001</v>
      </c>
      <c r="X32" s="265">
        <f>_xll.qlSimpleQuoteSetValue(F32,W32/100,Trigger)</f>
        <v>0</v>
      </c>
      <c r="Y32" s="208"/>
    </row>
    <row r="33" spans="1:25" ht="11.25" customHeight="1" x14ac:dyDescent="0.2">
      <c r="A33" s="207"/>
      <c r="B33" s="68" t="str">
        <f t="shared" si="5"/>
        <v>12Y</v>
      </c>
      <c r="C33" s="107" t="s">
        <v>80</v>
      </c>
      <c r="D33" s="68"/>
      <c r="E33" s="226" t="str">
        <f t="shared" si="0"/>
        <v>EUREON12Y_Quote</v>
      </c>
      <c r="F33" s="216" t="str">
        <f>_xll.qlSimpleQuote(Currency&amp;$C33&amp;$B33&amp;QuoteSuffix,,RateTickValue,Permanent,Trigger,ObjectOverwrite)</f>
        <v>EUREON12Y_Quote#0000</v>
      </c>
      <c r="G33" s="276" t="str">
        <f>_xll.ohRangeRetrieveError(F33)</f>
        <v/>
      </c>
      <c r="H33" s="249"/>
      <c r="J33" s="207"/>
      <c r="K33" s="261" t="s">
        <v>45</v>
      </c>
      <c r="L33" s="261" t="s">
        <v>78</v>
      </c>
      <c r="M33" s="261" t="s">
        <v>80</v>
      </c>
      <c r="N33" s="262" t="str">
        <f t="shared" si="1"/>
        <v>EUREON12Y</v>
      </c>
      <c r="O33" s="262" t="str">
        <f t="shared" si="2"/>
        <v>EUREON12Y=ICAP</v>
      </c>
      <c r="P33" s="210">
        <v>0.216</v>
      </c>
      <c r="Q33" s="210">
        <v>0.28600000000000003</v>
      </c>
      <c r="R33" s="210">
        <f t="shared" si="3"/>
        <v>0.251</v>
      </c>
      <c r="S33" s="210">
        <f t="shared" si="4"/>
        <v>7.0000000000000007E-2</v>
      </c>
      <c r="T33" s="270"/>
      <c r="U33" s="272">
        <v>0.251</v>
      </c>
      <c r="V33" s="270"/>
      <c r="W33" s="210">
        <v>0.251</v>
      </c>
      <c r="X33" s="265">
        <f>_xll.qlSimpleQuoteSetValue(F33,W33/100,Trigger)</f>
        <v>0</v>
      </c>
      <c r="Y33" s="208"/>
    </row>
    <row r="34" spans="1:25" ht="11.25" customHeight="1" x14ac:dyDescent="0.2">
      <c r="A34" s="207"/>
      <c r="B34" s="68" t="str">
        <f t="shared" si="5"/>
        <v>15Y</v>
      </c>
      <c r="C34" s="107" t="s">
        <v>80</v>
      </c>
      <c r="D34" s="68"/>
      <c r="E34" s="226" t="str">
        <f t="shared" si="0"/>
        <v>EUREON15Y_Quote</v>
      </c>
      <c r="F34" s="216" t="str">
        <f>_xll.qlSimpleQuote(Currency&amp;$C34&amp;$B34&amp;QuoteSuffix,,RateTickValue,Permanent,Trigger,ObjectOverwrite)</f>
        <v>EUREON15Y_Quote#0000</v>
      </c>
      <c r="G34" s="276" t="str">
        <f>_xll.ohRangeRetrieveError(F34)</f>
        <v/>
      </c>
      <c r="H34" s="249"/>
      <c r="J34" s="207"/>
      <c r="K34" s="261" t="s">
        <v>42</v>
      </c>
      <c r="L34" s="261" t="s">
        <v>78</v>
      </c>
      <c r="M34" s="261" t="s">
        <v>80</v>
      </c>
      <c r="N34" s="262" t="str">
        <f t="shared" si="1"/>
        <v>EUREON15Y</v>
      </c>
      <c r="O34" s="262" t="str">
        <f t="shared" si="2"/>
        <v>EUREON15Y=ICAP</v>
      </c>
      <c r="P34" s="210">
        <v>0.39800000000000002</v>
      </c>
      <c r="Q34" s="210">
        <v>0.46800000000000003</v>
      </c>
      <c r="R34" s="210">
        <f t="shared" si="3"/>
        <v>0.43300000000000005</v>
      </c>
      <c r="S34" s="210">
        <f t="shared" si="4"/>
        <v>7.0000000000000062E-2</v>
      </c>
      <c r="T34" s="270"/>
      <c r="U34" s="272">
        <v>0.43300000000000005</v>
      </c>
      <c r="V34" s="270"/>
      <c r="W34" s="210">
        <v>0.43300000000000005</v>
      </c>
      <c r="X34" s="265">
        <f>_xll.qlSimpleQuoteSetValue(F34,W34/100,Trigger)</f>
        <v>0</v>
      </c>
      <c r="Y34" s="208"/>
    </row>
    <row r="35" spans="1:25" ht="11.25" customHeight="1" x14ac:dyDescent="0.2">
      <c r="A35" s="207"/>
      <c r="B35" s="68" t="str">
        <f t="shared" si="5"/>
        <v>20Y</v>
      </c>
      <c r="C35" s="107" t="s">
        <v>80</v>
      </c>
      <c r="D35" s="68"/>
      <c r="E35" s="226" t="str">
        <f t="shared" si="0"/>
        <v>EUREON20Y_Quote</v>
      </c>
      <c r="F35" s="216" t="str">
        <f>_xll.qlSimpleQuote(Currency&amp;$C35&amp;$B35&amp;QuoteSuffix,,RateTickValue,Permanent,Trigger,ObjectOverwrite)</f>
        <v>EUREON20Y_Quote#0000</v>
      </c>
      <c r="G35" s="276" t="str">
        <f>_xll.ohRangeRetrieveError(F35)</f>
        <v/>
      </c>
      <c r="H35" s="249"/>
      <c r="J35" s="207"/>
      <c r="K35" s="261" t="s">
        <v>37</v>
      </c>
      <c r="L35" s="261" t="s">
        <v>78</v>
      </c>
      <c r="M35" s="261" t="s">
        <v>80</v>
      </c>
      <c r="N35" s="262" t="str">
        <f t="shared" si="1"/>
        <v>EUREON20Y</v>
      </c>
      <c r="O35" s="262" t="str">
        <f t="shared" si="2"/>
        <v>EUREON20Y=ICAP</v>
      </c>
      <c r="P35" s="210">
        <v>0.54</v>
      </c>
      <c r="Q35" s="210">
        <v>0.61</v>
      </c>
      <c r="R35" s="210">
        <f t="shared" si="3"/>
        <v>0.57499999999999996</v>
      </c>
      <c r="S35" s="210">
        <f t="shared" si="4"/>
        <v>6.999999999999984E-2</v>
      </c>
      <c r="T35" s="270"/>
      <c r="U35" s="272">
        <v>0.57499999999999996</v>
      </c>
      <c r="V35" s="270"/>
      <c r="W35" s="210">
        <v>0.57499999999999996</v>
      </c>
      <c r="X35" s="265">
        <f>_xll.qlSimpleQuoteSetValue(F35,W35/100,Trigger)</f>
        <v>0</v>
      </c>
      <c r="Y35" s="208"/>
    </row>
    <row r="36" spans="1:25" ht="11.25" customHeight="1" x14ac:dyDescent="0.2">
      <c r="A36" s="207"/>
      <c r="B36" s="68" t="str">
        <f t="shared" si="5"/>
        <v>25Y</v>
      </c>
      <c r="C36" s="107" t="s">
        <v>80</v>
      </c>
      <c r="D36" s="68"/>
      <c r="E36" s="226" t="str">
        <f t="shared" si="0"/>
        <v>EUREON25Y_Quote</v>
      </c>
      <c r="F36" s="216" t="str">
        <f>_xll.qlSimpleQuote(Currency&amp;$C36&amp;$B36&amp;QuoteSuffix,,RateTickValue,Permanent,Trigger,ObjectOverwrite)</f>
        <v>EUREON25Y_Quote#0000</v>
      </c>
      <c r="G36" s="276" t="str">
        <f>_xll.ohRangeRetrieveError(F36)</f>
        <v/>
      </c>
      <c r="H36" s="249"/>
      <c r="J36" s="207"/>
      <c r="K36" s="261" t="s">
        <v>32</v>
      </c>
      <c r="L36" s="261" t="s">
        <v>78</v>
      </c>
      <c r="M36" s="261" t="s">
        <v>80</v>
      </c>
      <c r="N36" s="262" t="str">
        <f t="shared" si="1"/>
        <v>EUREON25Y</v>
      </c>
      <c r="O36" s="262" t="str">
        <f t="shared" si="2"/>
        <v>EUREON25Y=ICAP</v>
      </c>
      <c r="P36" s="210">
        <v>0.58599999999999997</v>
      </c>
      <c r="Q36" s="210">
        <v>0.65600000000000003</v>
      </c>
      <c r="R36" s="210">
        <f t="shared" si="3"/>
        <v>0.621</v>
      </c>
      <c r="S36" s="210">
        <f t="shared" si="4"/>
        <v>7.0000000000000062E-2</v>
      </c>
      <c r="T36" s="270"/>
      <c r="U36" s="272">
        <v>0.621</v>
      </c>
      <c r="V36" s="270"/>
      <c r="W36" s="210">
        <v>0.621</v>
      </c>
      <c r="X36" s="265">
        <f>_xll.qlSimpleQuoteSetValue(F36,W36/100,Trigger)</f>
        <v>0</v>
      </c>
      <c r="Y36" s="208"/>
    </row>
    <row r="37" spans="1:25" ht="11.25" customHeight="1" x14ac:dyDescent="0.2">
      <c r="A37" s="207"/>
      <c r="B37" s="68" t="str">
        <f t="shared" si="5"/>
        <v>30Y</v>
      </c>
      <c r="C37" s="107" t="s">
        <v>80</v>
      </c>
      <c r="D37" s="68"/>
      <c r="E37" s="226" t="str">
        <f t="shared" si="0"/>
        <v>EUREON30Y_Quote</v>
      </c>
      <c r="F37" s="216" t="str">
        <f>_xll.qlSimpleQuote(Currency&amp;$C37&amp;$B37&amp;QuoteSuffix,,RateTickValue,Permanent,Trigger,ObjectOverwrite)</f>
        <v>EUREON30Y_Quote#0000</v>
      </c>
      <c r="G37" s="276" t="str">
        <f>_xll.ohRangeRetrieveError(F37)</f>
        <v/>
      </c>
      <c r="H37" s="249"/>
      <c r="J37" s="207"/>
      <c r="K37" s="261" t="s">
        <v>27</v>
      </c>
      <c r="L37" s="261" t="s">
        <v>78</v>
      </c>
      <c r="M37" s="261" t="s">
        <v>80</v>
      </c>
      <c r="N37" s="262" t="str">
        <f t="shared" si="1"/>
        <v>EUREON30Y</v>
      </c>
      <c r="O37" s="262" t="str">
        <f t="shared" si="2"/>
        <v>EUREON30Y=ICAP</v>
      </c>
      <c r="P37" s="210">
        <v>0.59799999999999998</v>
      </c>
      <c r="Q37" s="210">
        <v>0.66800000000000004</v>
      </c>
      <c r="R37" s="210">
        <f t="shared" si="3"/>
        <v>0.63300000000000001</v>
      </c>
      <c r="S37" s="210">
        <f t="shared" si="4"/>
        <v>7.0000000000000062E-2</v>
      </c>
      <c r="T37" s="270"/>
      <c r="U37" s="272">
        <v>0.63300000000000001</v>
      </c>
      <c r="V37" s="270"/>
      <c r="W37" s="210">
        <v>0.63300000000000001</v>
      </c>
      <c r="X37" s="265">
        <f>_xll.qlSimpleQuoteSetValue(F37,W37/100,Trigger)</f>
        <v>0</v>
      </c>
      <c r="Y37" s="208"/>
    </row>
    <row r="38" spans="1:25" ht="11.25" customHeight="1" x14ac:dyDescent="0.2">
      <c r="A38" s="207"/>
      <c r="B38" s="68" t="str">
        <f t="shared" si="5"/>
        <v>40Y</v>
      </c>
      <c r="C38" s="107" t="s">
        <v>80</v>
      </c>
      <c r="D38" s="68"/>
      <c r="E38" s="226" t="str">
        <f t="shared" si="0"/>
        <v>EUREON40Y_Quote</v>
      </c>
      <c r="F38" s="216" t="str">
        <f>_xll.qlSimpleQuote(Currency&amp;$C38&amp;$B38&amp;QuoteSuffix,,RateTickValue,Permanent,Trigger,ObjectOverwrite)</f>
        <v>EUREON40Y_Quote#0000</v>
      </c>
      <c r="G38" s="276" t="str">
        <f>_xll.ohRangeRetrieveError(F38)</f>
        <v/>
      </c>
      <c r="H38" s="249"/>
      <c r="J38" s="207"/>
      <c r="K38" s="261" t="s">
        <v>25</v>
      </c>
      <c r="L38" s="261" t="s">
        <v>78</v>
      </c>
      <c r="M38" s="261" t="s">
        <v>80</v>
      </c>
      <c r="N38" s="262" t="str">
        <f t="shared" si="1"/>
        <v>EUREON40Y</v>
      </c>
      <c r="O38" s="262" t="str">
        <f t="shared" si="2"/>
        <v>EUREON40Y=ICAP</v>
      </c>
      <c r="P38" s="210">
        <v>0.60899999999999999</v>
      </c>
      <c r="Q38" s="210">
        <v>0.67900000000000005</v>
      </c>
      <c r="R38" s="210">
        <f t="shared" si="3"/>
        <v>0.64400000000000002</v>
      </c>
      <c r="S38" s="210">
        <f t="shared" si="4"/>
        <v>7.0000000000000062E-2</v>
      </c>
      <c r="T38" s="270"/>
      <c r="U38" s="272">
        <v>0.64400000000000002</v>
      </c>
      <c r="V38" s="270"/>
      <c r="W38" s="210">
        <v>0.64400000000000002</v>
      </c>
      <c r="X38" s="265">
        <f>_xll.qlSimpleQuoteSetValue(F38,W38/100,Trigger)</f>
        <v>0</v>
      </c>
      <c r="Y38" s="208"/>
    </row>
    <row r="39" spans="1:25" ht="11.25" customHeight="1" x14ac:dyDescent="0.2">
      <c r="A39" s="207"/>
      <c r="B39" s="68" t="str">
        <f t="shared" si="5"/>
        <v>50Y</v>
      </c>
      <c r="C39" s="107" t="s">
        <v>80</v>
      </c>
      <c r="D39" s="68"/>
      <c r="E39" s="226" t="str">
        <f t="shared" si="0"/>
        <v>EUREON50Y_Quote</v>
      </c>
      <c r="F39" s="216" t="str">
        <f>_xll.qlSimpleQuote(Currency&amp;$C39&amp;$B39&amp;QuoteSuffix,,RateTickValue,Permanent,Trigger,ObjectOverwrite)</f>
        <v>EUREON50Y_Quote#0000</v>
      </c>
      <c r="G39" s="276" t="str">
        <f>_xll.ohRangeRetrieveError(F39)</f>
        <v/>
      </c>
      <c r="H39" s="249"/>
      <c r="J39" s="207"/>
      <c r="K39" s="261" t="s">
        <v>24</v>
      </c>
      <c r="L39" s="261" t="s">
        <v>78</v>
      </c>
      <c r="M39" s="261" t="s">
        <v>80</v>
      </c>
      <c r="N39" s="262" t="str">
        <f t="shared" si="1"/>
        <v>EUREON50Y</v>
      </c>
      <c r="O39" s="262" t="str">
        <f t="shared" si="2"/>
        <v>EUREON50Y=ICAP</v>
      </c>
      <c r="P39" s="210">
        <v>0.58199999999999996</v>
      </c>
      <c r="Q39" s="210">
        <v>0.65200000000000002</v>
      </c>
      <c r="R39" s="210">
        <f t="shared" si="3"/>
        <v>0.61699999999999999</v>
      </c>
      <c r="S39" s="210">
        <f t="shared" si="4"/>
        <v>7.0000000000000062E-2</v>
      </c>
      <c r="T39" s="270"/>
      <c r="U39" s="272">
        <v>0.61699999999999999</v>
      </c>
      <c r="V39" s="270"/>
      <c r="W39" s="210">
        <v>0.61699999999999999</v>
      </c>
      <c r="X39" s="265">
        <f>_xll.qlSimpleQuoteSetValue(F39,W39/100,Trigger)</f>
        <v>0</v>
      </c>
      <c r="Y39" s="208"/>
    </row>
    <row r="40" spans="1:25" ht="11.25" customHeight="1" x14ac:dyDescent="0.2">
      <c r="A40" s="207"/>
      <c r="B40" s="68" t="str">
        <f t="shared" si="5"/>
        <v>60Y</v>
      </c>
      <c r="C40" s="107" t="s">
        <v>80</v>
      </c>
      <c r="D40" s="68"/>
      <c r="E40" s="226" t="str">
        <f t="shared" si="0"/>
        <v>EUREON60Y_Quote</v>
      </c>
      <c r="F40" s="216" t="str">
        <f>_xll.qlSimpleQuote(Currency&amp;$C40&amp;$B40&amp;QuoteSuffix,,RateTickValue,Permanent,Trigger,ObjectOverwrite)</f>
        <v>EUREON60Y_Quote#0000</v>
      </c>
      <c r="G40" s="276" t="str">
        <f>_xll.ohRangeRetrieveError(F40)</f>
        <v/>
      </c>
      <c r="H40" s="249"/>
      <c r="J40" s="207"/>
      <c r="K40" s="263" t="s">
        <v>23</v>
      </c>
      <c r="L40" s="263" t="s">
        <v>78</v>
      </c>
      <c r="M40" s="263" t="s">
        <v>80</v>
      </c>
      <c r="N40" s="262" t="str">
        <f t="shared" si="1"/>
        <v>EUREON60Y</v>
      </c>
      <c r="O40" s="262" t="str">
        <f t="shared" si="2"/>
        <v>EUREON60Y=ICAP</v>
      </c>
      <c r="P40" s="210">
        <v>0.56600000000000006</v>
      </c>
      <c r="Q40" s="210">
        <v>0.63600000000000001</v>
      </c>
      <c r="R40" s="210">
        <f t="shared" si="3"/>
        <v>0.60099999999999998</v>
      </c>
      <c r="S40" s="211">
        <f t="shared" si="4"/>
        <v>6.999999999999984E-2</v>
      </c>
      <c r="T40" s="270"/>
      <c r="U40" s="272">
        <v>0.60099999999999998</v>
      </c>
      <c r="V40" s="270"/>
      <c r="W40" s="210">
        <v>0.60099999999999998</v>
      </c>
      <c r="X40" s="265">
        <f>_xll.qlSimpleQuoteSetValue(F40,W40/100,Trigger)</f>
        <v>0</v>
      </c>
      <c r="Y40" s="208"/>
    </row>
    <row r="41" spans="1:25" ht="11.25" customHeight="1" x14ac:dyDescent="0.2">
      <c r="A41" s="250"/>
      <c r="B41" s="291"/>
      <c r="C41" s="291"/>
      <c r="D41" s="291"/>
      <c r="E41" s="291"/>
      <c r="F41" s="291"/>
      <c r="G41" s="291"/>
      <c r="H41" s="253"/>
      <c r="J41" s="250"/>
      <c r="K41" s="291"/>
      <c r="L41" s="291"/>
      <c r="M41" s="291"/>
      <c r="N41" s="291"/>
      <c r="O41" s="291"/>
      <c r="P41" s="291"/>
      <c r="Q41" s="291"/>
      <c r="R41" s="291"/>
      <c r="S41" s="251"/>
      <c r="T41" s="251"/>
      <c r="U41" s="291"/>
      <c r="V41" s="251"/>
      <c r="W41" s="291"/>
      <c r="X41" s="291"/>
      <c r="Y41" s="292"/>
    </row>
  </sheetData>
  <conditionalFormatting sqref="X16:X40">
    <cfRule type="cellIs" dxfId="39" priority="1" stopIfTrue="1" operator="greaterThan">
      <formula>0</formula>
    </cfRule>
    <cfRule type="cellIs" dxfId="38" priority="2" stopIfTrue="1" operator="lessThan">
      <formula>0</formula>
    </cfRule>
  </conditionalFormatting>
  <conditionalFormatting sqref="X5:X15">
    <cfRule type="cellIs" dxfId="37" priority="3" stopIfTrue="1" operator="greaterThan">
      <formula>0</formula>
    </cfRule>
    <cfRule type="cellIs" dxfId="36" priority="4"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A40"/>
  <sheetViews>
    <sheetView showGridLines="0" topLeftCell="J1" workbookViewId="0">
      <selection activeCell="Z2" sqref="Z2"/>
    </sheetView>
  </sheetViews>
  <sheetFormatPr defaultRowHeight="11.25" customHeight="1" outlineLevelCol="1" x14ac:dyDescent="0.2"/>
  <cols>
    <col min="1" max="1" width="2.7109375" style="61" hidden="1" customWidth="1" outlineLevel="1"/>
    <col min="2" max="2" width="17.28515625" style="61" hidden="1" customWidth="1" outlineLevel="1"/>
    <col min="3" max="4" width="4" style="61" hidden="1" customWidth="1" outlineLevel="1"/>
    <col min="5" max="5" width="6" style="61" hidden="1" customWidth="1" outlineLevel="1"/>
    <col min="6" max="6" width="21.42578125" style="61" hidden="1" customWidth="1" outlineLevel="1"/>
    <col min="7" max="7" width="26.5703125" style="61" hidden="1" customWidth="1" outlineLevel="1"/>
    <col min="8" max="8" width="15.5703125" style="61" hidden="1" customWidth="1" outlineLevel="1"/>
    <col min="9" max="9" width="2.7109375" style="61" hidden="1" customWidth="1" outlineLevel="1"/>
    <col min="10" max="10" width="2.7109375" style="61" customWidth="1" collapsed="1"/>
    <col min="11" max="11" width="2.7109375" style="61" customWidth="1"/>
    <col min="12" max="14" width="4.28515625" style="61" customWidth="1"/>
    <col min="15" max="15" width="14.7109375" style="61" customWidth="1"/>
    <col min="16" max="16" width="18.7109375" style="61" customWidth="1"/>
    <col min="17" max="21" width="10.7109375" style="61" customWidth="1"/>
    <col min="22" max="22" width="2.7109375" style="61" customWidth="1"/>
    <col min="23" max="23" width="10.7109375" style="61" customWidth="1"/>
    <col min="24" max="24" width="2.7109375" style="61" customWidth="1"/>
    <col min="25" max="26" width="10.7109375" style="61" customWidth="1"/>
    <col min="27" max="27" width="2.7109375" style="61" customWidth="1"/>
    <col min="28" max="16384" width="9.140625" style="61"/>
  </cols>
  <sheetData>
    <row r="1" spans="1:27" ht="11.25" customHeight="1" x14ac:dyDescent="0.2">
      <c r="A1" s="331"/>
      <c r="B1" s="86"/>
      <c r="C1" s="86"/>
      <c r="D1" s="86"/>
      <c r="E1" s="86"/>
      <c r="F1" s="86"/>
      <c r="G1" s="86"/>
      <c r="H1" s="86"/>
      <c r="I1" s="87"/>
      <c r="K1" s="320" t="s">
        <v>219</v>
      </c>
      <c r="L1" s="206"/>
      <c r="M1" s="348"/>
      <c r="N1" s="348"/>
      <c r="O1" s="348"/>
      <c r="P1" s="348"/>
      <c r="Q1" s="348"/>
      <c r="R1" s="348"/>
      <c r="S1" s="348"/>
      <c r="T1" s="348"/>
      <c r="U1" s="348"/>
      <c r="V1" s="348"/>
      <c r="W1" s="348"/>
      <c r="X1" s="348"/>
      <c r="Y1" s="348"/>
      <c r="Z1" s="206"/>
      <c r="AA1" s="247"/>
    </row>
    <row r="2" spans="1:27" ht="11.25" customHeight="1" x14ac:dyDescent="0.2">
      <c r="A2" s="88"/>
      <c r="B2" s="203"/>
      <c r="C2" s="203"/>
      <c r="D2" s="203"/>
      <c r="E2" s="203"/>
      <c r="F2" s="203"/>
      <c r="G2" s="203"/>
      <c r="H2" s="203"/>
      <c r="I2" s="245"/>
      <c r="K2" s="248"/>
      <c r="L2" s="202"/>
      <c r="M2" s="202"/>
      <c r="N2" s="202"/>
      <c r="O2" s="202"/>
      <c r="P2" s="294" t="str">
        <f>VLOOKUP(K1,AreaTable,2,FALSE)</f>
        <v>ICAP</v>
      </c>
      <c r="Q2" s="202"/>
      <c r="R2" s="202"/>
      <c r="S2" s="202"/>
      <c r="T2" s="202"/>
      <c r="U2" s="202"/>
      <c r="V2" s="205"/>
      <c r="W2" s="205"/>
      <c r="X2" s="205"/>
      <c r="Y2" s="205"/>
      <c r="Z2" s="224">
        <f>_xll.ohTrigger(Z5:Z16)</f>
        <v>37</v>
      </c>
      <c r="AA2" s="249"/>
    </row>
    <row r="3" spans="1:27" ht="11.25" customHeight="1" x14ac:dyDescent="0.2">
      <c r="A3" s="237"/>
      <c r="B3" s="170"/>
      <c r="C3" s="170"/>
      <c r="D3" s="170"/>
      <c r="E3" s="298"/>
      <c r="F3" s="298"/>
      <c r="G3" s="203"/>
      <c r="H3" s="203"/>
      <c r="I3" s="351"/>
      <c r="K3" s="207"/>
      <c r="L3" s="205"/>
      <c r="M3" s="202"/>
      <c r="N3" s="202"/>
      <c r="O3" s="202"/>
      <c r="P3" s="202"/>
      <c r="Q3" s="202"/>
      <c r="R3" s="202"/>
      <c r="S3" s="202"/>
      <c r="T3" s="202"/>
      <c r="U3" s="202"/>
      <c r="V3" s="205"/>
      <c r="W3" s="205"/>
      <c r="X3" s="205"/>
      <c r="Y3" s="202"/>
      <c r="Z3" s="171"/>
      <c r="AA3" s="208"/>
    </row>
    <row r="4" spans="1:27" s="386" customFormat="1" ht="21" customHeight="1" x14ac:dyDescent="0.25">
      <c r="A4" s="373"/>
      <c r="B4" s="244" t="s">
        <v>185</v>
      </c>
      <c r="C4" s="244"/>
      <c r="D4" s="309"/>
      <c r="E4" s="309" t="s">
        <v>111</v>
      </c>
      <c r="F4" s="244" t="s">
        <v>183</v>
      </c>
      <c r="G4" s="244" t="s">
        <v>203</v>
      </c>
      <c r="H4" s="244" t="s">
        <v>202</v>
      </c>
      <c r="I4" s="375"/>
      <c r="K4" s="373"/>
      <c r="L4" s="257"/>
      <c r="M4" s="257"/>
      <c r="N4" s="257"/>
      <c r="O4" s="257" t="s">
        <v>150</v>
      </c>
      <c r="P4" s="256" t="str">
        <f>_xll.RData(P5:P16,Q4:S4,,ReutersRtMode,,Q5)</f>
        <v>Paused at 17:15:04</v>
      </c>
      <c r="Q4" s="257" t="s">
        <v>119</v>
      </c>
      <c r="R4" s="257" t="s">
        <v>95</v>
      </c>
      <c r="S4" s="257" t="s">
        <v>132</v>
      </c>
      <c r="T4" s="258" t="s">
        <v>214</v>
      </c>
      <c r="U4" s="213" t="s">
        <v>199</v>
      </c>
      <c r="V4" s="374"/>
      <c r="W4" s="213" t="s">
        <v>116</v>
      </c>
      <c r="X4" s="374"/>
      <c r="Y4" s="213" t="s">
        <v>114</v>
      </c>
      <c r="Z4" s="213" t="s">
        <v>113</v>
      </c>
      <c r="AA4" s="375"/>
    </row>
    <row r="5" spans="1:27" ht="11.25" customHeight="1" x14ac:dyDescent="0.2">
      <c r="A5" s="310"/>
      <c r="B5" s="138">
        <f>_xll.qlECBdate(E5,,Trigger)</f>
        <v>42578</v>
      </c>
      <c r="C5" s="346" t="str">
        <f>M5</f>
        <v>ECB</v>
      </c>
      <c r="D5" s="347" t="str">
        <f>N5</f>
        <v>OIS</v>
      </c>
      <c r="E5" s="105" t="str">
        <f>_xll.qlECBNextCode(_xll.qlCalendarAdvance("TARGET",EvaluationDate,"2D"),Trigger)</f>
        <v>JUL16</v>
      </c>
      <c r="F5" s="225" t="str">
        <f t="shared" ref="F5:F16" si="0">Currency&amp;$C5&amp;$D5&amp;$E5&amp;QuoteSuffix</f>
        <v>EURECBOISJUL16_Quote</v>
      </c>
      <c r="G5" s="215" t="str">
        <f>_xll.qlSimpleQuote(Currency&amp;$C5&amp;$D5&amp;$E5&amp;QuoteSuffix,,RateTickValue,Permanent,Trigger,ObjectOverwrite)</f>
        <v>EURECBOISJUL16_Quote#0000</v>
      </c>
      <c r="H5" s="275" t="str">
        <f>_xll.ohRangeRetrieveError(G5)</f>
        <v/>
      </c>
      <c r="I5" s="249"/>
      <c r="J5" s="13"/>
      <c r="K5" s="207"/>
      <c r="L5" s="142" t="s">
        <v>131</v>
      </c>
      <c r="M5" s="142" t="s">
        <v>79</v>
      </c>
      <c r="N5" s="142" t="s">
        <v>78</v>
      </c>
      <c r="O5" s="267" t="str">
        <f t="shared" ref="O5:O16" si="1">Currency&amp;$M5&amp;$N5&amp;$L5</f>
        <v>EURECBOISM1</v>
      </c>
      <c r="P5" s="233" t="str">
        <f t="array" ref="P5:P16">Instruments&amp;"="&amp;VLOOKUP($P$2,ContributorTable,2,FALSE)</f>
        <v>EURECBOISM1=ICAP</v>
      </c>
      <c r="Q5" s="267">
        <v>-0.38</v>
      </c>
      <c r="R5" s="267">
        <v>-0.33</v>
      </c>
      <c r="S5" s="344" t="s">
        <v>196</v>
      </c>
      <c r="T5" s="267">
        <f>IF(ISERROR(AVERAGE(Q5,R5)),#NUM!,AVERAGE(Q5,R5))</f>
        <v>-0.35499999999999998</v>
      </c>
      <c r="U5" s="266">
        <f>(T5-Q5)*2</f>
        <v>5.0000000000000044E-2</v>
      </c>
      <c r="V5" s="205"/>
      <c r="W5" s="266">
        <v>-0.35499999999999998</v>
      </c>
      <c r="X5" s="205"/>
      <c r="Y5" s="266">
        <f t="array" ref="Y5:Y16">QuoteLive</f>
        <v>-0.35499999999999998</v>
      </c>
      <c r="Z5" s="338">
        <f>_xll.qlSimpleQuoteSetValue(G5,$Y5/100,Trigger)</f>
        <v>0</v>
      </c>
      <c r="AA5" s="208"/>
    </row>
    <row r="6" spans="1:27" ht="11.25" customHeight="1" x14ac:dyDescent="0.2">
      <c r="A6" s="310"/>
      <c r="B6" s="139">
        <f>_xll.qlECBdate(E6,,Trigger)</f>
        <v>42627</v>
      </c>
      <c r="C6" s="68" t="str">
        <f t="shared" ref="C6:C16" si="2">M6</f>
        <v>ECB</v>
      </c>
      <c r="D6" s="107" t="str">
        <f t="shared" ref="D6:D16" si="3">N6</f>
        <v>OIS</v>
      </c>
      <c r="E6" s="68" t="str">
        <f>_xll.qlECBNextCode(B5,Trigger)</f>
        <v>SEP16</v>
      </c>
      <c r="F6" s="226" t="str">
        <f t="shared" si="0"/>
        <v>EURECBOISSEP16_Quote</v>
      </c>
      <c r="G6" s="216" t="str">
        <f>_xll.qlSimpleQuote(Currency&amp;$C6&amp;$D6&amp;$E6&amp;QuoteSuffix,,RateTickValue,Permanent,Trigger,ObjectOverwrite)</f>
        <v>EURECBOISSEP16_Quote#0000</v>
      </c>
      <c r="H6" s="276" t="str">
        <f>_xll.ohRangeRetrieveError(G6)</f>
        <v/>
      </c>
      <c r="I6" s="249"/>
      <c r="J6" s="13"/>
      <c r="K6" s="207"/>
      <c r="L6" s="144" t="s">
        <v>130</v>
      </c>
      <c r="M6" s="144" t="s">
        <v>79</v>
      </c>
      <c r="N6" s="144" t="s">
        <v>78</v>
      </c>
      <c r="O6" s="266" t="str">
        <f t="shared" si="1"/>
        <v>EURECBOISM2</v>
      </c>
      <c r="P6" s="228" t="str">
        <v>EURECBOISM2=ICAP</v>
      </c>
      <c r="Q6" s="266">
        <v>-0.42</v>
      </c>
      <c r="R6" s="266">
        <v>-0.37</v>
      </c>
      <c r="S6" s="345" t="s">
        <v>197</v>
      </c>
      <c r="T6" s="266">
        <f t="shared" ref="T6:T16" si="4">IF(ISERROR(AVERAGE(Q6,R6)),#NUM!,AVERAGE(Q6,R6))</f>
        <v>-0.39500000000000002</v>
      </c>
      <c r="U6" s="266">
        <f t="shared" ref="U6:U16" si="5">(T6-Q6)*2</f>
        <v>4.9999999999999933E-2</v>
      </c>
      <c r="V6" s="205"/>
      <c r="W6" s="266">
        <v>-0.39500000000000002</v>
      </c>
      <c r="X6" s="205"/>
      <c r="Y6" s="266">
        <v>-0.39500000000000002</v>
      </c>
      <c r="Z6" s="338">
        <f>_xll.qlSimpleQuoteSetValue(G6,$Y6/100,Trigger)</f>
        <v>0</v>
      </c>
      <c r="AA6" s="208"/>
    </row>
    <row r="7" spans="1:27" ht="11.25" customHeight="1" x14ac:dyDescent="0.2">
      <c r="A7" s="310"/>
      <c r="B7" s="139">
        <f>_xll.qlECBdate(E7,,Trigger)</f>
        <v>42669</v>
      </c>
      <c r="C7" s="68" t="str">
        <f t="shared" si="2"/>
        <v>ECB</v>
      </c>
      <c r="D7" s="107" t="str">
        <f t="shared" si="3"/>
        <v>OIS</v>
      </c>
      <c r="E7" s="68" t="str">
        <f>_xll.qlECBNextCode(B6,Trigger)</f>
        <v>OCT16</v>
      </c>
      <c r="F7" s="226" t="str">
        <f t="shared" si="0"/>
        <v>EURECBOISOCT16_Quote</v>
      </c>
      <c r="G7" s="216" t="str">
        <f>_xll.qlSimpleQuote(Currency&amp;$C7&amp;$D7&amp;$E7&amp;QuoteSuffix,,RateTickValue,Permanent,Trigger,ObjectOverwrite)</f>
        <v>EURECBOISOCT16_Quote#0000</v>
      </c>
      <c r="H7" s="276" t="str">
        <f>_xll.ohRangeRetrieveError(G7)</f>
        <v/>
      </c>
      <c r="I7" s="249"/>
      <c r="J7" s="13"/>
      <c r="K7" s="207"/>
      <c r="L7" s="144" t="s">
        <v>129</v>
      </c>
      <c r="M7" s="144" t="s">
        <v>79</v>
      </c>
      <c r="N7" s="144" t="s">
        <v>78</v>
      </c>
      <c r="O7" s="266" t="str">
        <f t="shared" si="1"/>
        <v>EURECBOISM3</v>
      </c>
      <c r="P7" s="228" t="str">
        <v>EURECBOISM3=ICAP</v>
      </c>
      <c r="Q7" s="266">
        <v>-0.443</v>
      </c>
      <c r="R7" s="266">
        <v>-0.39300000000000002</v>
      </c>
      <c r="S7" s="345" t="s">
        <v>198</v>
      </c>
      <c r="T7" s="266">
        <f t="shared" si="4"/>
        <v>-0.41800000000000004</v>
      </c>
      <c r="U7" s="266">
        <f t="shared" si="5"/>
        <v>4.9999999999999933E-2</v>
      </c>
      <c r="V7" s="205"/>
      <c r="W7" s="266">
        <v>-0.41800000000000004</v>
      </c>
      <c r="X7" s="205"/>
      <c r="Y7" s="266">
        <v>-0.41800000000000004</v>
      </c>
      <c r="Z7" s="338">
        <f>_xll.qlSimpleQuoteSetValue(G7,$Y7/100,Trigger)</f>
        <v>0</v>
      </c>
      <c r="AA7" s="208"/>
    </row>
    <row r="8" spans="1:27" ht="11.25" customHeight="1" x14ac:dyDescent="0.2">
      <c r="A8" s="207"/>
      <c r="B8" s="139">
        <f>_xll.qlECBdate(E8,,Trigger)</f>
        <v>42718</v>
      </c>
      <c r="C8" s="68" t="str">
        <f t="shared" si="2"/>
        <v>ECB</v>
      </c>
      <c r="D8" s="107" t="str">
        <f t="shared" si="3"/>
        <v>OIS</v>
      </c>
      <c r="E8" s="68" t="str">
        <f>_xll.qlECBNextCode(B7,Trigger)</f>
        <v>DEC16</v>
      </c>
      <c r="F8" s="226" t="str">
        <f t="shared" si="0"/>
        <v>EURECBOISDEC16_Quote</v>
      </c>
      <c r="G8" s="216" t="str">
        <f>_xll.qlSimpleQuote(Currency&amp;$C8&amp;$D8&amp;$E8&amp;QuoteSuffix,,RateTickValue,Permanent,Trigger,ObjectOverwrite)</f>
        <v>EURECBOISDEC16_Quote#0000</v>
      </c>
      <c r="H8" s="276" t="str">
        <f>_xll.ohRangeRetrieveError(G8)</f>
        <v/>
      </c>
      <c r="I8" s="249"/>
      <c r="J8" s="13"/>
      <c r="K8" s="207"/>
      <c r="L8" s="144" t="s">
        <v>128</v>
      </c>
      <c r="M8" s="144" t="s">
        <v>79</v>
      </c>
      <c r="N8" s="144" t="s">
        <v>78</v>
      </c>
      <c r="O8" s="266" t="str">
        <f t="shared" si="1"/>
        <v>EURECBOISM4</v>
      </c>
      <c r="P8" s="228" t="str">
        <v>EURECBOISM4=ICAP</v>
      </c>
      <c r="Q8" s="266">
        <v>-0.47200000000000003</v>
      </c>
      <c r="R8" s="266">
        <v>-0.42199999999999999</v>
      </c>
      <c r="S8" s="345" t="s">
        <v>235</v>
      </c>
      <c r="T8" s="266">
        <f t="shared" si="4"/>
        <v>-0.44700000000000001</v>
      </c>
      <c r="U8" s="266">
        <f t="shared" si="5"/>
        <v>5.0000000000000044E-2</v>
      </c>
      <c r="V8" s="205"/>
      <c r="W8" s="266">
        <v>-0.44700000000000001</v>
      </c>
      <c r="X8" s="205"/>
      <c r="Y8" s="266">
        <v>-0.44700000000000001</v>
      </c>
      <c r="Z8" s="338">
        <f>_xll.qlSimpleQuoteSetValue(G8,$Y8/100,Trigger)</f>
        <v>1.000000000000046E-5</v>
      </c>
      <c r="AA8" s="208"/>
    </row>
    <row r="9" spans="1:27" ht="11.25" customHeight="1" x14ac:dyDescent="0.2">
      <c r="A9" s="207"/>
      <c r="B9" s="139">
        <f>_xll.qlECBdate(E9,,Trigger)</f>
        <v>42760</v>
      </c>
      <c r="C9" s="68" t="str">
        <f t="shared" si="2"/>
        <v>ECB</v>
      </c>
      <c r="D9" s="107" t="str">
        <f t="shared" si="3"/>
        <v>OIS</v>
      </c>
      <c r="E9" s="68" t="str">
        <f>_xll.qlECBNextCode(B8,Trigger)</f>
        <v>JAN17</v>
      </c>
      <c r="F9" s="226" t="str">
        <f t="shared" si="0"/>
        <v>EURECBOISJAN17_Quote</v>
      </c>
      <c r="G9" s="216" t="str">
        <f>_xll.qlSimpleQuote(Currency&amp;$C9&amp;$D9&amp;$E9&amp;QuoteSuffix,,RateTickValue,Permanent,Trigger,ObjectOverwrite)</f>
        <v>EURECBOISJAN17_Quote#0000</v>
      </c>
      <c r="H9" s="276" t="str">
        <f>_xll.ohRangeRetrieveError(G9)</f>
        <v/>
      </c>
      <c r="I9" s="249"/>
      <c r="J9" s="13"/>
      <c r="K9" s="207"/>
      <c r="L9" s="144" t="s">
        <v>127</v>
      </c>
      <c r="M9" s="144" t="s">
        <v>79</v>
      </c>
      <c r="N9" s="144" t="s">
        <v>78</v>
      </c>
      <c r="O9" s="266" t="str">
        <f t="shared" si="1"/>
        <v>EURECBOISM5</v>
      </c>
      <c r="P9" s="228" t="str">
        <v>EURECBOISM5=ICAP</v>
      </c>
      <c r="Q9" s="266">
        <v>-0.48699999999999999</v>
      </c>
      <c r="R9" s="266">
        <v>-0.437</v>
      </c>
      <c r="S9" s="345" t="s">
        <v>236</v>
      </c>
      <c r="T9" s="266">
        <f t="shared" si="4"/>
        <v>-0.46199999999999997</v>
      </c>
      <c r="U9" s="266">
        <f t="shared" si="5"/>
        <v>5.0000000000000044E-2</v>
      </c>
      <c r="V9" s="205"/>
      <c r="W9" s="266">
        <v>-0.46199999999999997</v>
      </c>
      <c r="X9" s="205"/>
      <c r="Y9" s="266">
        <v>-0.46199999999999997</v>
      </c>
      <c r="Z9" s="338">
        <f>_xll.qlSimpleQuoteSetValue(G9,$Y9/100,Trigger)</f>
        <v>0</v>
      </c>
      <c r="AA9" s="208"/>
    </row>
    <row r="10" spans="1:27" ht="11.25" customHeight="1" x14ac:dyDescent="0.2">
      <c r="A10" s="207"/>
      <c r="B10" s="139" t="e">
        <f>_xll.qlECBdate(E10,,Trigger)</f>
        <v>#VALUE!</v>
      </c>
      <c r="C10" s="68" t="str">
        <f t="shared" si="2"/>
        <v>ECB</v>
      </c>
      <c r="D10" s="107" t="str">
        <f t="shared" si="3"/>
        <v>OIS</v>
      </c>
      <c r="E10" s="68" t="e">
        <f>_xll.qlECBNextCode(B9,Trigger)</f>
        <v>#NUM!</v>
      </c>
      <c r="F10" s="226" t="e">
        <f t="shared" si="0"/>
        <v>#NUM!</v>
      </c>
      <c r="G10" s="216" t="e">
        <f>_xll.qlSimpleQuote(Currency&amp;$C10&amp;$D10&amp;$E10&amp;QuoteSuffix,,RateTickValue,Permanent,Trigger,ObjectOverwrite)</f>
        <v>#VALUE!</v>
      </c>
      <c r="H10" s="276" t="str">
        <f ca="1">_xll.ohRangeRetrieveError(G10)</f>
        <v/>
      </c>
      <c r="I10" s="249"/>
      <c r="J10" s="13"/>
      <c r="K10" s="207"/>
      <c r="L10" s="144" t="s">
        <v>126</v>
      </c>
      <c r="M10" s="144" t="s">
        <v>79</v>
      </c>
      <c r="N10" s="144" t="s">
        <v>78</v>
      </c>
      <c r="O10" s="266" t="str">
        <f t="shared" si="1"/>
        <v>EURECBOISM6</v>
      </c>
      <c r="P10" s="228" t="str">
        <v>EURECBOISM6=ICAP</v>
      </c>
      <c r="Q10" s="266">
        <v>-0.501</v>
      </c>
      <c r="R10" s="266">
        <v>-0.45100000000000001</v>
      </c>
      <c r="S10" s="345" t="s">
        <v>237</v>
      </c>
      <c r="T10" s="266">
        <f t="shared" si="4"/>
        <v>-0.47599999999999998</v>
      </c>
      <c r="U10" s="266">
        <f t="shared" si="5"/>
        <v>5.0000000000000044E-2</v>
      </c>
      <c r="V10" s="205"/>
      <c r="W10" s="266">
        <v>-0.47599999999999998</v>
      </c>
      <c r="X10" s="205"/>
      <c r="Y10" s="266">
        <v>-0.47599999999999998</v>
      </c>
      <c r="Z10" s="338" t="e">
        <f>_xll.qlSimpleQuoteSetValue(G10,$Y10/100,Trigger)</f>
        <v>#VALUE!</v>
      </c>
      <c r="AA10" s="208"/>
    </row>
    <row r="11" spans="1:27" ht="11.25" customHeight="1" x14ac:dyDescent="0.2">
      <c r="A11" s="207"/>
      <c r="B11" s="139" t="e">
        <f>_xll.qlECBdate(E11,,Trigger)</f>
        <v>#VALUE!</v>
      </c>
      <c r="C11" s="68" t="str">
        <f t="shared" si="2"/>
        <v>ECB</v>
      </c>
      <c r="D11" s="107" t="str">
        <f t="shared" si="3"/>
        <v>OIS</v>
      </c>
      <c r="E11" s="68" t="e">
        <f>_xll.qlECBNextCode(B10,Trigger)</f>
        <v>#NUM!</v>
      </c>
      <c r="F11" s="226" t="e">
        <f t="shared" si="0"/>
        <v>#NUM!</v>
      </c>
      <c r="G11" s="216" t="e">
        <f>_xll.qlSimpleQuote(Currency&amp;$C11&amp;$D11&amp;$E11&amp;QuoteSuffix,,RateTickValue,Permanent,Trigger,ObjectOverwrite)</f>
        <v>#VALUE!</v>
      </c>
      <c r="H11" s="276" t="str">
        <f ca="1">_xll.ohRangeRetrieveError(G11)</f>
        <v/>
      </c>
      <c r="I11" s="249"/>
      <c r="J11" s="13"/>
      <c r="K11" s="207"/>
      <c r="L11" s="144" t="s">
        <v>166</v>
      </c>
      <c r="M11" s="144" t="s">
        <v>79</v>
      </c>
      <c r="N11" s="144" t="s">
        <v>78</v>
      </c>
      <c r="O11" s="266" t="str">
        <f t="shared" si="1"/>
        <v>EURECBOISM7</v>
      </c>
      <c r="P11" s="228" t="str">
        <v>EURECBOISM7=ICAP</v>
      </c>
      <c r="Q11" s="266">
        <v>-0.51300000000000001</v>
      </c>
      <c r="R11" s="266">
        <v>-0.46300000000000002</v>
      </c>
      <c r="S11" s="345" t="s">
        <v>238</v>
      </c>
      <c r="T11" s="266">
        <f t="shared" si="4"/>
        <v>-0.48799999999999999</v>
      </c>
      <c r="U11" s="266">
        <f t="shared" si="5"/>
        <v>5.0000000000000044E-2</v>
      </c>
      <c r="V11" s="205"/>
      <c r="W11" s="266">
        <v>-0.48799999999999999</v>
      </c>
      <c r="X11" s="205"/>
      <c r="Y11" s="266">
        <v>-0.48799999999999999</v>
      </c>
      <c r="Z11" s="338" t="e">
        <f>_xll.qlSimpleQuoteSetValue(G11,$Y11/100,Trigger)</f>
        <v>#VALUE!</v>
      </c>
      <c r="AA11" s="208"/>
    </row>
    <row r="12" spans="1:27" ht="11.25" customHeight="1" x14ac:dyDescent="0.2">
      <c r="A12" s="207"/>
      <c r="B12" s="139" t="e">
        <f>_xll.qlECBdate(E12,,Trigger)</f>
        <v>#VALUE!</v>
      </c>
      <c r="C12" s="68" t="str">
        <f t="shared" si="2"/>
        <v>ECB</v>
      </c>
      <c r="D12" s="107" t="str">
        <f t="shared" si="3"/>
        <v>OIS</v>
      </c>
      <c r="E12" s="68" t="e">
        <f>_xll.qlECBNextCode(B11,Trigger)</f>
        <v>#NUM!</v>
      </c>
      <c r="F12" s="226" t="e">
        <f t="shared" si="0"/>
        <v>#NUM!</v>
      </c>
      <c r="G12" s="216" t="e">
        <f>_xll.qlSimpleQuote(Currency&amp;$C12&amp;$D12&amp;$E12&amp;QuoteSuffix,,RateTickValue,Permanent,Trigger,ObjectOverwrite)</f>
        <v>#VALUE!</v>
      </c>
      <c r="H12" s="276" t="str">
        <f ca="1">_xll.ohRangeRetrieveError(G12)</f>
        <v/>
      </c>
      <c r="I12" s="249"/>
      <c r="J12" s="13"/>
      <c r="K12" s="207"/>
      <c r="L12" s="144" t="s">
        <v>167</v>
      </c>
      <c r="M12" s="144" t="s">
        <v>79</v>
      </c>
      <c r="N12" s="144" t="s">
        <v>78</v>
      </c>
      <c r="O12" s="266" t="str">
        <f t="shared" si="1"/>
        <v>EURECBOISM8</v>
      </c>
      <c r="P12" s="228" t="str">
        <v>EURECBOISM8=ICAP</v>
      </c>
      <c r="Q12" s="266">
        <v>-0.52600000000000002</v>
      </c>
      <c r="R12" s="266">
        <v>-0.47600000000000003</v>
      </c>
      <c r="S12" s="345" t="s">
        <v>239</v>
      </c>
      <c r="T12" s="266">
        <f t="shared" si="4"/>
        <v>-0.501</v>
      </c>
      <c r="U12" s="266">
        <f t="shared" si="5"/>
        <v>5.0000000000000044E-2</v>
      </c>
      <c r="V12" s="205"/>
      <c r="W12" s="266">
        <v>-0.501</v>
      </c>
      <c r="X12" s="205"/>
      <c r="Y12" s="266">
        <v>-0.501</v>
      </c>
      <c r="Z12" s="338" t="e">
        <f>_xll.qlSimpleQuoteSetValue(G12,$Y12/100,Trigger)</f>
        <v>#VALUE!</v>
      </c>
      <c r="AA12" s="208"/>
    </row>
    <row r="13" spans="1:27" ht="11.25" customHeight="1" x14ac:dyDescent="0.2">
      <c r="A13" s="383"/>
      <c r="B13" s="139" t="e">
        <f>_xll.qlECBdate(E13,,Trigger)</f>
        <v>#VALUE!</v>
      </c>
      <c r="C13" s="68" t="str">
        <f t="shared" si="2"/>
        <v>ECB</v>
      </c>
      <c r="D13" s="107" t="str">
        <f t="shared" si="3"/>
        <v>OIS</v>
      </c>
      <c r="E13" s="68" t="e">
        <f>_xll.qlECBNextCode(B12,Trigger)</f>
        <v>#NUM!</v>
      </c>
      <c r="F13" s="226" t="e">
        <f t="shared" si="0"/>
        <v>#NUM!</v>
      </c>
      <c r="G13" s="216" t="e">
        <f>_xll.qlSimpleQuote(Currency&amp;$C13&amp;$D13&amp;$E13&amp;QuoteSuffix,,RateTickValue,Permanent,Trigger,ObjectOverwrite)</f>
        <v>#VALUE!</v>
      </c>
      <c r="H13" s="276" t="str">
        <f ca="1">_xll.ohRangeRetrieveError(G13)</f>
        <v/>
      </c>
      <c r="I13" s="249"/>
      <c r="J13" s="13"/>
      <c r="K13" s="207"/>
      <c r="L13" s="144" t="s">
        <v>168</v>
      </c>
      <c r="M13" s="144" t="s">
        <v>79</v>
      </c>
      <c r="N13" s="144" t="s">
        <v>78</v>
      </c>
      <c r="O13" s="266" t="str">
        <f t="shared" si="1"/>
        <v>EURECBOISM9</v>
      </c>
      <c r="P13" s="228" t="str">
        <v>EURECBOISM9=ICAP</v>
      </c>
      <c r="Q13" s="266">
        <v>-0.53300000000000003</v>
      </c>
      <c r="R13" s="266">
        <v>-0.48299999999999998</v>
      </c>
      <c r="S13" s="345" t="s">
        <v>240</v>
      </c>
      <c r="T13" s="266">
        <f t="shared" si="4"/>
        <v>-0.50800000000000001</v>
      </c>
      <c r="U13" s="266">
        <f t="shared" si="5"/>
        <v>5.0000000000000044E-2</v>
      </c>
      <c r="V13" s="205"/>
      <c r="W13" s="266">
        <v>-0.50800000000000001</v>
      </c>
      <c r="X13" s="205"/>
      <c r="Y13" s="266">
        <v>-0.50800000000000001</v>
      </c>
      <c r="Z13" s="338" t="e">
        <f>_xll.qlSimpleQuoteSetValue(G13,$Y13/100,Trigger)</f>
        <v>#VALUE!</v>
      </c>
      <c r="AA13" s="208"/>
    </row>
    <row r="14" spans="1:27" ht="11.25" customHeight="1" x14ac:dyDescent="0.2">
      <c r="A14" s="383"/>
      <c r="B14" s="139" t="e">
        <f>_xll.qlECBdate(E14,,Trigger)</f>
        <v>#VALUE!</v>
      </c>
      <c r="C14" s="68" t="str">
        <f t="shared" si="2"/>
        <v>ECB</v>
      </c>
      <c r="D14" s="107" t="str">
        <f t="shared" si="3"/>
        <v>OIS</v>
      </c>
      <c r="E14" s="68" t="e">
        <f>_xll.qlECBNextCode(B13,Trigger)</f>
        <v>#NUM!</v>
      </c>
      <c r="F14" s="226" t="e">
        <f t="shared" si="0"/>
        <v>#NUM!</v>
      </c>
      <c r="G14" s="216" t="e">
        <f>_xll.qlSimpleQuote(Currency&amp;$C14&amp;$D14&amp;$E14&amp;QuoteSuffix,,RateTickValue,Permanent,Trigger,ObjectOverwrite)</f>
        <v>#VALUE!</v>
      </c>
      <c r="H14" s="276" t="str">
        <f ca="1">_xll.ohRangeRetrieveError(G14)</f>
        <v/>
      </c>
      <c r="I14" s="249" t="s">
        <v>181</v>
      </c>
      <c r="J14" s="13"/>
      <c r="K14" s="207"/>
      <c r="L14" s="144" t="s">
        <v>169</v>
      </c>
      <c r="M14" s="144" t="s">
        <v>79</v>
      </c>
      <c r="N14" s="144" t="s">
        <v>78</v>
      </c>
      <c r="O14" s="266" t="str">
        <f t="shared" si="1"/>
        <v>EURECBOISM10</v>
      </c>
      <c r="P14" s="228" t="str">
        <v>EURECBOISM10=ICAP</v>
      </c>
      <c r="Q14" s="266" t="s">
        <v>145</v>
      </c>
      <c r="R14" s="266" t="s">
        <v>145</v>
      </c>
      <c r="S14" s="144" t="s">
        <v>145</v>
      </c>
      <c r="T14" s="266" t="e">
        <f t="shared" si="4"/>
        <v>#NUM!</v>
      </c>
      <c r="U14" s="266" t="e">
        <f t="shared" si="5"/>
        <v>#NUM!</v>
      </c>
      <c r="V14" s="205"/>
      <c r="W14" s="266" t="e">
        <v>#NUM!</v>
      </c>
      <c r="X14" s="205"/>
      <c r="Y14" s="266" t="e">
        <v>#NUM!</v>
      </c>
      <c r="Z14" s="338" t="e">
        <f>_xll.qlSimpleQuoteSetValue(G14,$Y14/100,Trigger)</f>
        <v>#VALUE!</v>
      </c>
      <c r="AA14" s="208"/>
    </row>
    <row r="15" spans="1:27" ht="11.25" customHeight="1" x14ac:dyDescent="0.2">
      <c r="A15" s="383"/>
      <c r="B15" s="139" t="e">
        <f>_xll.qlECBdate(E15,,Trigger)</f>
        <v>#VALUE!</v>
      </c>
      <c r="C15" s="68" t="str">
        <f t="shared" si="2"/>
        <v>ECB</v>
      </c>
      <c r="D15" s="107" t="str">
        <f t="shared" si="3"/>
        <v>OIS</v>
      </c>
      <c r="E15" s="68" t="e">
        <f>_xll.qlECBNextCode(B14,Trigger)</f>
        <v>#NUM!</v>
      </c>
      <c r="F15" s="226" t="e">
        <f t="shared" si="0"/>
        <v>#NUM!</v>
      </c>
      <c r="G15" s="216" t="e">
        <f>_xll.qlSimpleQuote(Currency&amp;$C15&amp;$D15&amp;$E15&amp;QuoteSuffix,,RateTickValue,Permanent,Trigger,ObjectOverwrite)</f>
        <v>#VALUE!</v>
      </c>
      <c r="H15" s="276" t="str">
        <f ca="1">_xll.ohRangeRetrieveError(G15)</f>
        <v/>
      </c>
      <c r="I15" s="249" t="s">
        <v>181</v>
      </c>
      <c r="J15" s="13"/>
      <c r="K15" s="207"/>
      <c r="L15" s="144" t="s">
        <v>170</v>
      </c>
      <c r="M15" s="144" t="s">
        <v>79</v>
      </c>
      <c r="N15" s="144" t="s">
        <v>78</v>
      </c>
      <c r="O15" s="266" t="str">
        <f t="shared" si="1"/>
        <v>EURECBOISM11</v>
      </c>
      <c r="P15" s="228" t="str">
        <v>EURECBOISM11=ICAP</v>
      </c>
      <c r="Q15" s="266" t="s">
        <v>145</v>
      </c>
      <c r="R15" s="266" t="s">
        <v>145</v>
      </c>
      <c r="S15" s="144" t="s">
        <v>145</v>
      </c>
      <c r="T15" s="266" t="e">
        <f t="shared" si="4"/>
        <v>#NUM!</v>
      </c>
      <c r="U15" s="266" t="e">
        <f t="shared" si="5"/>
        <v>#NUM!</v>
      </c>
      <c r="V15" s="205"/>
      <c r="W15" s="266" t="e">
        <v>#NUM!</v>
      </c>
      <c r="X15" s="205"/>
      <c r="Y15" s="266" t="e">
        <v>#NUM!</v>
      </c>
      <c r="Z15" s="338" t="e">
        <f>_xll.qlSimpleQuoteSetValue(G15,$Y15/100,Trigger)</f>
        <v>#VALUE!</v>
      </c>
      <c r="AA15" s="208"/>
    </row>
    <row r="16" spans="1:27" ht="11.25" customHeight="1" x14ac:dyDescent="0.2">
      <c r="A16" s="383"/>
      <c r="B16" s="140" t="e">
        <f>_xll.qlECBdate(E16,,Trigger)</f>
        <v>#VALUE!</v>
      </c>
      <c r="C16" s="70" t="str">
        <f t="shared" si="2"/>
        <v>ECB</v>
      </c>
      <c r="D16" s="108" t="str">
        <f t="shared" si="3"/>
        <v>OIS</v>
      </c>
      <c r="E16" s="70" t="e">
        <f>_xll.qlECBNextCode(B15,Trigger)</f>
        <v>#NUM!</v>
      </c>
      <c r="F16" s="227" t="e">
        <f t="shared" si="0"/>
        <v>#NUM!</v>
      </c>
      <c r="G16" s="217" t="e">
        <f>_xll.qlSimpleQuote(Currency&amp;$C16&amp;$D16&amp;$E16&amp;QuoteSuffix,,RateTickValue,Permanent,Trigger,ObjectOverwrite)</f>
        <v>#VALUE!</v>
      </c>
      <c r="H16" s="277" t="str">
        <f ca="1">_xll.ohRangeRetrieveError(G16)</f>
        <v/>
      </c>
      <c r="I16" s="249" t="s">
        <v>181</v>
      </c>
      <c r="J16" s="13"/>
      <c r="K16" s="207"/>
      <c r="L16" s="144" t="s">
        <v>171</v>
      </c>
      <c r="M16" s="144" t="s">
        <v>79</v>
      </c>
      <c r="N16" s="144" t="s">
        <v>78</v>
      </c>
      <c r="O16" s="266" t="str">
        <f t="shared" si="1"/>
        <v>EURECBOISM12</v>
      </c>
      <c r="P16" s="228" t="str">
        <v>EURECBOISM12=ICAP</v>
      </c>
      <c r="Q16" s="266" t="s">
        <v>145</v>
      </c>
      <c r="R16" s="266" t="s">
        <v>145</v>
      </c>
      <c r="S16" s="144" t="s">
        <v>145</v>
      </c>
      <c r="T16" s="266" t="e">
        <f t="shared" si="4"/>
        <v>#NUM!</v>
      </c>
      <c r="U16" s="268" t="e">
        <f t="shared" si="5"/>
        <v>#NUM!</v>
      </c>
      <c r="V16" s="205"/>
      <c r="W16" s="268" t="e">
        <v>#NUM!</v>
      </c>
      <c r="X16" s="205"/>
      <c r="Y16" s="268" t="e">
        <v>#NUM!</v>
      </c>
      <c r="Z16" s="340" t="e">
        <f>_xll.qlSimpleQuoteSetValue(G16,$Y16/100,Trigger)</f>
        <v>#VALUE!</v>
      </c>
      <c r="AA16" s="208"/>
    </row>
    <row r="17" spans="1:27" ht="11.25" customHeight="1" x14ac:dyDescent="0.2">
      <c r="A17" s="384"/>
      <c r="B17" s="385"/>
      <c r="C17" s="353"/>
      <c r="D17" s="353"/>
      <c r="E17" s="353"/>
      <c r="F17" s="353"/>
      <c r="G17" s="353"/>
      <c r="H17" s="353"/>
      <c r="I17" s="253"/>
      <c r="J17" s="13"/>
      <c r="K17" s="250"/>
      <c r="L17" s="291"/>
      <c r="M17" s="291"/>
      <c r="N17" s="291"/>
      <c r="O17" s="291"/>
      <c r="P17" s="291"/>
      <c r="Q17" s="291"/>
      <c r="R17" s="291"/>
      <c r="S17" s="291"/>
      <c r="T17" s="291"/>
      <c r="U17" s="251"/>
      <c r="V17" s="251"/>
      <c r="W17" s="251"/>
      <c r="X17" s="251"/>
      <c r="Y17" s="251"/>
      <c r="Z17" s="251"/>
      <c r="AA17" s="292"/>
    </row>
    <row r="18" spans="1:27" ht="11.25" customHeight="1" x14ac:dyDescent="0.2">
      <c r="J18" s="13"/>
    </row>
    <row r="29" spans="1:27" ht="11.25" customHeight="1" x14ac:dyDescent="0.2">
      <c r="K29" s="13"/>
      <c r="L29" s="13"/>
      <c r="M29" s="13"/>
      <c r="N29" s="13"/>
      <c r="O29" s="13"/>
      <c r="P29" s="13"/>
      <c r="Q29" s="13"/>
      <c r="R29" s="13"/>
      <c r="S29" s="13"/>
      <c r="T29" s="13"/>
      <c r="U29" s="13"/>
      <c r="V29" s="13"/>
      <c r="W29" s="13"/>
      <c r="X29" s="13"/>
      <c r="Y29" s="13"/>
      <c r="Z29" s="13"/>
      <c r="AA29" s="13"/>
    </row>
    <row r="30" spans="1:27" ht="11.25" customHeight="1" x14ac:dyDescent="0.2">
      <c r="K30" s="13"/>
      <c r="L30" s="13"/>
      <c r="M30" s="13"/>
      <c r="N30" s="13"/>
      <c r="O30" s="13"/>
      <c r="P30" s="13"/>
      <c r="Q30" s="13"/>
      <c r="R30" s="13"/>
      <c r="S30" s="13"/>
      <c r="T30" s="13"/>
      <c r="U30" s="13"/>
      <c r="V30" s="13"/>
      <c r="W30" s="13"/>
      <c r="X30" s="13"/>
      <c r="Y30" s="13"/>
      <c r="Z30" s="13"/>
      <c r="AA30" s="13"/>
    </row>
    <row r="31" spans="1:27" ht="11.25" customHeight="1" x14ac:dyDescent="0.2">
      <c r="K31" s="13"/>
      <c r="L31" s="13"/>
      <c r="M31" s="13"/>
      <c r="N31" s="13"/>
      <c r="O31" s="13"/>
      <c r="P31" s="13"/>
      <c r="Q31" s="13"/>
      <c r="R31" s="13"/>
      <c r="S31" s="13"/>
      <c r="T31" s="13"/>
      <c r="U31" s="13"/>
      <c r="V31" s="13"/>
      <c r="W31" s="13"/>
      <c r="X31" s="13"/>
      <c r="Y31" s="13"/>
      <c r="Z31" s="13"/>
      <c r="AA31" s="13"/>
    </row>
    <row r="32" spans="1:27" ht="11.25" customHeight="1" x14ac:dyDescent="0.2">
      <c r="K32" s="13"/>
      <c r="L32" s="13"/>
      <c r="M32" s="13"/>
      <c r="N32" s="13"/>
      <c r="O32" s="13"/>
      <c r="P32" s="13"/>
      <c r="Q32" s="13"/>
      <c r="R32" s="13"/>
      <c r="S32" s="13"/>
      <c r="T32" s="13"/>
      <c r="U32" s="13"/>
      <c r="V32" s="13"/>
      <c r="W32" s="13"/>
      <c r="X32" s="13"/>
      <c r="Y32" s="13"/>
      <c r="Z32" s="13"/>
      <c r="AA32" s="13"/>
    </row>
    <row r="33" spans="11:27" ht="11.25" customHeight="1" x14ac:dyDescent="0.2">
      <c r="K33" s="13"/>
      <c r="L33" s="13"/>
      <c r="M33" s="13"/>
      <c r="N33" s="13"/>
      <c r="O33" s="13"/>
      <c r="P33" s="13"/>
      <c r="Q33" s="13"/>
      <c r="R33" s="13"/>
      <c r="S33" s="13"/>
      <c r="T33" s="13"/>
      <c r="U33" s="13"/>
      <c r="V33" s="13"/>
      <c r="W33" s="13"/>
      <c r="X33" s="13"/>
      <c r="Y33" s="13"/>
      <c r="Z33" s="13"/>
      <c r="AA33" s="13"/>
    </row>
    <row r="34" spans="11:27" ht="11.25" customHeight="1" x14ac:dyDescent="0.2">
      <c r="K34" s="13"/>
      <c r="L34" s="13"/>
      <c r="M34" s="13"/>
      <c r="N34" s="13"/>
      <c r="O34" s="13"/>
      <c r="P34" s="13"/>
      <c r="Q34" s="13"/>
      <c r="R34" s="13"/>
      <c r="S34" s="13"/>
      <c r="T34" s="13"/>
      <c r="U34" s="13"/>
      <c r="V34" s="13"/>
      <c r="W34" s="13"/>
      <c r="X34" s="13"/>
      <c r="Y34" s="13"/>
      <c r="Z34" s="13"/>
      <c r="AA34" s="13"/>
    </row>
    <row r="35" spans="11:27" ht="11.25" customHeight="1" x14ac:dyDescent="0.2">
      <c r="K35" s="13"/>
      <c r="L35" s="13"/>
      <c r="M35" s="13"/>
      <c r="N35" s="13"/>
      <c r="O35" s="13"/>
      <c r="P35" s="13"/>
      <c r="Q35" s="13"/>
      <c r="R35" s="13"/>
      <c r="S35" s="13"/>
      <c r="T35" s="13"/>
      <c r="U35" s="13"/>
      <c r="V35" s="13"/>
      <c r="W35" s="13"/>
      <c r="X35" s="13"/>
      <c r="Y35" s="13"/>
      <c r="Z35" s="13"/>
      <c r="AA35" s="13"/>
    </row>
    <row r="36" spans="11:27" ht="11.25" customHeight="1" x14ac:dyDescent="0.2">
      <c r="K36" s="13"/>
      <c r="L36" s="13"/>
      <c r="M36" s="13"/>
      <c r="N36" s="13"/>
      <c r="O36" s="13"/>
      <c r="P36" s="13"/>
      <c r="Q36" s="13"/>
      <c r="R36" s="13"/>
      <c r="S36" s="13"/>
      <c r="T36" s="13"/>
      <c r="U36" s="13"/>
      <c r="V36" s="13"/>
      <c r="W36" s="13"/>
      <c r="X36" s="13"/>
      <c r="Y36" s="13"/>
      <c r="Z36" s="13"/>
      <c r="AA36" s="13"/>
    </row>
    <row r="37" spans="11:27" ht="11.25" customHeight="1" x14ac:dyDescent="0.2">
      <c r="K37" s="13"/>
      <c r="L37" s="13"/>
      <c r="M37" s="13"/>
      <c r="N37" s="13"/>
      <c r="O37" s="13"/>
      <c r="P37" s="13"/>
      <c r="Q37" s="13"/>
      <c r="R37" s="13"/>
      <c r="S37" s="13"/>
      <c r="T37" s="13"/>
      <c r="U37" s="13"/>
      <c r="V37" s="13"/>
      <c r="W37" s="13"/>
      <c r="X37" s="13"/>
      <c r="Y37" s="13"/>
      <c r="Z37" s="13"/>
      <c r="AA37" s="13"/>
    </row>
    <row r="38" spans="11:27" ht="11.25" customHeight="1" x14ac:dyDescent="0.2">
      <c r="K38" s="13"/>
      <c r="L38" s="13"/>
      <c r="M38" s="13"/>
      <c r="N38" s="13"/>
      <c r="O38" s="13"/>
      <c r="P38" s="13"/>
      <c r="Q38" s="13"/>
      <c r="R38" s="13"/>
      <c r="S38" s="13"/>
      <c r="T38" s="13"/>
      <c r="U38" s="13"/>
      <c r="V38" s="13"/>
      <c r="W38" s="13"/>
      <c r="X38" s="13"/>
      <c r="Y38" s="13"/>
      <c r="Z38" s="13"/>
      <c r="AA38" s="13"/>
    </row>
    <row r="39" spans="11:27" ht="11.25" customHeight="1" x14ac:dyDescent="0.2">
      <c r="K39" s="13"/>
      <c r="L39" s="13"/>
      <c r="M39" s="13"/>
      <c r="N39" s="13"/>
      <c r="O39" s="13"/>
      <c r="P39" s="13"/>
      <c r="Q39" s="13"/>
      <c r="R39" s="13"/>
      <c r="S39" s="13"/>
      <c r="T39" s="13"/>
      <c r="U39" s="13"/>
      <c r="V39" s="13"/>
      <c r="W39" s="13"/>
      <c r="X39" s="13"/>
      <c r="Y39" s="13"/>
      <c r="Z39" s="13"/>
      <c r="AA39" s="13"/>
    </row>
    <row r="40" spans="11:27" ht="11.25" customHeight="1" x14ac:dyDescent="0.2">
      <c r="K40" s="13"/>
      <c r="L40" s="13"/>
      <c r="M40" s="13"/>
      <c r="N40" s="13"/>
      <c r="O40" s="13"/>
      <c r="P40" s="13"/>
      <c r="Q40" s="13"/>
      <c r="R40" s="13"/>
      <c r="S40" s="13"/>
      <c r="T40" s="13"/>
      <c r="U40" s="13"/>
      <c r="V40" s="13"/>
      <c r="W40" s="13"/>
      <c r="X40" s="13"/>
      <c r="Y40" s="13"/>
      <c r="Z40" s="13"/>
      <c r="AA40" s="13"/>
    </row>
  </sheetData>
  <dataValidations count="1">
    <dataValidation showInputMessage="1" showErrorMessage="1" sqref="P2"/>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3"/>
  <sheetViews>
    <sheetView topLeftCell="K1" workbookViewId="0">
      <selection activeCell="AA2" sqref="AA2"/>
    </sheetView>
  </sheetViews>
  <sheetFormatPr defaultRowHeight="11.25" customHeight="1" outlineLevelCol="1" x14ac:dyDescent="0.2"/>
  <cols>
    <col min="1" max="1" width="2.7109375" style="61" hidden="1" customWidth="1" outlineLevel="1"/>
    <col min="2" max="3" width="4" style="61" hidden="1" customWidth="1" outlineLevel="1"/>
    <col min="4" max="4" width="6" style="61" hidden="1" customWidth="1" outlineLevel="1"/>
    <col min="5" max="7" width="21.42578125" style="61" hidden="1" customWidth="1" outlineLevel="1"/>
    <col min="8" max="8" width="20.28515625" style="61" hidden="1" customWidth="1" outlineLevel="1"/>
    <col min="9" max="9" width="32.85546875" style="61" hidden="1" customWidth="1" outlineLevel="1"/>
    <col min="10" max="10" width="2.7109375" style="61" hidden="1" customWidth="1" outlineLevel="1"/>
    <col min="11" max="11" width="2.7109375" style="61" customWidth="1" collapsed="1"/>
    <col min="12" max="12" width="2.7109375" style="61" customWidth="1"/>
    <col min="13" max="15" width="4.28515625" style="61" customWidth="1"/>
    <col min="16" max="16" width="14.7109375" style="61" customWidth="1"/>
    <col min="17" max="17" width="18.7109375" style="61" customWidth="1"/>
    <col min="18" max="22" width="10.7109375" style="61" customWidth="1"/>
    <col min="23" max="23" width="2.7109375" style="61" customWidth="1"/>
    <col min="24" max="24" width="10.7109375" style="61" customWidth="1"/>
    <col min="25" max="25" width="2.7109375" style="61" customWidth="1"/>
    <col min="26" max="27" width="10.7109375" style="61" customWidth="1"/>
    <col min="28" max="28" width="2.7109375" style="61" customWidth="1"/>
    <col min="29" max="29" width="9.140625" style="61"/>
    <col min="30" max="30" width="9.85546875" style="61" bestFit="1" customWidth="1"/>
    <col min="31" max="16384" width="9.140625" style="61"/>
  </cols>
  <sheetData>
    <row r="1" spans="1:28" ht="11.25" customHeight="1" x14ac:dyDescent="0.2">
      <c r="A1" s="331"/>
      <c r="B1" s="86"/>
      <c r="C1" s="86"/>
      <c r="D1" s="86"/>
      <c r="E1" s="86"/>
      <c r="F1" s="86"/>
      <c r="G1" s="86"/>
      <c r="H1" s="86"/>
      <c r="I1" s="86"/>
      <c r="J1" s="87"/>
      <c r="L1" s="349" t="s">
        <v>220</v>
      </c>
      <c r="M1" s="348"/>
      <c r="N1" s="348"/>
      <c r="O1" s="348"/>
      <c r="P1" s="348"/>
      <c r="Q1" s="348"/>
      <c r="R1" s="348"/>
      <c r="S1" s="348"/>
      <c r="T1" s="348"/>
      <c r="U1" s="348"/>
      <c r="V1" s="348"/>
      <c r="W1" s="348"/>
      <c r="X1" s="348"/>
      <c r="Y1" s="348"/>
      <c r="Z1" s="348"/>
      <c r="AA1" s="348"/>
      <c r="AB1" s="350"/>
    </row>
    <row r="2" spans="1:28" ht="11.25" customHeight="1" x14ac:dyDescent="0.2">
      <c r="A2" s="88"/>
      <c r="B2" s="203"/>
      <c r="C2" s="203"/>
      <c r="D2" s="203"/>
      <c r="E2" s="203"/>
      <c r="F2" s="203"/>
      <c r="G2" s="203"/>
      <c r="H2" s="203"/>
      <c r="I2" s="203"/>
      <c r="J2" s="245"/>
      <c r="L2" s="248"/>
      <c r="M2" s="202"/>
      <c r="N2" s="202"/>
      <c r="O2" s="202"/>
      <c r="P2" s="202"/>
      <c r="Q2" s="294" t="str">
        <f>VLOOKUP(L1,AreaTable,2,FALSE)</f>
        <v>ICAP</v>
      </c>
      <c r="R2" s="202"/>
      <c r="S2" s="202"/>
      <c r="T2" s="202"/>
      <c r="U2" s="202"/>
      <c r="V2" s="202"/>
      <c r="W2" s="205"/>
      <c r="X2" s="205"/>
      <c r="Y2" s="205"/>
      <c r="Z2" s="205"/>
      <c r="AA2" s="224">
        <f>_xll.ohTrigger(AA5:AA9)</f>
        <v>2</v>
      </c>
      <c r="AB2" s="249"/>
    </row>
    <row r="3" spans="1:28" ht="11.25" customHeight="1" x14ac:dyDescent="0.2">
      <c r="A3" s="237"/>
      <c r="B3" s="170"/>
      <c r="C3" s="170"/>
      <c r="D3" s="170"/>
      <c r="E3" s="298"/>
      <c r="F3" s="298" t="s">
        <v>14</v>
      </c>
      <c r="G3" s="298"/>
      <c r="H3" s="298"/>
      <c r="I3" s="203"/>
      <c r="J3" s="351"/>
      <c r="L3" s="207"/>
      <c r="M3" s="205"/>
      <c r="N3" s="202"/>
      <c r="O3" s="202"/>
      <c r="P3" s="202"/>
      <c r="Q3" s="202"/>
      <c r="R3" s="202"/>
      <c r="S3" s="202"/>
      <c r="T3" s="202"/>
      <c r="U3" s="202"/>
      <c r="V3" s="202"/>
      <c r="W3" s="205"/>
      <c r="X3" s="205"/>
      <c r="Y3" s="205"/>
      <c r="Z3" s="202"/>
      <c r="AA3" s="171"/>
      <c r="AB3" s="208"/>
    </row>
    <row r="4" spans="1:28" ht="21" customHeight="1" x14ac:dyDescent="0.2">
      <c r="A4" s="248"/>
      <c r="B4" s="244"/>
      <c r="C4" s="244"/>
      <c r="D4" s="309" t="s">
        <v>111</v>
      </c>
      <c r="E4" s="309" t="s">
        <v>183</v>
      </c>
      <c r="F4" s="244" t="s">
        <v>182</v>
      </c>
      <c r="G4" s="244" t="s">
        <v>184</v>
      </c>
      <c r="H4" s="244" t="s">
        <v>200</v>
      </c>
      <c r="I4" s="219"/>
      <c r="J4" s="249"/>
      <c r="L4" s="207"/>
      <c r="M4" s="257"/>
      <c r="N4" s="257"/>
      <c r="O4" s="257"/>
      <c r="P4" s="257" t="s">
        <v>150</v>
      </c>
      <c r="Q4" s="256" t="str">
        <f>_xll.RData(Q5:Q9,R4:T4,,ReutersRtMode,,R5)</f>
        <v>Paused at 17:15:04</v>
      </c>
      <c r="R4" s="257" t="s">
        <v>119</v>
      </c>
      <c r="S4" s="257" t="s">
        <v>95</v>
      </c>
      <c r="T4" s="257" t="s">
        <v>132</v>
      </c>
      <c r="U4" s="258" t="s">
        <v>117</v>
      </c>
      <c r="V4" s="213" t="s">
        <v>199</v>
      </c>
      <c r="W4" s="205"/>
      <c r="X4" s="213" t="s">
        <v>116</v>
      </c>
      <c r="Y4" s="205"/>
      <c r="Z4" s="213" t="s">
        <v>114</v>
      </c>
      <c r="AA4" s="213" t="s">
        <v>113</v>
      </c>
      <c r="AB4" s="208"/>
    </row>
    <row r="5" spans="1:28" ht="11.25" customHeight="1" x14ac:dyDescent="0.2">
      <c r="A5" s="310"/>
      <c r="B5" s="138"/>
      <c r="C5" s="105" t="s">
        <v>78</v>
      </c>
      <c r="D5" s="106" t="str">
        <f>_xll.qlIMMNextCode(EvaluationDate,,Trigger)</f>
        <v>U6</v>
      </c>
      <c r="E5" s="105" t="str">
        <f t="shared" ref="E5:E9" si="0">Currency&amp;$B5&amp;$C5&amp;$D5&amp;QuoteSuffix</f>
        <v>EUROISU6_Quote</v>
      </c>
      <c r="F5" s="215" t="str">
        <f>Currency&amp;"FUT"&amp;$F$3&amp;D5&amp;QuoteSuffix</f>
        <v>EURFUT3MU6_Quote</v>
      </c>
      <c r="G5" s="215" t="str">
        <f>_xll.qlSimpleQuote(Currency&amp;N5&amp;O5&amp;M5&amp;QuoteSuffix,,RateTickValue,Permanent,Trigger,ObjectOverwrite)</f>
        <v>EURF1SP_Quote#0000</v>
      </c>
      <c r="H5" s="215" t="str">
        <f>_xll.qlCompositeQuote(Currency&amp;$B5&amp;$C5&amp;$D5&amp;QuoteSuffix,F5,G5,"+",Permanent,ISERROR(Futures3M!$F$5:$F$46),ObjectOverwrite)</f>
        <v>EUROISU6_Quote#0000</v>
      </c>
      <c r="I5" s="275" t="str">
        <f>_xll.ohRangeRetrieveError(H5)</f>
        <v/>
      </c>
      <c r="J5" s="249"/>
      <c r="K5" s="13"/>
      <c r="L5" s="207"/>
      <c r="M5" s="142" t="s">
        <v>179</v>
      </c>
      <c r="N5" s="142" t="s">
        <v>178</v>
      </c>
      <c r="O5" s="143">
        <v>1</v>
      </c>
      <c r="P5" s="267" t="str">
        <f t="shared" ref="P5:P9" si="1">Currency&amp;$N5&amp;$O5&amp;$M5</f>
        <v>EURF1SP</v>
      </c>
      <c r="Q5" s="233" t="str">
        <f t="array" ref="Q5:Q9">Instruments&amp;"="&amp;VLOOKUP($Q$2,ContributorTable,2,FALSE)</f>
        <v>EURF1SP=ICAP</v>
      </c>
      <c r="R5" s="267">
        <v>7.1000000000000005</v>
      </c>
      <c r="S5" s="267">
        <v>12.1</v>
      </c>
      <c r="T5" s="344" t="s">
        <v>197</v>
      </c>
      <c r="U5" s="267">
        <f>IF(ISERROR(AVERAGE(R5,S5)),#NUM!,AVERAGE(R5,S5))</f>
        <v>9.6</v>
      </c>
      <c r="V5" s="266">
        <f>(U5-R5)*2</f>
        <v>4.9999999999999982</v>
      </c>
      <c r="W5" s="205"/>
      <c r="X5" s="266">
        <v>9.6</v>
      </c>
      <c r="Y5" s="205"/>
      <c r="Z5" s="144">
        <f t="array" ref="Z5:Z9">QuoteLive</f>
        <v>9.6</v>
      </c>
      <c r="AA5" s="338">
        <f>_xll.qlSimpleQuoteSetValue(G5,Z5/100,Trigger)</f>
        <v>-1.3999999999999999E-2</v>
      </c>
      <c r="AB5" s="208"/>
    </row>
    <row r="6" spans="1:28" ht="11.25" customHeight="1" x14ac:dyDescent="0.2">
      <c r="A6" s="310"/>
      <c r="B6" s="139"/>
      <c r="C6" s="68" t="s">
        <v>78</v>
      </c>
      <c r="D6" s="107" t="str">
        <f>_xll.qlIMMNextCode(D5,,Trigger)</f>
        <v>Z6</v>
      </c>
      <c r="E6" s="68" t="str">
        <f t="shared" si="0"/>
        <v>EUROISZ6_Quote</v>
      </c>
      <c r="F6" s="216" t="str">
        <f>Currency&amp;"FUT"&amp;$F$3&amp;D6&amp;QuoteSuffix</f>
        <v>EURFUT3MZ6_Quote</v>
      </c>
      <c r="G6" s="216" t="str">
        <f>_xll.qlSimpleQuote(Currency&amp;N6&amp;O6&amp;M6&amp;QuoteSuffix,,RateTickValue,Permanent,Trigger,ObjectOverwrite)</f>
        <v>EURF2SP_Quote#0000</v>
      </c>
      <c r="H6" s="216" t="str">
        <f>_xll.qlCompositeQuote(Currency&amp;$B6&amp;$C6&amp;$D6&amp;QuoteSuffix,F6,G6,"+",Permanent,ISERROR(Futures3M!$F$5:$F$46),ObjectOverwrite)</f>
        <v>EUROISZ6_Quote#0000</v>
      </c>
      <c r="I6" s="276" t="str">
        <f>_xll.ohRangeRetrieveError(H6)</f>
        <v/>
      </c>
      <c r="J6" s="249"/>
      <c r="K6" s="13"/>
      <c r="L6" s="207"/>
      <c r="M6" s="144" t="s">
        <v>179</v>
      </c>
      <c r="N6" s="144" t="s">
        <v>178</v>
      </c>
      <c r="O6" s="145">
        <v>2</v>
      </c>
      <c r="P6" s="266" t="str">
        <f t="shared" si="1"/>
        <v>EURF2SP</v>
      </c>
      <c r="Q6" s="228" t="str">
        <v>EURF2SP=ICAP</v>
      </c>
      <c r="R6" s="266">
        <v>8.9</v>
      </c>
      <c r="S6" s="266">
        <v>13.9</v>
      </c>
      <c r="T6" s="345" t="s">
        <v>235</v>
      </c>
      <c r="U6" s="266">
        <f t="shared" ref="U6:U9" si="2">IF(ISERROR(AVERAGE(R6,S6)),#NUM!,AVERAGE(R6,S6))</f>
        <v>11.4</v>
      </c>
      <c r="V6" s="266">
        <f t="shared" ref="V6:V9" si="3">(U6-R6)*2</f>
        <v>5</v>
      </c>
      <c r="W6" s="205"/>
      <c r="X6" s="266">
        <v>11.4</v>
      </c>
      <c r="Y6" s="205"/>
      <c r="Z6" s="144">
        <v>11.4</v>
      </c>
      <c r="AA6" s="338">
        <f>_xll.qlSimpleQuoteSetValue(G6,Z6/100,Trigger)</f>
        <v>-7.9999999999999932E-3</v>
      </c>
      <c r="AB6" s="208"/>
    </row>
    <row r="7" spans="1:28" ht="11.25" customHeight="1" x14ac:dyDescent="0.2">
      <c r="A7" s="310"/>
      <c r="B7" s="139"/>
      <c r="C7" s="68" t="s">
        <v>78</v>
      </c>
      <c r="D7" s="107" t="str">
        <f>_xll.qlIMMNextCode(D6,,Trigger)</f>
        <v>H7</v>
      </c>
      <c r="E7" s="68" t="str">
        <f t="shared" si="0"/>
        <v>EUROISH7_Quote</v>
      </c>
      <c r="F7" s="216" t="str">
        <f>Currency&amp;"FUT"&amp;$F$3&amp;D7&amp;QuoteSuffix</f>
        <v>EURFUT3MH7_Quote</v>
      </c>
      <c r="G7" s="216" t="str">
        <f>_xll.qlSimpleQuote(Currency&amp;N7&amp;O7&amp;M7&amp;QuoteSuffix,,RateTickValue,Permanent,Trigger,ObjectOverwrite)</f>
        <v>EURF3SP_Quote#0000</v>
      </c>
      <c r="H7" s="216" t="str">
        <f>_xll.qlCompositeQuote(Currency&amp;$B7&amp;$C7&amp;$D7&amp;QuoteSuffix,F7,G7,"+",Permanent,ISERROR(Futures3M!$F$5:$F$46),ObjectOverwrite)</f>
        <v>EUROISH7_Quote#0000</v>
      </c>
      <c r="I7" s="276" t="str">
        <f>_xll.ohRangeRetrieveError(H7)</f>
        <v/>
      </c>
      <c r="J7" s="249"/>
      <c r="K7" s="13"/>
      <c r="L7" s="207"/>
      <c r="M7" s="144" t="s">
        <v>179</v>
      </c>
      <c r="N7" s="144" t="s">
        <v>178</v>
      </c>
      <c r="O7" s="145">
        <v>3</v>
      </c>
      <c r="P7" s="266" t="str">
        <f t="shared" si="1"/>
        <v>EURF3SP</v>
      </c>
      <c r="Q7" s="228" t="str">
        <v>EURF3SP=ICAP</v>
      </c>
      <c r="R7" s="266">
        <v>10.4</v>
      </c>
      <c r="S7" s="266">
        <v>15.4</v>
      </c>
      <c r="T7" s="345" t="s">
        <v>237</v>
      </c>
      <c r="U7" s="266">
        <f t="shared" si="2"/>
        <v>12.9</v>
      </c>
      <c r="V7" s="266">
        <f t="shared" si="3"/>
        <v>5</v>
      </c>
      <c r="W7" s="205"/>
      <c r="X7" s="266">
        <v>12.9</v>
      </c>
      <c r="Y7" s="205"/>
      <c r="Z7" s="144">
        <v>12.9</v>
      </c>
      <c r="AA7" s="338">
        <f>_xll.qlSimpleQuoteSetValue(G7,Z7/100,Trigger)</f>
        <v>0</v>
      </c>
      <c r="AB7" s="208"/>
    </row>
    <row r="8" spans="1:28" ht="11.25" customHeight="1" x14ac:dyDescent="0.2">
      <c r="A8" s="207"/>
      <c r="B8" s="139"/>
      <c r="C8" s="68" t="s">
        <v>78</v>
      </c>
      <c r="D8" s="107" t="str">
        <f>_xll.qlIMMNextCode(D7,,Trigger)</f>
        <v>M7</v>
      </c>
      <c r="E8" s="68" t="str">
        <f t="shared" si="0"/>
        <v>EUROISM7_Quote</v>
      </c>
      <c r="F8" s="216" t="str">
        <f>Currency&amp;"FUT"&amp;$F$3&amp;D8&amp;QuoteSuffix</f>
        <v>EURFUT3MM7_Quote</v>
      </c>
      <c r="G8" s="216" t="str">
        <f>_xll.qlSimpleQuote(Currency&amp;N8&amp;O8&amp;M8&amp;QuoteSuffix,,RateTickValue,Permanent,Trigger,ObjectOverwrite)</f>
        <v>EURF4SP_Quote#0000</v>
      </c>
      <c r="H8" s="216" t="str">
        <f>_xll.qlCompositeQuote(Currency&amp;$B8&amp;$C8&amp;$D8&amp;QuoteSuffix,F8,G8,"+",Permanent,ISERROR(Futures3M!$F$5:$F$46),ObjectOverwrite)</f>
        <v>EUROISM7_Quote#0000</v>
      </c>
      <c r="I8" s="276" t="str">
        <f>_xll.ohRangeRetrieveError(H8)</f>
        <v/>
      </c>
      <c r="J8" s="249"/>
      <c r="K8" s="13"/>
      <c r="L8" s="207"/>
      <c r="M8" s="144" t="s">
        <v>179</v>
      </c>
      <c r="N8" s="144" t="s">
        <v>178</v>
      </c>
      <c r="O8" s="145">
        <v>4</v>
      </c>
      <c r="P8" s="266" t="str">
        <f t="shared" si="1"/>
        <v>EURF4SP</v>
      </c>
      <c r="Q8" s="228" t="str">
        <v>EURF4SP=ICAP</v>
      </c>
      <c r="R8" s="266">
        <v>11.1</v>
      </c>
      <c r="S8" s="266">
        <v>16.100000000000001</v>
      </c>
      <c r="T8" s="345" t="s">
        <v>239</v>
      </c>
      <c r="U8" s="266">
        <f t="shared" si="2"/>
        <v>13.600000000000001</v>
      </c>
      <c r="V8" s="266">
        <f t="shared" si="3"/>
        <v>5.0000000000000036</v>
      </c>
      <c r="W8" s="205"/>
      <c r="X8" s="266">
        <v>13.600000000000001</v>
      </c>
      <c r="Y8" s="205"/>
      <c r="Z8" s="144">
        <v>13.600000000000001</v>
      </c>
      <c r="AA8" s="338">
        <f>_xll.qlSimpleQuoteSetValue(G8,Z8/100,Trigger)</f>
        <v>3.0000000000000027E-3</v>
      </c>
      <c r="AB8" s="208"/>
    </row>
    <row r="9" spans="1:28" ht="11.25" customHeight="1" x14ac:dyDescent="0.2">
      <c r="A9" s="207"/>
      <c r="B9" s="140"/>
      <c r="C9" s="70" t="s">
        <v>78</v>
      </c>
      <c r="D9" s="108" t="str">
        <f>_xll.qlIMMNextCode(D8,,Trigger)</f>
        <v>U7</v>
      </c>
      <c r="E9" s="70" t="str">
        <f t="shared" si="0"/>
        <v>EUROISU7_Quote</v>
      </c>
      <c r="F9" s="217" t="str">
        <f>Currency&amp;"FUT"&amp;$F$3&amp;D9&amp;QuoteSuffix</f>
        <v>EURFUT3MU7_Quote</v>
      </c>
      <c r="G9" s="217" t="str">
        <f>_xll.qlSimpleQuote(Currency&amp;N9&amp;O9&amp;M9&amp;QuoteSuffix,,RateTickValue,Permanent,Trigger,ObjectOverwrite)</f>
        <v>EURF5SP_Quote#0000</v>
      </c>
      <c r="H9" s="217" t="str">
        <f>_xll.qlCompositeQuote(Currency&amp;$B9&amp;$C9&amp;$D9&amp;QuoteSuffix,F9,G9,"+",Permanent,ISERROR(Futures3M!$F$5:$F$46),ObjectOverwrite)</f>
        <v>EUROISU7_Quote#0000</v>
      </c>
      <c r="I9" s="277" t="str">
        <f>_xll.ohRangeRetrieveError(H9)</f>
        <v/>
      </c>
      <c r="J9" s="249"/>
      <c r="K9" s="13"/>
      <c r="L9" s="207"/>
      <c r="M9" s="144" t="s">
        <v>179</v>
      </c>
      <c r="N9" s="144" t="s">
        <v>178</v>
      </c>
      <c r="O9" s="145">
        <v>5</v>
      </c>
      <c r="P9" s="266" t="str">
        <f t="shared" si="1"/>
        <v>EURF5SP</v>
      </c>
      <c r="Q9" s="228" t="str">
        <v>EURF5SP=ICAP</v>
      </c>
      <c r="R9" s="266" t="s">
        <v>180</v>
      </c>
      <c r="S9" s="266" t="s">
        <v>180</v>
      </c>
      <c r="T9" s="144" t="s">
        <v>180</v>
      </c>
      <c r="U9" s="266" t="e">
        <f t="shared" si="2"/>
        <v>#NUM!</v>
      </c>
      <c r="V9" s="268" t="e">
        <f t="shared" si="3"/>
        <v>#NUM!</v>
      </c>
      <c r="W9" s="205"/>
      <c r="X9" s="266" t="e">
        <v>#NUM!</v>
      </c>
      <c r="Y9" s="205"/>
      <c r="Z9" s="339" t="e">
        <v>#NUM!</v>
      </c>
      <c r="AA9" s="340">
        <f>_xll.qlSimpleQuoteSetValue(G9,Z9/100,Trigger)</f>
        <v>0</v>
      </c>
      <c r="AB9" s="208"/>
    </row>
    <row r="10" spans="1:28" ht="11.25" customHeight="1" x14ac:dyDescent="0.2">
      <c r="A10" s="352"/>
      <c r="B10" s="353"/>
      <c r="C10" s="353"/>
      <c r="D10" s="353"/>
      <c r="E10" s="353"/>
      <c r="F10" s="353"/>
      <c r="G10" s="353"/>
      <c r="H10" s="353"/>
      <c r="I10" s="353"/>
      <c r="J10" s="253"/>
      <c r="K10" s="13"/>
      <c r="L10" s="250"/>
      <c r="M10" s="291"/>
      <c r="N10" s="291"/>
      <c r="O10" s="291"/>
      <c r="P10" s="291"/>
      <c r="Q10" s="291"/>
      <c r="R10" s="291"/>
      <c r="S10" s="291"/>
      <c r="T10" s="291"/>
      <c r="U10" s="291"/>
      <c r="V10" s="251"/>
      <c r="W10" s="251"/>
      <c r="X10" s="291"/>
      <c r="Y10" s="251"/>
      <c r="Z10" s="251"/>
      <c r="AA10" s="251"/>
      <c r="AB10" s="292"/>
    </row>
    <row r="11" spans="1:28" ht="11.25" customHeight="1" x14ac:dyDescent="0.2">
      <c r="K11" s="13"/>
    </row>
    <row r="12" spans="1:28" ht="11.25" customHeight="1" x14ac:dyDescent="0.2">
      <c r="G12" s="172"/>
    </row>
    <row r="13" spans="1:28" ht="11.25" customHeight="1" x14ac:dyDescent="0.2">
      <c r="G13" s="172"/>
    </row>
    <row r="14" spans="1:28" ht="11.25" customHeight="1" x14ac:dyDescent="0.2">
      <c r="G14" s="172"/>
    </row>
    <row r="15" spans="1:28" ht="11.25" customHeight="1" x14ac:dyDescent="0.2">
      <c r="G15" s="172"/>
    </row>
    <row r="22" spans="12:28" ht="11.25" customHeight="1" x14ac:dyDescent="0.2">
      <c r="L22" s="13"/>
      <c r="M22" s="13"/>
      <c r="N22" s="13"/>
      <c r="O22" s="13"/>
      <c r="P22" s="13"/>
      <c r="Q22" s="13"/>
      <c r="R22" s="13"/>
      <c r="S22" s="13"/>
      <c r="T22" s="13"/>
      <c r="U22" s="13"/>
      <c r="V22" s="13"/>
      <c r="W22" s="13"/>
      <c r="X22" s="13"/>
      <c r="Y22" s="13"/>
      <c r="Z22" s="13"/>
      <c r="AA22" s="13"/>
      <c r="AB22" s="13"/>
    </row>
    <row r="23" spans="12:28" ht="11.25" customHeight="1" x14ac:dyDescent="0.2">
      <c r="L23" s="13"/>
      <c r="M23" s="13"/>
      <c r="N23" s="13"/>
      <c r="O23" s="13"/>
      <c r="P23" s="13"/>
      <c r="Q23" s="13"/>
      <c r="R23" s="13"/>
      <c r="S23" s="13"/>
      <c r="T23" s="13"/>
      <c r="U23" s="13"/>
      <c r="V23" s="13"/>
      <c r="W23" s="13"/>
      <c r="X23" s="13"/>
      <c r="Y23" s="13"/>
      <c r="Z23" s="13"/>
      <c r="AA23" s="13"/>
      <c r="AB23" s="13"/>
    </row>
    <row r="24" spans="12:28" ht="11.25" customHeight="1" x14ac:dyDescent="0.2">
      <c r="L24" s="13"/>
      <c r="M24" s="13"/>
      <c r="N24" s="13"/>
      <c r="O24" s="13"/>
      <c r="P24" s="13"/>
      <c r="Q24" s="13"/>
      <c r="R24" s="13"/>
      <c r="S24" s="13"/>
      <c r="T24" s="13"/>
      <c r="U24" s="13"/>
      <c r="V24" s="13"/>
      <c r="W24" s="13"/>
      <c r="X24" s="13"/>
      <c r="Y24" s="13"/>
      <c r="Z24" s="13"/>
      <c r="AA24" s="13"/>
      <c r="AB24" s="13"/>
    </row>
    <row r="25" spans="12:28" ht="11.25" customHeight="1" x14ac:dyDescent="0.2">
      <c r="L25" s="13"/>
      <c r="M25" s="13"/>
      <c r="N25" s="13"/>
      <c r="O25" s="13"/>
      <c r="P25" s="13"/>
      <c r="Q25" s="13"/>
      <c r="R25" s="13"/>
      <c r="S25" s="13"/>
      <c r="T25" s="13"/>
      <c r="U25" s="13"/>
      <c r="V25" s="13"/>
      <c r="W25" s="13"/>
      <c r="X25" s="13"/>
      <c r="Y25" s="13"/>
      <c r="Z25" s="13"/>
      <c r="AA25" s="13"/>
      <c r="AB25" s="13"/>
    </row>
    <row r="26" spans="12:28" ht="11.25" customHeight="1" x14ac:dyDescent="0.2">
      <c r="L26" s="13"/>
      <c r="M26" s="13"/>
      <c r="N26" s="13"/>
      <c r="O26" s="13"/>
      <c r="P26" s="13"/>
      <c r="Q26" s="13"/>
      <c r="R26" s="13"/>
      <c r="S26" s="13"/>
      <c r="T26" s="13"/>
      <c r="U26" s="13"/>
      <c r="V26" s="13"/>
      <c r="W26" s="13"/>
      <c r="X26" s="13"/>
      <c r="Y26" s="13"/>
      <c r="Z26" s="13"/>
      <c r="AA26" s="13"/>
      <c r="AB26" s="13"/>
    </row>
    <row r="27" spans="12:28" ht="11.25" customHeight="1" x14ac:dyDescent="0.2">
      <c r="L27" s="13"/>
      <c r="M27" s="13"/>
      <c r="N27" s="13"/>
      <c r="O27" s="13"/>
      <c r="P27" s="13"/>
      <c r="Q27" s="13"/>
      <c r="R27" s="13"/>
      <c r="S27" s="13"/>
      <c r="T27" s="13"/>
      <c r="U27" s="13"/>
      <c r="V27" s="13"/>
      <c r="W27" s="13"/>
      <c r="X27" s="13"/>
      <c r="Y27" s="13"/>
      <c r="Z27" s="13"/>
      <c r="AA27" s="13"/>
      <c r="AB27" s="13"/>
    </row>
    <row r="28" spans="12:28" ht="11.25" customHeight="1" x14ac:dyDescent="0.2">
      <c r="L28" s="13"/>
      <c r="M28" s="13"/>
      <c r="N28" s="13"/>
      <c r="O28" s="13"/>
      <c r="P28" s="13"/>
      <c r="Q28" s="13"/>
      <c r="R28" s="13"/>
      <c r="S28" s="13"/>
      <c r="T28" s="13"/>
      <c r="U28" s="13"/>
      <c r="V28" s="13"/>
      <c r="W28" s="13"/>
      <c r="X28" s="13"/>
      <c r="Y28" s="13"/>
      <c r="Z28" s="13"/>
      <c r="AA28" s="13"/>
      <c r="AB28" s="13"/>
    </row>
    <row r="29" spans="12:28" ht="11.25" customHeight="1" x14ac:dyDescent="0.2">
      <c r="L29" s="13"/>
      <c r="M29" s="13"/>
      <c r="N29" s="13"/>
      <c r="O29" s="13"/>
      <c r="P29" s="13"/>
      <c r="Q29" s="13"/>
      <c r="R29" s="13"/>
      <c r="S29" s="13"/>
      <c r="T29" s="13"/>
      <c r="U29" s="13"/>
      <c r="V29" s="13"/>
      <c r="W29" s="13"/>
      <c r="X29" s="13"/>
      <c r="Y29" s="13"/>
      <c r="Z29" s="13"/>
      <c r="AA29" s="13"/>
      <c r="AB29" s="13"/>
    </row>
    <row r="30" spans="12:28" ht="11.25" customHeight="1" x14ac:dyDescent="0.2">
      <c r="L30" s="13"/>
      <c r="M30" s="13"/>
      <c r="N30" s="13"/>
      <c r="O30" s="13"/>
      <c r="P30" s="13"/>
      <c r="Q30" s="13"/>
      <c r="R30" s="13"/>
      <c r="S30" s="13"/>
      <c r="T30" s="13"/>
      <c r="U30" s="13"/>
      <c r="V30" s="13"/>
      <c r="W30" s="13"/>
      <c r="X30" s="13"/>
      <c r="Y30" s="13"/>
      <c r="Z30" s="13"/>
      <c r="AA30" s="13"/>
      <c r="AB30" s="13"/>
    </row>
    <row r="31" spans="12:28" ht="11.25" customHeight="1" x14ac:dyDescent="0.2">
      <c r="L31" s="13"/>
      <c r="M31" s="13"/>
      <c r="N31" s="13"/>
      <c r="O31" s="13"/>
      <c r="P31" s="13"/>
      <c r="Q31" s="13"/>
      <c r="R31" s="13"/>
      <c r="S31" s="13"/>
      <c r="T31" s="13"/>
      <c r="U31" s="13"/>
      <c r="V31" s="13"/>
      <c r="W31" s="13"/>
      <c r="X31" s="13"/>
      <c r="Y31" s="13"/>
      <c r="Z31" s="13"/>
      <c r="AA31" s="13"/>
      <c r="AB31" s="13"/>
    </row>
    <row r="32" spans="12:28" ht="11.25" customHeight="1" x14ac:dyDescent="0.2">
      <c r="L32" s="13"/>
      <c r="M32" s="13"/>
      <c r="N32" s="13"/>
      <c r="O32" s="13"/>
      <c r="P32" s="13"/>
      <c r="Q32" s="13"/>
      <c r="R32" s="13"/>
      <c r="S32" s="13"/>
      <c r="T32" s="13"/>
      <c r="U32" s="13"/>
      <c r="V32" s="13"/>
      <c r="W32" s="13"/>
      <c r="X32" s="13"/>
      <c r="Y32" s="13"/>
      <c r="Z32" s="13"/>
      <c r="AA32" s="13"/>
      <c r="AB32" s="13"/>
    </row>
    <row r="33" spans="12:28" ht="11.25" customHeight="1" x14ac:dyDescent="0.2">
      <c r="L33" s="13"/>
      <c r="M33" s="13"/>
      <c r="N33" s="13"/>
      <c r="O33" s="13"/>
      <c r="P33" s="13"/>
      <c r="Q33" s="13"/>
      <c r="R33" s="13"/>
      <c r="S33" s="13"/>
      <c r="T33" s="13"/>
      <c r="U33" s="13"/>
      <c r="V33" s="13"/>
      <c r="W33" s="13"/>
      <c r="X33" s="13"/>
      <c r="Y33" s="13"/>
      <c r="Z33" s="13"/>
      <c r="AA33" s="13"/>
      <c r="AB33" s="13"/>
    </row>
  </sheetData>
  <dataValidations count="1">
    <dataValidation showInputMessage="1" showErrorMessage="1" sqref="Q2"/>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AE47"/>
  <sheetViews>
    <sheetView topLeftCell="L1" workbookViewId="0">
      <selection activeCell="AD2" sqref="AD2"/>
    </sheetView>
  </sheetViews>
  <sheetFormatPr defaultRowHeight="11.25" outlineLevelCol="1" x14ac:dyDescent="0.2"/>
  <cols>
    <col min="1" max="1" width="2.7109375" style="13" hidden="1" customWidth="1" outlineLevel="1"/>
    <col min="2" max="2" width="3.5703125" style="13" hidden="1" customWidth="1" outlineLevel="1"/>
    <col min="3" max="3" width="5.7109375" style="13" hidden="1" customWidth="1" outlineLevel="1"/>
    <col min="4" max="4" width="6.7109375" style="13" hidden="1" customWidth="1" outlineLevel="1"/>
    <col min="5" max="5" width="19.140625" style="13" hidden="1" customWidth="1" outlineLevel="1"/>
    <col min="6" max="6" width="22.42578125" style="13" hidden="1" customWidth="1" outlineLevel="1"/>
    <col min="7" max="7" width="23.85546875" style="13" hidden="1" customWidth="1" outlineLevel="1"/>
    <col min="8" max="9" width="29.7109375" style="13" hidden="1" customWidth="1" outlineLevel="1"/>
    <col min="10" max="10" width="17.5703125" style="13" hidden="1" customWidth="1" outlineLevel="1"/>
    <col min="11" max="11" width="2.7109375" style="13" hidden="1" customWidth="1" outlineLevel="1"/>
    <col min="12" max="12" width="2.7109375" style="13" customWidth="1" collapsed="1"/>
    <col min="13" max="13" width="2.7109375" style="13" customWidth="1"/>
    <col min="14" max="16" width="9.140625" style="13"/>
    <col min="17" max="17" width="17.28515625" style="13" bestFit="1" customWidth="1"/>
    <col min="18" max="18" width="14" style="13" customWidth="1"/>
    <col min="19" max="25" width="10.7109375" style="13" customWidth="1"/>
    <col min="26" max="26" width="2.7109375" style="13" customWidth="1"/>
    <col min="27" max="27" width="10.7109375" style="13" customWidth="1"/>
    <col min="28" max="28" width="2.7109375" style="13" customWidth="1"/>
    <col min="29" max="30" width="10.7109375" style="13" customWidth="1"/>
    <col min="31" max="33" width="2.7109375" style="13" customWidth="1"/>
    <col min="34" max="34" width="9.140625" style="13"/>
    <col min="35" max="36" width="2.7109375" style="13" customWidth="1"/>
    <col min="37" max="37" width="3.5703125" style="13" bestFit="1" customWidth="1"/>
    <col min="38" max="38" width="8.42578125" style="13" bestFit="1" customWidth="1"/>
    <col min="39" max="39" width="5.42578125" style="13" bestFit="1" customWidth="1"/>
    <col min="40" max="40" width="15.7109375" style="13" bestFit="1" customWidth="1"/>
    <col min="41" max="41" width="25" style="13" bestFit="1" customWidth="1"/>
    <col min="42" max="43" width="26.42578125" style="13" customWidth="1"/>
    <col min="44" max="44" width="2.7109375" style="13" customWidth="1"/>
    <col min="45" max="16384" width="9.140625" style="13"/>
  </cols>
  <sheetData>
    <row r="1" spans="1:31" x14ac:dyDescent="0.2">
      <c r="A1" s="243"/>
      <c r="B1" s="86"/>
      <c r="C1" s="86"/>
      <c r="D1" s="86"/>
      <c r="E1" s="86"/>
      <c r="F1" s="86"/>
      <c r="G1" s="86"/>
      <c r="H1" s="294" t="s">
        <v>90</v>
      </c>
      <c r="I1" s="224" t="str">
        <f>PROPER(Currency)&amp;"HW_Volatility_Quote"</f>
        <v>EurHW_Volatility_Quote</v>
      </c>
      <c r="J1" s="86"/>
      <c r="K1" s="87"/>
      <c r="M1" s="320" t="s">
        <v>221</v>
      </c>
      <c r="N1" s="206"/>
      <c r="O1" s="368"/>
      <c r="P1" s="368"/>
      <c r="Q1" s="206"/>
      <c r="R1" s="206"/>
      <c r="S1" s="206"/>
      <c r="T1" s="206"/>
      <c r="U1" s="206"/>
      <c r="V1" s="206"/>
      <c r="W1" s="206"/>
      <c r="X1" s="206"/>
      <c r="Y1" s="206"/>
      <c r="Z1" s="295"/>
      <c r="AA1" s="295"/>
      <c r="AB1" s="206"/>
      <c r="AC1" s="295"/>
      <c r="AD1" s="295"/>
      <c r="AE1" s="369"/>
    </row>
    <row r="2" spans="1:31" x14ac:dyDescent="0.2">
      <c r="A2" s="88"/>
      <c r="B2" s="203"/>
      <c r="C2" s="203"/>
      <c r="D2" s="203"/>
      <c r="E2" s="203"/>
      <c r="F2" s="203"/>
      <c r="G2" s="203"/>
      <c r="H2" s="294" t="s">
        <v>89</v>
      </c>
      <c r="I2" s="224" t="str">
        <f>PROPER(Currency)&amp;"HW_MeanReversion_Quote"</f>
        <v>EurHW_MeanReversion_Quote</v>
      </c>
      <c r="J2" s="203"/>
      <c r="K2" s="245"/>
      <c r="M2" s="248"/>
      <c r="N2" s="202"/>
      <c r="O2" s="202"/>
      <c r="P2" s="202"/>
      <c r="Q2" s="202"/>
      <c r="R2" s="202"/>
      <c r="S2" s="202"/>
      <c r="T2" s="202"/>
      <c r="U2" s="202"/>
      <c r="V2" s="202"/>
      <c r="W2" s="202"/>
      <c r="X2" s="202"/>
      <c r="Y2" s="202"/>
      <c r="Z2" s="205"/>
      <c r="AA2" s="205"/>
      <c r="AB2" s="202"/>
      <c r="AC2" s="202"/>
      <c r="AD2" s="224">
        <f>_xll.ohTrigger(AD5:AD46)</f>
        <v>136</v>
      </c>
      <c r="AE2" s="370"/>
    </row>
    <row r="3" spans="1:31" x14ac:dyDescent="0.2">
      <c r="A3" s="237"/>
      <c r="B3" s="170"/>
      <c r="C3" s="170"/>
      <c r="D3" s="298" t="s">
        <v>76</v>
      </c>
      <c r="E3" s="298" t="s">
        <v>14</v>
      </c>
      <c r="F3" s="203"/>
      <c r="G3" s="203"/>
      <c r="H3" s="294" t="s">
        <v>88</v>
      </c>
      <c r="I3" s="224" t="str">
        <f>PROPER(Currency)&amp;FamilyName&amp;E3</f>
        <v>Euribor3M</v>
      </c>
      <c r="J3" s="203"/>
      <c r="K3" s="370"/>
      <c r="M3" s="248"/>
      <c r="N3" s="202"/>
      <c r="O3" s="202"/>
      <c r="P3" s="202"/>
      <c r="Q3" s="202"/>
      <c r="R3" s="202"/>
      <c r="S3" s="202"/>
      <c r="T3" s="202"/>
      <c r="U3" s="202"/>
      <c r="V3" s="202"/>
      <c r="W3" s="202"/>
      <c r="X3" s="202"/>
      <c r="Y3" s="202"/>
      <c r="Z3" s="205"/>
      <c r="AA3" s="205"/>
      <c r="AB3" s="202"/>
      <c r="AC3" s="205"/>
      <c r="AD3" s="238"/>
      <c r="AE3" s="370"/>
    </row>
    <row r="4" spans="1:31" s="377" customFormat="1" ht="21" customHeight="1" x14ac:dyDescent="0.25">
      <c r="A4" s="373"/>
      <c r="B4" s="244" t="s">
        <v>75</v>
      </c>
      <c r="C4" s="309" t="s">
        <v>74</v>
      </c>
      <c r="D4" s="309" t="s">
        <v>73</v>
      </c>
      <c r="E4" s="244" t="s">
        <v>183</v>
      </c>
      <c r="F4" s="244" t="s">
        <v>203</v>
      </c>
      <c r="G4" s="244" t="s">
        <v>202</v>
      </c>
      <c r="H4" s="244" t="s">
        <v>222</v>
      </c>
      <c r="I4" s="244" t="s">
        <v>203</v>
      </c>
      <c r="J4" s="244" t="s">
        <v>202</v>
      </c>
      <c r="K4" s="375"/>
      <c r="M4" s="373"/>
      <c r="N4" s="257" t="s">
        <v>75</v>
      </c>
      <c r="O4" s="257" t="s">
        <v>74</v>
      </c>
      <c r="P4" s="257" t="s">
        <v>73</v>
      </c>
      <c r="Q4" s="257" t="s">
        <v>121</v>
      </c>
      <c r="R4" s="256" t="str">
        <f>_xll.RData(R5:R46,S4:W4,,ReutersRtMode,,S5)</f>
        <v>Paused at 17:15:04</v>
      </c>
      <c r="S4" s="257" t="s">
        <v>120</v>
      </c>
      <c r="T4" s="257" t="s">
        <v>119</v>
      </c>
      <c r="U4" s="257" t="s">
        <v>95</v>
      </c>
      <c r="V4" s="257" t="s">
        <v>109</v>
      </c>
      <c r="W4" s="257" t="s">
        <v>118</v>
      </c>
      <c r="X4" s="258" t="s">
        <v>214</v>
      </c>
      <c r="Y4" s="213" t="s">
        <v>199</v>
      </c>
      <c r="Z4" s="378"/>
      <c r="AA4" s="257" t="s">
        <v>116</v>
      </c>
      <c r="AB4" s="378"/>
      <c r="AC4" s="257" t="s">
        <v>114</v>
      </c>
      <c r="AD4" s="257" t="s">
        <v>113</v>
      </c>
      <c r="AE4" s="375"/>
    </row>
    <row r="5" spans="1:31" x14ac:dyDescent="0.2">
      <c r="A5" s="310"/>
      <c r="B5" s="105">
        <v>1</v>
      </c>
      <c r="C5" s="106" t="b">
        <v>0</v>
      </c>
      <c r="D5" s="105" t="str">
        <f t="array" ref="D5:D46">_xll.qlIMMcode(FuturesDates)</f>
        <v>N6</v>
      </c>
      <c r="E5" s="225" t="str">
        <f t="shared" ref="E5:E36" si="0">Currency&amp;$D$3&amp;$E$3&amp;$D5&amp;QuoteSuffix</f>
        <v>EURFUT3MN6_Quote</v>
      </c>
      <c r="F5" s="215" t="str">
        <f>_xll.qlSimpleQuote(E5,,PriceTickValue,Permanent,Trigger,ObjectOverwrite)</f>
        <v>EURFUT3MN6_Quote#0000</v>
      </c>
      <c r="G5" s="275" t="str">
        <f>_xll.ohRangeRetrieveError(F5)</f>
        <v/>
      </c>
      <c r="H5" s="225" t="str">
        <f t="shared" ref="H5:H46" si="1">Currency&amp;"FUT"&amp;$E$3&amp;$D5&amp;"ConvAdj"&amp;QuoteSuffix</f>
        <v>EURFUT3MN6ConvAdj_Quote</v>
      </c>
      <c r="I5" s="215" t="str">
        <f>_xll.qlFuturesConvAdjustmentQuote($H5,IborIndex,$D5,$F5,Volatility,MeanReversion,Permanent,Trigger,ObjectOverwrite)</f>
        <v>EURFUT3MN6ConvAdj_Quote#0000</v>
      </c>
      <c r="J5" s="275" t="str">
        <f>_xll.ohRangeRetrieveError(I5)</f>
        <v/>
      </c>
      <c r="K5" s="249"/>
      <c r="M5" s="310"/>
      <c r="N5" s="111">
        <v>1</v>
      </c>
      <c r="O5" s="111" t="b">
        <v>0</v>
      </c>
      <c r="P5" s="112" t="str">
        <f t="array" ref="P5:P46">_xll.qlIMMcode(FuturesDates)</f>
        <v>N6</v>
      </c>
      <c r="Q5" s="113">
        <f t="array" ref="Q5:Q46">_xll.qlIMMNextDates(_xll.qlSettingsEvaluationDate(Trigger)-1,$O5:$O46)</f>
        <v>42571</v>
      </c>
      <c r="R5" s="112" t="str">
        <f t="array" ref="R5:R46">"FEI"&amp;FuturesCodes</f>
        <v>FEIN6</v>
      </c>
      <c r="S5" s="114">
        <v>42569</v>
      </c>
      <c r="T5" s="267">
        <v>100.285</v>
      </c>
      <c r="U5" s="267">
        <v>100.29</v>
      </c>
      <c r="V5" s="267">
        <v>100.285</v>
      </c>
      <c r="W5" s="267">
        <v>100.285</v>
      </c>
      <c r="X5" s="267">
        <f>_xll.qlMidSafe($T5,$U5)</f>
        <v>100.28749999999999</v>
      </c>
      <c r="Y5" s="266">
        <f>(X5-T5)*2</f>
        <v>4.9999999999954525E-3</v>
      </c>
      <c r="Z5" s="311"/>
      <c r="AA5" s="123">
        <v>100.28749999999999</v>
      </c>
      <c r="AB5" s="311"/>
      <c r="AC5" s="267">
        <f t="array" ref="AC5:AC46">QuoteLive</f>
        <v>100.28749999999999</v>
      </c>
      <c r="AD5" s="152">
        <f>_xll.qlSimpleQuoteSetValue(F5,AC5,Trigger)</f>
        <v>0</v>
      </c>
      <c r="AE5" s="249"/>
    </row>
    <row r="6" spans="1:31" x14ac:dyDescent="0.2">
      <c r="A6" s="310"/>
      <c r="B6" s="68">
        <v>2</v>
      </c>
      <c r="C6" s="107" t="b">
        <v>0</v>
      </c>
      <c r="D6" s="68" t="str">
        <v>Q6</v>
      </c>
      <c r="E6" s="226" t="str">
        <f t="shared" si="0"/>
        <v>EURFUT3MQ6_Quote</v>
      </c>
      <c r="F6" s="216" t="str">
        <f>_xll.qlSimpleQuote(E6,,PriceTickValue,Permanent,Trigger,ObjectOverwrite)</f>
        <v>EURFUT3MQ6_Quote#0000</v>
      </c>
      <c r="G6" s="276" t="str">
        <f>_xll.ohRangeRetrieveError(F6)</f>
        <v/>
      </c>
      <c r="H6" s="226" t="str">
        <f t="shared" si="1"/>
        <v>EURFUT3MQ6ConvAdj_Quote</v>
      </c>
      <c r="I6" s="216" t="str">
        <f>_xll.qlFuturesConvAdjustmentQuote($H6,IborIndex,$D6,$F6,Volatility,MeanReversion,Permanent,Trigger,ObjectOverwrite)</f>
        <v>EURFUT3MQ6ConvAdj_Quote#0000</v>
      </c>
      <c r="J6" s="276" t="str">
        <f>_xll.ohRangeRetrieveError(I6)</f>
        <v/>
      </c>
      <c r="K6" s="249"/>
      <c r="M6" s="310"/>
      <c r="N6" s="115">
        <v>2</v>
      </c>
      <c r="O6" s="115" t="b">
        <v>0</v>
      </c>
      <c r="P6" s="116" t="str">
        <v>Q6</v>
      </c>
      <c r="Q6" s="117">
        <v>42599</v>
      </c>
      <c r="R6" s="116" t="str">
        <v>FEIQ6</v>
      </c>
      <c r="S6" s="118">
        <v>42597</v>
      </c>
      <c r="T6" s="266">
        <v>100.295</v>
      </c>
      <c r="U6" s="266">
        <v>100.3</v>
      </c>
      <c r="V6" s="266">
        <v>100.295</v>
      </c>
      <c r="W6" s="266">
        <v>100.295</v>
      </c>
      <c r="X6" s="266">
        <f>_xll.qlMidSafe($T6,$U6)</f>
        <v>100.2975</v>
      </c>
      <c r="Y6" s="266">
        <f t="shared" ref="Y6:Y46" si="2">(X6-T6)*2</f>
        <v>4.9999999999954525E-3</v>
      </c>
      <c r="Z6" s="311"/>
      <c r="AA6" s="124">
        <v>100.2975</v>
      </c>
      <c r="AB6" s="311"/>
      <c r="AC6" s="266">
        <v>100.2975</v>
      </c>
      <c r="AD6" s="303">
        <f>_xll.qlSimpleQuoteSetValue(F6,AC6,Trigger)</f>
        <v>0</v>
      </c>
      <c r="AE6" s="249"/>
    </row>
    <row r="7" spans="1:31" x14ac:dyDescent="0.2">
      <c r="A7" s="310"/>
      <c r="B7" s="68">
        <v>3</v>
      </c>
      <c r="C7" s="107" t="b">
        <v>0</v>
      </c>
      <c r="D7" s="68" t="str">
        <v>U6</v>
      </c>
      <c r="E7" s="226" t="str">
        <f t="shared" si="0"/>
        <v>EURFUT3MU6_Quote</v>
      </c>
      <c r="F7" s="216" t="str">
        <f>_xll.qlSimpleQuote(E7,,PriceTickValue,Permanent,Trigger,ObjectOverwrite)</f>
        <v>EURFUT3MU6_Quote#0000</v>
      </c>
      <c r="G7" s="276" t="str">
        <f>_xll.ohRangeRetrieveError(F7)</f>
        <v/>
      </c>
      <c r="H7" s="226" t="str">
        <f t="shared" si="1"/>
        <v>EURFUT3MU6ConvAdj_Quote</v>
      </c>
      <c r="I7" s="216" t="str">
        <f>_xll.qlFuturesConvAdjustmentQuote($H7,IborIndex,$D7,$F7,Volatility,MeanReversion,Permanent,Trigger,ObjectOverwrite)</f>
        <v>EURFUT3MU6ConvAdj_Quote#0000</v>
      </c>
      <c r="J7" s="276" t="str">
        <f>_xll.ohRangeRetrieveError(I7)</f>
        <v/>
      </c>
      <c r="K7" s="249"/>
      <c r="M7" s="310"/>
      <c r="N7" s="115">
        <v>3</v>
      </c>
      <c r="O7" s="115" t="b">
        <v>0</v>
      </c>
      <c r="P7" s="116" t="str">
        <v>U6</v>
      </c>
      <c r="Q7" s="117">
        <v>42634</v>
      </c>
      <c r="R7" s="116" t="str">
        <v>FEIU6</v>
      </c>
      <c r="S7" s="118">
        <v>42632</v>
      </c>
      <c r="T7" s="266">
        <v>100.3125</v>
      </c>
      <c r="U7" s="266">
        <v>100.3175</v>
      </c>
      <c r="V7" s="266">
        <v>100.32000000000001</v>
      </c>
      <c r="W7" s="266">
        <v>100.31</v>
      </c>
      <c r="X7" s="266">
        <f>_xll.qlMidSafe($T7,$U7)</f>
        <v>100.315</v>
      </c>
      <c r="Y7" s="266">
        <f t="shared" si="2"/>
        <v>4.9999999999954525E-3</v>
      </c>
      <c r="Z7" s="311"/>
      <c r="AA7" s="124">
        <v>100.315</v>
      </c>
      <c r="AB7" s="311"/>
      <c r="AC7" s="266">
        <v>100.315</v>
      </c>
      <c r="AD7" s="303">
        <f>_xll.qlSimpleQuoteSetValue(F7,AC7,Trigger)</f>
        <v>-4.9999999999954525E-3</v>
      </c>
      <c r="AE7" s="249"/>
    </row>
    <row r="8" spans="1:31" x14ac:dyDescent="0.2">
      <c r="A8" s="310"/>
      <c r="B8" s="68">
        <v>4</v>
      </c>
      <c r="C8" s="107" t="b">
        <v>0</v>
      </c>
      <c r="D8" s="68" t="str">
        <v>V6</v>
      </c>
      <c r="E8" s="226" t="str">
        <f t="shared" si="0"/>
        <v>EURFUT3MV6_Quote</v>
      </c>
      <c r="F8" s="216" t="str">
        <f>_xll.qlSimpleQuote(E8,,PriceTickValue,Permanent,Trigger,ObjectOverwrite)</f>
        <v>EURFUT3MV6_Quote#0000</v>
      </c>
      <c r="G8" s="276" t="str">
        <f>_xll.ohRangeRetrieveError(F8)</f>
        <v/>
      </c>
      <c r="H8" s="226" t="str">
        <f t="shared" si="1"/>
        <v>EURFUT3MV6ConvAdj_Quote</v>
      </c>
      <c r="I8" s="216" t="str">
        <f>_xll.qlFuturesConvAdjustmentQuote($H8,IborIndex,$D8,$F8,Volatility,MeanReversion,Permanent,Trigger,ObjectOverwrite)</f>
        <v>EURFUT3MV6ConvAdj_Quote#0000</v>
      </c>
      <c r="J8" s="276" t="str">
        <f>_xll.ohRangeRetrieveError(I8)</f>
        <v/>
      </c>
      <c r="K8" s="249"/>
      <c r="M8" s="310"/>
      <c r="N8" s="115">
        <v>4</v>
      </c>
      <c r="O8" s="115" t="b">
        <v>0</v>
      </c>
      <c r="P8" s="116" t="str">
        <v>V6</v>
      </c>
      <c r="Q8" s="117">
        <v>42662</v>
      </c>
      <c r="R8" s="116" t="str">
        <v>FEIV6</v>
      </c>
      <c r="S8" s="118">
        <v>42660</v>
      </c>
      <c r="T8" s="266">
        <v>0</v>
      </c>
      <c r="U8" s="266">
        <v>0</v>
      </c>
      <c r="V8" s="266">
        <v>0</v>
      </c>
      <c r="W8" s="266">
        <v>100.31</v>
      </c>
      <c r="X8" s="266" t="e">
        <f>_xll.qlMidSafe($T8,$U8)</f>
        <v>#NUM!</v>
      </c>
      <c r="Y8" s="266" t="e">
        <f t="shared" si="2"/>
        <v>#NUM!</v>
      </c>
      <c r="Z8" s="311"/>
      <c r="AA8" s="124" t="e">
        <v>#NUM!</v>
      </c>
      <c r="AB8" s="311"/>
      <c r="AC8" s="266" t="e">
        <v>#NUM!</v>
      </c>
      <c r="AD8" s="303">
        <f>_xll.qlSimpleQuoteSetValue(F8,AC8,Trigger)</f>
        <v>0</v>
      </c>
      <c r="AE8" s="249"/>
    </row>
    <row r="9" spans="1:31" x14ac:dyDescent="0.2">
      <c r="A9" s="310"/>
      <c r="B9" s="68">
        <v>5</v>
      </c>
      <c r="C9" s="107" t="b">
        <v>0</v>
      </c>
      <c r="D9" s="68" t="str">
        <v>X6</v>
      </c>
      <c r="E9" s="226" t="str">
        <f t="shared" si="0"/>
        <v>EURFUT3MX6_Quote</v>
      </c>
      <c r="F9" s="216" t="str">
        <f>_xll.qlSimpleQuote(E9,,PriceTickValue,Permanent,Trigger,ObjectOverwrite)</f>
        <v>EURFUT3MX6_Quote#0000</v>
      </c>
      <c r="G9" s="276" t="str">
        <f>_xll.ohRangeRetrieveError(F9)</f>
        <v/>
      </c>
      <c r="H9" s="226" t="str">
        <f t="shared" si="1"/>
        <v>EURFUT3MX6ConvAdj_Quote</v>
      </c>
      <c r="I9" s="216" t="str">
        <f>_xll.qlFuturesConvAdjustmentQuote($H9,IborIndex,$D9,$F9,Volatility,MeanReversion,Permanent,Trigger,ObjectOverwrite)</f>
        <v>EURFUT3MX6ConvAdj_Quote#0000</v>
      </c>
      <c r="J9" s="276" t="str">
        <f>_xll.ohRangeRetrieveError(I9)</f>
        <v/>
      </c>
      <c r="K9" s="249"/>
      <c r="M9" s="310"/>
      <c r="N9" s="115">
        <v>5</v>
      </c>
      <c r="O9" s="115" t="b">
        <v>0</v>
      </c>
      <c r="P9" s="116" t="str">
        <v>X6</v>
      </c>
      <c r="Q9" s="117">
        <v>42690</v>
      </c>
      <c r="R9" s="116" t="str">
        <v>FEIX6</v>
      </c>
      <c r="S9" s="118">
        <v>42688</v>
      </c>
      <c r="T9" s="266">
        <v>0</v>
      </c>
      <c r="U9" s="266">
        <v>0</v>
      </c>
      <c r="V9" s="266">
        <v>0</v>
      </c>
      <c r="W9" s="266">
        <v>100.315</v>
      </c>
      <c r="X9" s="266" t="e">
        <f>_xll.qlMidSafe($T9,$U9)</f>
        <v>#NUM!</v>
      </c>
      <c r="Y9" s="266" t="e">
        <f t="shared" si="2"/>
        <v>#NUM!</v>
      </c>
      <c r="Z9" s="311"/>
      <c r="AA9" s="124" t="e">
        <v>#NUM!</v>
      </c>
      <c r="AB9" s="311"/>
      <c r="AC9" s="266" t="e">
        <v>#NUM!</v>
      </c>
      <c r="AD9" s="303">
        <f>_xll.qlSimpleQuoteSetValue(F9,AC9,Trigger)</f>
        <v>0</v>
      </c>
      <c r="AE9" s="249"/>
    </row>
    <row r="10" spans="1:31" x14ac:dyDescent="0.2">
      <c r="A10" s="310"/>
      <c r="B10" s="68">
        <v>6</v>
      </c>
      <c r="C10" s="107" t="b">
        <v>0</v>
      </c>
      <c r="D10" s="68" t="str">
        <v>Z6</v>
      </c>
      <c r="E10" s="226" t="str">
        <f t="shared" si="0"/>
        <v>EURFUT3MZ6_Quote</v>
      </c>
      <c r="F10" s="216" t="str">
        <f>_xll.qlSimpleQuote(E10,,PriceTickValue,Permanent,Trigger,ObjectOverwrite)</f>
        <v>EURFUT3MZ6_Quote#0000</v>
      </c>
      <c r="G10" s="276" t="str">
        <f>_xll.ohRangeRetrieveError(F10)</f>
        <v/>
      </c>
      <c r="H10" s="226" t="str">
        <f t="shared" si="1"/>
        <v>EURFUT3MZ6ConvAdj_Quote</v>
      </c>
      <c r="I10" s="216" t="str">
        <f>_xll.qlFuturesConvAdjustmentQuote($H10,IborIndex,$D10,$F10,Volatility,MeanReversion,Permanent,Trigger,ObjectOverwrite)</f>
        <v>EURFUT3MZ6ConvAdj_Quote#0000</v>
      </c>
      <c r="J10" s="276" t="str">
        <f>_xll.ohRangeRetrieveError(I10)</f>
        <v/>
      </c>
      <c r="K10" s="249"/>
      <c r="M10" s="310"/>
      <c r="N10" s="115">
        <v>6</v>
      </c>
      <c r="O10" s="115" t="b">
        <v>0</v>
      </c>
      <c r="P10" s="116" t="str">
        <v>Z6</v>
      </c>
      <c r="Q10" s="117">
        <v>42725</v>
      </c>
      <c r="R10" s="116" t="str">
        <v>FEIZ6</v>
      </c>
      <c r="S10" s="118">
        <v>42723</v>
      </c>
      <c r="T10" s="266">
        <v>100.34</v>
      </c>
      <c r="U10" s="266">
        <v>100.345</v>
      </c>
      <c r="V10" s="266">
        <v>100.345</v>
      </c>
      <c r="W10" s="266">
        <v>100.34</v>
      </c>
      <c r="X10" s="266">
        <f>_xll.qlMidSafe($T10,$U10)</f>
        <v>100.3425</v>
      </c>
      <c r="Y10" s="266">
        <f t="shared" si="2"/>
        <v>4.9999999999954525E-3</v>
      </c>
      <c r="Z10" s="311"/>
      <c r="AA10" s="124">
        <v>100.3425</v>
      </c>
      <c r="AB10" s="311"/>
      <c r="AC10" s="266">
        <v>100.3425</v>
      </c>
      <c r="AD10" s="303">
        <f>_xll.qlSimpleQuoteSetValue(F10,AC10,Trigger)</f>
        <v>0</v>
      </c>
      <c r="AE10" s="249"/>
    </row>
    <row r="11" spans="1:31" x14ac:dyDescent="0.2">
      <c r="A11" s="310"/>
      <c r="B11" s="68">
        <v>7</v>
      </c>
      <c r="C11" s="107" t="b">
        <v>0</v>
      </c>
      <c r="D11" s="68" t="str">
        <v>F7</v>
      </c>
      <c r="E11" s="226" t="str">
        <f t="shared" si="0"/>
        <v>EURFUT3MF7_Quote</v>
      </c>
      <c r="F11" s="216" t="str">
        <f>_xll.qlSimpleQuote(E11,,PriceTickValue,Permanent,Trigger,ObjectOverwrite)</f>
        <v>EURFUT3MF7_Quote#0000</v>
      </c>
      <c r="G11" s="276" t="str">
        <f>_xll.ohRangeRetrieveError(F11)</f>
        <v/>
      </c>
      <c r="H11" s="226" t="str">
        <f t="shared" si="1"/>
        <v>EURFUT3MF7ConvAdj_Quote</v>
      </c>
      <c r="I11" s="216" t="str">
        <f>_xll.qlFuturesConvAdjustmentQuote($H11,IborIndex,$D11,$F11,Volatility,MeanReversion,Permanent,Trigger,ObjectOverwrite)</f>
        <v>EURFUT3MF7ConvAdj_Quote#0000</v>
      </c>
      <c r="J11" s="276" t="str">
        <f>_xll.ohRangeRetrieveError(I11)</f>
        <v/>
      </c>
      <c r="K11" s="249"/>
      <c r="M11" s="310"/>
      <c r="N11" s="115">
        <v>7</v>
      </c>
      <c r="O11" s="115" t="b">
        <v>0</v>
      </c>
      <c r="P11" s="116" t="str">
        <v>F7</v>
      </c>
      <c r="Q11" s="117">
        <v>42753</v>
      </c>
      <c r="R11" s="116" t="str">
        <v>FEIF7</v>
      </c>
      <c r="S11" s="118" t="s">
        <v>145</v>
      </c>
      <c r="T11" s="266" t="s">
        <v>145</v>
      </c>
      <c r="U11" s="266" t="s">
        <v>145</v>
      </c>
      <c r="V11" s="266" t="s">
        <v>145</v>
      </c>
      <c r="W11" s="266" t="s">
        <v>145</v>
      </c>
      <c r="X11" s="266" t="e">
        <f>_xll.qlMidSafe($T11,$U11)</f>
        <v>#NUM!</v>
      </c>
      <c r="Y11" s="266" t="e">
        <f t="shared" si="2"/>
        <v>#NUM!</v>
      </c>
      <c r="Z11" s="311"/>
      <c r="AA11" s="124" t="e">
        <v>#NUM!</v>
      </c>
      <c r="AB11" s="311"/>
      <c r="AC11" s="266" t="e">
        <v>#NUM!</v>
      </c>
      <c r="AD11" s="303">
        <f>_xll.qlSimpleQuoteSetValue(F11,AC11,Trigger)</f>
        <v>0</v>
      </c>
      <c r="AE11" s="249"/>
    </row>
    <row r="12" spans="1:31" x14ac:dyDescent="0.2">
      <c r="A12" s="310"/>
      <c r="B12" s="68">
        <v>8</v>
      </c>
      <c r="C12" s="107" t="b">
        <v>0</v>
      </c>
      <c r="D12" s="68" t="str">
        <v>G7</v>
      </c>
      <c r="E12" s="226" t="str">
        <f t="shared" si="0"/>
        <v>EURFUT3MG7_Quote</v>
      </c>
      <c r="F12" s="216" t="str">
        <f>_xll.qlSimpleQuote(E12,,PriceTickValue,Permanent,Trigger,ObjectOverwrite)</f>
        <v>EURFUT3MG7_Quote#0000</v>
      </c>
      <c r="G12" s="276" t="str">
        <f>_xll.ohRangeRetrieveError(F12)</f>
        <v/>
      </c>
      <c r="H12" s="226" t="str">
        <f t="shared" si="1"/>
        <v>EURFUT3MG7ConvAdj_Quote</v>
      </c>
      <c r="I12" s="216" t="str">
        <f>_xll.qlFuturesConvAdjustmentQuote($H12,IborIndex,$D12,$F12,Volatility,MeanReversion,Permanent,Trigger,ObjectOverwrite)</f>
        <v>EURFUT3MG7ConvAdj_Quote#0000</v>
      </c>
      <c r="J12" s="276" t="str">
        <f>_xll.ohRangeRetrieveError(I12)</f>
        <v/>
      </c>
      <c r="K12" s="249"/>
      <c r="M12" s="310"/>
      <c r="N12" s="115">
        <v>8</v>
      </c>
      <c r="O12" s="115" t="b">
        <v>0</v>
      </c>
      <c r="P12" s="116" t="str">
        <v>G7</v>
      </c>
      <c r="Q12" s="117">
        <v>42781</v>
      </c>
      <c r="R12" s="116" t="str">
        <v>FEIG7</v>
      </c>
      <c r="S12" s="118" t="s">
        <v>145</v>
      </c>
      <c r="T12" s="266" t="s">
        <v>145</v>
      </c>
      <c r="U12" s="266" t="s">
        <v>145</v>
      </c>
      <c r="V12" s="266" t="s">
        <v>145</v>
      </c>
      <c r="W12" s="266" t="s">
        <v>145</v>
      </c>
      <c r="X12" s="266" t="e">
        <f>_xll.qlMidSafe($T12,$U12)</f>
        <v>#NUM!</v>
      </c>
      <c r="Y12" s="266" t="e">
        <f t="shared" si="2"/>
        <v>#NUM!</v>
      </c>
      <c r="Z12" s="311"/>
      <c r="AA12" s="124" t="e">
        <v>#NUM!</v>
      </c>
      <c r="AB12" s="311"/>
      <c r="AC12" s="266" t="e">
        <v>#NUM!</v>
      </c>
      <c r="AD12" s="303">
        <f>_xll.qlSimpleQuoteSetValue(F12,AC12,Trigger)</f>
        <v>0</v>
      </c>
      <c r="AE12" s="249"/>
    </row>
    <row r="13" spans="1:31" x14ac:dyDescent="0.2">
      <c r="A13" s="310"/>
      <c r="B13" s="68">
        <v>9</v>
      </c>
      <c r="C13" s="107" t="b">
        <v>0</v>
      </c>
      <c r="D13" s="68" t="str">
        <v>H7</v>
      </c>
      <c r="E13" s="226" t="str">
        <f t="shared" si="0"/>
        <v>EURFUT3MH7_Quote</v>
      </c>
      <c r="F13" s="216" t="str">
        <f>_xll.qlSimpleQuote(E13,,PriceTickValue,Permanent,Trigger,ObjectOverwrite)</f>
        <v>EURFUT3MH7_Quote#0000</v>
      </c>
      <c r="G13" s="276" t="str">
        <f>_xll.ohRangeRetrieveError(F13)</f>
        <v/>
      </c>
      <c r="H13" s="226" t="str">
        <f t="shared" si="1"/>
        <v>EURFUT3MH7ConvAdj_Quote</v>
      </c>
      <c r="I13" s="216" t="str">
        <f>_xll.qlFuturesConvAdjustmentQuote($H13,IborIndex,$D13,$F13,Volatility,MeanReversion,Permanent,Trigger,ObjectOverwrite)</f>
        <v>EURFUT3MH7ConvAdj_Quote#0000</v>
      </c>
      <c r="J13" s="276" t="str">
        <f>_xll.ohRangeRetrieveError(I13)</f>
        <v/>
      </c>
      <c r="K13" s="249"/>
      <c r="M13" s="310"/>
      <c r="N13" s="115">
        <v>9</v>
      </c>
      <c r="O13" s="115" t="b">
        <v>0</v>
      </c>
      <c r="P13" s="116" t="str">
        <v>H7</v>
      </c>
      <c r="Q13" s="117">
        <v>42809</v>
      </c>
      <c r="R13" s="116" t="str">
        <v>FEIH7</v>
      </c>
      <c r="S13" s="118">
        <v>42807</v>
      </c>
      <c r="T13" s="266">
        <v>100.35000000000001</v>
      </c>
      <c r="U13" s="266">
        <v>100.36</v>
      </c>
      <c r="V13" s="266">
        <v>100.36</v>
      </c>
      <c r="W13" s="266">
        <v>100.36</v>
      </c>
      <c r="X13" s="266">
        <f>_xll.qlMidSafe($T13,$U13)</f>
        <v>100.355</v>
      </c>
      <c r="Y13" s="266">
        <f t="shared" si="2"/>
        <v>9.9999999999909051E-3</v>
      </c>
      <c r="Z13" s="311"/>
      <c r="AA13" s="124">
        <v>100.355</v>
      </c>
      <c r="AB13" s="311"/>
      <c r="AC13" s="266">
        <v>100.355</v>
      </c>
      <c r="AD13" s="303">
        <f>_xll.qlSimpleQuoteSetValue(F13,AC13,Trigger)</f>
        <v>0</v>
      </c>
      <c r="AE13" s="249"/>
    </row>
    <row r="14" spans="1:31" x14ac:dyDescent="0.2">
      <c r="A14" s="310"/>
      <c r="B14" s="68">
        <v>10</v>
      </c>
      <c r="C14" s="107" t="b">
        <v>0</v>
      </c>
      <c r="D14" s="68" t="str">
        <v>J7</v>
      </c>
      <c r="E14" s="226" t="str">
        <f t="shared" si="0"/>
        <v>EURFUT3MJ7_Quote</v>
      </c>
      <c r="F14" s="216" t="str">
        <f>_xll.qlSimpleQuote(E14,,PriceTickValue,Permanent,Trigger,ObjectOverwrite)</f>
        <v>EURFUT3MJ7_Quote#0000</v>
      </c>
      <c r="G14" s="276" t="str">
        <f>_xll.ohRangeRetrieveError(F14)</f>
        <v/>
      </c>
      <c r="H14" s="226" t="str">
        <f t="shared" si="1"/>
        <v>EURFUT3MJ7ConvAdj_Quote</v>
      </c>
      <c r="I14" s="216" t="str">
        <f>_xll.qlFuturesConvAdjustmentQuote($H14,IborIndex,$D14,$F14,Volatility,MeanReversion,Permanent,Trigger,ObjectOverwrite)</f>
        <v>EURFUT3MJ7ConvAdj_Quote#0000</v>
      </c>
      <c r="J14" s="276" t="str">
        <f>_xll.ohRangeRetrieveError(I14)</f>
        <v/>
      </c>
      <c r="K14" s="249"/>
      <c r="M14" s="310"/>
      <c r="N14" s="115">
        <v>10</v>
      </c>
      <c r="O14" s="115" t="b">
        <v>0</v>
      </c>
      <c r="P14" s="116" t="str">
        <v>J7</v>
      </c>
      <c r="Q14" s="117">
        <v>42844</v>
      </c>
      <c r="R14" s="116" t="str">
        <v>FEIJ7</v>
      </c>
      <c r="S14" s="118" t="s">
        <v>145</v>
      </c>
      <c r="T14" s="266" t="s">
        <v>145</v>
      </c>
      <c r="U14" s="266" t="s">
        <v>145</v>
      </c>
      <c r="V14" s="266" t="s">
        <v>145</v>
      </c>
      <c r="W14" s="266" t="s">
        <v>145</v>
      </c>
      <c r="X14" s="266" t="e">
        <f>_xll.qlMidSafe($T14,$U14)</f>
        <v>#NUM!</v>
      </c>
      <c r="Y14" s="266" t="e">
        <f t="shared" si="2"/>
        <v>#NUM!</v>
      </c>
      <c r="Z14" s="311"/>
      <c r="AA14" s="124" t="e">
        <v>#NUM!</v>
      </c>
      <c r="AB14" s="311"/>
      <c r="AC14" s="266" t="e">
        <v>#NUM!</v>
      </c>
      <c r="AD14" s="303">
        <f>_xll.qlSimpleQuoteSetValue(F14,AC14,Trigger)</f>
        <v>0</v>
      </c>
      <c r="AE14" s="249"/>
    </row>
    <row r="15" spans="1:31" x14ac:dyDescent="0.2">
      <c r="A15" s="310"/>
      <c r="B15" s="68">
        <v>11</v>
      </c>
      <c r="C15" s="107" t="b">
        <v>0</v>
      </c>
      <c r="D15" s="68" t="str">
        <v>K7</v>
      </c>
      <c r="E15" s="226" t="str">
        <f t="shared" si="0"/>
        <v>EURFUT3MK7_Quote</v>
      </c>
      <c r="F15" s="216" t="str">
        <f>_xll.qlSimpleQuote(E15,,PriceTickValue,Permanent,Trigger,ObjectOverwrite)</f>
        <v>EURFUT3MK7_Quote#0000</v>
      </c>
      <c r="G15" s="276" t="str">
        <f>_xll.ohRangeRetrieveError(F15)</f>
        <v/>
      </c>
      <c r="H15" s="226" t="str">
        <f t="shared" si="1"/>
        <v>EURFUT3MK7ConvAdj_Quote</v>
      </c>
      <c r="I15" s="216" t="str">
        <f>_xll.qlFuturesConvAdjustmentQuote($H15,IborIndex,$D15,$F15,Volatility,MeanReversion,Permanent,Trigger,ObjectOverwrite)</f>
        <v>EURFUT3MK7ConvAdj_Quote#0000</v>
      </c>
      <c r="J15" s="276" t="str">
        <f>_xll.ohRangeRetrieveError(I15)</f>
        <v/>
      </c>
      <c r="K15" s="249"/>
      <c r="M15" s="310"/>
      <c r="N15" s="115">
        <v>11</v>
      </c>
      <c r="O15" s="115" t="b">
        <v>0</v>
      </c>
      <c r="P15" s="116" t="str">
        <v>K7</v>
      </c>
      <c r="Q15" s="117">
        <v>42872</v>
      </c>
      <c r="R15" s="116" t="str">
        <v>FEIK7</v>
      </c>
      <c r="S15" s="118" t="s">
        <v>145</v>
      </c>
      <c r="T15" s="266" t="s">
        <v>145</v>
      </c>
      <c r="U15" s="266" t="s">
        <v>145</v>
      </c>
      <c r="V15" s="266" t="s">
        <v>145</v>
      </c>
      <c r="W15" s="266" t="s">
        <v>145</v>
      </c>
      <c r="X15" s="266" t="e">
        <f>_xll.qlMidSafe($T15,$U15)</f>
        <v>#NUM!</v>
      </c>
      <c r="Y15" s="266" t="e">
        <f t="shared" si="2"/>
        <v>#NUM!</v>
      </c>
      <c r="Z15" s="311"/>
      <c r="AA15" s="124" t="e">
        <v>#NUM!</v>
      </c>
      <c r="AB15" s="311"/>
      <c r="AC15" s="266" t="e">
        <v>#NUM!</v>
      </c>
      <c r="AD15" s="303">
        <f>_xll.qlSimpleQuoteSetValue(F15,AC15,Trigger)</f>
        <v>0</v>
      </c>
      <c r="AE15" s="249"/>
    </row>
    <row r="16" spans="1:31" x14ac:dyDescent="0.2">
      <c r="A16" s="310"/>
      <c r="B16" s="68">
        <v>12</v>
      </c>
      <c r="C16" s="107" t="b">
        <v>0</v>
      </c>
      <c r="D16" s="68" t="str">
        <v>M7</v>
      </c>
      <c r="E16" s="226" t="str">
        <f t="shared" si="0"/>
        <v>EURFUT3MM7_Quote</v>
      </c>
      <c r="F16" s="216" t="str">
        <f>_xll.qlSimpleQuote(E16,,PriceTickValue,Permanent,Trigger,ObjectOverwrite)</f>
        <v>EURFUT3MM7_Quote#0000</v>
      </c>
      <c r="G16" s="276" t="str">
        <f>_xll.ohRangeRetrieveError(F16)</f>
        <v/>
      </c>
      <c r="H16" s="226" t="str">
        <f t="shared" si="1"/>
        <v>EURFUT3MM7ConvAdj_Quote</v>
      </c>
      <c r="I16" s="216" t="str">
        <f>_xll.qlFuturesConvAdjustmentQuote($H16,IborIndex,$D16,$F16,Volatility,MeanReversion,Permanent,Trigger,ObjectOverwrite)</f>
        <v>EURFUT3MM7ConvAdj_Quote#0000</v>
      </c>
      <c r="J16" s="276" t="str">
        <f>_xll.ohRangeRetrieveError(I16)</f>
        <v/>
      </c>
      <c r="K16" s="249"/>
      <c r="M16" s="310"/>
      <c r="N16" s="115">
        <v>12</v>
      </c>
      <c r="O16" s="115" t="b">
        <v>0</v>
      </c>
      <c r="P16" s="116" t="str">
        <v>M7</v>
      </c>
      <c r="Q16" s="117">
        <v>42907</v>
      </c>
      <c r="R16" s="116" t="str">
        <v>FEIM7</v>
      </c>
      <c r="S16" s="118">
        <v>42905</v>
      </c>
      <c r="T16" s="266">
        <v>100.36500000000001</v>
      </c>
      <c r="U16" s="266">
        <v>100.37</v>
      </c>
      <c r="V16" s="266">
        <v>100.37</v>
      </c>
      <c r="W16" s="266">
        <v>100.375</v>
      </c>
      <c r="X16" s="266">
        <f>_xll.qlMidSafe($T16,$U16)</f>
        <v>100.36750000000001</v>
      </c>
      <c r="Y16" s="266">
        <f t="shared" si="2"/>
        <v>4.9999999999954525E-3</v>
      </c>
      <c r="Z16" s="311"/>
      <c r="AA16" s="124">
        <v>100.36750000000001</v>
      </c>
      <c r="AB16" s="311"/>
      <c r="AC16" s="266">
        <v>100.36750000000001</v>
      </c>
      <c r="AD16" s="303">
        <f>_xll.qlSimpleQuoteSetValue(F16,AC16,Trigger)</f>
        <v>0</v>
      </c>
      <c r="AE16" s="249"/>
    </row>
    <row r="17" spans="1:31" x14ac:dyDescent="0.2">
      <c r="A17" s="310"/>
      <c r="B17" s="68">
        <v>13</v>
      </c>
      <c r="C17" s="107" t="b">
        <v>1</v>
      </c>
      <c r="D17" s="68" t="str">
        <v>U7</v>
      </c>
      <c r="E17" s="226" t="str">
        <f t="shared" si="0"/>
        <v>EURFUT3MU7_Quote</v>
      </c>
      <c r="F17" s="216" t="str">
        <f>_xll.qlSimpleQuote(E17,,PriceTickValue,Permanent,Trigger,ObjectOverwrite)</f>
        <v>EURFUT3MU7_Quote#0000</v>
      </c>
      <c r="G17" s="276" t="str">
        <f>_xll.ohRangeRetrieveError(F17)</f>
        <v/>
      </c>
      <c r="H17" s="226" t="str">
        <f t="shared" si="1"/>
        <v>EURFUT3MU7ConvAdj_Quote</v>
      </c>
      <c r="I17" s="216" t="str">
        <f>_xll.qlFuturesConvAdjustmentQuote($H17,IborIndex,$D17,$F17,Volatility,MeanReversion,Permanent,Trigger,ObjectOverwrite)</f>
        <v>EURFUT3MU7ConvAdj_Quote#0000</v>
      </c>
      <c r="J17" s="276" t="str">
        <f>_xll.ohRangeRetrieveError(I17)</f>
        <v/>
      </c>
      <c r="K17" s="249"/>
      <c r="M17" s="310"/>
      <c r="N17" s="115">
        <v>13</v>
      </c>
      <c r="O17" s="115" t="b">
        <v>1</v>
      </c>
      <c r="P17" s="116" t="str">
        <v>U7</v>
      </c>
      <c r="Q17" s="117">
        <v>42998</v>
      </c>
      <c r="R17" s="116" t="str">
        <v>FEIU7</v>
      </c>
      <c r="S17" s="118">
        <v>42996</v>
      </c>
      <c r="T17" s="266">
        <v>100.375</v>
      </c>
      <c r="U17" s="266">
        <v>100.38</v>
      </c>
      <c r="V17" s="266">
        <v>100.38</v>
      </c>
      <c r="W17" s="266">
        <v>100.38500000000001</v>
      </c>
      <c r="X17" s="266">
        <f>_xll.qlMidSafe($T17,$U17)</f>
        <v>100.3775</v>
      </c>
      <c r="Y17" s="266">
        <f t="shared" si="2"/>
        <v>4.9999999999954525E-3</v>
      </c>
      <c r="Z17" s="311"/>
      <c r="AA17" s="124">
        <v>100.3775</v>
      </c>
      <c r="AB17" s="311"/>
      <c r="AC17" s="266">
        <v>100.3775</v>
      </c>
      <c r="AD17" s="303">
        <f>_xll.qlSimpleQuoteSetValue(F17,AC17,Trigger)</f>
        <v>0</v>
      </c>
      <c r="AE17" s="249"/>
    </row>
    <row r="18" spans="1:31" x14ac:dyDescent="0.2">
      <c r="A18" s="310"/>
      <c r="B18" s="68">
        <v>14</v>
      </c>
      <c r="C18" s="107" t="b">
        <v>1</v>
      </c>
      <c r="D18" s="68" t="str">
        <v>Z7</v>
      </c>
      <c r="E18" s="226" t="str">
        <f t="shared" si="0"/>
        <v>EURFUT3MZ7_Quote</v>
      </c>
      <c r="F18" s="216" t="str">
        <f>_xll.qlSimpleQuote(E18,,PriceTickValue,Permanent,Trigger,ObjectOverwrite)</f>
        <v>EURFUT3MZ7_Quote#0000</v>
      </c>
      <c r="G18" s="276" t="str">
        <f>_xll.ohRangeRetrieveError(F18)</f>
        <v/>
      </c>
      <c r="H18" s="226" t="str">
        <f t="shared" si="1"/>
        <v>EURFUT3MZ7ConvAdj_Quote</v>
      </c>
      <c r="I18" s="216" t="str">
        <f>_xll.qlFuturesConvAdjustmentQuote($H18,IborIndex,$D18,$F18,Volatility,MeanReversion,Permanent,Trigger,ObjectOverwrite)</f>
        <v>EURFUT3MZ7ConvAdj_Quote#0000</v>
      </c>
      <c r="J18" s="276" t="str">
        <f>_xll.ohRangeRetrieveError(I18)</f>
        <v/>
      </c>
      <c r="K18" s="249"/>
      <c r="M18" s="310"/>
      <c r="N18" s="115">
        <v>14</v>
      </c>
      <c r="O18" s="115" t="b">
        <v>1</v>
      </c>
      <c r="P18" s="116" t="str">
        <v>Z7</v>
      </c>
      <c r="Q18" s="117">
        <v>43089</v>
      </c>
      <c r="R18" s="116" t="str">
        <v>FEIZ7</v>
      </c>
      <c r="S18" s="118">
        <v>43087</v>
      </c>
      <c r="T18" s="266">
        <v>100.38</v>
      </c>
      <c r="U18" s="266">
        <v>100.38500000000001</v>
      </c>
      <c r="V18" s="266">
        <v>100.38500000000001</v>
      </c>
      <c r="W18" s="266">
        <v>100.39</v>
      </c>
      <c r="X18" s="266">
        <f>_xll.qlMidSafe($T18,$U18)</f>
        <v>100.38249999999999</v>
      </c>
      <c r="Y18" s="266">
        <f t="shared" si="2"/>
        <v>4.9999999999954525E-3</v>
      </c>
      <c r="Z18" s="311"/>
      <c r="AA18" s="124">
        <v>100.38249999999999</v>
      </c>
      <c r="AB18" s="311"/>
      <c r="AC18" s="266">
        <v>100.38249999999999</v>
      </c>
      <c r="AD18" s="303">
        <f>_xll.qlSimpleQuoteSetValue(F18,AC18,Trigger)</f>
        <v>0</v>
      </c>
      <c r="AE18" s="249"/>
    </row>
    <row r="19" spans="1:31" x14ac:dyDescent="0.2">
      <c r="A19" s="310"/>
      <c r="B19" s="68">
        <v>15</v>
      </c>
      <c r="C19" s="107" t="b">
        <v>1</v>
      </c>
      <c r="D19" s="68" t="str">
        <v>H8</v>
      </c>
      <c r="E19" s="226" t="str">
        <f t="shared" si="0"/>
        <v>EURFUT3MH8_Quote</v>
      </c>
      <c r="F19" s="216" t="str">
        <f>_xll.qlSimpleQuote(E19,,PriceTickValue,Permanent,Trigger,ObjectOverwrite)</f>
        <v>EURFUT3MH8_Quote#0000</v>
      </c>
      <c r="G19" s="276" t="str">
        <f>_xll.ohRangeRetrieveError(F19)</f>
        <v/>
      </c>
      <c r="H19" s="226" t="str">
        <f t="shared" si="1"/>
        <v>EURFUT3MH8ConvAdj_Quote</v>
      </c>
      <c r="I19" s="216" t="str">
        <f>_xll.qlFuturesConvAdjustmentQuote($H19,IborIndex,$D19,$F19,Volatility,MeanReversion,Permanent,Trigger,ObjectOverwrite)</f>
        <v>EURFUT3MH8ConvAdj_Quote#0000</v>
      </c>
      <c r="J19" s="276" t="str">
        <f>_xll.ohRangeRetrieveError(I19)</f>
        <v/>
      </c>
      <c r="K19" s="249"/>
      <c r="M19" s="310"/>
      <c r="N19" s="115">
        <v>15</v>
      </c>
      <c r="O19" s="115" t="b">
        <v>1</v>
      </c>
      <c r="P19" s="116" t="str">
        <v>H8</v>
      </c>
      <c r="Q19" s="117">
        <v>43180</v>
      </c>
      <c r="R19" s="116" t="str">
        <v>FEIH8</v>
      </c>
      <c r="S19" s="118">
        <v>43178</v>
      </c>
      <c r="T19" s="266">
        <v>100.38</v>
      </c>
      <c r="U19" s="266">
        <v>100.38500000000001</v>
      </c>
      <c r="V19" s="266">
        <v>100.38</v>
      </c>
      <c r="W19" s="266">
        <v>100.39</v>
      </c>
      <c r="X19" s="266">
        <f>_xll.qlMidSafe($T19,$U19)</f>
        <v>100.38249999999999</v>
      </c>
      <c r="Y19" s="266">
        <f t="shared" si="2"/>
        <v>4.9999999999954525E-3</v>
      </c>
      <c r="Z19" s="311"/>
      <c r="AA19" s="124">
        <v>100.38249999999999</v>
      </c>
      <c r="AB19" s="311"/>
      <c r="AC19" s="266">
        <v>100.38249999999999</v>
      </c>
      <c r="AD19" s="303">
        <f>_xll.qlSimpleQuoteSetValue(F19,AC19,Trigger)</f>
        <v>0</v>
      </c>
      <c r="AE19" s="249"/>
    </row>
    <row r="20" spans="1:31" x14ac:dyDescent="0.2">
      <c r="A20" s="310"/>
      <c r="B20" s="68">
        <v>16</v>
      </c>
      <c r="C20" s="107" t="b">
        <v>1</v>
      </c>
      <c r="D20" s="68" t="str">
        <v>M8</v>
      </c>
      <c r="E20" s="226" t="str">
        <f t="shared" si="0"/>
        <v>EURFUT3MM8_Quote</v>
      </c>
      <c r="F20" s="216" t="str">
        <f>_xll.qlSimpleQuote(E20,,PriceTickValue,Permanent,Trigger,ObjectOverwrite)</f>
        <v>EURFUT3MM8_Quote#0000</v>
      </c>
      <c r="G20" s="276" t="str">
        <f>_xll.ohRangeRetrieveError(F20)</f>
        <v/>
      </c>
      <c r="H20" s="226" t="str">
        <f t="shared" si="1"/>
        <v>EURFUT3MM8ConvAdj_Quote</v>
      </c>
      <c r="I20" s="216" t="str">
        <f>_xll.qlFuturesConvAdjustmentQuote($H20,IborIndex,$D20,$F20,Volatility,MeanReversion,Permanent,Trigger,ObjectOverwrite)</f>
        <v>EURFUT3MM8ConvAdj_Quote#0000</v>
      </c>
      <c r="J20" s="276" t="str">
        <f>_xll.ohRangeRetrieveError(I20)</f>
        <v/>
      </c>
      <c r="K20" s="249"/>
      <c r="M20" s="310"/>
      <c r="N20" s="115">
        <v>16</v>
      </c>
      <c r="O20" s="115" t="b">
        <v>1</v>
      </c>
      <c r="P20" s="116" t="str">
        <v>M8</v>
      </c>
      <c r="Q20" s="117">
        <v>43271</v>
      </c>
      <c r="R20" s="116" t="str">
        <v>FEIM8</v>
      </c>
      <c r="S20" s="118">
        <v>43269</v>
      </c>
      <c r="T20" s="266">
        <v>100.375</v>
      </c>
      <c r="U20" s="266">
        <v>100.38</v>
      </c>
      <c r="V20" s="266">
        <v>100.375</v>
      </c>
      <c r="W20" s="266">
        <v>100.38</v>
      </c>
      <c r="X20" s="266">
        <f>_xll.qlMidSafe($T20,$U20)</f>
        <v>100.3775</v>
      </c>
      <c r="Y20" s="266">
        <f t="shared" si="2"/>
        <v>4.9999999999954525E-3</v>
      </c>
      <c r="Z20" s="311"/>
      <c r="AA20" s="124">
        <v>100.3775</v>
      </c>
      <c r="AB20" s="311"/>
      <c r="AC20" s="266">
        <v>100.3775</v>
      </c>
      <c r="AD20" s="303">
        <f>_xll.qlSimpleQuoteSetValue(F20,AC20,Trigger)</f>
        <v>0</v>
      </c>
      <c r="AE20" s="249"/>
    </row>
    <row r="21" spans="1:31" x14ac:dyDescent="0.2">
      <c r="A21" s="310"/>
      <c r="B21" s="68">
        <v>17</v>
      </c>
      <c r="C21" s="107" t="b">
        <v>1</v>
      </c>
      <c r="D21" s="68" t="str">
        <v>U8</v>
      </c>
      <c r="E21" s="226" t="str">
        <f t="shared" si="0"/>
        <v>EURFUT3MU8_Quote</v>
      </c>
      <c r="F21" s="216" t="str">
        <f>_xll.qlSimpleQuote(E21,,PriceTickValue,Permanent,Trigger,ObjectOverwrite)</f>
        <v>EURFUT3MU8_Quote#0000</v>
      </c>
      <c r="G21" s="276" t="str">
        <f>_xll.ohRangeRetrieveError(F21)</f>
        <v/>
      </c>
      <c r="H21" s="226" t="str">
        <f t="shared" si="1"/>
        <v>EURFUT3MU8ConvAdj_Quote</v>
      </c>
      <c r="I21" s="216" t="str">
        <f>_xll.qlFuturesConvAdjustmentQuote($H21,IborIndex,$D21,$F21,Volatility,MeanReversion,Permanent,Trigger,ObjectOverwrite)</f>
        <v>EURFUT3MU8ConvAdj_Quote#0000</v>
      </c>
      <c r="J21" s="276" t="str">
        <f>_xll.ohRangeRetrieveError(I21)</f>
        <v/>
      </c>
      <c r="K21" s="249"/>
      <c r="M21" s="310"/>
      <c r="N21" s="115">
        <v>17</v>
      </c>
      <c r="O21" s="115" t="b">
        <v>1</v>
      </c>
      <c r="P21" s="116" t="str">
        <v>U8</v>
      </c>
      <c r="Q21" s="117">
        <v>43362</v>
      </c>
      <c r="R21" s="116" t="str">
        <v>FEIU8</v>
      </c>
      <c r="S21" s="118">
        <v>43360</v>
      </c>
      <c r="T21" s="266">
        <v>100.36</v>
      </c>
      <c r="U21" s="266">
        <v>100.37</v>
      </c>
      <c r="V21" s="266">
        <v>100.36500000000001</v>
      </c>
      <c r="W21" s="266">
        <v>100.36500000000001</v>
      </c>
      <c r="X21" s="266">
        <f>_xll.qlMidSafe($T21,$U21)</f>
        <v>100.36500000000001</v>
      </c>
      <c r="Y21" s="266">
        <f t="shared" si="2"/>
        <v>1.0000000000019327E-2</v>
      </c>
      <c r="Z21" s="311"/>
      <c r="AA21" s="124">
        <v>100.36500000000001</v>
      </c>
      <c r="AB21" s="311"/>
      <c r="AC21" s="266">
        <v>100.36500000000001</v>
      </c>
      <c r="AD21" s="303">
        <f>_xll.qlSimpleQuoteSetValue(F21,AC21,Trigger)</f>
        <v>0</v>
      </c>
      <c r="AE21" s="249"/>
    </row>
    <row r="22" spans="1:31" x14ac:dyDescent="0.2">
      <c r="A22" s="310"/>
      <c r="B22" s="68">
        <v>18</v>
      </c>
      <c r="C22" s="107" t="b">
        <v>1</v>
      </c>
      <c r="D22" s="68" t="str">
        <v>Z8</v>
      </c>
      <c r="E22" s="226" t="str">
        <f t="shared" si="0"/>
        <v>EURFUT3MZ8_Quote</v>
      </c>
      <c r="F22" s="216" t="str">
        <f>_xll.qlSimpleQuote(E22,,PriceTickValue,Permanent,Trigger,ObjectOverwrite)</f>
        <v>EURFUT3MZ8_Quote#0000</v>
      </c>
      <c r="G22" s="276" t="str">
        <f>_xll.ohRangeRetrieveError(F22)</f>
        <v/>
      </c>
      <c r="H22" s="226" t="str">
        <f t="shared" si="1"/>
        <v>EURFUT3MZ8ConvAdj_Quote</v>
      </c>
      <c r="I22" s="216" t="str">
        <f>_xll.qlFuturesConvAdjustmentQuote($H22,IborIndex,$D22,$F22,Volatility,MeanReversion,Permanent,Trigger,ObjectOverwrite)</f>
        <v>EURFUT3MZ8ConvAdj_Quote#0000</v>
      </c>
      <c r="J22" s="276" t="str">
        <f>_xll.ohRangeRetrieveError(I22)</f>
        <v/>
      </c>
      <c r="K22" s="249"/>
      <c r="M22" s="310"/>
      <c r="N22" s="115">
        <v>18</v>
      </c>
      <c r="O22" s="115" t="b">
        <v>1</v>
      </c>
      <c r="P22" s="116" t="str">
        <v>Z8</v>
      </c>
      <c r="Q22" s="117">
        <v>43453</v>
      </c>
      <c r="R22" s="116" t="str">
        <v>FEIZ8</v>
      </c>
      <c r="S22" s="118">
        <v>43451</v>
      </c>
      <c r="T22" s="266">
        <v>100.345</v>
      </c>
      <c r="U22" s="266">
        <v>100.355</v>
      </c>
      <c r="V22" s="266">
        <v>100.35000000000001</v>
      </c>
      <c r="W22" s="266">
        <v>100.35000000000001</v>
      </c>
      <c r="X22" s="266">
        <f>_xll.qlMidSafe($T22,$U22)</f>
        <v>100.35</v>
      </c>
      <c r="Y22" s="266">
        <f t="shared" si="2"/>
        <v>9.9999999999909051E-3</v>
      </c>
      <c r="Z22" s="311"/>
      <c r="AA22" s="124">
        <v>100.35</v>
      </c>
      <c r="AB22" s="311"/>
      <c r="AC22" s="266">
        <v>100.35</v>
      </c>
      <c r="AD22" s="303">
        <f>_xll.qlSimpleQuoteSetValue(F22,AC22,Trigger)</f>
        <v>0</v>
      </c>
      <c r="AE22" s="249"/>
    </row>
    <row r="23" spans="1:31" x14ac:dyDescent="0.2">
      <c r="A23" s="310"/>
      <c r="B23" s="68">
        <v>19</v>
      </c>
      <c r="C23" s="107" t="b">
        <v>1</v>
      </c>
      <c r="D23" s="68" t="str">
        <v>H9</v>
      </c>
      <c r="E23" s="226" t="str">
        <f t="shared" si="0"/>
        <v>EURFUT3MH9_Quote</v>
      </c>
      <c r="F23" s="216" t="str">
        <f>_xll.qlSimpleQuote(E23,,PriceTickValue,Permanent,Trigger,ObjectOverwrite)</f>
        <v>EURFUT3MH9_Quote#0000</v>
      </c>
      <c r="G23" s="276" t="str">
        <f>_xll.ohRangeRetrieveError(F23)</f>
        <v/>
      </c>
      <c r="H23" s="226" t="str">
        <f t="shared" si="1"/>
        <v>EURFUT3MH9ConvAdj_Quote</v>
      </c>
      <c r="I23" s="216" t="str">
        <f>_xll.qlFuturesConvAdjustmentQuote($H23,IborIndex,$D23,$F23,Volatility,MeanReversion,Permanent,Trigger,ObjectOverwrite)</f>
        <v>EURFUT3MH9ConvAdj_Quote#0000</v>
      </c>
      <c r="J23" s="276" t="str">
        <f>_xll.ohRangeRetrieveError(I23)</f>
        <v/>
      </c>
      <c r="K23" s="249"/>
      <c r="M23" s="310"/>
      <c r="N23" s="115">
        <v>19</v>
      </c>
      <c r="O23" s="115" t="b">
        <v>1</v>
      </c>
      <c r="P23" s="116" t="str">
        <v>H9</v>
      </c>
      <c r="Q23" s="117">
        <v>43544</v>
      </c>
      <c r="R23" s="116" t="str">
        <v>FEIH9</v>
      </c>
      <c r="S23" s="118">
        <v>43542</v>
      </c>
      <c r="T23" s="266">
        <v>100.325</v>
      </c>
      <c r="U23" s="266">
        <v>100.33</v>
      </c>
      <c r="V23" s="266">
        <v>100.33</v>
      </c>
      <c r="W23" s="266">
        <v>100.325</v>
      </c>
      <c r="X23" s="266">
        <f>_xll.qlMidSafe($T23,$U23)</f>
        <v>100.3275</v>
      </c>
      <c r="Y23" s="266">
        <f t="shared" si="2"/>
        <v>4.9999999999954525E-3</v>
      </c>
      <c r="Z23" s="311"/>
      <c r="AA23" s="124">
        <v>100.3275</v>
      </c>
      <c r="AB23" s="311"/>
      <c r="AC23" s="266">
        <v>100.3275</v>
      </c>
      <c r="AD23" s="303">
        <f>_xll.qlSimpleQuoteSetValue(F23,AC23,Trigger)</f>
        <v>0</v>
      </c>
      <c r="AE23" s="249"/>
    </row>
    <row r="24" spans="1:31" x14ac:dyDescent="0.2">
      <c r="A24" s="310"/>
      <c r="B24" s="68">
        <v>20</v>
      </c>
      <c r="C24" s="107" t="b">
        <v>1</v>
      </c>
      <c r="D24" s="68" t="str">
        <v>M9</v>
      </c>
      <c r="E24" s="226" t="str">
        <f t="shared" si="0"/>
        <v>EURFUT3MM9_Quote</v>
      </c>
      <c r="F24" s="216" t="str">
        <f>_xll.qlSimpleQuote(E24,,PriceTickValue,Permanent,Trigger,ObjectOverwrite)</f>
        <v>EURFUT3MM9_Quote#0000</v>
      </c>
      <c r="G24" s="276" t="str">
        <f>_xll.ohRangeRetrieveError(F24)</f>
        <v/>
      </c>
      <c r="H24" s="226" t="str">
        <f t="shared" si="1"/>
        <v>EURFUT3MM9ConvAdj_Quote</v>
      </c>
      <c r="I24" s="216" t="str">
        <f>_xll.qlFuturesConvAdjustmentQuote($H24,IborIndex,$D24,$F24,Volatility,MeanReversion,Permanent,Trigger,ObjectOverwrite)</f>
        <v>EURFUT3MM9ConvAdj_Quote#0000</v>
      </c>
      <c r="J24" s="276" t="str">
        <f>_xll.ohRangeRetrieveError(I24)</f>
        <v/>
      </c>
      <c r="K24" s="249"/>
      <c r="M24" s="310"/>
      <c r="N24" s="115">
        <v>20</v>
      </c>
      <c r="O24" s="115" t="b">
        <v>1</v>
      </c>
      <c r="P24" s="116" t="str">
        <v>M9</v>
      </c>
      <c r="Q24" s="117">
        <v>43635</v>
      </c>
      <c r="R24" s="116" t="str">
        <v>FEIM9</v>
      </c>
      <c r="S24" s="118">
        <v>43633</v>
      </c>
      <c r="T24" s="266">
        <v>100.3</v>
      </c>
      <c r="U24" s="266">
        <v>100.30500000000001</v>
      </c>
      <c r="V24" s="266">
        <v>100.3</v>
      </c>
      <c r="W24" s="266">
        <v>100.295</v>
      </c>
      <c r="X24" s="266">
        <f>_xll.qlMidSafe($T24,$U24)</f>
        <v>100.30250000000001</v>
      </c>
      <c r="Y24" s="266">
        <f t="shared" si="2"/>
        <v>5.0000000000238742E-3</v>
      </c>
      <c r="Z24" s="311"/>
      <c r="AA24" s="124">
        <v>100.30250000000001</v>
      </c>
      <c r="AB24" s="311"/>
      <c r="AC24" s="266">
        <v>100.30250000000001</v>
      </c>
      <c r="AD24" s="303">
        <f>_xll.qlSimpleQuoteSetValue(F24,AC24,Trigger)</f>
        <v>0</v>
      </c>
      <c r="AE24" s="249"/>
    </row>
    <row r="25" spans="1:31" x14ac:dyDescent="0.2">
      <c r="A25" s="310"/>
      <c r="B25" s="68">
        <v>21</v>
      </c>
      <c r="C25" s="107" t="b">
        <v>1</v>
      </c>
      <c r="D25" s="68" t="str">
        <v>U9</v>
      </c>
      <c r="E25" s="226" t="str">
        <f t="shared" si="0"/>
        <v>EURFUT3MU9_Quote</v>
      </c>
      <c r="F25" s="216" t="str">
        <f>_xll.qlSimpleQuote(E25,,PriceTickValue,Permanent,Trigger,ObjectOverwrite)</f>
        <v>EURFUT3MU9_Quote#0000</v>
      </c>
      <c r="G25" s="276" t="str">
        <f>_xll.ohRangeRetrieveError(F25)</f>
        <v/>
      </c>
      <c r="H25" s="226" t="str">
        <f t="shared" si="1"/>
        <v>EURFUT3MU9ConvAdj_Quote</v>
      </c>
      <c r="I25" s="216" t="str">
        <f>_xll.qlFuturesConvAdjustmentQuote($H25,IborIndex,$D25,$F25,Volatility,MeanReversion,Permanent,Trigger,ObjectOverwrite)</f>
        <v>EURFUT3MU9ConvAdj_Quote#0000</v>
      </c>
      <c r="J25" s="276" t="str">
        <f>_xll.ohRangeRetrieveError(I25)</f>
        <v/>
      </c>
      <c r="K25" s="249"/>
      <c r="M25" s="310"/>
      <c r="N25" s="115">
        <v>21</v>
      </c>
      <c r="O25" s="115" t="b">
        <v>1</v>
      </c>
      <c r="P25" s="116" t="str">
        <v>U9</v>
      </c>
      <c r="Q25" s="117">
        <v>43726</v>
      </c>
      <c r="R25" s="116" t="str">
        <v>FEIU9</v>
      </c>
      <c r="S25" s="118">
        <v>43724</v>
      </c>
      <c r="T25" s="266">
        <v>100.265</v>
      </c>
      <c r="U25" s="266">
        <v>100.27500000000001</v>
      </c>
      <c r="V25" s="266">
        <v>100.27</v>
      </c>
      <c r="W25" s="266">
        <v>100.26</v>
      </c>
      <c r="X25" s="266">
        <f>_xll.qlMidSafe($T25,$U25)</f>
        <v>100.27000000000001</v>
      </c>
      <c r="Y25" s="266">
        <f t="shared" si="2"/>
        <v>1.0000000000019327E-2</v>
      </c>
      <c r="Z25" s="311"/>
      <c r="AA25" s="124">
        <v>100.27000000000001</v>
      </c>
      <c r="AB25" s="311"/>
      <c r="AC25" s="266">
        <v>100.27000000000001</v>
      </c>
      <c r="AD25" s="303">
        <f>_xll.qlSimpleQuoteSetValue(F25,AC25,Trigger)</f>
        <v>0</v>
      </c>
      <c r="AE25" s="249"/>
    </row>
    <row r="26" spans="1:31" x14ac:dyDescent="0.2">
      <c r="A26" s="310"/>
      <c r="B26" s="68">
        <v>22</v>
      </c>
      <c r="C26" s="107" t="b">
        <v>1</v>
      </c>
      <c r="D26" s="68" t="str">
        <v>Z9</v>
      </c>
      <c r="E26" s="226" t="str">
        <f t="shared" si="0"/>
        <v>EURFUT3MZ9_Quote</v>
      </c>
      <c r="F26" s="216" t="str">
        <f>_xll.qlSimpleQuote(E26,,PriceTickValue,Permanent,Trigger,ObjectOverwrite)</f>
        <v>EURFUT3MZ9_Quote#0000</v>
      </c>
      <c r="G26" s="276" t="str">
        <f>_xll.ohRangeRetrieveError(F26)</f>
        <v/>
      </c>
      <c r="H26" s="226" t="str">
        <f t="shared" si="1"/>
        <v>EURFUT3MZ9ConvAdj_Quote</v>
      </c>
      <c r="I26" s="216" t="str">
        <f>_xll.qlFuturesConvAdjustmentQuote($H26,IborIndex,$D26,$F26,Volatility,MeanReversion,Permanent,Trigger,ObjectOverwrite)</f>
        <v>EURFUT3MZ9ConvAdj_Quote#0000</v>
      </c>
      <c r="J26" s="276" t="str">
        <f>_xll.ohRangeRetrieveError(I26)</f>
        <v/>
      </c>
      <c r="K26" s="249"/>
      <c r="M26" s="310"/>
      <c r="N26" s="115">
        <v>22</v>
      </c>
      <c r="O26" s="115" t="b">
        <v>1</v>
      </c>
      <c r="P26" s="116" t="str">
        <v>Z9</v>
      </c>
      <c r="Q26" s="117">
        <v>43817</v>
      </c>
      <c r="R26" s="116" t="str">
        <v>FEIZ9</v>
      </c>
      <c r="S26" s="118">
        <v>43815</v>
      </c>
      <c r="T26" s="266">
        <v>100.22500000000001</v>
      </c>
      <c r="U26" s="266">
        <v>100.23</v>
      </c>
      <c r="V26" s="266">
        <v>100.23</v>
      </c>
      <c r="W26" s="266">
        <v>100.215</v>
      </c>
      <c r="X26" s="266">
        <f>_xll.qlMidSafe($T26,$U26)</f>
        <v>100.22750000000001</v>
      </c>
      <c r="Y26" s="266">
        <f t="shared" si="2"/>
        <v>4.9999999999954525E-3</v>
      </c>
      <c r="Z26" s="311"/>
      <c r="AA26" s="124">
        <v>100.22750000000001</v>
      </c>
      <c r="AB26" s="311"/>
      <c r="AC26" s="266">
        <v>100.22750000000001</v>
      </c>
      <c r="AD26" s="303">
        <f>_xll.qlSimpleQuoteSetValue(F26,AC26,Trigger)</f>
        <v>0</v>
      </c>
      <c r="AE26" s="249"/>
    </row>
    <row r="27" spans="1:31" x14ac:dyDescent="0.2">
      <c r="A27" s="310"/>
      <c r="B27" s="68">
        <v>23</v>
      </c>
      <c r="C27" s="107" t="b">
        <v>1</v>
      </c>
      <c r="D27" s="68" t="str">
        <v>H0</v>
      </c>
      <c r="E27" s="226" t="str">
        <f t="shared" si="0"/>
        <v>EURFUT3MH0_Quote</v>
      </c>
      <c r="F27" s="216" t="str">
        <f>_xll.qlSimpleQuote(E27,,PriceTickValue,Permanent,Trigger,ObjectOverwrite)</f>
        <v>EURFUT3MH0_Quote#0000</v>
      </c>
      <c r="G27" s="276" t="str">
        <f>_xll.ohRangeRetrieveError(F27)</f>
        <v/>
      </c>
      <c r="H27" s="226" t="str">
        <f t="shared" si="1"/>
        <v>EURFUT3MH0ConvAdj_Quote</v>
      </c>
      <c r="I27" s="216" t="str">
        <f>_xll.qlFuturesConvAdjustmentQuote($H27,IborIndex,$D27,$F27,Volatility,MeanReversion,Permanent,Trigger,ObjectOverwrite)</f>
        <v>EURFUT3MH0ConvAdj_Quote#0000</v>
      </c>
      <c r="J27" s="276" t="str">
        <f>_xll.ohRangeRetrieveError(I27)</f>
        <v/>
      </c>
      <c r="K27" s="249"/>
      <c r="M27" s="310"/>
      <c r="N27" s="115">
        <v>23</v>
      </c>
      <c r="O27" s="115" t="b">
        <v>1</v>
      </c>
      <c r="P27" s="116" t="str">
        <v>H0</v>
      </c>
      <c r="Q27" s="117">
        <v>43908</v>
      </c>
      <c r="R27" s="116" t="str">
        <v>FEIH0</v>
      </c>
      <c r="S27" s="118">
        <v>43906</v>
      </c>
      <c r="T27" s="266">
        <v>100.175</v>
      </c>
      <c r="U27" s="266">
        <v>100.185</v>
      </c>
      <c r="V27" s="266">
        <v>100.18</v>
      </c>
      <c r="W27" s="266">
        <v>100.16500000000001</v>
      </c>
      <c r="X27" s="266">
        <f>_xll.qlMidSafe($T27,$U27)</f>
        <v>100.18</v>
      </c>
      <c r="Y27" s="266">
        <f t="shared" si="2"/>
        <v>1.0000000000019327E-2</v>
      </c>
      <c r="Z27" s="311"/>
      <c r="AA27" s="124">
        <v>100.18</v>
      </c>
      <c r="AB27" s="311"/>
      <c r="AC27" s="266">
        <v>100.18</v>
      </c>
      <c r="AD27" s="303">
        <f>_xll.qlSimpleQuoteSetValue(F27,AC27,Trigger)</f>
        <v>0</v>
      </c>
      <c r="AE27" s="249"/>
    </row>
    <row r="28" spans="1:31" x14ac:dyDescent="0.2">
      <c r="A28" s="310"/>
      <c r="B28" s="68">
        <v>24</v>
      </c>
      <c r="C28" s="107" t="b">
        <v>1</v>
      </c>
      <c r="D28" s="68" t="str">
        <v>M0</v>
      </c>
      <c r="E28" s="226" t="str">
        <f t="shared" si="0"/>
        <v>EURFUT3MM0_Quote</v>
      </c>
      <c r="F28" s="216" t="str">
        <f>_xll.qlSimpleQuote(E28,,PriceTickValue,Permanent,Trigger,ObjectOverwrite)</f>
        <v>EURFUT3MM0_Quote#0000</v>
      </c>
      <c r="G28" s="276" t="str">
        <f>_xll.ohRangeRetrieveError(F28)</f>
        <v/>
      </c>
      <c r="H28" s="226" t="str">
        <f t="shared" si="1"/>
        <v>EURFUT3MM0ConvAdj_Quote</v>
      </c>
      <c r="I28" s="216" t="str">
        <f>_xll.qlFuturesConvAdjustmentQuote($H28,IborIndex,$D28,$F28,Volatility,MeanReversion,Permanent,Trigger,ObjectOverwrite)</f>
        <v>EURFUT3MM0ConvAdj_Quote#0000</v>
      </c>
      <c r="J28" s="276" t="str">
        <f>_xll.ohRangeRetrieveError(I28)</f>
        <v/>
      </c>
      <c r="K28" s="249"/>
      <c r="M28" s="310"/>
      <c r="N28" s="115">
        <v>24</v>
      </c>
      <c r="O28" s="115" t="b">
        <v>1</v>
      </c>
      <c r="P28" s="116" t="str">
        <v>M0</v>
      </c>
      <c r="Q28" s="117">
        <v>43999</v>
      </c>
      <c r="R28" s="116" t="str">
        <v>FEIM0</v>
      </c>
      <c r="S28" s="118">
        <v>43997</v>
      </c>
      <c r="T28" s="266">
        <v>100.11500000000001</v>
      </c>
      <c r="U28" s="266">
        <v>100.125</v>
      </c>
      <c r="V28" s="266">
        <v>100.12</v>
      </c>
      <c r="W28" s="266">
        <v>100.105</v>
      </c>
      <c r="X28" s="266">
        <f>_xll.qlMidSafe($T28,$U28)</f>
        <v>100.12</v>
      </c>
      <c r="Y28" s="266">
        <f t="shared" si="2"/>
        <v>9.9999999999909051E-3</v>
      </c>
      <c r="Z28" s="311"/>
      <c r="AA28" s="124">
        <v>100.12</v>
      </c>
      <c r="AB28" s="311"/>
      <c r="AC28" s="266">
        <v>100.12</v>
      </c>
      <c r="AD28" s="303">
        <f>_xll.qlSimpleQuoteSetValue(F28,AC28,Trigger)</f>
        <v>0</v>
      </c>
      <c r="AE28" s="249"/>
    </row>
    <row r="29" spans="1:31" x14ac:dyDescent="0.2">
      <c r="A29" s="310"/>
      <c r="B29" s="68">
        <v>25</v>
      </c>
      <c r="C29" s="107" t="b">
        <v>1</v>
      </c>
      <c r="D29" s="68" t="str">
        <v>U0</v>
      </c>
      <c r="E29" s="226" t="str">
        <f t="shared" si="0"/>
        <v>EURFUT3MU0_Quote</v>
      </c>
      <c r="F29" s="216" t="str">
        <f>_xll.qlSimpleQuote(E29,,PriceTickValue,Permanent,Trigger,ObjectOverwrite)</f>
        <v>EURFUT3MU0_Quote#0000</v>
      </c>
      <c r="G29" s="276" t="str">
        <f>_xll.ohRangeRetrieveError(F29)</f>
        <v/>
      </c>
      <c r="H29" s="226" t="str">
        <f t="shared" si="1"/>
        <v>EURFUT3MU0ConvAdj_Quote</v>
      </c>
      <c r="I29" s="216" t="str">
        <f>_xll.qlFuturesConvAdjustmentQuote($H29,IborIndex,$D29,$F29,Volatility,MeanReversion,Permanent,Trigger,ObjectOverwrite)</f>
        <v>EURFUT3MU0ConvAdj_Quote#0000</v>
      </c>
      <c r="J29" s="276" t="str">
        <f>_xll.ohRangeRetrieveError(I29)</f>
        <v/>
      </c>
      <c r="K29" s="249"/>
      <c r="M29" s="310"/>
      <c r="N29" s="115">
        <v>25</v>
      </c>
      <c r="O29" s="115" t="b">
        <v>1</v>
      </c>
      <c r="P29" s="116" t="str">
        <v>U0</v>
      </c>
      <c r="Q29" s="117">
        <v>44090</v>
      </c>
      <c r="R29" s="116" t="str">
        <v>FEIU0</v>
      </c>
      <c r="S29" s="118">
        <v>44088</v>
      </c>
      <c r="T29" s="266">
        <v>100.05</v>
      </c>
      <c r="U29" s="266">
        <v>100.06</v>
      </c>
      <c r="V29" s="266">
        <v>100.05</v>
      </c>
      <c r="W29" s="266">
        <v>100.035</v>
      </c>
      <c r="X29" s="266">
        <f>_xll.qlMidSafe($T29,$U29)</f>
        <v>100.05500000000001</v>
      </c>
      <c r="Y29" s="266">
        <f t="shared" si="2"/>
        <v>1.0000000000019327E-2</v>
      </c>
      <c r="Z29" s="311"/>
      <c r="AA29" s="124">
        <v>100.05500000000001</v>
      </c>
      <c r="AB29" s="311"/>
      <c r="AC29" s="266">
        <v>100.05500000000001</v>
      </c>
      <c r="AD29" s="303">
        <f>_xll.qlSimpleQuoteSetValue(F29,AC29,Trigger)</f>
        <v>0</v>
      </c>
      <c r="AE29" s="249"/>
    </row>
    <row r="30" spans="1:31" x14ac:dyDescent="0.2">
      <c r="A30" s="310"/>
      <c r="B30" s="68">
        <v>26</v>
      </c>
      <c r="C30" s="107" t="b">
        <v>1</v>
      </c>
      <c r="D30" s="68" t="str">
        <v>Z0</v>
      </c>
      <c r="E30" s="226" t="str">
        <f t="shared" si="0"/>
        <v>EURFUT3MZ0_Quote</v>
      </c>
      <c r="F30" s="216" t="str">
        <f>_xll.qlSimpleQuote(E30,,PriceTickValue,Permanent,Trigger,ObjectOverwrite)</f>
        <v>EURFUT3MZ0_Quote#0000</v>
      </c>
      <c r="G30" s="276" t="str">
        <f>_xll.ohRangeRetrieveError(F30)</f>
        <v/>
      </c>
      <c r="H30" s="226" t="str">
        <f t="shared" si="1"/>
        <v>EURFUT3MZ0ConvAdj_Quote</v>
      </c>
      <c r="I30" s="216" t="str">
        <f>_xll.qlFuturesConvAdjustmentQuote($H30,IborIndex,$D30,$F30,Volatility,MeanReversion,Permanent,Trigger,ObjectOverwrite)</f>
        <v>EURFUT3MZ0ConvAdj_Quote#0000</v>
      </c>
      <c r="J30" s="276" t="str">
        <f>_xll.ohRangeRetrieveError(I30)</f>
        <v/>
      </c>
      <c r="K30" s="249"/>
      <c r="M30" s="310"/>
      <c r="N30" s="115">
        <v>26</v>
      </c>
      <c r="O30" s="115" t="b">
        <v>1</v>
      </c>
      <c r="P30" s="116" t="str">
        <v>Z0</v>
      </c>
      <c r="Q30" s="117">
        <v>44181</v>
      </c>
      <c r="R30" s="116" t="str">
        <v>FEIZ0</v>
      </c>
      <c r="S30" s="118">
        <v>44179</v>
      </c>
      <c r="T30" s="266">
        <v>99.975000000000009</v>
      </c>
      <c r="U30" s="266">
        <v>99.990000000000009</v>
      </c>
      <c r="V30" s="266">
        <v>99.98</v>
      </c>
      <c r="W30" s="266">
        <v>99.954999999999998</v>
      </c>
      <c r="X30" s="266">
        <f>_xll.qlMidSafe($T30,$U30)</f>
        <v>99.982500000000016</v>
      </c>
      <c r="Y30" s="266">
        <f t="shared" si="2"/>
        <v>1.5000000000014779E-2</v>
      </c>
      <c r="Z30" s="311"/>
      <c r="AA30" s="124">
        <v>99.982500000000016</v>
      </c>
      <c r="AB30" s="311"/>
      <c r="AC30" s="266">
        <v>99.982500000000016</v>
      </c>
      <c r="AD30" s="303">
        <f>_xll.qlSimpleQuoteSetValue(F30,AC30,Trigger)</f>
        <v>0</v>
      </c>
      <c r="AE30" s="249"/>
    </row>
    <row r="31" spans="1:31" x14ac:dyDescent="0.2">
      <c r="A31" s="310"/>
      <c r="B31" s="68">
        <v>27</v>
      </c>
      <c r="C31" s="107" t="b">
        <v>1</v>
      </c>
      <c r="D31" s="68" t="str">
        <v>H1</v>
      </c>
      <c r="E31" s="226" t="str">
        <f t="shared" si="0"/>
        <v>EURFUT3MH1_Quote</v>
      </c>
      <c r="F31" s="216" t="str">
        <f>_xll.qlSimpleQuote(E31,,PriceTickValue,Permanent,Trigger,ObjectOverwrite)</f>
        <v>EURFUT3MH1_Quote#0000</v>
      </c>
      <c r="G31" s="276" t="str">
        <f>_xll.ohRangeRetrieveError(F31)</f>
        <v/>
      </c>
      <c r="H31" s="226" t="str">
        <f t="shared" si="1"/>
        <v>EURFUT3MH1ConvAdj_Quote</v>
      </c>
      <c r="I31" s="216" t="str">
        <f>_xll.qlFuturesConvAdjustmentQuote($H31,IborIndex,$D31,$F31,Volatility,MeanReversion,Permanent,Trigger,ObjectOverwrite)</f>
        <v>EURFUT3MH1ConvAdj_Quote#0000</v>
      </c>
      <c r="J31" s="276" t="str">
        <f>_xll.ohRangeRetrieveError(I31)</f>
        <v/>
      </c>
      <c r="K31" s="249"/>
      <c r="M31" s="310"/>
      <c r="N31" s="115">
        <v>27</v>
      </c>
      <c r="O31" s="115" t="b">
        <v>1</v>
      </c>
      <c r="P31" s="116" t="str">
        <v>H1</v>
      </c>
      <c r="Q31" s="117">
        <v>44272</v>
      </c>
      <c r="R31" s="116" t="str">
        <v>FEIH1</v>
      </c>
      <c r="S31" s="118">
        <v>44270</v>
      </c>
      <c r="T31" s="266">
        <v>99.9</v>
      </c>
      <c r="U31" s="266">
        <v>99.915000000000006</v>
      </c>
      <c r="V31" s="266">
        <v>99.905000000000001</v>
      </c>
      <c r="W31" s="266">
        <v>99.88</v>
      </c>
      <c r="X31" s="266">
        <f>_xll.qlMidSafe($T31,$U31)</f>
        <v>99.907499999999999</v>
      </c>
      <c r="Y31" s="266">
        <f t="shared" si="2"/>
        <v>1.4999999999986358E-2</v>
      </c>
      <c r="Z31" s="311"/>
      <c r="AA31" s="124">
        <v>99.907499999999999</v>
      </c>
      <c r="AB31" s="311"/>
      <c r="AC31" s="266">
        <v>99.907499999999999</v>
      </c>
      <c r="AD31" s="303">
        <f>_xll.qlSimpleQuoteSetValue(F31,AC31,Trigger)</f>
        <v>0</v>
      </c>
      <c r="AE31" s="249"/>
    </row>
    <row r="32" spans="1:31" x14ac:dyDescent="0.2">
      <c r="A32" s="310"/>
      <c r="B32" s="68">
        <v>28</v>
      </c>
      <c r="C32" s="107" t="b">
        <v>1</v>
      </c>
      <c r="D32" s="68" t="str">
        <v>M1</v>
      </c>
      <c r="E32" s="226" t="str">
        <f t="shared" si="0"/>
        <v>EURFUT3MM1_Quote</v>
      </c>
      <c r="F32" s="216" t="str">
        <f>_xll.qlSimpleQuote(E32,,PriceTickValue,Permanent,Trigger,ObjectOverwrite)</f>
        <v>EURFUT3MM1_Quote#0000</v>
      </c>
      <c r="G32" s="276" t="str">
        <f>_xll.ohRangeRetrieveError(F32)</f>
        <v/>
      </c>
      <c r="H32" s="226" t="str">
        <f t="shared" si="1"/>
        <v>EURFUT3MM1ConvAdj_Quote</v>
      </c>
      <c r="I32" s="216" t="str">
        <f>_xll.qlFuturesConvAdjustmentQuote($H32,IborIndex,$D32,$F32,Volatility,MeanReversion,Permanent,Trigger,ObjectOverwrite)</f>
        <v>EURFUT3MM1ConvAdj_Quote#0000</v>
      </c>
      <c r="J32" s="276" t="str">
        <f>_xll.ohRangeRetrieveError(I32)</f>
        <v/>
      </c>
      <c r="K32" s="249"/>
      <c r="M32" s="310"/>
      <c r="N32" s="115">
        <v>28</v>
      </c>
      <c r="O32" s="115" t="b">
        <v>1</v>
      </c>
      <c r="P32" s="116" t="str">
        <v>M1</v>
      </c>
      <c r="Q32" s="117">
        <v>44363</v>
      </c>
      <c r="R32" s="116" t="str">
        <v>FEIM1</v>
      </c>
      <c r="S32" s="118">
        <v>44361</v>
      </c>
      <c r="T32" s="266">
        <v>99.825000000000003</v>
      </c>
      <c r="U32" s="266">
        <v>99.844999999999999</v>
      </c>
      <c r="V32" s="266">
        <v>99.805000000000007</v>
      </c>
      <c r="W32" s="266">
        <v>99.8</v>
      </c>
      <c r="X32" s="266">
        <f>_xll.qlMidSafe($T32,$U32)</f>
        <v>99.835000000000008</v>
      </c>
      <c r="Y32" s="266">
        <f t="shared" si="2"/>
        <v>2.0000000000010232E-2</v>
      </c>
      <c r="Z32" s="311"/>
      <c r="AA32" s="124">
        <v>99.835000000000008</v>
      </c>
      <c r="AB32" s="311"/>
      <c r="AC32" s="266">
        <v>99.835000000000008</v>
      </c>
      <c r="AD32" s="303">
        <f>_xll.qlSimpleQuoteSetValue(F32,AC32,Trigger)</f>
        <v>0</v>
      </c>
      <c r="AE32" s="249"/>
    </row>
    <row r="33" spans="1:31" x14ac:dyDescent="0.2">
      <c r="A33" s="310"/>
      <c r="B33" s="68">
        <v>29</v>
      </c>
      <c r="C33" s="107" t="b">
        <v>1</v>
      </c>
      <c r="D33" s="68" t="str">
        <v>U1</v>
      </c>
      <c r="E33" s="226" t="str">
        <f t="shared" si="0"/>
        <v>EURFUT3MU1_Quote</v>
      </c>
      <c r="F33" s="216" t="str">
        <f>_xll.qlSimpleQuote(E33,,PriceTickValue,Permanent,Trigger,ObjectOverwrite)</f>
        <v>EURFUT3MU1_Quote#0000</v>
      </c>
      <c r="G33" s="276" t="str">
        <f>_xll.ohRangeRetrieveError(F33)</f>
        <v/>
      </c>
      <c r="H33" s="226" t="str">
        <f t="shared" si="1"/>
        <v>EURFUT3MU1ConvAdj_Quote</v>
      </c>
      <c r="I33" s="216" t="str">
        <f>_xll.qlFuturesConvAdjustmentQuote($H33,IborIndex,$D33,$F33,Volatility,MeanReversion,Permanent,Trigger,ObjectOverwrite)</f>
        <v>EURFUT3MU1ConvAdj_Quote#0000</v>
      </c>
      <c r="J33" s="276" t="str">
        <f>_xll.ohRangeRetrieveError(I33)</f>
        <v/>
      </c>
      <c r="K33" s="249"/>
      <c r="M33" s="310"/>
      <c r="N33" s="115">
        <v>29</v>
      </c>
      <c r="O33" s="115" t="b">
        <v>1</v>
      </c>
      <c r="P33" s="116" t="str">
        <v>U1</v>
      </c>
      <c r="Q33" s="117">
        <v>44454</v>
      </c>
      <c r="R33" s="116" t="str">
        <v>FEIU1</v>
      </c>
      <c r="S33" s="118">
        <v>44452</v>
      </c>
      <c r="T33" s="266">
        <v>99.75</v>
      </c>
      <c r="U33" s="266">
        <v>99.775000000000006</v>
      </c>
      <c r="V33" s="266">
        <v>99.725000000000009</v>
      </c>
      <c r="W33" s="266">
        <v>99.715000000000003</v>
      </c>
      <c r="X33" s="266">
        <f>_xll.qlMidSafe($T33,$U33)</f>
        <v>99.762500000000003</v>
      </c>
      <c r="Y33" s="266">
        <f t="shared" si="2"/>
        <v>2.5000000000005684E-2</v>
      </c>
      <c r="Z33" s="311"/>
      <c r="AA33" s="124">
        <v>99.762500000000003</v>
      </c>
      <c r="AB33" s="311"/>
      <c r="AC33" s="266">
        <v>99.762500000000003</v>
      </c>
      <c r="AD33" s="303">
        <f>_xll.qlSimpleQuoteSetValue(F33,AC33,Trigger)</f>
        <v>0</v>
      </c>
      <c r="AE33" s="249"/>
    </row>
    <row r="34" spans="1:31" x14ac:dyDescent="0.2">
      <c r="A34" s="310"/>
      <c r="B34" s="68">
        <v>30</v>
      </c>
      <c r="C34" s="107" t="b">
        <v>1</v>
      </c>
      <c r="D34" s="68" t="str">
        <v>Z1</v>
      </c>
      <c r="E34" s="226" t="str">
        <f t="shared" si="0"/>
        <v>EURFUT3MZ1_Quote</v>
      </c>
      <c r="F34" s="216" t="str">
        <f>_xll.qlSimpleQuote(E34,,PriceTickValue,Permanent,Trigger,ObjectOverwrite)</f>
        <v>EURFUT3MZ1_Quote#0000</v>
      </c>
      <c r="G34" s="276" t="str">
        <f>_xll.ohRangeRetrieveError(F34)</f>
        <v/>
      </c>
      <c r="H34" s="226" t="str">
        <f t="shared" si="1"/>
        <v>EURFUT3MZ1ConvAdj_Quote</v>
      </c>
      <c r="I34" s="216" t="str">
        <f>_xll.qlFuturesConvAdjustmentQuote($H34,IborIndex,$D34,$F34,Volatility,MeanReversion,Permanent,Trigger,ObjectOverwrite)</f>
        <v>EURFUT3MZ1ConvAdj_Quote#0000</v>
      </c>
      <c r="J34" s="276" t="str">
        <f>_xll.ohRangeRetrieveError(I34)</f>
        <v/>
      </c>
      <c r="K34" s="249"/>
      <c r="M34" s="310"/>
      <c r="N34" s="115">
        <v>30</v>
      </c>
      <c r="O34" s="115" t="b">
        <v>1</v>
      </c>
      <c r="P34" s="116" t="str">
        <v>Z1</v>
      </c>
      <c r="Q34" s="117">
        <v>44545</v>
      </c>
      <c r="R34" s="116" t="str">
        <v>FEIZ1</v>
      </c>
      <c r="S34" s="118">
        <v>44543</v>
      </c>
      <c r="T34" s="266">
        <v>99.67</v>
      </c>
      <c r="U34" s="266">
        <v>99.7</v>
      </c>
      <c r="V34" s="266">
        <v>99.644999999999996</v>
      </c>
      <c r="W34" s="266">
        <v>99.625</v>
      </c>
      <c r="X34" s="266">
        <f>_xll.qlMidSafe($T34,$U34)</f>
        <v>99.685000000000002</v>
      </c>
      <c r="Y34" s="266">
        <f t="shared" si="2"/>
        <v>3.0000000000001137E-2</v>
      </c>
      <c r="Z34" s="311"/>
      <c r="AA34" s="124">
        <v>99.685000000000002</v>
      </c>
      <c r="AB34" s="311"/>
      <c r="AC34" s="266">
        <v>99.685000000000002</v>
      </c>
      <c r="AD34" s="303">
        <f>_xll.qlSimpleQuoteSetValue(F34,AC34,Trigger)</f>
        <v>0</v>
      </c>
      <c r="AE34" s="249"/>
    </row>
    <row r="35" spans="1:31" x14ac:dyDescent="0.2">
      <c r="A35" s="310"/>
      <c r="B35" s="68">
        <v>31</v>
      </c>
      <c r="C35" s="107" t="b">
        <v>1</v>
      </c>
      <c r="D35" s="68" t="str">
        <v>H2</v>
      </c>
      <c r="E35" s="226" t="str">
        <f t="shared" si="0"/>
        <v>EURFUT3MH2_Quote</v>
      </c>
      <c r="F35" s="216" t="str">
        <f>_xll.qlSimpleQuote(E35,,PriceTickValue,Permanent,Trigger,ObjectOverwrite)</f>
        <v>EURFUT3MH2_Quote#0000</v>
      </c>
      <c r="G35" s="276" t="str">
        <f>_xll.ohRangeRetrieveError(F35)</f>
        <v/>
      </c>
      <c r="H35" s="226" t="str">
        <f t="shared" si="1"/>
        <v>EURFUT3MH2ConvAdj_Quote</v>
      </c>
      <c r="I35" s="216" t="str">
        <f>_xll.qlFuturesConvAdjustmentQuote($H35,IborIndex,$D35,$F35,Volatility,MeanReversion,Permanent,Trigger,ObjectOverwrite)</f>
        <v>EURFUT3MH2ConvAdj_Quote#0000</v>
      </c>
      <c r="J35" s="276" t="str">
        <f>_xll.ohRangeRetrieveError(I35)</f>
        <v/>
      </c>
      <c r="K35" s="249"/>
      <c r="M35" s="310"/>
      <c r="N35" s="115">
        <v>31</v>
      </c>
      <c r="O35" s="115" t="b">
        <v>1</v>
      </c>
      <c r="P35" s="116" t="str">
        <v>H2</v>
      </c>
      <c r="Q35" s="117">
        <v>44636</v>
      </c>
      <c r="R35" s="116" t="str">
        <v>FEIH2</v>
      </c>
      <c r="S35" s="118">
        <v>44634</v>
      </c>
      <c r="T35" s="266">
        <v>99.59</v>
      </c>
      <c r="U35" s="266">
        <v>99.625</v>
      </c>
      <c r="V35" s="266">
        <v>0</v>
      </c>
      <c r="W35" s="266">
        <v>99.54</v>
      </c>
      <c r="X35" s="266">
        <f>_xll.qlMidSafe($T35,$U35)</f>
        <v>99.607500000000002</v>
      </c>
      <c r="Y35" s="266">
        <f t="shared" si="2"/>
        <v>3.4999999999996589E-2</v>
      </c>
      <c r="Z35" s="311"/>
      <c r="AA35" s="124">
        <v>99.607500000000002</v>
      </c>
      <c r="AB35" s="311"/>
      <c r="AC35" s="266">
        <v>99.607500000000002</v>
      </c>
      <c r="AD35" s="303">
        <f>_xll.qlSimpleQuoteSetValue(F35,AC35,Trigger)</f>
        <v>0</v>
      </c>
      <c r="AE35" s="249"/>
    </row>
    <row r="36" spans="1:31" x14ac:dyDescent="0.2">
      <c r="A36" s="310"/>
      <c r="B36" s="68">
        <v>32</v>
      </c>
      <c r="C36" s="107" t="b">
        <v>1</v>
      </c>
      <c r="D36" s="68" t="str">
        <v>M2</v>
      </c>
      <c r="E36" s="226" t="str">
        <f t="shared" si="0"/>
        <v>EURFUT3MM2_Quote</v>
      </c>
      <c r="F36" s="216" t="str">
        <f>_xll.qlSimpleQuote(E36,,PriceTickValue,Permanent,Trigger,ObjectOverwrite)</f>
        <v>EURFUT3MM2_Quote#0000</v>
      </c>
      <c r="G36" s="276" t="str">
        <f>_xll.ohRangeRetrieveError(F36)</f>
        <v/>
      </c>
      <c r="H36" s="226" t="str">
        <f t="shared" si="1"/>
        <v>EURFUT3MM2ConvAdj_Quote</v>
      </c>
      <c r="I36" s="216" t="str">
        <f>_xll.qlFuturesConvAdjustmentQuote($H36,IborIndex,$D36,$F36,Volatility,MeanReversion,Permanent,Trigger,ObjectOverwrite)</f>
        <v>EURFUT3MM2ConvAdj_Quote#0000</v>
      </c>
      <c r="J36" s="276" t="str">
        <f>_xll.ohRangeRetrieveError(I36)</f>
        <v/>
      </c>
      <c r="K36" s="249"/>
      <c r="M36" s="310"/>
      <c r="N36" s="115">
        <v>32</v>
      </c>
      <c r="O36" s="115" t="b">
        <v>1</v>
      </c>
      <c r="P36" s="116" t="str">
        <v>M2</v>
      </c>
      <c r="Q36" s="117">
        <v>44727</v>
      </c>
      <c r="R36" s="116" t="str">
        <v>FEIM2</v>
      </c>
      <c r="S36" s="118">
        <v>44725</v>
      </c>
      <c r="T36" s="266">
        <v>99.495000000000005</v>
      </c>
      <c r="U36" s="266">
        <v>99.545000000000002</v>
      </c>
      <c r="V36" s="266">
        <v>0</v>
      </c>
      <c r="W36" s="266">
        <v>99.454999999999998</v>
      </c>
      <c r="X36" s="266">
        <f>_xll.qlMidSafe($T36,$U36)</f>
        <v>99.52000000000001</v>
      </c>
      <c r="Y36" s="266">
        <f t="shared" si="2"/>
        <v>5.0000000000011369E-2</v>
      </c>
      <c r="Z36" s="311"/>
      <c r="AA36" s="124">
        <v>99.52000000000001</v>
      </c>
      <c r="AB36" s="311"/>
      <c r="AC36" s="266">
        <v>99.52000000000001</v>
      </c>
      <c r="AD36" s="303">
        <f>_xll.qlSimpleQuoteSetValue(F36,AC36,Trigger)</f>
        <v>0</v>
      </c>
      <c r="AE36" s="249"/>
    </row>
    <row r="37" spans="1:31" x14ac:dyDescent="0.2">
      <c r="A37" s="310"/>
      <c r="B37" s="68">
        <v>33</v>
      </c>
      <c r="C37" s="107" t="b">
        <v>1</v>
      </c>
      <c r="D37" s="68" t="str">
        <v>U2</v>
      </c>
      <c r="E37" s="226" t="str">
        <f t="shared" ref="E37:E46" si="3">Currency&amp;$D$3&amp;$E$3&amp;$D37&amp;QuoteSuffix</f>
        <v>EURFUT3MU2_Quote</v>
      </c>
      <c r="F37" s="216" t="str">
        <f>_xll.qlSimpleQuote(E37,,PriceTickValue,Permanent,Trigger,ObjectOverwrite)</f>
        <v>EURFUT3MU2_Quote#0000</v>
      </c>
      <c r="G37" s="276" t="str">
        <f>_xll.ohRangeRetrieveError(F37)</f>
        <v/>
      </c>
      <c r="H37" s="226" t="str">
        <f t="shared" si="1"/>
        <v>EURFUT3MU2ConvAdj_Quote</v>
      </c>
      <c r="I37" s="216" t="str">
        <f>_xll.qlFuturesConvAdjustmentQuote($H37,IborIndex,$D37,$F37,Volatility,MeanReversion,Permanent,Trigger,ObjectOverwrite)</f>
        <v>EURFUT3MU2ConvAdj_Quote#0000</v>
      </c>
      <c r="J37" s="276" t="str">
        <f>_xll.ohRangeRetrieveError(I37)</f>
        <v/>
      </c>
      <c r="K37" s="249"/>
      <c r="M37" s="310"/>
      <c r="N37" s="115">
        <v>33</v>
      </c>
      <c r="O37" s="115" t="b">
        <v>1</v>
      </c>
      <c r="P37" s="116" t="str">
        <v>U2</v>
      </c>
      <c r="Q37" s="117">
        <v>44825</v>
      </c>
      <c r="R37" s="116" t="str">
        <v>FEIU2</v>
      </c>
      <c r="S37" s="118" t="s">
        <v>145</v>
      </c>
      <c r="T37" s="266" t="s">
        <v>145</v>
      </c>
      <c r="U37" s="266" t="s">
        <v>145</v>
      </c>
      <c r="V37" s="266" t="s">
        <v>145</v>
      </c>
      <c r="W37" s="266" t="s">
        <v>145</v>
      </c>
      <c r="X37" s="266" t="e">
        <f>_xll.qlMidSafe($T37,$U37)</f>
        <v>#NUM!</v>
      </c>
      <c r="Y37" s="266" t="e">
        <f t="shared" si="2"/>
        <v>#NUM!</v>
      </c>
      <c r="Z37" s="311"/>
      <c r="AA37" s="124" t="e">
        <v>#NUM!</v>
      </c>
      <c r="AB37" s="311"/>
      <c r="AC37" s="266" t="e">
        <v>#NUM!</v>
      </c>
      <c r="AD37" s="303">
        <f>_xll.qlSimpleQuoteSetValue(F37,AC37,Trigger)</f>
        <v>0</v>
      </c>
      <c r="AE37" s="249"/>
    </row>
    <row r="38" spans="1:31" x14ac:dyDescent="0.2">
      <c r="A38" s="310"/>
      <c r="B38" s="68">
        <v>34</v>
      </c>
      <c r="C38" s="107" t="b">
        <v>1</v>
      </c>
      <c r="D38" s="68" t="str">
        <v>Z2</v>
      </c>
      <c r="E38" s="226" t="str">
        <f t="shared" si="3"/>
        <v>EURFUT3MZ2_Quote</v>
      </c>
      <c r="F38" s="216" t="str">
        <f>_xll.qlSimpleQuote(E38,,PriceTickValue,Permanent,Trigger,ObjectOverwrite)</f>
        <v>EURFUT3MZ2_Quote#0000</v>
      </c>
      <c r="G38" s="276" t="str">
        <f>_xll.ohRangeRetrieveError(F38)</f>
        <v/>
      </c>
      <c r="H38" s="226" t="str">
        <f t="shared" si="1"/>
        <v>EURFUT3MZ2ConvAdj_Quote</v>
      </c>
      <c r="I38" s="216" t="str">
        <f>_xll.qlFuturesConvAdjustmentQuote($H38,IborIndex,$D38,$F38,Volatility,MeanReversion,Permanent,Trigger,ObjectOverwrite)</f>
        <v>EURFUT3MZ2ConvAdj_Quote#0000</v>
      </c>
      <c r="J38" s="276" t="str">
        <f>_xll.ohRangeRetrieveError(I38)</f>
        <v/>
      </c>
      <c r="K38" s="249"/>
      <c r="M38" s="310"/>
      <c r="N38" s="115">
        <v>34</v>
      </c>
      <c r="O38" s="115" t="b">
        <v>1</v>
      </c>
      <c r="P38" s="116" t="str">
        <v>Z2</v>
      </c>
      <c r="Q38" s="117">
        <v>44916</v>
      </c>
      <c r="R38" s="116" t="str">
        <v>FEIZ2</v>
      </c>
      <c r="S38" s="118" t="s">
        <v>145</v>
      </c>
      <c r="T38" s="266" t="s">
        <v>145</v>
      </c>
      <c r="U38" s="266" t="s">
        <v>145</v>
      </c>
      <c r="V38" s="266" t="s">
        <v>145</v>
      </c>
      <c r="W38" s="266" t="s">
        <v>145</v>
      </c>
      <c r="X38" s="266" t="e">
        <f>_xll.qlMidSafe($T38,$U38)</f>
        <v>#NUM!</v>
      </c>
      <c r="Y38" s="266" t="e">
        <f t="shared" si="2"/>
        <v>#NUM!</v>
      </c>
      <c r="Z38" s="311"/>
      <c r="AA38" s="124" t="e">
        <v>#NUM!</v>
      </c>
      <c r="AB38" s="311"/>
      <c r="AC38" s="266" t="e">
        <v>#NUM!</v>
      </c>
      <c r="AD38" s="303">
        <f>_xll.qlSimpleQuoteSetValue(F38,AC38,Trigger)</f>
        <v>0</v>
      </c>
      <c r="AE38" s="249"/>
    </row>
    <row r="39" spans="1:31" x14ac:dyDescent="0.2">
      <c r="A39" s="310"/>
      <c r="B39" s="68">
        <v>35</v>
      </c>
      <c r="C39" s="107" t="b">
        <v>1</v>
      </c>
      <c r="D39" s="68" t="str">
        <v>H3</v>
      </c>
      <c r="E39" s="226" t="str">
        <f t="shared" si="3"/>
        <v>EURFUT3MH3_Quote</v>
      </c>
      <c r="F39" s="216" t="str">
        <f>_xll.qlSimpleQuote(E39,,PriceTickValue,Permanent,Trigger,ObjectOverwrite)</f>
        <v>EURFUT3MH3_Quote#0000</v>
      </c>
      <c r="G39" s="276" t="str">
        <f>_xll.ohRangeRetrieveError(F39)</f>
        <v/>
      </c>
      <c r="H39" s="226" t="str">
        <f t="shared" si="1"/>
        <v>EURFUT3MH3ConvAdj_Quote</v>
      </c>
      <c r="I39" s="216" t="str">
        <f>_xll.qlFuturesConvAdjustmentQuote($H39,IborIndex,$D39,$F39,Volatility,MeanReversion,Permanent,Trigger,ObjectOverwrite)</f>
        <v>EURFUT3MH3ConvAdj_Quote#0000</v>
      </c>
      <c r="J39" s="276" t="str">
        <f>_xll.ohRangeRetrieveError(I39)</f>
        <v/>
      </c>
      <c r="K39" s="249"/>
      <c r="M39" s="310"/>
      <c r="N39" s="115">
        <v>35</v>
      </c>
      <c r="O39" s="115" t="b">
        <v>1</v>
      </c>
      <c r="P39" s="116" t="str">
        <v>H3</v>
      </c>
      <c r="Q39" s="117">
        <v>45000</v>
      </c>
      <c r="R39" s="116" t="str">
        <v>FEIH3</v>
      </c>
      <c r="S39" s="118" t="s">
        <v>145</v>
      </c>
      <c r="T39" s="266" t="s">
        <v>145</v>
      </c>
      <c r="U39" s="266" t="s">
        <v>145</v>
      </c>
      <c r="V39" s="266" t="s">
        <v>145</v>
      </c>
      <c r="W39" s="266" t="s">
        <v>145</v>
      </c>
      <c r="X39" s="266" t="e">
        <f>_xll.qlMidSafe($T39,$U39)</f>
        <v>#NUM!</v>
      </c>
      <c r="Y39" s="266" t="e">
        <f t="shared" si="2"/>
        <v>#NUM!</v>
      </c>
      <c r="Z39" s="311"/>
      <c r="AA39" s="124" t="e">
        <v>#NUM!</v>
      </c>
      <c r="AB39" s="311"/>
      <c r="AC39" s="266" t="e">
        <v>#NUM!</v>
      </c>
      <c r="AD39" s="303">
        <f>_xll.qlSimpleQuoteSetValue(F39,AC39,Trigger)</f>
        <v>0</v>
      </c>
      <c r="AE39" s="249"/>
    </row>
    <row r="40" spans="1:31" x14ac:dyDescent="0.2">
      <c r="A40" s="310"/>
      <c r="B40" s="68">
        <v>36</v>
      </c>
      <c r="C40" s="107" t="b">
        <v>1</v>
      </c>
      <c r="D40" s="68" t="str">
        <v>M3</v>
      </c>
      <c r="E40" s="226" t="str">
        <f t="shared" si="3"/>
        <v>EURFUT3MM3_Quote</v>
      </c>
      <c r="F40" s="216" t="str">
        <f>_xll.qlSimpleQuote(E40,,PriceTickValue,Permanent,Trigger,ObjectOverwrite)</f>
        <v>EURFUT3MM3_Quote#0000</v>
      </c>
      <c r="G40" s="276" t="str">
        <f>_xll.ohRangeRetrieveError(F40)</f>
        <v/>
      </c>
      <c r="H40" s="226" t="str">
        <f t="shared" si="1"/>
        <v>EURFUT3MM3ConvAdj_Quote</v>
      </c>
      <c r="I40" s="216" t="str">
        <f>_xll.qlFuturesConvAdjustmentQuote($H40,IborIndex,$D40,$F40,Volatility,MeanReversion,Permanent,Trigger,ObjectOverwrite)</f>
        <v>EURFUT3MM3ConvAdj_Quote#0000</v>
      </c>
      <c r="J40" s="276" t="str">
        <f>_xll.ohRangeRetrieveError(I40)</f>
        <v/>
      </c>
      <c r="K40" s="249"/>
      <c r="M40" s="310"/>
      <c r="N40" s="115">
        <v>36</v>
      </c>
      <c r="O40" s="115" t="b">
        <v>1</v>
      </c>
      <c r="P40" s="116" t="str">
        <v>M3</v>
      </c>
      <c r="Q40" s="117">
        <v>45098</v>
      </c>
      <c r="R40" s="116" t="str">
        <v>FEIM3</v>
      </c>
      <c r="S40" s="118" t="s">
        <v>145</v>
      </c>
      <c r="T40" s="266" t="s">
        <v>145</v>
      </c>
      <c r="U40" s="266" t="s">
        <v>145</v>
      </c>
      <c r="V40" s="266" t="s">
        <v>145</v>
      </c>
      <c r="W40" s="266" t="s">
        <v>145</v>
      </c>
      <c r="X40" s="266" t="e">
        <f>_xll.qlMidSafe($T40,$U40)</f>
        <v>#NUM!</v>
      </c>
      <c r="Y40" s="266" t="e">
        <f t="shared" si="2"/>
        <v>#NUM!</v>
      </c>
      <c r="Z40" s="311"/>
      <c r="AA40" s="124" t="e">
        <v>#NUM!</v>
      </c>
      <c r="AB40" s="311"/>
      <c r="AC40" s="266" t="e">
        <v>#NUM!</v>
      </c>
      <c r="AD40" s="303">
        <f>_xll.qlSimpleQuoteSetValue(F40,AC40,Trigger)</f>
        <v>0</v>
      </c>
      <c r="AE40" s="249"/>
    </row>
    <row r="41" spans="1:31" x14ac:dyDescent="0.2">
      <c r="A41" s="310"/>
      <c r="B41" s="68">
        <v>37</v>
      </c>
      <c r="C41" s="107" t="b">
        <v>1</v>
      </c>
      <c r="D41" s="68" t="str">
        <v>U3</v>
      </c>
      <c r="E41" s="226" t="str">
        <f t="shared" si="3"/>
        <v>EURFUT3MU3_Quote</v>
      </c>
      <c r="F41" s="216" t="str">
        <f>_xll.qlSimpleQuote(E41,,PriceTickValue,Permanent,Trigger,ObjectOverwrite)</f>
        <v>EURFUT3MU3_Quote#0000</v>
      </c>
      <c r="G41" s="276" t="str">
        <f>_xll.ohRangeRetrieveError(F41)</f>
        <v/>
      </c>
      <c r="H41" s="226" t="str">
        <f t="shared" si="1"/>
        <v>EURFUT3MU3ConvAdj_Quote</v>
      </c>
      <c r="I41" s="216" t="str">
        <f>_xll.qlFuturesConvAdjustmentQuote($H41,IborIndex,$D41,$F41,Volatility,MeanReversion,Permanent,Trigger,ObjectOverwrite)</f>
        <v>EURFUT3MU3ConvAdj_Quote#0000</v>
      </c>
      <c r="J41" s="276" t="str">
        <f>_xll.ohRangeRetrieveError(I41)</f>
        <v/>
      </c>
      <c r="K41" s="249"/>
      <c r="M41" s="310"/>
      <c r="N41" s="115">
        <v>37</v>
      </c>
      <c r="O41" s="115" t="b">
        <v>1</v>
      </c>
      <c r="P41" s="116" t="str">
        <v>U3</v>
      </c>
      <c r="Q41" s="117">
        <v>45189</v>
      </c>
      <c r="R41" s="116" t="str">
        <v>FEIU3</v>
      </c>
      <c r="S41" s="118" t="s">
        <v>145</v>
      </c>
      <c r="T41" s="266" t="s">
        <v>145</v>
      </c>
      <c r="U41" s="266" t="s">
        <v>145</v>
      </c>
      <c r="V41" s="266" t="s">
        <v>145</v>
      </c>
      <c r="W41" s="266" t="s">
        <v>145</v>
      </c>
      <c r="X41" s="266" t="e">
        <f>_xll.qlMidSafe($T41,$U41)</f>
        <v>#NUM!</v>
      </c>
      <c r="Y41" s="266" t="e">
        <f t="shared" si="2"/>
        <v>#NUM!</v>
      </c>
      <c r="Z41" s="311"/>
      <c r="AA41" s="124" t="e">
        <v>#NUM!</v>
      </c>
      <c r="AB41" s="311"/>
      <c r="AC41" s="266" t="e">
        <v>#NUM!</v>
      </c>
      <c r="AD41" s="303">
        <f>_xll.qlSimpleQuoteSetValue(F41,AC41,Trigger)</f>
        <v>0</v>
      </c>
      <c r="AE41" s="249"/>
    </row>
    <row r="42" spans="1:31" x14ac:dyDescent="0.2">
      <c r="A42" s="310"/>
      <c r="B42" s="68">
        <v>38</v>
      </c>
      <c r="C42" s="107" t="b">
        <v>1</v>
      </c>
      <c r="D42" s="68" t="str">
        <v>Z3</v>
      </c>
      <c r="E42" s="226" t="str">
        <f t="shared" si="3"/>
        <v>EURFUT3MZ3_Quote</v>
      </c>
      <c r="F42" s="216" t="str">
        <f>_xll.qlSimpleQuote(E42,,PriceTickValue,Permanent,Trigger,ObjectOverwrite)</f>
        <v>EURFUT3MZ3_Quote#0000</v>
      </c>
      <c r="G42" s="276" t="str">
        <f>_xll.ohRangeRetrieveError(F42)</f>
        <v/>
      </c>
      <c r="H42" s="226" t="str">
        <f t="shared" si="1"/>
        <v>EURFUT3MZ3ConvAdj_Quote</v>
      </c>
      <c r="I42" s="216" t="str">
        <f>_xll.qlFuturesConvAdjustmentQuote($H42,IborIndex,$D42,$F42,Volatility,MeanReversion,Permanent,Trigger,ObjectOverwrite)</f>
        <v>EURFUT3MZ3ConvAdj_Quote#0000</v>
      </c>
      <c r="J42" s="276" t="str">
        <f>_xll.ohRangeRetrieveError(I42)</f>
        <v/>
      </c>
      <c r="K42" s="249"/>
      <c r="M42" s="310"/>
      <c r="N42" s="115">
        <v>38</v>
      </c>
      <c r="O42" s="115" t="b">
        <v>1</v>
      </c>
      <c r="P42" s="116" t="str">
        <v>Z3</v>
      </c>
      <c r="Q42" s="117">
        <v>45280</v>
      </c>
      <c r="R42" s="116" t="str">
        <v>FEIZ3</v>
      </c>
      <c r="S42" s="118" t="s">
        <v>145</v>
      </c>
      <c r="T42" s="266" t="s">
        <v>145</v>
      </c>
      <c r="U42" s="266" t="s">
        <v>145</v>
      </c>
      <c r="V42" s="266" t="s">
        <v>145</v>
      </c>
      <c r="W42" s="266" t="s">
        <v>145</v>
      </c>
      <c r="X42" s="266" t="e">
        <f>_xll.qlMidSafe($T42,$U42)</f>
        <v>#NUM!</v>
      </c>
      <c r="Y42" s="266" t="e">
        <f t="shared" si="2"/>
        <v>#NUM!</v>
      </c>
      <c r="Z42" s="311"/>
      <c r="AA42" s="124" t="e">
        <v>#NUM!</v>
      </c>
      <c r="AB42" s="311"/>
      <c r="AC42" s="266" t="e">
        <v>#NUM!</v>
      </c>
      <c r="AD42" s="303">
        <f>_xll.qlSimpleQuoteSetValue(F42,AC42,Trigger)</f>
        <v>0</v>
      </c>
      <c r="AE42" s="249"/>
    </row>
    <row r="43" spans="1:31" x14ac:dyDescent="0.2">
      <c r="A43" s="310"/>
      <c r="B43" s="68">
        <v>39</v>
      </c>
      <c r="C43" s="107" t="b">
        <v>1</v>
      </c>
      <c r="D43" s="68" t="str">
        <v>H4</v>
      </c>
      <c r="E43" s="226" t="str">
        <f t="shared" si="3"/>
        <v>EURFUT3MH4_Quote</v>
      </c>
      <c r="F43" s="216" t="str">
        <f>_xll.qlSimpleQuote(E43,,PriceTickValue,Permanent,Trigger,ObjectOverwrite)</f>
        <v>EURFUT3MH4_Quote#0000</v>
      </c>
      <c r="G43" s="276" t="str">
        <f>_xll.ohRangeRetrieveError(F43)</f>
        <v/>
      </c>
      <c r="H43" s="226" t="str">
        <f t="shared" si="1"/>
        <v>EURFUT3MH4ConvAdj_Quote</v>
      </c>
      <c r="I43" s="216" t="str">
        <f>_xll.qlFuturesConvAdjustmentQuote($H43,IborIndex,$D43,$F43,Volatility,MeanReversion,Permanent,Trigger,ObjectOverwrite)</f>
        <v>EURFUT3MH4ConvAdj_Quote#0000</v>
      </c>
      <c r="J43" s="276" t="str">
        <f>_xll.ohRangeRetrieveError(I43)</f>
        <v/>
      </c>
      <c r="K43" s="249"/>
      <c r="M43" s="310"/>
      <c r="N43" s="115">
        <v>39</v>
      </c>
      <c r="O43" s="115" t="b">
        <v>1</v>
      </c>
      <c r="P43" s="116" t="str">
        <v>H4</v>
      </c>
      <c r="Q43" s="117">
        <v>45371</v>
      </c>
      <c r="R43" s="116" t="str">
        <v>FEIH4</v>
      </c>
      <c r="S43" s="118" t="s">
        <v>145</v>
      </c>
      <c r="T43" s="266" t="s">
        <v>145</v>
      </c>
      <c r="U43" s="266" t="s">
        <v>145</v>
      </c>
      <c r="V43" s="266" t="s">
        <v>145</v>
      </c>
      <c r="W43" s="266" t="s">
        <v>145</v>
      </c>
      <c r="X43" s="266" t="e">
        <f>_xll.qlMidSafe($T43,$U43)</f>
        <v>#NUM!</v>
      </c>
      <c r="Y43" s="266" t="e">
        <f t="shared" si="2"/>
        <v>#NUM!</v>
      </c>
      <c r="Z43" s="311"/>
      <c r="AA43" s="124" t="e">
        <v>#NUM!</v>
      </c>
      <c r="AB43" s="311"/>
      <c r="AC43" s="266" t="e">
        <v>#NUM!</v>
      </c>
      <c r="AD43" s="303">
        <f>_xll.qlSimpleQuoteSetValue(F43,AC43,Trigger)</f>
        <v>0</v>
      </c>
      <c r="AE43" s="249"/>
    </row>
    <row r="44" spans="1:31" x14ac:dyDescent="0.2">
      <c r="A44" s="310"/>
      <c r="B44" s="68">
        <v>40</v>
      </c>
      <c r="C44" s="107" t="b">
        <v>1</v>
      </c>
      <c r="D44" s="68" t="str">
        <v>M4</v>
      </c>
      <c r="E44" s="226" t="str">
        <f t="shared" si="3"/>
        <v>EURFUT3MM4_Quote</v>
      </c>
      <c r="F44" s="216" t="str">
        <f>_xll.qlSimpleQuote(E44,,PriceTickValue,Permanent,Trigger,ObjectOverwrite)</f>
        <v>EURFUT3MM4_Quote#0000</v>
      </c>
      <c r="G44" s="276" t="str">
        <f>_xll.ohRangeRetrieveError(F44)</f>
        <v/>
      </c>
      <c r="H44" s="226" t="str">
        <f t="shared" si="1"/>
        <v>EURFUT3MM4ConvAdj_Quote</v>
      </c>
      <c r="I44" s="216" t="str">
        <f>_xll.qlFuturesConvAdjustmentQuote($H44,IborIndex,$D44,$F44,Volatility,MeanReversion,Permanent,Trigger,ObjectOverwrite)</f>
        <v>EURFUT3MM4ConvAdj_Quote#0000</v>
      </c>
      <c r="J44" s="276" t="str">
        <f>_xll.ohRangeRetrieveError(I44)</f>
        <v/>
      </c>
      <c r="K44" s="249"/>
      <c r="M44" s="310"/>
      <c r="N44" s="115">
        <v>40</v>
      </c>
      <c r="O44" s="115" t="b">
        <v>1</v>
      </c>
      <c r="P44" s="116" t="str">
        <v>M4</v>
      </c>
      <c r="Q44" s="117">
        <v>45462</v>
      </c>
      <c r="R44" s="116" t="str">
        <v>FEIM4</v>
      </c>
      <c r="S44" s="118" t="s">
        <v>145</v>
      </c>
      <c r="T44" s="266" t="s">
        <v>145</v>
      </c>
      <c r="U44" s="266" t="s">
        <v>145</v>
      </c>
      <c r="V44" s="266" t="s">
        <v>145</v>
      </c>
      <c r="W44" s="266" t="s">
        <v>145</v>
      </c>
      <c r="X44" s="266" t="e">
        <f>_xll.qlMidSafe($T44,$U44)</f>
        <v>#NUM!</v>
      </c>
      <c r="Y44" s="266" t="e">
        <f t="shared" si="2"/>
        <v>#NUM!</v>
      </c>
      <c r="Z44" s="311"/>
      <c r="AA44" s="124" t="e">
        <v>#NUM!</v>
      </c>
      <c r="AB44" s="311"/>
      <c r="AC44" s="266" t="e">
        <v>#NUM!</v>
      </c>
      <c r="AD44" s="303">
        <f>_xll.qlSimpleQuoteSetValue(F44,AC44,Trigger)</f>
        <v>0</v>
      </c>
      <c r="AE44" s="249"/>
    </row>
    <row r="45" spans="1:31" x14ac:dyDescent="0.2">
      <c r="A45" s="310"/>
      <c r="B45" s="68">
        <v>41</v>
      </c>
      <c r="C45" s="107" t="b">
        <v>1</v>
      </c>
      <c r="D45" s="68" t="str">
        <v>U4</v>
      </c>
      <c r="E45" s="226" t="str">
        <f t="shared" si="3"/>
        <v>EURFUT3MU4_Quote</v>
      </c>
      <c r="F45" s="216" t="str">
        <f>_xll.qlSimpleQuote(E45,,PriceTickValue,Permanent,Trigger,ObjectOverwrite)</f>
        <v>EURFUT3MU4_Quote#0000</v>
      </c>
      <c r="G45" s="276" t="str">
        <f>_xll.ohRangeRetrieveError(F45)</f>
        <v/>
      </c>
      <c r="H45" s="226" t="str">
        <f t="shared" si="1"/>
        <v>EURFUT3MU4ConvAdj_Quote</v>
      </c>
      <c r="I45" s="216" t="str">
        <f>_xll.qlFuturesConvAdjustmentQuote($H45,IborIndex,$D45,$F45,Volatility,MeanReversion,Permanent,Trigger,ObjectOverwrite)</f>
        <v>EURFUT3MU4ConvAdj_Quote#0000</v>
      </c>
      <c r="J45" s="276" t="str">
        <f>_xll.ohRangeRetrieveError(I45)</f>
        <v/>
      </c>
      <c r="K45" s="249"/>
      <c r="M45" s="310"/>
      <c r="N45" s="115">
        <v>41</v>
      </c>
      <c r="O45" s="115" t="b">
        <v>1</v>
      </c>
      <c r="P45" s="116" t="str">
        <v>U4</v>
      </c>
      <c r="Q45" s="117">
        <v>45553</v>
      </c>
      <c r="R45" s="116" t="str">
        <v>FEIU4</v>
      </c>
      <c r="S45" s="118" t="s">
        <v>145</v>
      </c>
      <c r="T45" s="266" t="s">
        <v>145</v>
      </c>
      <c r="U45" s="266" t="s">
        <v>145</v>
      </c>
      <c r="V45" s="266" t="s">
        <v>145</v>
      </c>
      <c r="W45" s="266" t="s">
        <v>145</v>
      </c>
      <c r="X45" s="266" t="e">
        <f>_xll.qlMidSafe($T45,$U45)</f>
        <v>#NUM!</v>
      </c>
      <c r="Y45" s="266" t="e">
        <f t="shared" si="2"/>
        <v>#NUM!</v>
      </c>
      <c r="Z45" s="311"/>
      <c r="AA45" s="124" t="e">
        <v>#NUM!</v>
      </c>
      <c r="AB45" s="311"/>
      <c r="AC45" s="266" t="e">
        <v>#NUM!</v>
      </c>
      <c r="AD45" s="303">
        <f>_xll.qlSimpleQuoteSetValue(F45,AC45,Trigger)</f>
        <v>0</v>
      </c>
      <c r="AE45" s="249"/>
    </row>
    <row r="46" spans="1:31" x14ac:dyDescent="0.2">
      <c r="A46" s="310"/>
      <c r="B46" s="70">
        <v>42</v>
      </c>
      <c r="C46" s="108" t="b">
        <v>1</v>
      </c>
      <c r="D46" s="70" t="str">
        <v>Z4</v>
      </c>
      <c r="E46" s="227" t="str">
        <f t="shared" si="3"/>
        <v>EURFUT3MZ4_Quote</v>
      </c>
      <c r="F46" s="217" t="str">
        <f>_xll.qlSimpleQuote(E46,,PriceTickValue,Permanent,Trigger,ObjectOverwrite)</f>
        <v>EURFUT3MZ4_Quote#0000</v>
      </c>
      <c r="G46" s="277" t="str">
        <f>_xll.ohRangeRetrieveError(F46)</f>
        <v/>
      </c>
      <c r="H46" s="227" t="str">
        <f t="shared" si="1"/>
        <v>EURFUT3MZ4ConvAdj_Quote</v>
      </c>
      <c r="I46" s="217" t="str">
        <f>_xll.qlFuturesConvAdjustmentQuote($H46,IborIndex,$D46,$F46,Volatility,MeanReversion,Permanent,Trigger,ObjectOverwrite)</f>
        <v>EURFUT3MZ4ConvAdj_Quote#0000</v>
      </c>
      <c r="J46" s="277" t="str">
        <f>_xll.ohRangeRetrieveError(I46)</f>
        <v/>
      </c>
      <c r="K46" s="249"/>
      <c r="M46" s="310"/>
      <c r="N46" s="119">
        <v>42</v>
      </c>
      <c r="O46" s="119" t="b">
        <v>1</v>
      </c>
      <c r="P46" s="120" t="str">
        <v>Z4</v>
      </c>
      <c r="Q46" s="121">
        <v>45644</v>
      </c>
      <c r="R46" s="120" t="str">
        <v>FEIZ4</v>
      </c>
      <c r="S46" s="122" t="s">
        <v>145</v>
      </c>
      <c r="T46" s="268" t="s">
        <v>145</v>
      </c>
      <c r="U46" s="268" t="s">
        <v>145</v>
      </c>
      <c r="V46" s="268" t="s">
        <v>145</v>
      </c>
      <c r="W46" s="268" t="s">
        <v>145</v>
      </c>
      <c r="X46" s="268" t="e">
        <f>_xll.qlMidSafe($T46,$U46)</f>
        <v>#NUM!</v>
      </c>
      <c r="Y46" s="268" t="e">
        <f t="shared" si="2"/>
        <v>#NUM!</v>
      </c>
      <c r="Z46" s="311"/>
      <c r="AA46" s="125" t="e">
        <v>#NUM!</v>
      </c>
      <c r="AB46" s="311"/>
      <c r="AC46" s="268" t="e">
        <v>#NUM!</v>
      </c>
      <c r="AD46" s="304">
        <f>_xll.qlSimpleQuoteSetValue(F46,AC46,Trigger)</f>
        <v>0</v>
      </c>
      <c r="AE46" s="249"/>
    </row>
    <row r="47" spans="1:31" x14ac:dyDescent="0.2">
      <c r="A47" s="312"/>
      <c r="B47" s="251"/>
      <c r="C47" s="251"/>
      <c r="D47" s="251"/>
      <c r="E47" s="251"/>
      <c r="F47" s="251"/>
      <c r="G47" s="251"/>
      <c r="H47" s="251"/>
      <c r="I47" s="251"/>
      <c r="J47" s="251"/>
      <c r="K47" s="253"/>
      <c r="M47" s="312"/>
      <c r="N47" s="251"/>
      <c r="O47" s="251"/>
      <c r="P47" s="251"/>
      <c r="Q47" s="251"/>
      <c r="R47" s="251"/>
      <c r="S47" s="251"/>
      <c r="T47" s="251"/>
      <c r="U47" s="251"/>
      <c r="V47" s="251"/>
      <c r="W47" s="251"/>
      <c r="X47" s="251"/>
      <c r="Y47" s="251"/>
      <c r="Z47" s="251"/>
      <c r="AA47" s="251"/>
      <c r="AB47" s="251"/>
      <c r="AC47" s="251"/>
      <c r="AD47" s="251"/>
      <c r="AE47" s="253"/>
    </row>
  </sheetData>
  <conditionalFormatting sqref="AD5:AD25">
    <cfRule type="cellIs" dxfId="35" priority="3" stopIfTrue="1" operator="greaterThan">
      <formula>0</formula>
    </cfRule>
    <cfRule type="cellIs" dxfId="34" priority="4" stopIfTrue="1" operator="lessThan">
      <formula>0</formula>
    </cfRule>
  </conditionalFormatting>
  <conditionalFormatting sqref="AD26:AD46">
    <cfRule type="cellIs" dxfId="33" priority="1" stopIfTrue="1" operator="greaterThan">
      <formula>0</formula>
    </cfRule>
    <cfRule type="cellIs" dxfId="32" priority="2" stopIfTrue="1" operator="lessThan">
      <formula>0</formula>
    </cfRule>
  </conditionalFormatting>
  <pageMargins left="0.75" right="0.75" top="1" bottom="1" header="0.5" footer="0.5"/>
  <pageSetup paperSize="9" orientation="portrait"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V7"/>
  <sheetViews>
    <sheetView showGridLines="0" topLeftCell="F1" workbookViewId="0">
      <selection activeCell="U2" sqref="U2"/>
    </sheetView>
  </sheetViews>
  <sheetFormatPr defaultRowHeight="11.25" outlineLevelCol="1" x14ac:dyDescent="0.2"/>
  <cols>
    <col min="1" max="1" width="2.7109375" style="13" hidden="1" customWidth="1" outlineLevel="1"/>
    <col min="2" max="2" width="26.5703125" style="13" hidden="1" customWidth="1" outlineLevel="1"/>
    <col min="3" max="3" width="31.7109375" style="13" hidden="1" customWidth="1" outlineLevel="1"/>
    <col min="4" max="4" width="25.7109375" style="13" hidden="1" customWidth="1" outlineLevel="1"/>
    <col min="5" max="5" width="2.7109375" style="13" hidden="1" customWidth="1" outlineLevel="1"/>
    <col min="6" max="6" width="2.7109375" style="13" customWidth="1" collapsed="1"/>
    <col min="7" max="10" width="2.7109375" style="13" customWidth="1"/>
    <col min="11" max="11" width="10" style="13" bestFit="1" customWidth="1"/>
    <col min="12" max="12" width="15.140625" style="13" bestFit="1" customWidth="1"/>
    <col min="13" max="13" width="5" style="13" bestFit="1" customWidth="1"/>
    <col min="14" max="14" width="2.7109375" style="13" customWidth="1"/>
    <col min="15" max="15" width="15.140625" style="13" bestFit="1" customWidth="1"/>
    <col min="16" max="16" width="10.7109375" style="13" customWidth="1"/>
    <col min="17" max="17" width="2.7109375" style="13" customWidth="1"/>
    <col min="18" max="18" width="10.7109375" style="13" customWidth="1"/>
    <col min="19" max="19" width="2.7109375" style="13" customWidth="1"/>
    <col min="20" max="21" width="10.7109375" style="13" customWidth="1"/>
    <col min="22" max="23" width="2.7109375" style="13" customWidth="1"/>
    <col min="24" max="16384" width="9.140625" style="13"/>
  </cols>
  <sheetData>
    <row r="1" spans="1:22" x14ac:dyDescent="0.2">
      <c r="A1" s="88"/>
      <c r="B1" s="86"/>
      <c r="C1" s="86"/>
      <c r="D1" s="86"/>
      <c r="E1" s="87"/>
      <c r="G1" s="320"/>
      <c r="H1" s="206"/>
      <c r="I1" s="206"/>
      <c r="J1" s="206"/>
      <c r="K1" s="206"/>
      <c r="L1" s="206"/>
      <c r="M1" s="206"/>
      <c r="N1" s="206"/>
      <c r="O1" s="206"/>
      <c r="P1" s="206"/>
      <c r="Q1" s="206"/>
      <c r="R1" s="206"/>
      <c r="S1" s="206"/>
      <c r="T1" s="206"/>
      <c r="U1" s="206"/>
      <c r="V1" s="247"/>
    </row>
    <row r="2" spans="1:22" x14ac:dyDescent="0.2">
      <c r="A2" s="88"/>
      <c r="B2" s="54"/>
      <c r="C2" s="54"/>
      <c r="D2" s="30"/>
      <c r="E2" s="89"/>
      <c r="G2" s="248"/>
      <c r="H2" s="202"/>
      <c r="I2" s="202"/>
      <c r="J2" s="202"/>
      <c r="K2" s="202"/>
      <c r="L2" s="294" t="s">
        <v>104</v>
      </c>
      <c r="M2" s="202"/>
      <c r="N2" s="202"/>
      <c r="O2" s="202"/>
      <c r="P2" s="202"/>
      <c r="Q2" s="202"/>
      <c r="R2" s="202"/>
      <c r="S2" s="202"/>
      <c r="T2" s="202"/>
      <c r="U2" s="224">
        <f>_xll.ohTrigger(U5:U9)</f>
        <v>153</v>
      </c>
      <c r="V2" s="249"/>
    </row>
    <row r="3" spans="1:22" x14ac:dyDescent="0.2">
      <c r="A3" s="30"/>
      <c r="B3" s="54"/>
      <c r="C3" s="54"/>
      <c r="D3" s="54"/>
      <c r="E3" s="89"/>
      <c r="G3" s="248"/>
      <c r="H3" s="202"/>
      <c r="I3" s="202"/>
      <c r="J3" s="202"/>
      <c r="K3" s="202"/>
      <c r="L3" s="202"/>
      <c r="M3" s="202"/>
      <c r="N3" s="202"/>
      <c r="O3" s="202"/>
      <c r="P3" s="202"/>
      <c r="Q3" s="202"/>
      <c r="R3" s="202"/>
      <c r="S3" s="202"/>
      <c r="T3" s="202"/>
      <c r="U3" s="238"/>
      <c r="V3" s="249"/>
    </row>
    <row r="4" spans="1:22" ht="21" customHeight="1" thickBot="1" x14ac:dyDescent="0.25">
      <c r="A4" s="126"/>
      <c r="B4" s="104" t="s">
        <v>183</v>
      </c>
      <c r="C4" s="128" t="s">
        <v>203</v>
      </c>
      <c r="D4" s="129" t="s">
        <v>202</v>
      </c>
      <c r="E4" s="127"/>
      <c r="G4" s="248"/>
      <c r="H4" s="254"/>
      <c r="I4" s="294"/>
      <c r="J4" s="221"/>
      <c r="K4" s="221"/>
      <c r="L4" s="313" t="str">
        <f>_xll.RData(L5,M4,,ReutersRtMode,,M5)</f>
        <v>Paused at 17:15:04</v>
      </c>
      <c r="M4" s="314" t="s">
        <v>119</v>
      </c>
      <c r="N4" s="315"/>
      <c r="O4" s="435" t="s">
        <v>125</v>
      </c>
      <c r="P4" s="436"/>
      <c r="Q4" s="315"/>
      <c r="R4" s="212" t="s">
        <v>116</v>
      </c>
      <c r="S4" s="316"/>
      <c r="T4" s="212" t="s">
        <v>114</v>
      </c>
      <c r="U4" s="212" t="s">
        <v>113</v>
      </c>
      <c r="V4" s="249"/>
    </row>
    <row r="5" spans="1:22" x14ac:dyDescent="0.2">
      <c r="A5" s="126"/>
      <c r="B5" s="130" t="str">
        <f>Currency&amp;"HW_Volatility"&amp;QuoteSuffix</f>
        <v>EURHW_Volatility_Quote</v>
      </c>
      <c r="C5" s="130" t="str">
        <f>_xll.qlSimpleQuote(B5,,,Permanent,Trigger,ObjectOverwrite)</f>
        <v>EURHW_Volatility_Quote#0000</v>
      </c>
      <c r="D5" s="131" t="str">
        <f>_xll.ohRangeRetrieveError(C5)</f>
        <v/>
      </c>
      <c r="E5" s="127"/>
      <c r="G5" s="248"/>
      <c r="H5" s="135" t="s">
        <v>53</v>
      </c>
      <c r="I5" s="136" t="s">
        <v>122</v>
      </c>
      <c r="J5" s="137" t="s">
        <v>60</v>
      </c>
      <c r="K5" s="137" t="str">
        <f>I5&amp;H5&amp;J5&amp;"ATM"</f>
        <v>EU4Y6LATM</v>
      </c>
      <c r="L5" s="211" t="str">
        <f>K5&amp;"="&amp;Contributor</f>
        <v>EU4Y6LATM=ICAP</v>
      </c>
      <c r="M5" s="307">
        <v>0</v>
      </c>
      <c r="N5" s="315"/>
      <c r="O5" s="260" t="s">
        <v>124</v>
      </c>
      <c r="P5" s="317">
        <f>M5/100*IF(ISNUMBER(Swap3M4Y),Swap3M4Y/100,Swap6M4Y/100)*0</f>
        <v>0</v>
      </c>
      <c r="Q5" s="315"/>
      <c r="R5" s="317">
        <v>0</v>
      </c>
      <c r="S5" s="316"/>
      <c r="T5" s="317">
        <f t="array" ref="T5:T6">QuoteLive</f>
        <v>0</v>
      </c>
      <c r="U5" s="317">
        <f>_xll.qlSimpleQuoteSetValue(C5,ROUND(T5,6),Trigger)</f>
        <v>0</v>
      </c>
      <c r="V5" s="249"/>
    </row>
    <row r="6" spans="1:22" x14ac:dyDescent="0.2">
      <c r="A6" s="126"/>
      <c r="B6" s="130" t="str">
        <f>Currency&amp;"HW_MeanReversion"&amp;QuoteSuffix</f>
        <v>EURHW_MeanReversion_Quote</v>
      </c>
      <c r="C6" s="130" t="str">
        <f>_xll.qlSimpleQuote(B6,,,Permanent,Trigger,ObjectOverwrite)</f>
        <v>EURHW_MeanReversion_Quote#0000</v>
      </c>
      <c r="D6" s="131" t="str">
        <f>_xll.ohRangeRetrieveError(C6)</f>
        <v/>
      </c>
      <c r="E6" s="127"/>
      <c r="G6" s="248"/>
      <c r="H6" s="202"/>
      <c r="I6" s="202"/>
      <c r="J6" s="202"/>
      <c r="K6" s="202"/>
      <c r="L6" s="202"/>
      <c r="M6" s="202"/>
      <c r="N6" s="315"/>
      <c r="O6" s="318" t="s">
        <v>123</v>
      </c>
      <c r="P6" s="319">
        <v>0.03</v>
      </c>
      <c r="Q6" s="315"/>
      <c r="R6" s="319">
        <v>0.03</v>
      </c>
      <c r="S6" s="316"/>
      <c r="T6" s="319">
        <v>0.03</v>
      </c>
      <c r="U6" s="319">
        <f>_xll.qlSimpleQuoteSetValue(C6,ROUND(T6,6),Trigger)</f>
        <v>0</v>
      </c>
      <c r="V6" s="249"/>
    </row>
    <row r="7" spans="1:22" x14ac:dyDescent="0.2">
      <c r="A7" s="132"/>
      <c r="B7" s="133"/>
      <c r="C7" s="133"/>
      <c r="D7" s="133"/>
      <c r="E7" s="134"/>
      <c r="G7" s="250"/>
      <c r="H7" s="251"/>
      <c r="I7" s="251"/>
      <c r="J7" s="251"/>
      <c r="K7" s="251"/>
      <c r="L7" s="251"/>
      <c r="M7" s="251"/>
      <c r="N7" s="251"/>
      <c r="O7" s="251"/>
      <c r="P7" s="251"/>
      <c r="Q7" s="251"/>
      <c r="R7" s="251"/>
      <c r="S7" s="251"/>
      <c r="T7" s="251"/>
      <c r="U7" s="251"/>
      <c r="V7" s="253"/>
    </row>
  </sheetData>
  <mergeCells count="1">
    <mergeCell ref="O4:P4"/>
  </mergeCells>
  <dataValidations count="1">
    <dataValidation type="list" showInputMessage="1" showErrorMessage="1" sqref="L2">
      <formula1>Contributors</formula1>
    </dataValidation>
  </dataValidations>
  <pageMargins left="0.75" right="0.75" top="1" bottom="1" header="0.5" footer="0.5"/>
  <pageSetup paperSize="9" orientation="portrait"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54"/>
      <c r="B1" s="54"/>
      <c r="C1" s="54"/>
      <c r="D1" s="54"/>
      <c r="E1" s="54"/>
      <c r="F1" s="54"/>
      <c r="G1" s="54"/>
      <c r="H1" s="89"/>
      <c r="J1" s="235" t="s">
        <v>215</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10</v>
      </c>
      <c r="Y2" s="249"/>
    </row>
    <row r="3" spans="1:25" ht="11.25" customHeight="1" x14ac:dyDescent="0.2">
      <c r="A3" s="9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203</v>
      </c>
      <c r="G4" s="63" t="s">
        <v>202</v>
      </c>
      <c r="H4" s="127"/>
      <c r="J4" s="207"/>
      <c r="K4" s="244"/>
      <c r="L4" s="246"/>
      <c r="M4" s="246"/>
      <c r="N4" s="246" t="s">
        <v>150</v>
      </c>
      <c r="O4" s="67" t="str">
        <f>_xll.RData(O5:O41,P4:Q4,,ReutersRtMode,,P5)</f>
        <v>Paused at 17:15:04</v>
      </c>
      <c r="P4" s="246" t="s">
        <v>119</v>
      </c>
      <c r="Q4" s="246" t="s">
        <v>95</v>
      </c>
      <c r="R4" s="193" t="s">
        <v>214</v>
      </c>
      <c r="S4" s="193" t="s">
        <v>199</v>
      </c>
      <c r="T4" s="204"/>
      <c r="U4" s="246" t="s">
        <v>116</v>
      </c>
      <c r="V4" s="205"/>
      <c r="W4" s="244" t="s">
        <v>114</v>
      </c>
      <c r="X4" s="246" t="s">
        <v>113</v>
      </c>
      <c r="Y4" s="208"/>
    </row>
    <row r="5" spans="1:25" ht="11.25" customHeight="1" x14ac:dyDescent="0.2">
      <c r="A5" s="72"/>
      <c r="B5" s="68" t="str">
        <f t="shared" ref="B5:B41" si="0">K5</f>
        <v>1Y</v>
      </c>
      <c r="C5" s="68" t="str">
        <f t="shared" ref="C5:C41" si="1">L5</f>
        <v>EON</v>
      </c>
      <c r="D5" s="68" t="str">
        <f t="shared" ref="D5:D41" si="2">M5</f>
        <v>3E</v>
      </c>
      <c r="E5" s="55" t="str">
        <f t="shared" ref="E5:E41" si="3">IF(ISBLANK(C5),"#",Currency&amp;$C5&amp;$D5&amp;$B5&amp;QuoteSuffix)</f>
        <v>EUREON3E1Y_Quote</v>
      </c>
      <c r="F5" s="55" t="str">
        <f>_xll.qlSimpleQuote(E5,,RateTickValue,Permanent,Trigger,ObjectOverwrite)</f>
        <v>EUREON3E1Y_Quote#0000</v>
      </c>
      <c r="G5" s="62" t="str">
        <f>_xll.ohRangeRetrieveError(F5)</f>
        <v/>
      </c>
      <c r="H5" s="127"/>
      <c r="J5" s="157"/>
      <c r="K5" s="299" t="s">
        <v>5</v>
      </c>
      <c r="L5" s="299" t="s">
        <v>80</v>
      </c>
      <c r="M5" s="299" t="s">
        <v>67</v>
      </c>
      <c r="N5" s="228" t="str">
        <f t="shared" ref="N5:N41" si="4">SUBSTITUTE(Currency,"R","")&amp;$L5&amp;SUBSTITUTE(Currency,"R","")&amp;$M5&amp;$K5</f>
        <v>EUEONEU3E1Y</v>
      </c>
      <c r="O5" s="300" t="str">
        <f t="array" ref="O5:O41">Instruments&amp;"="&amp;VLOOKUP(Contributor,ContributorTable,2,FALSE)</f>
        <v>EUEONEU3E1Y=ICAP</v>
      </c>
      <c r="P5" s="159">
        <v>8</v>
      </c>
      <c r="Q5" s="159">
        <v>13</v>
      </c>
      <c r="R5" s="159">
        <f>_xll.qlMidSafe(P5,Q5)</f>
        <v>10.5</v>
      </c>
      <c r="S5" s="159">
        <f t="shared" ref="S5:S41" si="5">(R5-P5)*2</f>
        <v>5</v>
      </c>
      <c r="T5" s="204"/>
      <c r="U5" s="158">
        <v>10.5</v>
      </c>
      <c r="V5" s="205"/>
      <c r="W5" s="160">
        <f t="array" ref="W5:W41">QuoteLive</f>
        <v>10.5</v>
      </c>
      <c r="X5" s="230">
        <f>_xll.qlSimpleQuoteSetValue(F5,ROUND(W5/10000,6),Trigger)</f>
        <v>0</v>
      </c>
      <c r="Y5" s="208"/>
    </row>
    <row r="6" spans="1:25" ht="11.25" customHeight="1" x14ac:dyDescent="0.2">
      <c r="A6" s="72"/>
      <c r="B6" s="68" t="str">
        <f t="shared" si="0"/>
        <v>15M</v>
      </c>
      <c r="C6" s="68" t="str">
        <f t="shared" si="1"/>
        <v>EON</v>
      </c>
      <c r="D6" s="68" t="str">
        <f t="shared" si="2"/>
        <v>3E</v>
      </c>
      <c r="E6" s="55" t="str">
        <f t="shared" si="3"/>
        <v>EUREON3E15M_Quote</v>
      </c>
      <c r="F6" s="55" t="str">
        <f>_xll.qlSimpleQuote(E6,,RateTickValue,Permanent,Trigger,ObjectOverwrite)</f>
        <v>EUREON3E15M_Quote#0000</v>
      </c>
      <c r="G6" s="62" t="str">
        <f>_xll.ohRangeRetrieveError(F6)</f>
        <v/>
      </c>
      <c r="H6" s="127"/>
      <c r="J6" s="157"/>
      <c r="K6" s="299" t="s">
        <v>65</v>
      </c>
      <c r="L6" s="299" t="s">
        <v>80</v>
      </c>
      <c r="M6" s="299" t="s">
        <v>67</v>
      </c>
      <c r="N6" s="228" t="str">
        <f t="shared" si="4"/>
        <v>EUEONEU3E15M</v>
      </c>
      <c r="O6" s="300" t="str">
        <v>EUEONEU3E15M=ICAP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EON</v>
      </c>
      <c r="D7" s="68" t="str">
        <f t="shared" si="2"/>
        <v>3E</v>
      </c>
      <c r="E7" s="55" t="str">
        <f t="shared" si="3"/>
        <v>EUREON3E18M_Quote</v>
      </c>
      <c r="F7" s="55" t="str">
        <f>_xll.qlSimpleQuote(E7,,RateTickValue,Permanent,Trigger,ObjectOverwrite)</f>
        <v>EUREON3E18M_Quote#0000</v>
      </c>
      <c r="G7" s="62" t="str">
        <f>_xll.ohRangeRetrieveError(F7)</f>
        <v/>
      </c>
      <c r="H7" s="127"/>
      <c r="J7" s="157"/>
      <c r="K7" s="299" t="s">
        <v>64</v>
      </c>
      <c r="L7" s="299" t="s">
        <v>80</v>
      </c>
      <c r="M7" s="299" t="s">
        <v>67</v>
      </c>
      <c r="N7" s="228" t="str">
        <f t="shared" si="4"/>
        <v>EUEONEU3E18M</v>
      </c>
      <c r="O7" s="300" t="str">
        <v>EUEONEU3E18M=ICAP</v>
      </c>
      <c r="P7" s="159">
        <v>9.2000000000000011</v>
      </c>
      <c r="Q7" s="159">
        <v>14.200000000000001</v>
      </c>
      <c r="R7" s="159">
        <f>_xll.qlMidSafe(P7,Q7)</f>
        <v>11.700000000000001</v>
      </c>
      <c r="S7" s="159">
        <f t="shared" si="5"/>
        <v>5</v>
      </c>
      <c r="T7" s="204"/>
      <c r="U7" s="158">
        <v>11.700000000000001</v>
      </c>
      <c r="V7" s="205"/>
      <c r="W7" s="160">
        <v>11.700000000000001</v>
      </c>
      <c r="X7" s="230">
        <f>_xll.qlSimpleQuoteSetValue(F7,ROUND(W7/10000,6),Trigger)</f>
        <v>-1.0000000000000026E-5</v>
      </c>
      <c r="Y7" s="208"/>
    </row>
    <row r="8" spans="1:25" ht="11.25" customHeight="1" x14ac:dyDescent="0.2">
      <c r="A8" s="72"/>
      <c r="B8" s="68" t="str">
        <f t="shared" si="0"/>
        <v>21M</v>
      </c>
      <c r="C8" s="68" t="str">
        <f t="shared" si="1"/>
        <v>EON</v>
      </c>
      <c r="D8" s="68" t="str">
        <f t="shared" si="2"/>
        <v>3E</v>
      </c>
      <c r="E8" s="55" t="str">
        <f t="shared" si="3"/>
        <v>EUREON3E21M_Quote</v>
      </c>
      <c r="F8" s="55" t="str">
        <f>_xll.qlSimpleQuote(E8,,RateTickValue,Permanent,Trigger,ObjectOverwrite)</f>
        <v>EUREON3E21M_Quote#0000</v>
      </c>
      <c r="G8" s="62" t="str">
        <f>_xll.ohRangeRetrieveError(F8)</f>
        <v/>
      </c>
      <c r="H8" s="127"/>
      <c r="J8" s="157"/>
      <c r="K8" s="299" t="s">
        <v>63</v>
      </c>
      <c r="L8" s="299" t="s">
        <v>80</v>
      </c>
      <c r="M8" s="299" t="s">
        <v>67</v>
      </c>
      <c r="N8" s="228" t="str">
        <f t="shared" si="4"/>
        <v>EUEONEU3E21M</v>
      </c>
      <c r="O8" s="300" t="str">
        <v>EUEONEU3E21M=ICAP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EON</v>
      </c>
      <c r="D9" s="68" t="str">
        <f t="shared" si="2"/>
        <v>3E</v>
      </c>
      <c r="E9" s="55" t="str">
        <f t="shared" si="3"/>
        <v>EUREON3E2Y_Quote</v>
      </c>
      <c r="F9" s="55" t="str">
        <f>_xll.qlSimpleQuote(E9,,RateTickValue,Permanent,Trigger,ObjectOverwrite)</f>
        <v>EUREON3E2Y_Quote#0000</v>
      </c>
      <c r="G9" s="62" t="str">
        <f>_xll.ohRangeRetrieveError(F9)</f>
        <v/>
      </c>
      <c r="H9" s="127"/>
      <c r="J9" s="207"/>
      <c r="K9" s="299" t="s">
        <v>55</v>
      </c>
      <c r="L9" s="299" t="s">
        <v>80</v>
      </c>
      <c r="M9" s="299" t="s">
        <v>67</v>
      </c>
      <c r="N9" s="228" t="str">
        <f t="shared" si="4"/>
        <v>EUEONEU3E2Y</v>
      </c>
      <c r="O9" s="300" t="str">
        <v>EUEONEU3E2Y=ICAP</v>
      </c>
      <c r="P9" s="159">
        <v>10</v>
      </c>
      <c r="Q9" s="159">
        <v>15</v>
      </c>
      <c r="R9" s="159">
        <f>_xll.qlMidSafe(P9,Q9)</f>
        <v>12.5</v>
      </c>
      <c r="S9" s="159">
        <f t="shared" si="5"/>
        <v>5</v>
      </c>
      <c r="T9" s="204"/>
      <c r="U9" s="158">
        <v>12.5</v>
      </c>
      <c r="V9" s="205"/>
      <c r="W9" s="160">
        <v>12.5</v>
      </c>
      <c r="X9" s="230">
        <f>_xll.qlSimpleQuoteSetValue(F9,ROUND(W9/10000,6),Trigger)</f>
        <v>0</v>
      </c>
      <c r="Y9" s="208"/>
    </row>
    <row r="10" spans="1:25" ht="11.25" customHeight="1" x14ac:dyDescent="0.2">
      <c r="A10" s="72"/>
      <c r="B10" s="68" t="str">
        <f t="shared" si="0"/>
        <v>3Y</v>
      </c>
      <c r="C10" s="68" t="str">
        <f t="shared" si="1"/>
        <v>EON</v>
      </c>
      <c r="D10" s="68" t="str">
        <f t="shared" si="2"/>
        <v>3E</v>
      </c>
      <c r="E10" s="55" t="str">
        <f t="shared" si="3"/>
        <v>EUREON3E3Y_Quote</v>
      </c>
      <c r="F10" s="55" t="str">
        <f>_xll.qlSimpleQuote(E10,,RateTickValue,Permanent,Trigger,ObjectOverwrite)</f>
        <v>EUREON3E3Y_Quote#0000</v>
      </c>
      <c r="G10" s="62" t="str">
        <f>_xll.ohRangeRetrieveError(F10)</f>
        <v/>
      </c>
      <c r="H10" s="127"/>
      <c r="J10" s="207"/>
      <c r="K10" s="299" t="s">
        <v>54</v>
      </c>
      <c r="L10" s="299" t="s">
        <v>80</v>
      </c>
      <c r="M10" s="299" t="s">
        <v>67</v>
      </c>
      <c r="N10" s="228" t="str">
        <f t="shared" si="4"/>
        <v>EUEONEU3E3Y</v>
      </c>
      <c r="O10" s="300" t="str">
        <v>EUEONEU3E3Y=ICAP</v>
      </c>
      <c r="P10" s="159">
        <v>11.1</v>
      </c>
      <c r="Q10" s="159">
        <v>16.100000000000001</v>
      </c>
      <c r="R10" s="159">
        <f>_xll.qlMidSafe(P10,Q10)</f>
        <v>13.600000000000001</v>
      </c>
      <c r="S10" s="159">
        <f t="shared" si="5"/>
        <v>5.0000000000000036</v>
      </c>
      <c r="T10" s="204"/>
      <c r="U10" s="158">
        <v>13.600000000000001</v>
      </c>
      <c r="V10" s="205"/>
      <c r="W10" s="160">
        <v>13.600000000000001</v>
      </c>
      <c r="X10" s="230">
        <f>_xll.qlSimpleQuoteSetValue(F10,ROUND(W10/10000,6),Trigger)</f>
        <v>0</v>
      </c>
      <c r="Y10" s="208"/>
    </row>
    <row r="11" spans="1:25" ht="11.25" customHeight="1" x14ac:dyDescent="0.2">
      <c r="A11" s="72"/>
      <c r="B11" s="68" t="str">
        <f t="shared" si="0"/>
        <v>4Y</v>
      </c>
      <c r="C11" s="68" t="str">
        <f t="shared" si="1"/>
        <v>EON</v>
      </c>
      <c r="D11" s="68" t="str">
        <f t="shared" si="2"/>
        <v>3E</v>
      </c>
      <c r="E11" s="55" t="str">
        <f t="shared" si="3"/>
        <v>EUREON3E4Y_Quote</v>
      </c>
      <c r="F11" s="55" t="str">
        <f>_xll.qlSimpleQuote(E11,,RateTickValue,Permanent,Trigger,ObjectOverwrite)</f>
        <v>EUREON3E4Y_Quote#0000</v>
      </c>
      <c r="G11" s="62" t="str">
        <f>_xll.ohRangeRetrieveError(F11)</f>
        <v/>
      </c>
      <c r="H11" s="127"/>
      <c r="J11" s="207"/>
      <c r="K11" s="299" t="s">
        <v>53</v>
      </c>
      <c r="L11" s="299" t="s">
        <v>80</v>
      </c>
      <c r="M11" s="299" t="s">
        <v>67</v>
      </c>
      <c r="N11" s="228" t="str">
        <f t="shared" si="4"/>
        <v>EUEONEU3E4Y</v>
      </c>
      <c r="O11" s="300" t="str">
        <v>EUEONEU3E4Y=ICAP</v>
      </c>
      <c r="P11" s="159">
        <v>12.1</v>
      </c>
      <c r="Q11" s="159">
        <v>17.100000000000001</v>
      </c>
      <c r="R11" s="159">
        <f>_xll.qlMidSafe(P11,Q11)</f>
        <v>14.600000000000001</v>
      </c>
      <c r="S11" s="159">
        <f t="shared" si="5"/>
        <v>5.0000000000000036</v>
      </c>
      <c r="T11" s="204"/>
      <c r="U11" s="158">
        <v>14.600000000000001</v>
      </c>
      <c r="V11" s="205"/>
      <c r="W11" s="160">
        <v>14.600000000000001</v>
      </c>
      <c r="X11" s="230">
        <f>_xll.qlSimpleQuoteSetValue(F11,ROUND(W11/10000,6),Trigger)</f>
        <v>0</v>
      </c>
      <c r="Y11" s="208"/>
    </row>
    <row r="12" spans="1:25" ht="11.25" customHeight="1" x14ac:dyDescent="0.2">
      <c r="A12" s="72"/>
      <c r="B12" s="68" t="str">
        <f t="shared" si="0"/>
        <v>5Y</v>
      </c>
      <c r="C12" s="68" t="str">
        <f t="shared" si="1"/>
        <v>EON</v>
      </c>
      <c r="D12" s="68" t="str">
        <f t="shared" si="2"/>
        <v>3E</v>
      </c>
      <c r="E12" s="55" t="str">
        <f t="shared" si="3"/>
        <v>EUREON3E5Y_Quote</v>
      </c>
      <c r="F12" s="55" t="str">
        <f>_xll.qlSimpleQuote(E12,,RateTickValue,Permanent,Trigger,ObjectOverwrite)</f>
        <v>EUREON3E5Y_Quote#0000</v>
      </c>
      <c r="G12" s="62" t="str">
        <f>_xll.ohRangeRetrieveError(F12)</f>
        <v/>
      </c>
      <c r="H12" s="127"/>
      <c r="J12" s="207"/>
      <c r="K12" s="299" t="s">
        <v>52</v>
      </c>
      <c r="L12" s="299" t="s">
        <v>80</v>
      </c>
      <c r="M12" s="299" t="s">
        <v>67</v>
      </c>
      <c r="N12" s="228" t="str">
        <f t="shared" si="4"/>
        <v>EUEONEU3E5Y</v>
      </c>
      <c r="O12" s="300" t="str">
        <v>EUEONEU3E5Y=ICAP</v>
      </c>
      <c r="P12" s="159">
        <v>12.700000000000001</v>
      </c>
      <c r="Q12" s="159">
        <v>17.7</v>
      </c>
      <c r="R12" s="159">
        <f>_xll.qlMidSafe(P12,Q12)</f>
        <v>15.2</v>
      </c>
      <c r="S12" s="159">
        <f t="shared" si="5"/>
        <v>4.9999999999999964</v>
      </c>
      <c r="T12" s="204"/>
      <c r="U12" s="158">
        <v>15.2</v>
      </c>
      <c r="V12" s="205"/>
      <c r="W12" s="160">
        <v>15.2</v>
      </c>
      <c r="X12" s="230">
        <f>_xll.qlSimpleQuoteSetValue(F12,ROUND(W12/10000,6),Trigger)</f>
        <v>0</v>
      </c>
      <c r="Y12" s="208"/>
    </row>
    <row r="13" spans="1:25" ht="11.25" customHeight="1" x14ac:dyDescent="0.2">
      <c r="A13" s="72"/>
      <c r="B13" s="68" t="str">
        <f t="shared" si="0"/>
        <v>6Y</v>
      </c>
      <c r="C13" s="68" t="str">
        <f t="shared" si="1"/>
        <v>EON</v>
      </c>
      <c r="D13" s="68" t="str">
        <f t="shared" si="2"/>
        <v>3E</v>
      </c>
      <c r="E13" s="55" t="str">
        <f t="shared" si="3"/>
        <v>EUREON3E6Y_Quote</v>
      </c>
      <c r="F13" s="55" t="str">
        <f>_xll.qlSimpleQuote(E13,,RateTickValue,Permanent,Trigger,ObjectOverwrite)</f>
        <v>EUREON3E6Y_Quote#0000</v>
      </c>
      <c r="G13" s="62" t="str">
        <f>_xll.ohRangeRetrieveError(F13)</f>
        <v/>
      </c>
      <c r="H13" s="127"/>
      <c r="J13" s="207"/>
      <c r="K13" s="299" t="s">
        <v>51</v>
      </c>
      <c r="L13" s="299" t="s">
        <v>80</v>
      </c>
      <c r="M13" s="299" t="s">
        <v>67</v>
      </c>
      <c r="N13" s="228" t="str">
        <f t="shared" si="4"/>
        <v>EUEONEU3E6Y</v>
      </c>
      <c r="O13" s="300" t="str">
        <v>EUEONEU3E6Y=ICAP</v>
      </c>
      <c r="P13" s="159">
        <v>12.8</v>
      </c>
      <c r="Q13" s="159">
        <v>17.8</v>
      </c>
      <c r="R13" s="159">
        <f>_xll.qlMidSafe(P13,Q13)</f>
        <v>15.3</v>
      </c>
      <c r="S13" s="159">
        <f t="shared" si="5"/>
        <v>5</v>
      </c>
      <c r="T13" s="204"/>
      <c r="U13" s="158">
        <v>15.3</v>
      </c>
      <c r="V13" s="205"/>
      <c r="W13" s="160">
        <v>15.3</v>
      </c>
      <c r="X13" s="230">
        <f>_xll.qlSimpleQuoteSetValue(F13,ROUND(W13/10000,6),Trigger)</f>
        <v>0</v>
      </c>
      <c r="Y13" s="208"/>
    </row>
    <row r="14" spans="1:25" ht="11.25" customHeight="1" x14ac:dyDescent="0.2">
      <c r="A14" s="72"/>
      <c r="B14" s="68" t="str">
        <f t="shared" si="0"/>
        <v>7Y</v>
      </c>
      <c r="C14" s="68" t="str">
        <f t="shared" si="1"/>
        <v>EON</v>
      </c>
      <c r="D14" s="68" t="str">
        <f t="shared" si="2"/>
        <v>3E</v>
      </c>
      <c r="E14" s="55" t="str">
        <f t="shared" si="3"/>
        <v>EUREON3E7Y_Quote</v>
      </c>
      <c r="F14" s="55" t="str">
        <f>_xll.qlSimpleQuote(E14,,RateTickValue,Permanent,Trigger,ObjectOverwrite)</f>
        <v>EUREON3E7Y_Quote#0000</v>
      </c>
      <c r="G14" s="62" t="str">
        <f>_xll.ohRangeRetrieveError(F14)</f>
        <v/>
      </c>
      <c r="H14" s="127"/>
      <c r="J14" s="207"/>
      <c r="K14" s="299" t="s">
        <v>50</v>
      </c>
      <c r="L14" s="299" t="s">
        <v>80</v>
      </c>
      <c r="M14" s="299" t="s">
        <v>67</v>
      </c>
      <c r="N14" s="228" t="str">
        <f t="shared" si="4"/>
        <v>EUEONEU3E7Y</v>
      </c>
      <c r="O14" s="300" t="str">
        <v>EUEONEU3E7Y=ICAP</v>
      </c>
      <c r="P14" s="159">
        <v>12.700000000000001</v>
      </c>
      <c r="Q14" s="159">
        <v>17.7</v>
      </c>
      <c r="R14" s="159">
        <f>_xll.qlMidSafe(P14,Q14)</f>
        <v>15.2</v>
      </c>
      <c r="S14" s="159">
        <f t="shared" si="5"/>
        <v>4.9999999999999964</v>
      </c>
      <c r="T14" s="204"/>
      <c r="U14" s="158">
        <v>15.2</v>
      </c>
      <c r="V14" s="205"/>
      <c r="W14" s="160">
        <v>15.2</v>
      </c>
      <c r="X14" s="230">
        <f>_xll.qlSimpleQuoteSetValue(F14,ROUND(W14/10000,6),Trigger)</f>
        <v>0</v>
      </c>
      <c r="Y14" s="208"/>
    </row>
    <row r="15" spans="1:25" ht="11.25" customHeight="1" x14ac:dyDescent="0.2">
      <c r="A15" s="72"/>
      <c r="B15" s="68" t="str">
        <f t="shared" si="0"/>
        <v>8Y</v>
      </c>
      <c r="C15" s="68" t="str">
        <f t="shared" si="1"/>
        <v>EON</v>
      </c>
      <c r="D15" s="68" t="str">
        <f t="shared" si="2"/>
        <v>3E</v>
      </c>
      <c r="E15" s="55" t="str">
        <f t="shared" si="3"/>
        <v>EUREON3E8Y_Quote</v>
      </c>
      <c r="F15" s="55" t="str">
        <f>_xll.qlSimpleQuote(E15,,RateTickValue,Permanent,Trigger,ObjectOverwrite)</f>
        <v>EUREON3E8Y_Quote#0000</v>
      </c>
      <c r="G15" s="62" t="str">
        <f>_xll.ohRangeRetrieveError(F15)</f>
        <v/>
      </c>
      <c r="H15" s="127"/>
      <c r="J15" s="207"/>
      <c r="K15" s="299" t="s">
        <v>49</v>
      </c>
      <c r="L15" s="299" t="s">
        <v>80</v>
      </c>
      <c r="M15" s="299" t="s">
        <v>67</v>
      </c>
      <c r="N15" s="228" t="str">
        <f t="shared" si="4"/>
        <v>EUEONEU3E8Y</v>
      </c>
      <c r="O15" s="300" t="str">
        <v>EUEONEU3E8Y=ICAP</v>
      </c>
      <c r="P15" s="159">
        <v>12.6</v>
      </c>
      <c r="Q15" s="159">
        <v>17.600000000000001</v>
      </c>
      <c r="R15" s="159">
        <f>_xll.qlMidSafe(P15,Q15)</f>
        <v>15.100000000000001</v>
      </c>
      <c r="S15" s="159">
        <f t="shared" si="5"/>
        <v>5.0000000000000036</v>
      </c>
      <c r="T15" s="204"/>
      <c r="U15" s="158">
        <v>15.100000000000001</v>
      </c>
      <c r="V15" s="205"/>
      <c r="W15" s="160">
        <v>15.100000000000001</v>
      </c>
      <c r="X15" s="230">
        <f>_xll.qlSimpleQuoteSetValue(F15,ROUND(W15/10000,6),Trigger)</f>
        <v>0</v>
      </c>
      <c r="Y15" s="208"/>
    </row>
    <row r="16" spans="1:25" ht="11.25" customHeight="1" x14ac:dyDescent="0.2">
      <c r="A16" s="72"/>
      <c r="B16" s="68" t="str">
        <f t="shared" si="0"/>
        <v>9Y</v>
      </c>
      <c r="C16" s="68" t="str">
        <f t="shared" si="1"/>
        <v>EON</v>
      </c>
      <c r="D16" s="68" t="str">
        <f t="shared" si="2"/>
        <v>3E</v>
      </c>
      <c r="E16" s="55" t="str">
        <f t="shared" si="3"/>
        <v>EUREON3E9Y_Quote</v>
      </c>
      <c r="F16" s="55" t="str">
        <f>_xll.qlSimpleQuote(E16,,RateTickValue,Permanent,Trigger,ObjectOverwrite)</f>
        <v>EUREON3E9Y_Quote#0000</v>
      </c>
      <c r="G16" s="62" t="str">
        <f>_xll.ohRangeRetrieveError(F16)</f>
        <v/>
      </c>
      <c r="H16" s="127"/>
      <c r="J16" s="207"/>
      <c r="K16" s="299" t="s">
        <v>48</v>
      </c>
      <c r="L16" s="299" t="s">
        <v>80</v>
      </c>
      <c r="M16" s="299" t="s">
        <v>67</v>
      </c>
      <c r="N16" s="228" t="str">
        <f t="shared" si="4"/>
        <v>EUEONEU3E9Y</v>
      </c>
      <c r="O16" s="300" t="str">
        <v>EUEONEU3E9Y=ICAP</v>
      </c>
      <c r="P16" s="159">
        <v>12.5</v>
      </c>
      <c r="Q16" s="159">
        <v>17.5</v>
      </c>
      <c r="R16" s="159">
        <f>_xll.qlMidSafe(P16,Q16)</f>
        <v>15</v>
      </c>
      <c r="S16" s="159">
        <f t="shared" si="5"/>
        <v>5</v>
      </c>
      <c r="T16" s="204"/>
      <c r="U16" s="158">
        <v>15</v>
      </c>
      <c r="V16" s="205"/>
      <c r="W16" s="160">
        <v>15</v>
      </c>
      <c r="X16" s="230">
        <f>_xll.qlSimpleQuoteSetValue(F16,ROUND(W16/10000,6),Trigger)</f>
        <v>0</v>
      </c>
      <c r="Y16" s="208"/>
    </row>
    <row r="17" spans="1:25" ht="11.25" customHeight="1" x14ac:dyDescent="0.2">
      <c r="A17" s="72"/>
      <c r="B17" s="68" t="str">
        <f t="shared" si="0"/>
        <v>10Y</v>
      </c>
      <c r="C17" s="68" t="str">
        <f t="shared" si="1"/>
        <v>EON</v>
      </c>
      <c r="D17" s="68" t="str">
        <f t="shared" si="2"/>
        <v>3E</v>
      </c>
      <c r="E17" s="55" t="str">
        <f t="shared" si="3"/>
        <v>EUREON3E10Y_Quote</v>
      </c>
      <c r="F17" s="55" t="str">
        <f>_xll.qlSimpleQuote(E17,,RateTickValue,Permanent,Trigger,ObjectOverwrite)</f>
        <v>EUREON3E10Y_Quote#0000</v>
      </c>
      <c r="G17" s="62" t="str">
        <f>_xll.ohRangeRetrieveError(F17)</f>
        <v/>
      </c>
      <c r="H17" s="127"/>
      <c r="J17" s="207"/>
      <c r="K17" s="299" t="s">
        <v>47</v>
      </c>
      <c r="L17" s="299" t="s">
        <v>80</v>
      </c>
      <c r="M17" s="299" t="s">
        <v>67</v>
      </c>
      <c r="N17" s="228" t="str">
        <f t="shared" si="4"/>
        <v>EUEONEU3E10Y</v>
      </c>
      <c r="O17" s="300" t="str">
        <v>EUEONEU3E10Y=ICAP</v>
      </c>
      <c r="P17" s="159">
        <v>12.3</v>
      </c>
      <c r="Q17" s="159">
        <v>17.3</v>
      </c>
      <c r="R17" s="159">
        <f>_xll.qlMidSafe(P17,Q17)</f>
        <v>14.8</v>
      </c>
      <c r="S17" s="159">
        <f t="shared" si="5"/>
        <v>5</v>
      </c>
      <c r="T17" s="204"/>
      <c r="U17" s="158">
        <v>14.8</v>
      </c>
      <c r="V17" s="205"/>
      <c r="W17" s="160">
        <v>14.8</v>
      </c>
      <c r="X17" s="230">
        <f>_xll.qlSimpleQuoteSetValue(F17,ROUND(W17/10000,6),Trigger)</f>
        <v>0</v>
      </c>
      <c r="Y17" s="208"/>
    </row>
    <row r="18" spans="1:25" ht="11.25" customHeight="1" x14ac:dyDescent="0.2">
      <c r="A18" s="72"/>
      <c r="B18" s="68" t="str">
        <f t="shared" si="0"/>
        <v>11Y</v>
      </c>
      <c r="C18" s="68" t="str">
        <f t="shared" si="1"/>
        <v>EON</v>
      </c>
      <c r="D18" s="68" t="str">
        <f t="shared" si="2"/>
        <v>3E</v>
      </c>
      <c r="E18" s="55" t="str">
        <f t="shared" si="3"/>
        <v>EUREON3E11Y_Quote</v>
      </c>
      <c r="F18" s="55" t="str">
        <f>_xll.qlSimpleQuote(E18,,RateTickValue,Permanent,Trigger,ObjectOverwrite)</f>
        <v>EUREON3E11Y_Quote#0000</v>
      </c>
      <c r="G18" s="62" t="str">
        <f>_xll.ohRangeRetrieveError(F18)</f>
        <v/>
      </c>
      <c r="H18" s="127"/>
      <c r="J18" s="207"/>
      <c r="K18" s="299" t="s">
        <v>46</v>
      </c>
      <c r="L18" s="299" t="s">
        <v>80</v>
      </c>
      <c r="M18" s="299" t="s">
        <v>67</v>
      </c>
      <c r="N18" s="228" t="str">
        <f t="shared" si="4"/>
        <v>EUEONEU3E11Y</v>
      </c>
      <c r="O18" s="300" t="str">
        <v>EUEONEU3E11Y=ICAP</v>
      </c>
      <c r="P18" s="159">
        <v>12.1</v>
      </c>
      <c r="Q18" s="159">
        <v>17.100000000000001</v>
      </c>
      <c r="R18" s="159">
        <f>_xll.qlMidSafe(P18,Q18)</f>
        <v>14.600000000000001</v>
      </c>
      <c r="S18" s="159">
        <f t="shared" si="5"/>
        <v>5.0000000000000036</v>
      </c>
      <c r="T18" s="204"/>
      <c r="U18" s="158">
        <v>14.600000000000001</v>
      </c>
      <c r="V18" s="205"/>
      <c r="W18" s="160">
        <v>14.600000000000001</v>
      </c>
      <c r="X18" s="230">
        <f>_xll.qlSimpleQuoteSetValue(F18,ROUND(W18/10000,6),Trigger)</f>
        <v>0</v>
      </c>
      <c r="Y18" s="208"/>
    </row>
    <row r="19" spans="1:25" ht="11.25" customHeight="1" x14ac:dyDescent="0.2">
      <c r="A19" s="72"/>
      <c r="B19" s="68" t="str">
        <f t="shared" si="0"/>
        <v>12Y</v>
      </c>
      <c r="C19" s="68" t="str">
        <f t="shared" si="1"/>
        <v>EON</v>
      </c>
      <c r="D19" s="68" t="str">
        <f t="shared" si="2"/>
        <v>3E</v>
      </c>
      <c r="E19" s="55" t="str">
        <f t="shared" si="3"/>
        <v>EUREON3E12Y_Quote</v>
      </c>
      <c r="F19" s="55" t="str">
        <f>_xll.qlSimpleQuote(E19,,RateTickValue,Permanent,Trigger,ObjectOverwrite)</f>
        <v>EUREON3E12Y_Quote#0000</v>
      </c>
      <c r="G19" s="62" t="str">
        <f>_xll.ohRangeRetrieveError(F19)</f>
        <v/>
      </c>
      <c r="H19" s="127"/>
      <c r="J19" s="207"/>
      <c r="K19" s="299" t="s">
        <v>45</v>
      </c>
      <c r="L19" s="299" t="s">
        <v>80</v>
      </c>
      <c r="M19" s="299" t="s">
        <v>67</v>
      </c>
      <c r="N19" s="228" t="str">
        <f t="shared" si="4"/>
        <v>EUEONEU3E12Y</v>
      </c>
      <c r="O19" s="300" t="str">
        <v>EUEONEU3E12Y=ICAP</v>
      </c>
      <c r="P19" s="159">
        <v>11.9</v>
      </c>
      <c r="Q19" s="159">
        <v>16.899999999999999</v>
      </c>
      <c r="R19" s="159">
        <f>_xll.qlMidSafe(P19,Q19)</f>
        <v>14.399999999999999</v>
      </c>
      <c r="S19" s="159">
        <f t="shared" si="5"/>
        <v>4.9999999999999964</v>
      </c>
      <c r="T19" s="204"/>
      <c r="U19" s="158">
        <v>14.399999999999999</v>
      </c>
      <c r="V19" s="205"/>
      <c r="W19" s="160">
        <v>14.399999999999999</v>
      </c>
      <c r="X19" s="230">
        <f>_xll.qlSimpleQuoteSetValue(F19,ROUND(W19/10000,6),Trigger)</f>
        <v>0</v>
      </c>
      <c r="Y19" s="208"/>
    </row>
    <row r="20" spans="1:25" ht="11.25" customHeight="1" x14ac:dyDescent="0.2">
      <c r="A20" s="72"/>
      <c r="B20" s="68" t="str">
        <f t="shared" si="0"/>
        <v>13Y</v>
      </c>
      <c r="C20" s="68" t="str">
        <f t="shared" si="1"/>
        <v>EON</v>
      </c>
      <c r="D20" s="68" t="str">
        <f t="shared" si="2"/>
        <v>3E</v>
      </c>
      <c r="E20" s="55" t="str">
        <f t="shared" si="3"/>
        <v>EUREON3E13Y_Quote</v>
      </c>
      <c r="F20" s="55" t="str">
        <f>_xll.qlSimpleQuote(E20,,RateTickValue,Permanent,Trigger,ObjectOverwrite)</f>
        <v>EUREON3E13Y_Quote#0000</v>
      </c>
      <c r="G20" s="62" t="str">
        <f>_xll.ohRangeRetrieveError(F20)</f>
        <v/>
      </c>
      <c r="H20" s="127"/>
      <c r="J20" s="207"/>
      <c r="K20" s="299" t="s">
        <v>44</v>
      </c>
      <c r="L20" s="299" t="s">
        <v>80</v>
      </c>
      <c r="M20" s="299" t="s">
        <v>67</v>
      </c>
      <c r="N20" s="228" t="str">
        <f t="shared" si="4"/>
        <v>EUEONEU3E13Y</v>
      </c>
      <c r="O20" s="300" t="str">
        <v>EUEONEU3E13Y=ICAP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EON</v>
      </c>
      <c r="D21" s="68" t="str">
        <f t="shared" si="2"/>
        <v>3E</v>
      </c>
      <c r="E21" s="55" t="str">
        <f t="shared" si="3"/>
        <v>EUREON3E14Y_Quote</v>
      </c>
      <c r="F21" s="55" t="str">
        <f>_xll.qlSimpleQuote(E21,,RateTickValue,Permanent,Trigger,ObjectOverwrite)</f>
        <v>EUREON3E14Y_Quote#0000</v>
      </c>
      <c r="G21" s="62" t="str">
        <f>_xll.ohRangeRetrieveError(F21)</f>
        <v/>
      </c>
      <c r="H21" s="127"/>
      <c r="J21" s="207"/>
      <c r="K21" s="299" t="s">
        <v>43</v>
      </c>
      <c r="L21" s="299" t="s">
        <v>80</v>
      </c>
      <c r="M21" s="299" t="s">
        <v>67</v>
      </c>
      <c r="N21" s="228" t="str">
        <f t="shared" si="4"/>
        <v>EUEONEU3E14Y</v>
      </c>
      <c r="O21" s="300" t="str">
        <v>EUEONEU3E14Y=ICAP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EON</v>
      </c>
      <c r="D22" s="68" t="str">
        <f t="shared" si="2"/>
        <v>3E</v>
      </c>
      <c r="E22" s="55" t="str">
        <f t="shared" si="3"/>
        <v>EUREON3E15Y_Quote</v>
      </c>
      <c r="F22" s="55" t="str">
        <f>_xll.qlSimpleQuote(E22,,RateTickValue,Permanent,Trigger,ObjectOverwrite)</f>
        <v>EUREON3E15Y_Quote#0000</v>
      </c>
      <c r="G22" s="62" t="str">
        <f>_xll.ohRangeRetrieveError(F22)</f>
        <v/>
      </c>
      <c r="H22" s="127"/>
      <c r="J22" s="207"/>
      <c r="K22" s="299" t="s">
        <v>42</v>
      </c>
      <c r="L22" s="299" t="s">
        <v>80</v>
      </c>
      <c r="M22" s="299" t="s">
        <v>67</v>
      </c>
      <c r="N22" s="228" t="str">
        <f t="shared" si="4"/>
        <v>EUEONEU3E15Y</v>
      </c>
      <c r="O22" s="300" t="str">
        <v>EUEONEU3E15Y=ICAP</v>
      </c>
      <c r="P22" s="159">
        <v>11</v>
      </c>
      <c r="Q22" s="159">
        <v>16</v>
      </c>
      <c r="R22" s="159">
        <f>_xll.qlMidSafe(P22,Q22)</f>
        <v>13.5</v>
      </c>
      <c r="S22" s="159">
        <f t="shared" si="5"/>
        <v>5</v>
      </c>
      <c r="T22" s="204"/>
      <c r="U22" s="158">
        <v>13.5</v>
      </c>
      <c r="V22" s="205"/>
      <c r="W22" s="160">
        <v>13.5</v>
      </c>
      <c r="X22" s="230">
        <f>_xll.qlSimpleQuoteSetValue(F22,ROUND(W22/10000,6),Trigger)</f>
        <v>0</v>
      </c>
      <c r="Y22" s="208"/>
    </row>
    <row r="23" spans="1:25" ht="11.25" customHeight="1" x14ac:dyDescent="0.2">
      <c r="A23" s="72"/>
      <c r="B23" s="68" t="str">
        <f t="shared" si="0"/>
        <v>16Y</v>
      </c>
      <c r="C23" s="68" t="str">
        <f t="shared" si="1"/>
        <v>EON</v>
      </c>
      <c r="D23" s="68" t="str">
        <f t="shared" si="2"/>
        <v>3E</v>
      </c>
      <c r="E23" s="55" t="str">
        <f t="shared" si="3"/>
        <v>EUREON3E16Y_Quote</v>
      </c>
      <c r="F23" s="55" t="str">
        <f>_xll.qlSimpleQuote(E23,,RateTickValue,Permanent,Trigger,ObjectOverwrite)</f>
        <v>EUREON3E16Y_Quote#0000</v>
      </c>
      <c r="G23" s="62" t="str">
        <f>_xll.ohRangeRetrieveError(F23)</f>
        <v/>
      </c>
      <c r="H23" s="127"/>
      <c r="J23" s="207"/>
      <c r="K23" s="299" t="s">
        <v>41</v>
      </c>
      <c r="L23" s="299" t="s">
        <v>80</v>
      </c>
      <c r="M23" s="299" t="s">
        <v>67</v>
      </c>
      <c r="N23" s="228" t="str">
        <f t="shared" si="4"/>
        <v>EUEONEU3E16Y</v>
      </c>
      <c r="O23" s="300" t="str">
        <v>EUEONEU3E16Y=ICAP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EON</v>
      </c>
      <c r="D24" s="68" t="str">
        <f t="shared" si="2"/>
        <v>3E</v>
      </c>
      <c r="E24" s="55" t="str">
        <f t="shared" si="3"/>
        <v>EUREON3E17Y_Quote</v>
      </c>
      <c r="F24" s="55" t="str">
        <f>_xll.qlSimpleQuote(E24,,RateTickValue,Permanent,Trigger,ObjectOverwrite)</f>
        <v>EUREON3E17Y_Quote#0000</v>
      </c>
      <c r="G24" s="62" t="str">
        <f>_xll.ohRangeRetrieveError(F24)</f>
        <v/>
      </c>
      <c r="H24" s="127"/>
      <c r="J24" s="207"/>
      <c r="K24" s="299" t="s">
        <v>40</v>
      </c>
      <c r="L24" s="299" t="s">
        <v>80</v>
      </c>
      <c r="M24" s="299" t="s">
        <v>67</v>
      </c>
      <c r="N24" s="228" t="str">
        <f t="shared" si="4"/>
        <v>EUEONEU3E17Y</v>
      </c>
      <c r="O24" s="300" t="str">
        <v>EUEONEU3E17Y=ICAP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EON</v>
      </c>
      <c r="D25" s="68" t="str">
        <f t="shared" si="2"/>
        <v>3E</v>
      </c>
      <c r="E25" s="55" t="str">
        <f t="shared" si="3"/>
        <v>EUREON3E18Y_Quote</v>
      </c>
      <c r="F25" s="55" t="str">
        <f>_xll.qlSimpleQuote(E25,,RateTickValue,Permanent,Trigger,ObjectOverwrite)</f>
        <v>EUREON3E18Y_Quote#0000</v>
      </c>
      <c r="G25" s="62" t="str">
        <f>_xll.ohRangeRetrieveError(F25)</f>
        <v/>
      </c>
      <c r="H25" s="127"/>
      <c r="J25" s="207"/>
      <c r="K25" s="299" t="s">
        <v>39</v>
      </c>
      <c r="L25" s="299" t="s">
        <v>80</v>
      </c>
      <c r="M25" s="299" t="s">
        <v>67</v>
      </c>
      <c r="N25" s="228" t="str">
        <f t="shared" si="4"/>
        <v>EUEONEU3E18Y</v>
      </c>
      <c r="O25" s="300" t="str">
        <v>EUEONEU3E18Y=ICAP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EON</v>
      </c>
      <c r="D26" s="68" t="str">
        <f t="shared" si="2"/>
        <v>3E</v>
      </c>
      <c r="E26" s="55" t="str">
        <f t="shared" si="3"/>
        <v>EUREON3E19Y_Quote</v>
      </c>
      <c r="F26" s="55" t="str">
        <f>_xll.qlSimpleQuote(E26,,RateTickValue,Permanent,Trigger,ObjectOverwrite)</f>
        <v>EUREON3E19Y_Quote#0000</v>
      </c>
      <c r="G26" s="62" t="str">
        <f>_xll.ohRangeRetrieveError(F26)</f>
        <v/>
      </c>
      <c r="H26" s="127"/>
      <c r="J26" s="207"/>
      <c r="K26" s="299" t="s">
        <v>38</v>
      </c>
      <c r="L26" s="299" t="s">
        <v>80</v>
      </c>
      <c r="M26" s="299" t="s">
        <v>67</v>
      </c>
      <c r="N26" s="228" t="str">
        <f t="shared" si="4"/>
        <v>EUEONEU3E19Y</v>
      </c>
      <c r="O26" s="300" t="str">
        <v>EUEONEU3E19Y=ICAP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EON</v>
      </c>
      <c r="D27" s="68" t="str">
        <f t="shared" si="2"/>
        <v>3E</v>
      </c>
      <c r="E27" s="55" t="str">
        <f t="shared" si="3"/>
        <v>EUREON3E20Y_Quote</v>
      </c>
      <c r="F27" s="55" t="str">
        <f>_xll.qlSimpleQuote(E27,,RateTickValue,Permanent,Trigger,ObjectOverwrite)</f>
        <v>EUREON3E20Y_Quote#0000</v>
      </c>
      <c r="G27" s="62" t="str">
        <f>_xll.ohRangeRetrieveError(F27)</f>
        <v/>
      </c>
      <c r="H27" s="127"/>
      <c r="J27" s="207"/>
      <c r="K27" s="299" t="s">
        <v>37</v>
      </c>
      <c r="L27" s="299" t="s">
        <v>80</v>
      </c>
      <c r="M27" s="299" t="s">
        <v>67</v>
      </c>
      <c r="N27" s="228" t="str">
        <f t="shared" si="4"/>
        <v>EUEONEU3E20Y</v>
      </c>
      <c r="O27" s="300" t="str">
        <v>EUEONEU3E20Y=ICAP</v>
      </c>
      <c r="P27" s="159">
        <v>9.6</v>
      </c>
      <c r="Q27" s="159">
        <v>14.6</v>
      </c>
      <c r="R27" s="159">
        <f>_xll.qlMidSafe(P27,Q27)</f>
        <v>12.1</v>
      </c>
      <c r="S27" s="159">
        <f t="shared" si="5"/>
        <v>5</v>
      </c>
      <c r="T27" s="204"/>
      <c r="U27" s="158">
        <v>12.1</v>
      </c>
      <c r="V27" s="205"/>
      <c r="W27" s="160">
        <v>12.1</v>
      </c>
      <c r="X27" s="230">
        <f>_xll.qlSimpleQuoteSetValue(F27,ROUND(W27/10000,6),Trigger)</f>
        <v>0</v>
      </c>
      <c r="Y27" s="208"/>
    </row>
    <row r="28" spans="1:25" ht="11.25" customHeight="1" x14ac:dyDescent="0.2">
      <c r="A28" s="72"/>
      <c r="B28" s="68" t="str">
        <f t="shared" si="0"/>
        <v>21Y</v>
      </c>
      <c r="C28" s="68" t="str">
        <f t="shared" si="1"/>
        <v>EON</v>
      </c>
      <c r="D28" s="68" t="str">
        <f t="shared" si="2"/>
        <v>3E</v>
      </c>
      <c r="E28" s="55" t="str">
        <f t="shared" si="3"/>
        <v>EUREON3E21Y_Quote</v>
      </c>
      <c r="F28" s="55" t="str">
        <f>_xll.qlSimpleQuote(E28,,RateTickValue,Permanent,Trigger,ObjectOverwrite)</f>
        <v>EUREON3E21Y_Quote#0000</v>
      </c>
      <c r="G28" s="62" t="str">
        <f>_xll.ohRangeRetrieveError(F28)</f>
        <v/>
      </c>
      <c r="H28" s="127"/>
      <c r="J28" s="207"/>
      <c r="K28" s="299" t="s">
        <v>36</v>
      </c>
      <c r="L28" s="299" t="s">
        <v>80</v>
      </c>
      <c r="M28" s="299" t="s">
        <v>67</v>
      </c>
      <c r="N28" s="228" t="str">
        <f t="shared" si="4"/>
        <v>EUEONEU3E21Y</v>
      </c>
      <c r="O28" s="300" t="str">
        <v>EUEONEU3E21Y=ICAP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EON</v>
      </c>
      <c r="D29" s="68" t="str">
        <f t="shared" si="2"/>
        <v>3E</v>
      </c>
      <c r="E29" s="55" t="str">
        <f t="shared" si="3"/>
        <v>EUREON3E22Y_Quote</v>
      </c>
      <c r="F29" s="55" t="str">
        <f>_xll.qlSimpleQuote(E29,,RateTickValue,Permanent,Trigger,ObjectOverwrite)</f>
        <v>EUREON3E22Y_Quote#0000</v>
      </c>
      <c r="G29" s="62" t="str">
        <f>_xll.ohRangeRetrieveError(F29)</f>
        <v/>
      </c>
      <c r="H29" s="127"/>
      <c r="J29" s="207"/>
      <c r="K29" s="299" t="s">
        <v>35</v>
      </c>
      <c r="L29" s="299" t="s">
        <v>80</v>
      </c>
      <c r="M29" s="299" t="s">
        <v>67</v>
      </c>
      <c r="N29" s="228" t="str">
        <f t="shared" si="4"/>
        <v>EUEONEU3E22Y</v>
      </c>
      <c r="O29" s="300" t="str">
        <v>EUEONEU3E22Y=ICAP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EON</v>
      </c>
      <c r="D30" s="68" t="str">
        <f t="shared" si="2"/>
        <v>3E</v>
      </c>
      <c r="E30" s="55" t="str">
        <f t="shared" si="3"/>
        <v>EUREON3E23Y_Quote</v>
      </c>
      <c r="F30" s="55" t="str">
        <f>_xll.qlSimpleQuote(E30,,RateTickValue,Permanent,Trigger,ObjectOverwrite)</f>
        <v>EUREON3E23Y_Quote#0000</v>
      </c>
      <c r="G30" s="62" t="str">
        <f>_xll.ohRangeRetrieveError(F30)</f>
        <v/>
      </c>
      <c r="H30" s="127"/>
      <c r="J30" s="207"/>
      <c r="K30" s="299" t="s">
        <v>34</v>
      </c>
      <c r="L30" s="299" t="s">
        <v>80</v>
      </c>
      <c r="M30" s="299" t="s">
        <v>67</v>
      </c>
      <c r="N30" s="228" t="str">
        <f t="shared" si="4"/>
        <v>EUEONEU3E23Y</v>
      </c>
      <c r="O30" s="300" t="str">
        <v>EUEONEU3E23Y=ICAP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EON</v>
      </c>
      <c r="D31" s="68" t="str">
        <f t="shared" si="2"/>
        <v>3E</v>
      </c>
      <c r="E31" s="55" t="str">
        <f t="shared" si="3"/>
        <v>EUREON3E24Y_Quote</v>
      </c>
      <c r="F31" s="55" t="str">
        <f>_xll.qlSimpleQuote(E31,,RateTickValue,Permanent,Trigger,ObjectOverwrite)</f>
        <v>EUREON3E24Y_Quote#0000</v>
      </c>
      <c r="G31" s="62" t="str">
        <f>_xll.ohRangeRetrieveError(F31)</f>
        <v/>
      </c>
      <c r="H31" s="127"/>
      <c r="J31" s="207"/>
      <c r="K31" s="299" t="s">
        <v>33</v>
      </c>
      <c r="L31" s="299" t="s">
        <v>80</v>
      </c>
      <c r="M31" s="299" t="s">
        <v>67</v>
      </c>
      <c r="N31" s="228" t="str">
        <f t="shared" si="4"/>
        <v>EUEONEU3E24Y</v>
      </c>
      <c r="O31" s="300" t="str">
        <v>EUEONEU3E24Y=ICAP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EON</v>
      </c>
      <c r="D32" s="68" t="str">
        <f t="shared" si="2"/>
        <v>3E</v>
      </c>
      <c r="E32" s="55" t="str">
        <f t="shared" si="3"/>
        <v>EUREON3E25Y_Quote</v>
      </c>
      <c r="F32" s="55" t="str">
        <f>_xll.qlSimpleQuote(E32,,RateTickValue,Permanent,Trigger,ObjectOverwrite)</f>
        <v>EUREON3E25Y_Quote#0000</v>
      </c>
      <c r="G32" s="62" t="str">
        <f>_xll.ohRangeRetrieveError(F32)</f>
        <v/>
      </c>
      <c r="H32" s="127"/>
      <c r="J32" s="207"/>
      <c r="K32" s="299" t="s">
        <v>32</v>
      </c>
      <c r="L32" s="299" t="s">
        <v>80</v>
      </c>
      <c r="M32" s="299" t="s">
        <v>67</v>
      </c>
      <c r="N32" s="228" t="str">
        <f t="shared" si="4"/>
        <v>EUEONEU3E25Y</v>
      </c>
      <c r="O32" s="300" t="str">
        <v>EUEONEU3E25Y=ICAP</v>
      </c>
      <c r="P32" s="159">
        <v>8.6</v>
      </c>
      <c r="Q32" s="159">
        <v>13.6</v>
      </c>
      <c r="R32" s="159">
        <f>_xll.qlMidSafe(P32,Q32)</f>
        <v>11.1</v>
      </c>
      <c r="S32" s="159">
        <f t="shared" si="5"/>
        <v>5</v>
      </c>
      <c r="T32" s="204"/>
      <c r="U32" s="158">
        <v>11.1</v>
      </c>
      <c r="V32" s="205"/>
      <c r="W32" s="160">
        <v>11.1</v>
      </c>
      <c r="X32" s="230">
        <f>_xll.qlSimpleQuoteSetValue(F32,ROUND(W32/10000,6),Trigger)</f>
        <v>0</v>
      </c>
      <c r="Y32" s="208"/>
    </row>
    <row r="33" spans="1:25" ht="11.25" customHeight="1" x14ac:dyDescent="0.2">
      <c r="A33" s="72"/>
      <c r="B33" s="68" t="str">
        <f t="shared" si="0"/>
        <v>26Y</v>
      </c>
      <c r="C33" s="68" t="str">
        <f t="shared" si="1"/>
        <v>EON</v>
      </c>
      <c r="D33" s="68" t="str">
        <f t="shared" si="2"/>
        <v>3E</v>
      </c>
      <c r="E33" s="55" t="str">
        <f t="shared" si="3"/>
        <v>EUREON3E26Y_Quote</v>
      </c>
      <c r="F33" s="55" t="str">
        <f>_xll.qlSimpleQuote(E33,,RateTickValue,Permanent,Trigger,ObjectOverwrite)</f>
        <v>EUREON3E26Y_Quote#0000</v>
      </c>
      <c r="G33" s="62" t="str">
        <f>_xll.ohRangeRetrieveError(F33)</f>
        <v/>
      </c>
      <c r="H33" s="127"/>
      <c r="J33" s="207"/>
      <c r="K33" s="299" t="s">
        <v>31</v>
      </c>
      <c r="L33" s="299" t="s">
        <v>80</v>
      </c>
      <c r="M33" s="299" t="s">
        <v>67</v>
      </c>
      <c r="N33" s="228" t="str">
        <f t="shared" si="4"/>
        <v>EUEONEU3E26Y</v>
      </c>
      <c r="O33" s="300" t="str">
        <v>EUEONEU3E26Y=ICAP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EON</v>
      </c>
      <c r="D34" s="68" t="str">
        <f t="shared" si="2"/>
        <v>3E</v>
      </c>
      <c r="E34" s="55" t="str">
        <f t="shared" si="3"/>
        <v>EUREON3E27Y_Quote</v>
      </c>
      <c r="F34" s="55" t="str">
        <f>_xll.qlSimpleQuote(E34,,RateTickValue,Permanent,Trigger,ObjectOverwrite)</f>
        <v>EUREON3E27Y_Quote#0000</v>
      </c>
      <c r="G34" s="62" t="str">
        <f>_xll.ohRangeRetrieveError(F34)</f>
        <v/>
      </c>
      <c r="H34" s="127"/>
      <c r="J34" s="207"/>
      <c r="K34" s="299" t="s">
        <v>30</v>
      </c>
      <c r="L34" s="299" t="s">
        <v>80</v>
      </c>
      <c r="M34" s="299" t="s">
        <v>67</v>
      </c>
      <c r="N34" s="228" t="str">
        <f t="shared" si="4"/>
        <v>EUEONEU3E27Y</v>
      </c>
      <c r="O34" s="300" t="str">
        <v>EUEONEU3E27Y=ICAP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EON</v>
      </c>
      <c r="D35" s="68" t="str">
        <f t="shared" si="2"/>
        <v>3E</v>
      </c>
      <c r="E35" s="55" t="str">
        <f t="shared" si="3"/>
        <v>EUREON3E28Y_Quote</v>
      </c>
      <c r="F35" s="55" t="str">
        <f>_xll.qlSimpleQuote(E35,,RateTickValue,Permanent,Trigger,ObjectOverwrite)</f>
        <v>EUREON3E28Y_Quote#0000</v>
      </c>
      <c r="G35" s="62" t="str">
        <f>_xll.ohRangeRetrieveError(F35)</f>
        <v/>
      </c>
      <c r="H35" s="127"/>
      <c r="J35" s="207"/>
      <c r="K35" s="299" t="s">
        <v>29</v>
      </c>
      <c r="L35" s="299" t="s">
        <v>80</v>
      </c>
      <c r="M35" s="299" t="s">
        <v>67</v>
      </c>
      <c r="N35" s="228" t="str">
        <f t="shared" si="4"/>
        <v>EUEONEU3E28Y</v>
      </c>
      <c r="O35" s="300" t="str">
        <v>EUEONEU3E28Y=ICAP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EON</v>
      </c>
      <c r="D36" s="68" t="str">
        <f t="shared" si="2"/>
        <v>3E</v>
      </c>
      <c r="E36" s="55" t="str">
        <f t="shared" si="3"/>
        <v>EUREON3E29Y_Quote</v>
      </c>
      <c r="F36" s="55" t="str">
        <f>_xll.qlSimpleQuote(E36,,RateTickValue,Permanent,Trigger,ObjectOverwrite)</f>
        <v>EUREON3E29Y_Quote#0000</v>
      </c>
      <c r="G36" s="62" t="str">
        <f>_xll.ohRangeRetrieveError(F36)</f>
        <v/>
      </c>
      <c r="H36" s="127"/>
      <c r="J36" s="207"/>
      <c r="K36" s="299" t="s">
        <v>28</v>
      </c>
      <c r="L36" s="299" t="s">
        <v>80</v>
      </c>
      <c r="M36" s="299" t="s">
        <v>67</v>
      </c>
      <c r="N36" s="228" t="str">
        <f t="shared" si="4"/>
        <v>EUEONEU3E29Y</v>
      </c>
      <c r="O36" s="300" t="str">
        <v>EUEONEU3E29Y=ICAP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EON</v>
      </c>
      <c r="D37" s="68" t="str">
        <f t="shared" si="2"/>
        <v>3E</v>
      </c>
      <c r="E37" s="55" t="str">
        <f t="shared" si="3"/>
        <v>EUREON3E30Y_Quote</v>
      </c>
      <c r="F37" s="55" t="str">
        <f>_xll.qlSimpleQuote(E37,,RateTickValue,Permanent,Trigger,ObjectOverwrite)</f>
        <v>EUREON3E30Y_Quote#0000</v>
      </c>
      <c r="G37" s="62" t="str">
        <f>_xll.ohRangeRetrieveError(F37)</f>
        <v/>
      </c>
      <c r="H37" s="127"/>
      <c r="J37" s="207"/>
      <c r="K37" s="299" t="s">
        <v>27</v>
      </c>
      <c r="L37" s="299" t="s">
        <v>80</v>
      </c>
      <c r="M37" s="299" t="s">
        <v>67</v>
      </c>
      <c r="N37" s="228" t="str">
        <f t="shared" si="4"/>
        <v>EUEONEU3E30Y</v>
      </c>
      <c r="O37" s="300" t="str">
        <v>EUEONEU3E30Y=ICAP</v>
      </c>
      <c r="P37" s="159">
        <v>7.7</v>
      </c>
      <c r="Q37" s="159">
        <v>12.700000000000001</v>
      </c>
      <c r="R37" s="159">
        <f>_xll.qlMidSafe(P37,Q37)</f>
        <v>10.200000000000001</v>
      </c>
      <c r="S37" s="159">
        <f t="shared" si="5"/>
        <v>5.0000000000000018</v>
      </c>
      <c r="T37" s="204"/>
      <c r="U37" s="158">
        <v>10.200000000000001</v>
      </c>
      <c r="V37" s="205"/>
      <c r="W37" s="160">
        <v>10.200000000000001</v>
      </c>
      <c r="X37" s="230">
        <f>_xll.qlSimpleQuoteSetValue(F37,ROUND(W37/10000,6),Trigger)</f>
        <v>0</v>
      </c>
      <c r="Y37" s="208"/>
    </row>
    <row r="38" spans="1:25" ht="11.25" customHeight="1" x14ac:dyDescent="0.2">
      <c r="A38" s="72"/>
      <c r="B38" s="68" t="str">
        <f t="shared" si="0"/>
        <v>35Y</v>
      </c>
      <c r="C38" s="68" t="str">
        <f t="shared" si="1"/>
        <v>EON</v>
      </c>
      <c r="D38" s="68" t="str">
        <f t="shared" si="2"/>
        <v>3E</v>
      </c>
      <c r="E38" s="55" t="str">
        <f t="shared" si="3"/>
        <v>EUREON3E35Y_Quote</v>
      </c>
      <c r="F38" s="55" t="str">
        <f>_xll.qlSimpleQuote(E38,,RateTickValue,Permanent,Trigger,ObjectOverwrite)</f>
        <v>EUREON3E35Y_Quote#0000</v>
      </c>
      <c r="G38" s="62" t="str">
        <f>_xll.ohRangeRetrieveError(F38)</f>
        <v/>
      </c>
      <c r="H38" s="127"/>
      <c r="J38" s="207"/>
      <c r="K38" s="299" t="s">
        <v>26</v>
      </c>
      <c r="L38" s="299" t="s">
        <v>80</v>
      </c>
      <c r="M38" s="299" t="s">
        <v>67</v>
      </c>
      <c r="N38" s="228" t="str">
        <f t="shared" si="4"/>
        <v>EUEONEU3E35Y</v>
      </c>
      <c r="O38" s="300" t="str">
        <v>EUEONEU3E35Y=ICAP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EON</v>
      </c>
      <c r="D39" s="68" t="str">
        <f t="shared" si="2"/>
        <v>3E</v>
      </c>
      <c r="E39" s="55" t="str">
        <f t="shared" si="3"/>
        <v>EUREON3E40Y_Quote</v>
      </c>
      <c r="F39" s="55" t="str">
        <f>_xll.qlSimpleQuote(E39,,RateTickValue,Permanent,Trigger,ObjectOverwrite)</f>
        <v>EUREON3E40Y_Quote#0000</v>
      </c>
      <c r="G39" s="62" t="str">
        <f>_xll.ohRangeRetrieveError(F39)</f>
        <v/>
      </c>
      <c r="H39" s="127"/>
      <c r="J39" s="207"/>
      <c r="K39" s="299" t="s">
        <v>25</v>
      </c>
      <c r="L39" s="299" t="s">
        <v>80</v>
      </c>
      <c r="M39" s="299" t="s">
        <v>67</v>
      </c>
      <c r="N39" s="228" t="str">
        <f t="shared" si="4"/>
        <v>EUEONEU3E40Y</v>
      </c>
      <c r="O39" s="300" t="str">
        <v>EUEONEU3E40Y=ICAP</v>
      </c>
      <c r="P39" s="159">
        <v>6.2</v>
      </c>
      <c r="Q39" s="159">
        <v>11.200000000000001</v>
      </c>
      <c r="R39" s="159">
        <f>_xll.qlMidSafe(P39,Q39)</f>
        <v>8.7000000000000011</v>
      </c>
      <c r="S39" s="159">
        <f t="shared" si="5"/>
        <v>5.0000000000000018</v>
      </c>
      <c r="T39" s="204"/>
      <c r="U39" s="158">
        <v>8.7000000000000011</v>
      </c>
      <c r="V39" s="205"/>
      <c r="W39" s="160">
        <v>8.7000000000000011</v>
      </c>
      <c r="X39" s="230">
        <f>_xll.qlSimpleQuoteSetValue(F39,ROUND(W39/10000,6),Trigger)</f>
        <v>0</v>
      </c>
      <c r="Y39" s="208"/>
    </row>
    <row r="40" spans="1:25" ht="11.25" customHeight="1" x14ac:dyDescent="0.2">
      <c r="A40" s="72"/>
      <c r="B40" s="68" t="str">
        <f t="shared" si="0"/>
        <v>50Y</v>
      </c>
      <c r="C40" s="68" t="str">
        <f t="shared" si="1"/>
        <v>EON</v>
      </c>
      <c r="D40" s="68" t="str">
        <f t="shared" si="2"/>
        <v>3E</v>
      </c>
      <c r="E40" s="55" t="str">
        <f t="shared" ref="E40" si="6">IF(ISBLANK(C40),"#",Currency&amp;$C40&amp;$D40&amp;$B40&amp;QuoteSuffix)</f>
        <v>EUREON3E50Y_Quote</v>
      </c>
      <c r="F40" s="55" t="str">
        <f>_xll.qlSimpleQuote(E40,,RateTickValue,Permanent,Trigger,ObjectOverwrite)</f>
        <v>EUREON3E50Y_Quote#0000</v>
      </c>
      <c r="G40" s="62" t="str">
        <f>_xll.ohRangeRetrieveError(F40)</f>
        <v/>
      </c>
      <c r="H40" s="127"/>
      <c r="J40" s="207"/>
      <c r="K40" s="299" t="s">
        <v>24</v>
      </c>
      <c r="L40" s="299" t="s">
        <v>80</v>
      </c>
      <c r="M40" s="299" t="s">
        <v>67</v>
      </c>
      <c r="N40" s="228" t="str">
        <f t="shared" si="4"/>
        <v>EUEONEU3E50Y</v>
      </c>
      <c r="O40" s="300" t="str">
        <v>EUEONEU3E50Y=ICAP</v>
      </c>
      <c r="P40" s="159">
        <v>5.4</v>
      </c>
      <c r="Q40" s="159">
        <v>10.4</v>
      </c>
      <c r="R40" s="159">
        <f>_xll.qlMidSafe(P40,Q40)</f>
        <v>7.9</v>
      </c>
      <c r="S40" s="159">
        <f t="shared" si="5"/>
        <v>5</v>
      </c>
      <c r="T40" s="204"/>
      <c r="U40" s="158">
        <v>7.9</v>
      </c>
      <c r="V40" s="205"/>
      <c r="W40" s="160">
        <v>7.9</v>
      </c>
      <c r="X40" s="230">
        <f>_xll.qlSimpleQuoteSetValue(F40,ROUND(W40/10000,6),Trigger)</f>
        <v>0</v>
      </c>
      <c r="Y40" s="208"/>
    </row>
    <row r="41" spans="1:25" ht="11.25" customHeight="1" x14ac:dyDescent="0.2">
      <c r="A41" s="72"/>
      <c r="B41" s="70" t="str">
        <f t="shared" si="0"/>
        <v>60Y</v>
      </c>
      <c r="C41" s="70" t="str">
        <f t="shared" si="1"/>
        <v>EON</v>
      </c>
      <c r="D41" s="70" t="str">
        <f t="shared" si="2"/>
        <v>3E</v>
      </c>
      <c r="E41" s="60" t="str">
        <f t="shared" si="3"/>
        <v>EUREON3E60Y_Quote</v>
      </c>
      <c r="F41" s="60" t="str">
        <f>_xll.qlSimpleQuote(E41,,RateTickValue,Permanent,Trigger,ObjectOverwrite)</f>
        <v>EUREON3E60Y_Quote#0000</v>
      </c>
      <c r="G41" s="64" t="str">
        <f>_xll.ohRangeRetrieveError(F41)</f>
        <v/>
      </c>
      <c r="H41" s="127"/>
      <c r="J41" s="207"/>
      <c r="K41" s="301" t="s">
        <v>23</v>
      </c>
      <c r="L41" s="301" t="s">
        <v>80</v>
      </c>
      <c r="M41" s="301" t="s">
        <v>67</v>
      </c>
      <c r="N41" s="231" t="str">
        <f t="shared" si="4"/>
        <v>EUEONEU3E60Y</v>
      </c>
      <c r="O41" s="302" t="str">
        <v>EUEONEU3E60Y=ICAP</v>
      </c>
      <c r="P41" s="161">
        <v>4.9000000000000004</v>
      </c>
      <c r="Q41" s="161">
        <v>9.9</v>
      </c>
      <c r="R41" s="161">
        <f>_xll.qlMidSafe(P41,Q41)</f>
        <v>7.4</v>
      </c>
      <c r="S41" s="161">
        <f t="shared" si="5"/>
        <v>5</v>
      </c>
      <c r="T41" s="204"/>
      <c r="U41" s="167">
        <v>7.4</v>
      </c>
      <c r="V41" s="297"/>
      <c r="W41" s="162">
        <v>7.4</v>
      </c>
      <c r="X41" s="232">
        <f>_xll.qlSimpleQuoteSetValue(F41,ROUND(W41/10000,6),Trigger)</f>
        <v>0</v>
      </c>
      <c r="Y41" s="208"/>
    </row>
    <row r="42" spans="1:25" ht="11.25" customHeight="1" x14ac:dyDescent="0.2">
      <c r="A42" s="132"/>
      <c r="B42" s="133"/>
      <c r="C42" s="133"/>
      <c r="D42" s="133"/>
      <c r="E42" s="133"/>
      <c r="F42" s="163"/>
      <c r="G42" s="163"/>
      <c r="H42" s="134"/>
      <c r="J42" s="250"/>
      <c r="K42" s="251"/>
      <c r="L42" s="251"/>
      <c r="M42" s="251"/>
      <c r="N42" s="251"/>
      <c r="O42" s="251"/>
      <c r="P42" s="251"/>
      <c r="Q42" s="251"/>
      <c r="R42" s="251"/>
      <c r="S42" s="251"/>
      <c r="T42" s="251"/>
      <c r="U42" s="251"/>
      <c r="V42" s="251"/>
      <c r="W42" s="251"/>
      <c r="X42" s="25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Y42"/>
  <sheetViews>
    <sheetView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8" width="10.7109375" style="13" customWidth="1"/>
    <col min="19" max="19" width="10.7109375" style="27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x14ac:dyDescent="0.2">
      <c r="A1" s="90"/>
      <c r="B1" s="54"/>
      <c r="C1" s="54"/>
      <c r="D1" s="54"/>
      <c r="E1" s="54"/>
      <c r="F1" s="91"/>
      <c r="G1" s="54"/>
      <c r="H1" s="89"/>
      <c r="J1" s="154" t="s">
        <v>210</v>
      </c>
      <c r="K1" s="155"/>
      <c r="L1" s="155"/>
      <c r="M1" s="155"/>
      <c r="N1" s="155"/>
      <c r="O1" s="155"/>
      <c r="P1" s="155"/>
      <c r="Q1" s="155"/>
      <c r="R1" s="155"/>
      <c r="S1" s="206"/>
      <c r="T1" s="155"/>
      <c r="U1" s="155"/>
      <c r="V1" s="155"/>
      <c r="W1" s="155"/>
      <c r="X1" s="155"/>
      <c r="Y1" s="156"/>
    </row>
    <row r="2" spans="1:25" x14ac:dyDescent="0.2">
      <c r="A2" s="54"/>
      <c r="B2" s="54"/>
      <c r="C2" s="54"/>
      <c r="D2" s="54"/>
      <c r="E2" s="54"/>
      <c r="F2" s="91"/>
      <c r="G2" s="54"/>
      <c r="H2" s="89"/>
      <c r="J2" s="126"/>
      <c r="K2" s="29"/>
      <c r="L2" s="29"/>
      <c r="M2" s="29"/>
      <c r="N2" s="29"/>
      <c r="O2" s="109" t="str">
        <f>VLOOKUP(J1,AreaTable,2,FALSE)</f>
        <v>ICAP</v>
      </c>
      <c r="P2" s="29"/>
      <c r="Q2" s="29"/>
      <c r="R2" s="29"/>
      <c r="S2" s="205"/>
      <c r="T2" s="29"/>
      <c r="U2" s="29"/>
      <c r="V2" s="29"/>
      <c r="W2" s="29"/>
      <c r="X2" s="110">
        <f>_xll.ohTrigger(X5:X41)</f>
        <v>21</v>
      </c>
      <c r="Y2" s="127"/>
    </row>
    <row r="3" spans="1:25" x14ac:dyDescent="0.2">
      <c r="A3" s="30"/>
      <c r="B3" s="54"/>
      <c r="C3" s="54"/>
      <c r="D3" s="54"/>
      <c r="E3" s="54"/>
      <c r="F3" s="91"/>
      <c r="G3" s="54"/>
      <c r="H3" s="89"/>
      <c r="J3" s="72"/>
      <c r="K3" s="29"/>
      <c r="L3" s="14"/>
      <c r="M3" s="14"/>
      <c r="N3" s="14"/>
      <c r="O3" s="14"/>
      <c r="P3" s="14"/>
      <c r="Q3" s="14"/>
      <c r="R3" s="14"/>
      <c r="S3" s="202"/>
      <c r="T3" s="29"/>
      <c r="U3" s="29"/>
      <c r="V3" s="29"/>
      <c r="W3" s="14"/>
      <c r="X3" s="30"/>
      <c r="Y3" s="153"/>
    </row>
    <row r="4" spans="1:25" ht="21" customHeight="1" x14ac:dyDescent="0.2">
      <c r="A4" s="72"/>
      <c r="B4" s="56" t="s">
        <v>20</v>
      </c>
      <c r="C4" s="56"/>
      <c r="D4" s="56"/>
      <c r="E4" s="57" t="s">
        <v>183</v>
      </c>
      <c r="F4" s="57" t="s">
        <v>203</v>
      </c>
      <c r="G4" s="63" t="s">
        <v>202</v>
      </c>
      <c r="H4" s="127"/>
      <c r="J4" s="72"/>
      <c r="K4" s="66"/>
      <c r="L4" s="63"/>
      <c r="M4" s="63"/>
      <c r="N4" s="63" t="s">
        <v>150</v>
      </c>
      <c r="O4" s="67" t="str">
        <f>_xll.RData(O5:O41,P4:Q4,,ReutersRtMode,,P5)</f>
        <v>Paused at 17:15:04</v>
      </c>
      <c r="P4" s="63" t="s">
        <v>119</v>
      </c>
      <c r="Q4" s="63" t="s">
        <v>95</v>
      </c>
      <c r="R4" s="65" t="s">
        <v>214</v>
      </c>
      <c r="S4" s="193" t="s">
        <v>199</v>
      </c>
      <c r="T4" s="25"/>
      <c r="U4" s="63" t="s">
        <v>116</v>
      </c>
      <c r="V4" s="29"/>
      <c r="W4" s="66" t="s">
        <v>114</v>
      </c>
      <c r="X4" s="63" t="s">
        <v>113</v>
      </c>
      <c r="Y4" s="153"/>
    </row>
    <row r="5" spans="1:25" ht="11.25" customHeight="1" x14ac:dyDescent="0.2">
      <c r="A5" s="72"/>
      <c r="B5" s="68" t="str">
        <f t="shared" ref="B5:B41" si="0">K5</f>
        <v>1Y</v>
      </c>
      <c r="C5" s="68" t="str">
        <f t="shared" ref="C5:C41" si="1">L5</f>
        <v>1E</v>
      </c>
      <c r="D5" s="68" t="str">
        <f t="shared" ref="D5:D41" si="2">M5</f>
        <v>6E</v>
      </c>
      <c r="E5" s="55" t="str">
        <f t="shared" ref="E5:E41" si="3">IF(ISBLANK(C5),"#",Currency&amp;$C5&amp;$D5&amp;$B5&amp;QuoteSuffix)</f>
        <v>EUR1E6E1Y_Quote</v>
      </c>
      <c r="F5" s="55" t="str">
        <f>_xll.qlSimpleQuote(E5,,RateTickValue,Permanent,Trigger,ObjectOverwrite)</f>
        <v>EUR1E6E1Y_Quote#0000</v>
      </c>
      <c r="G5" s="62" t="str">
        <f>_xll.ohRangeRetrieveError(F5)</f>
        <v/>
      </c>
      <c r="H5" s="127"/>
      <c r="J5" s="157"/>
      <c r="K5" s="141" t="s">
        <v>5</v>
      </c>
      <c r="L5" s="141" t="s">
        <v>62</v>
      </c>
      <c r="M5" s="141" t="s">
        <v>61</v>
      </c>
      <c r="N5" s="100" t="str">
        <f t="shared" ref="N5:N41" si="4">Currency&amp;$L5&amp;$M5&amp;$K5</f>
        <v>EUR1E6E1Y</v>
      </c>
      <c r="O5" s="95" t="str">
        <f t="array" ref="O5:O41">Instruments&amp;"="&amp;VLOOKUP(Contributor,ContributorTable,2,FALSE)</f>
        <v>EUR1E6E1Y=ICAP</v>
      </c>
      <c r="P5" s="159">
        <v>24.400000000000002</v>
      </c>
      <c r="Q5" s="159">
        <v>0</v>
      </c>
      <c r="R5" s="159">
        <f>_xll.qlMidEquivalent(P5,Q5)</f>
        <v>24.400000000000002</v>
      </c>
      <c r="S5" s="159">
        <f t="shared" ref="S5:S41" si="5">(R5-P5)*2</f>
        <v>0</v>
      </c>
      <c r="T5" s="25"/>
      <c r="U5" s="158">
        <v>24.400000000000002</v>
      </c>
      <c r="V5" s="29"/>
      <c r="W5" s="160">
        <f t="array" ref="W5:W41">QuoteLive</f>
        <v>24.400000000000002</v>
      </c>
      <c r="X5" s="96">
        <f>_xll.qlSimpleQuoteSetValue(F5,ROUND(W5/10000,6),Trigger)</f>
        <v>0</v>
      </c>
      <c r="Y5" s="153"/>
    </row>
    <row r="6" spans="1:25" ht="11.25" customHeight="1" x14ac:dyDescent="0.2">
      <c r="A6" s="72"/>
      <c r="B6" s="68" t="str">
        <f t="shared" si="0"/>
        <v>15M</v>
      </c>
      <c r="C6" s="68" t="str">
        <f t="shared" si="1"/>
        <v>1E</v>
      </c>
      <c r="D6" s="68" t="str">
        <f t="shared" si="2"/>
        <v>6E</v>
      </c>
      <c r="E6" s="55" t="str">
        <f t="shared" si="3"/>
        <v>EUR1E6E15M_Quote</v>
      </c>
      <c r="F6" s="55" t="str">
        <f>_xll.qlSimpleQuote(E6,,RateTickValue,Permanent,Trigger,ObjectOverwrite)</f>
        <v>EUR1E6E15M_Quote#0000</v>
      </c>
      <c r="G6" s="62" t="str">
        <f>_xll.ohRangeRetrieveError(F6)</f>
        <v/>
      </c>
      <c r="H6" s="127"/>
      <c r="J6" s="157"/>
      <c r="K6" s="141" t="s">
        <v>65</v>
      </c>
      <c r="L6" s="141" t="s">
        <v>62</v>
      </c>
      <c r="M6" s="141" t="s">
        <v>61</v>
      </c>
      <c r="N6" s="100" t="str">
        <f t="shared" si="4"/>
        <v>EUR1E6E15M</v>
      </c>
      <c r="O6" s="95" t="str">
        <v>EUR1E6E15M=ICAP</v>
      </c>
      <c r="P6" s="159" t="s">
        <v>145</v>
      </c>
      <c r="Q6" s="159" t="s">
        <v>145</v>
      </c>
      <c r="R6" s="159" t="e">
        <f>_xll.qlMidEquivalent(P6,Q6)</f>
        <v>#NUM!</v>
      </c>
      <c r="S6" s="159" t="e">
        <f t="shared" si="5"/>
        <v>#NUM!</v>
      </c>
      <c r="T6" s="25"/>
      <c r="U6" s="158" t="e">
        <v>#NUM!</v>
      </c>
      <c r="V6" s="29"/>
      <c r="W6" s="160" t="e">
        <v>#NUM!</v>
      </c>
      <c r="X6" s="96">
        <f>_xll.qlSimpleQuoteSetValue(F6,ROUND(W6/10000,6),Trigger)</f>
        <v>0</v>
      </c>
      <c r="Y6" s="153"/>
    </row>
    <row r="7" spans="1:25" ht="11.25" customHeight="1" x14ac:dyDescent="0.2">
      <c r="A7" s="72"/>
      <c r="B7" s="68" t="str">
        <f t="shared" si="0"/>
        <v>18M</v>
      </c>
      <c r="C7" s="68" t="str">
        <f t="shared" si="1"/>
        <v>1E</v>
      </c>
      <c r="D7" s="68" t="str">
        <f t="shared" si="2"/>
        <v>6E</v>
      </c>
      <c r="E7" s="55" t="str">
        <f t="shared" si="3"/>
        <v>EUR1E6E18M_Quote</v>
      </c>
      <c r="F7" s="55" t="str">
        <f>_xll.qlSimpleQuote(E7,,RateTickValue,Permanent,Trigger,ObjectOverwrite)</f>
        <v>EUR1E6E18M_Quote#0000</v>
      </c>
      <c r="G7" s="62" t="str">
        <f>_xll.ohRangeRetrieveError(F7)</f>
        <v/>
      </c>
      <c r="H7" s="127"/>
      <c r="J7" s="157"/>
      <c r="K7" s="141" t="s">
        <v>64</v>
      </c>
      <c r="L7" s="141" t="s">
        <v>62</v>
      </c>
      <c r="M7" s="141" t="s">
        <v>61</v>
      </c>
      <c r="N7" s="100" t="str">
        <f t="shared" si="4"/>
        <v>EUR1E6E18M</v>
      </c>
      <c r="O7" s="95" t="str">
        <v>EUR1E6E18M=ICAP</v>
      </c>
      <c r="P7" s="159" t="s">
        <v>145</v>
      </c>
      <c r="Q7" s="159" t="s">
        <v>145</v>
      </c>
      <c r="R7" s="159" t="e">
        <f>_xll.qlMidEquivalent(P7,Q7)</f>
        <v>#NUM!</v>
      </c>
      <c r="S7" s="159" t="e">
        <f t="shared" si="5"/>
        <v>#NUM!</v>
      </c>
      <c r="T7" s="25"/>
      <c r="U7" s="158" t="e">
        <v>#NUM!</v>
      </c>
      <c r="V7" s="29"/>
      <c r="W7" s="160" t="e">
        <v>#NUM!</v>
      </c>
      <c r="X7" s="96">
        <f>_xll.qlSimpleQuoteSetValue(F7,ROUND(W7/10000,6),Trigger)</f>
        <v>0</v>
      </c>
      <c r="Y7" s="153"/>
    </row>
    <row r="8" spans="1:25" ht="11.25" customHeight="1" x14ac:dyDescent="0.2">
      <c r="A8" s="72"/>
      <c r="B8" s="68" t="str">
        <f t="shared" si="0"/>
        <v>21M</v>
      </c>
      <c r="C8" s="68" t="str">
        <f t="shared" si="1"/>
        <v>1E</v>
      </c>
      <c r="D8" s="68" t="str">
        <f t="shared" si="2"/>
        <v>6E</v>
      </c>
      <c r="E8" s="55" t="str">
        <f t="shared" si="3"/>
        <v>EUR1E6E21M_Quote</v>
      </c>
      <c r="F8" s="55" t="str">
        <f>_xll.qlSimpleQuote(E8,,RateTickValue,Permanent,Trigger,ObjectOverwrite)</f>
        <v>EUR1E6E21M_Quote#0000</v>
      </c>
      <c r="G8" s="62" t="str">
        <f>_xll.ohRangeRetrieveError(F8)</f>
        <v/>
      </c>
      <c r="H8" s="127"/>
      <c r="J8" s="157"/>
      <c r="K8" s="141" t="s">
        <v>63</v>
      </c>
      <c r="L8" s="141" t="s">
        <v>62</v>
      </c>
      <c r="M8" s="141" t="s">
        <v>61</v>
      </c>
      <c r="N8" s="100" t="str">
        <f t="shared" si="4"/>
        <v>EUR1E6E21M</v>
      </c>
      <c r="O8" s="95" t="str">
        <v>EUR1E6E21M=ICAP</v>
      </c>
      <c r="P8" s="159" t="s">
        <v>145</v>
      </c>
      <c r="Q8" s="159" t="s">
        <v>145</v>
      </c>
      <c r="R8" s="159" t="e">
        <f>_xll.qlMidEquivalent(P8,Q8)</f>
        <v>#NUM!</v>
      </c>
      <c r="S8" s="159" t="e">
        <f t="shared" si="5"/>
        <v>#NUM!</v>
      </c>
      <c r="T8" s="25"/>
      <c r="U8" s="158" t="e">
        <v>#NUM!</v>
      </c>
      <c r="V8" s="29"/>
      <c r="W8" s="160" t="e">
        <v>#NUM!</v>
      </c>
      <c r="X8" s="96">
        <f>_xll.qlSimpleQuoteSetValue(F8,ROUND(W8/10000,6),Trigger)</f>
        <v>0</v>
      </c>
      <c r="Y8" s="153"/>
    </row>
    <row r="9" spans="1:25" ht="11.25" customHeight="1" x14ac:dyDescent="0.2">
      <c r="A9" s="72"/>
      <c r="B9" s="68" t="str">
        <f t="shared" si="0"/>
        <v>2Y</v>
      </c>
      <c r="C9" s="68" t="str">
        <f t="shared" si="1"/>
        <v>1E</v>
      </c>
      <c r="D9" s="68" t="str">
        <f t="shared" si="2"/>
        <v>6E</v>
      </c>
      <c r="E9" s="55" t="str">
        <f t="shared" si="3"/>
        <v>EUR1E6E2Y_Quote</v>
      </c>
      <c r="F9" s="55" t="str">
        <f>_xll.qlSimpleQuote(E9,,RateTickValue,Permanent,Trigger,ObjectOverwrite)</f>
        <v>EUR1E6E2Y_Quote#0000</v>
      </c>
      <c r="G9" s="62" t="str">
        <f>_xll.ohRangeRetrieveError(F9)</f>
        <v/>
      </c>
      <c r="H9" s="127"/>
      <c r="J9" s="72"/>
      <c r="K9" s="141" t="s">
        <v>55</v>
      </c>
      <c r="L9" s="141" t="s">
        <v>62</v>
      </c>
      <c r="M9" s="141" t="s">
        <v>61</v>
      </c>
      <c r="N9" s="100" t="str">
        <f t="shared" si="4"/>
        <v>EUR1E6E2Y</v>
      </c>
      <c r="O9" s="95" t="str">
        <v>EUR1E6E2Y=ICAP</v>
      </c>
      <c r="P9" s="159">
        <v>27.1</v>
      </c>
      <c r="Q9" s="159">
        <v>0</v>
      </c>
      <c r="R9" s="159">
        <f>_xll.qlMidEquivalent(P9,Q9)</f>
        <v>27.1</v>
      </c>
      <c r="S9" s="159">
        <f t="shared" si="5"/>
        <v>0</v>
      </c>
      <c r="T9" s="25"/>
      <c r="U9" s="158">
        <v>27.1</v>
      </c>
      <c r="V9" s="29"/>
      <c r="W9" s="160">
        <v>27.1</v>
      </c>
      <c r="X9" s="96">
        <f>_xll.qlSimpleQuoteSetValue(F9,ROUND(W9/10000,6),Trigger)</f>
        <v>0</v>
      </c>
      <c r="Y9" s="153"/>
    </row>
    <row r="10" spans="1:25" ht="11.25" customHeight="1" x14ac:dyDescent="0.2">
      <c r="A10" s="72"/>
      <c r="B10" s="68" t="str">
        <f t="shared" si="0"/>
        <v>3Y</v>
      </c>
      <c r="C10" s="68" t="str">
        <f t="shared" si="1"/>
        <v>1E</v>
      </c>
      <c r="D10" s="68" t="str">
        <f t="shared" si="2"/>
        <v>6E</v>
      </c>
      <c r="E10" s="55" t="str">
        <f t="shared" si="3"/>
        <v>EUR1E6E3Y_Quote</v>
      </c>
      <c r="F10" s="55" t="str">
        <f>_xll.qlSimpleQuote(E10,,RateTickValue,Permanent,Trigger,ObjectOverwrite)</f>
        <v>EUR1E6E3Y_Quote#0000</v>
      </c>
      <c r="G10" s="62" t="str">
        <f>_xll.ohRangeRetrieveError(F10)</f>
        <v/>
      </c>
      <c r="H10" s="127"/>
      <c r="J10" s="72"/>
      <c r="K10" s="141" t="s">
        <v>54</v>
      </c>
      <c r="L10" s="141" t="s">
        <v>62</v>
      </c>
      <c r="M10" s="141" t="s">
        <v>61</v>
      </c>
      <c r="N10" s="100" t="str">
        <f t="shared" si="4"/>
        <v>EUR1E6E3Y</v>
      </c>
      <c r="O10" s="95" t="str">
        <v>EUR1E6E3Y=ICAP</v>
      </c>
      <c r="P10" s="159">
        <v>29</v>
      </c>
      <c r="Q10" s="159">
        <v>0</v>
      </c>
      <c r="R10" s="159">
        <f>_xll.qlMidEquivalent(P10,Q10)</f>
        <v>29</v>
      </c>
      <c r="S10" s="159">
        <f t="shared" si="5"/>
        <v>0</v>
      </c>
      <c r="T10" s="25"/>
      <c r="U10" s="158">
        <v>29</v>
      </c>
      <c r="V10" s="29"/>
      <c r="W10" s="160">
        <v>29</v>
      </c>
      <c r="X10" s="96">
        <f>_xll.qlSimpleQuoteSetValue(F10,ROUND(W10/10000,6),Trigger)</f>
        <v>0</v>
      </c>
      <c r="Y10" s="153"/>
    </row>
    <row r="11" spans="1:25" ht="11.25" customHeight="1" x14ac:dyDescent="0.2">
      <c r="A11" s="72"/>
      <c r="B11" s="68" t="str">
        <f t="shared" si="0"/>
        <v>4Y</v>
      </c>
      <c r="C11" s="68" t="str">
        <f t="shared" si="1"/>
        <v>1E</v>
      </c>
      <c r="D11" s="68" t="str">
        <f t="shared" si="2"/>
        <v>6E</v>
      </c>
      <c r="E11" s="55" t="str">
        <f t="shared" si="3"/>
        <v>EUR1E6E4Y_Quote</v>
      </c>
      <c r="F11" s="55" t="str">
        <f>_xll.qlSimpleQuote(E11,,RateTickValue,Permanent,Trigger,ObjectOverwrite)</f>
        <v>EUR1E6E4Y_Quote#0000</v>
      </c>
      <c r="G11" s="62" t="str">
        <f>_xll.ohRangeRetrieveError(F11)</f>
        <v/>
      </c>
      <c r="H11" s="127"/>
      <c r="J11" s="72"/>
      <c r="K11" s="141" t="s">
        <v>53</v>
      </c>
      <c r="L11" s="141" t="s">
        <v>62</v>
      </c>
      <c r="M11" s="141" t="s">
        <v>61</v>
      </c>
      <c r="N11" s="100" t="str">
        <f t="shared" si="4"/>
        <v>EUR1E6E4Y</v>
      </c>
      <c r="O11" s="95" t="str">
        <v>EUR1E6E4Y=ICAP</v>
      </c>
      <c r="P11" s="159">
        <v>30.5</v>
      </c>
      <c r="Q11" s="159">
        <v>0</v>
      </c>
      <c r="R11" s="159">
        <f>_xll.qlMidEquivalent(P11,Q11)</f>
        <v>30.5</v>
      </c>
      <c r="S11" s="159">
        <f t="shared" si="5"/>
        <v>0</v>
      </c>
      <c r="T11" s="25"/>
      <c r="U11" s="158">
        <v>30.5</v>
      </c>
      <c r="V11" s="29"/>
      <c r="W11" s="160">
        <v>30.5</v>
      </c>
      <c r="X11" s="96">
        <f>_xll.qlSimpleQuoteSetValue(F11,ROUND(W11/10000,6),Trigger)</f>
        <v>0</v>
      </c>
      <c r="Y11" s="153"/>
    </row>
    <row r="12" spans="1:25" x14ac:dyDescent="0.2">
      <c r="A12" s="72"/>
      <c r="B12" s="68" t="str">
        <f t="shared" si="0"/>
        <v>5Y</v>
      </c>
      <c r="C12" s="68" t="str">
        <f t="shared" si="1"/>
        <v>1E</v>
      </c>
      <c r="D12" s="68" t="str">
        <f t="shared" si="2"/>
        <v>6E</v>
      </c>
      <c r="E12" s="55" t="str">
        <f t="shared" si="3"/>
        <v>EUR1E6E5Y_Quote</v>
      </c>
      <c r="F12" s="55" t="str">
        <f>_xll.qlSimpleQuote(E12,,RateTickValue,Permanent,Trigger,ObjectOverwrite)</f>
        <v>EUR1E6E5Y_Quote#0000</v>
      </c>
      <c r="G12" s="62" t="str">
        <f>_xll.ohRangeRetrieveError(F12)</f>
        <v/>
      </c>
      <c r="H12" s="127"/>
      <c r="J12" s="72"/>
      <c r="K12" s="141" t="s">
        <v>52</v>
      </c>
      <c r="L12" s="141" t="s">
        <v>62</v>
      </c>
      <c r="M12" s="141" t="s">
        <v>61</v>
      </c>
      <c r="N12" s="100" t="str">
        <f t="shared" si="4"/>
        <v>EUR1E6E5Y</v>
      </c>
      <c r="O12" s="95" t="str">
        <v>EUR1E6E5Y=ICAP</v>
      </c>
      <c r="P12" s="159">
        <v>31.2</v>
      </c>
      <c r="Q12" s="159">
        <v>0</v>
      </c>
      <c r="R12" s="159">
        <f>_xll.qlMidEquivalent(P12,Q12)</f>
        <v>31.2</v>
      </c>
      <c r="S12" s="159">
        <f t="shared" si="5"/>
        <v>0</v>
      </c>
      <c r="T12" s="25"/>
      <c r="U12" s="158">
        <v>31.2</v>
      </c>
      <c r="V12" s="29"/>
      <c r="W12" s="160">
        <v>31.2</v>
      </c>
      <c r="X12" s="96">
        <f>_xll.qlSimpleQuoteSetValue(F12,ROUND(W12/10000,6),Trigger)</f>
        <v>0</v>
      </c>
      <c r="Y12" s="153"/>
    </row>
    <row r="13" spans="1:25" x14ac:dyDescent="0.2">
      <c r="A13" s="72"/>
      <c r="B13" s="68" t="str">
        <f t="shared" si="0"/>
        <v>6Y</v>
      </c>
      <c r="C13" s="68" t="str">
        <f t="shared" si="1"/>
        <v>1E</v>
      </c>
      <c r="D13" s="68" t="str">
        <f t="shared" si="2"/>
        <v>6E</v>
      </c>
      <c r="E13" s="55" t="str">
        <f t="shared" si="3"/>
        <v>EUR1E6E6Y_Quote</v>
      </c>
      <c r="F13" s="55" t="str">
        <f>_xll.qlSimpleQuote(E13,,RateTickValue,Permanent,Trigger,ObjectOverwrite)</f>
        <v>EUR1E6E6Y_Quote#0000</v>
      </c>
      <c r="G13" s="62" t="str">
        <f>_xll.ohRangeRetrieveError(F13)</f>
        <v/>
      </c>
      <c r="H13" s="127"/>
      <c r="J13" s="72"/>
      <c r="K13" s="141" t="s">
        <v>51</v>
      </c>
      <c r="L13" s="141" t="s">
        <v>62</v>
      </c>
      <c r="M13" s="141" t="s">
        <v>61</v>
      </c>
      <c r="N13" s="100" t="str">
        <f t="shared" si="4"/>
        <v>EUR1E6E6Y</v>
      </c>
      <c r="O13" s="95" t="str">
        <v>EUR1E6E6Y=ICAP</v>
      </c>
      <c r="P13" s="159">
        <v>31.3</v>
      </c>
      <c r="Q13" s="159">
        <v>0</v>
      </c>
      <c r="R13" s="159">
        <f>_xll.qlMidEquivalent(P13,Q13)</f>
        <v>31.3</v>
      </c>
      <c r="S13" s="159">
        <f t="shared" si="5"/>
        <v>0</v>
      </c>
      <c r="T13" s="25"/>
      <c r="U13" s="158">
        <v>31.3</v>
      </c>
      <c r="V13" s="29"/>
      <c r="W13" s="160">
        <v>31.3</v>
      </c>
      <c r="X13" s="96">
        <f>_xll.qlSimpleQuoteSetValue(F13,ROUND(W13/10000,6),Trigger)</f>
        <v>0</v>
      </c>
      <c r="Y13" s="153"/>
    </row>
    <row r="14" spans="1:25" x14ac:dyDescent="0.2">
      <c r="A14" s="72"/>
      <c r="B14" s="68" t="str">
        <f t="shared" si="0"/>
        <v>7Y</v>
      </c>
      <c r="C14" s="68" t="str">
        <f t="shared" si="1"/>
        <v>1E</v>
      </c>
      <c r="D14" s="68" t="str">
        <f t="shared" si="2"/>
        <v>6E</v>
      </c>
      <c r="E14" s="55" t="str">
        <f t="shared" si="3"/>
        <v>EUR1E6E7Y_Quote</v>
      </c>
      <c r="F14" s="55" t="str">
        <f>_xll.qlSimpleQuote(E14,,RateTickValue,Permanent,Trigger,ObjectOverwrite)</f>
        <v>EUR1E6E7Y_Quote#0000</v>
      </c>
      <c r="G14" s="62" t="str">
        <f>_xll.ohRangeRetrieveError(F14)</f>
        <v/>
      </c>
      <c r="H14" s="127"/>
      <c r="J14" s="72"/>
      <c r="K14" s="141" t="s">
        <v>50</v>
      </c>
      <c r="L14" s="141" t="s">
        <v>62</v>
      </c>
      <c r="M14" s="141" t="s">
        <v>61</v>
      </c>
      <c r="N14" s="100" t="str">
        <f t="shared" si="4"/>
        <v>EUR1E6E7Y</v>
      </c>
      <c r="O14" s="95" t="str">
        <v>EUR1E6E7Y=ICAP</v>
      </c>
      <c r="P14" s="159">
        <v>30.7</v>
      </c>
      <c r="Q14" s="159">
        <v>0</v>
      </c>
      <c r="R14" s="159">
        <f>_xll.qlMidEquivalent(P14,Q14)</f>
        <v>30.7</v>
      </c>
      <c r="S14" s="159">
        <f t="shared" si="5"/>
        <v>0</v>
      </c>
      <c r="T14" s="25"/>
      <c r="U14" s="158">
        <v>30.7</v>
      </c>
      <c r="V14" s="29"/>
      <c r="W14" s="160">
        <v>30.7</v>
      </c>
      <c r="X14" s="96">
        <f>_xll.qlSimpleQuoteSetValue(F14,ROUND(W14/10000,6),Trigger)</f>
        <v>-1.0000000000000026E-5</v>
      </c>
      <c r="Y14" s="153"/>
    </row>
    <row r="15" spans="1:25" x14ac:dyDescent="0.2">
      <c r="A15" s="72"/>
      <c r="B15" s="68" t="str">
        <f t="shared" si="0"/>
        <v>8Y</v>
      </c>
      <c r="C15" s="68" t="str">
        <f t="shared" si="1"/>
        <v>1E</v>
      </c>
      <c r="D15" s="68" t="str">
        <f t="shared" si="2"/>
        <v>6E</v>
      </c>
      <c r="E15" s="55" t="str">
        <f t="shared" si="3"/>
        <v>EUR1E6E8Y_Quote</v>
      </c>
      <c r="F15" s="55" t="str">
        <f>_xll.qlSimpleQuote(E15,,RateTickValue,Permanent,Trigger,ObjectOverwrite)</f>
        <v>EUR1E6E8Y_Quote#0000</v>
      </c>
      <c r="G15" s="62" t="str">
        <f>_xll.ohRangeRetrieveError(F15)</f>
        <v/>
      </c>
      <c r="H15" s="127"/>
      <c r="J15" s="72"/>
      <c r="K15" s="141" t="s">
        <v>49</v>
      </c>
      <c r="L15" s="141" t="s">
        <v>62</v>
      </c>
      <c r="M15" s="141" t="s">
        <v>61</v>
      </c>
      <c r="N15" s="100" t="str">
        <f t="shared" si="4"/>
        <v>EUR1E6E8Y</v>
      </c>
      <c r="O15" s="95" t="str">
        <v>EUR1E6E8Y=ICAP</v>
      </c>
      <c r="P15" s="159">
        <v>29.900000000000002</v>
      </c>
      <c r="Q15" s="159">
        <v>0</v>
      </c>
      <c r="R15" s="159">
        <f>_xll.qlMidEquivalent(P15,Q15)</f>
        <v>29.900000000000002</v>
      </c>
      <c r="S15" s="159">
        <f t="shared" si="5"/>
        <v>0</v>
      </c>
      <c r="T15" s="25"/>
      <c r="U15" s="158">
        <v>29.900000000000002</v>
      </c>
      <c r="V15" s="29"/>
      <c r="W15" s="160">
        <v>29.900000000000002</v>
      </c>
      <c r="X15" s="96">
        <f>_xll.qlSimpleQuoteSetValue(F15,ROUND(W15/10000,6),Trigger)</f>
        <v>0</v>
      </c>
      <c r="Y15" s="153"/>
    </row>
    <row r="16" spans="1:25" x14ac:dyDescent="0.2">
      <c r="A16" s="72"/>
      <c r="B16" s="68" t="str">
        <f t="shared" si="0"/>
        <v>9Y</v>
      </c>
      <c r="C16" s="68" t="str">
        <f t="shared" si="1"/>
        <v>1E</v>
      </c>
      <c r="D16" s="68" t="str">
        <f t="shared" si="2"/>
        <v>6E</v>
      </c>
      <c r="E16" s="55" t="str">
        <f t="shared" si="3"/>
        <v>EUR1E6E9Y_Quote</v>
      </c>
      <c r="F16" s="55" t="str">
        <f>_xll.qlSimpleQuote(E16,,RateTickValue,Permanent,Trigger,ObjectOverwrite)</f>
        <v>EUR1E6E9Y_Quote#0000</v>
      </c>
      <c r="G16" s="62" t="str">
        <f>_xll.ohRangeRetrieveError(F16)</f>
        <v/>
      </c>
      <c r="H16" s="127"/>
      <c r="J16" s="72"/>
      <c r="K16" s="141" t="s">
        <v>48</v>
      </c>
      <c r="L16" s="141" t="s">
        <v>62</v>
      </c>
      <c r="M16" s="141" t="s">
        <v>61</v>
      </c>
      <c r="N16" s="100" t="str">
        <f t="shared" si="4"/>
        <v>EUR1E6E9Y</v>
      </c>
      <c r="O16" s="95" t="str">
        <v>EUR1E6E9Y=ICAP</v>
      </c>
      <c r="P16" s="159">
        <v>28.900000000000002</v>
      </c>
      <c r="Q16" s="159">
        <v>0</v>
      </c>
      <c r="R16" s="159">
        <f>_xll.qlMidEquivalent(P16,Q16)</f>
        <v>28.900000000000002</v>
      </c>
      <c r="S16" s="159">
        <f t="shared" si="5"/>
        <v>0</v>
      </c>
      <c r="T16" s="25"/>
      <c r="U16" s="158">
        <v>28.900000000000002</v>
      </c>
      <c r="V16" s="29"/>
      <c r="W16" s="160">
        <v>28.900000000000002</v>
      </c>
      <c r="X16" s="96">
        <f>_xll.qlSimpleQuoteSetValue(F16,ROUND(W16/10000,6),Trigger)</f>
        <v>0</v>
      </c>
      <c r="Y16" s="153"/>
    </row>
    <row r="17" spans="1:25" x14ac:dyDescent="0.2">
      <c r="A17" s="72"/>
      <c r="B17" s="68" t="str">
        <f t="shared" si="0"/>
        <v>10Y</v>
      </c>
      <c r="C17" s="68" t="str">
        <f t="shared" si="1"/>
        <v>1E</v>
      </c>
      <c r="D17" s="68" t="str">
        <f t="shared" si="2"/>
        <v>6E</v>
      </c>
      <c r="E17" s="55" t="str">
        <f t="shared" si="3"/>
        <v>EUR1E6E10Y_Quote</v>
      </c>
      <c r="F17" s="55" t="str">
        <f>_xll.qlSimpleQuote(E17,,RateTickValue,Permanent,Trigger,ObjectOverwrite)</f>
        <v>EUR1E6E10Y_Quote#0000</v>
      </c>
      <c r="G17" s="62" t="str">
        <f>_xll.ohRangeRetrieveError(F17)</f>
        <v/>
      </c>
      <c r="H17" s="127"/>
      <c r="J17" s="72"/>
      <c r="K17" s="141" t="s">
        <v>47</v>
      </c>
      <c r="L17" s="141" t="s">
        <v>62</v>
      </c>
      <c r="M17" s="141" t="s">
        <v>61</v>
      </c>
      <c r="N17" s="100" t="str">
        <f t="shared" si="4"/>
        <v>EUR1E6E10Y</v>
      </c>
      <c r="O17" s="95" t="str">
        <v>EUR1E6E10Y=ICAP</v>
      </c>
      <c r="P17" s="159">
        <v>27.900000000000002</v>
      </c>
      <c r="Q17" s="159">
        <v>0</v>
      </c>
      <c r="R17" s="159">
        <f>_xll.qlMidEquivalent(P17,Q17)</f>
        <v>27.900000000000002</v>
      </c>
      <c r="S17" s="159">
        <f t="shared" si="5"/>
        <v>0</v>
      </c>
      <c r="T17" s="25"/>
      <c r="U17" s="158">
        <v>27.900000000000002</v>
      </c>
      <c r="V17" s="29"/>
      <c r="W17" s="160">
        <v>27.900000000000002</v>
      </c>
      <c r="X17" s="96">
        <f>_xll.qlSimpleQuoteSetValue(F17,ROUND(W17/10000,6),Trigger)</f>
        <v>0</v>
      </c>
      <c r="Y17" s="153"/>
    </row>
    <row r="18" spans="1:25" x14ac:dyDescent="0.2">
      <c r="A18" s="72"/>
      <c r="B18" s="68" t="str">
        <f t="shared" si="0"/>
        <v>11Y</v>
      </c>
      <c r="C18" s="68" t="str">
        <f t="shared" si="1"/>
        <v>1E</v>
      </c>
      <c r="D18" s="68" t="str">
        <f t="shared" si="2"/>
        <v>6E</v>
      </c>
      <c r="E18" s="55" t="str">
        <f t="shared" si="3"/>
        <v>EUR1E6E11Y_Quote</v>
      </c>
      <c r="F18" s="55" t="str">
        <f>_xll.qlSimpleQuote(E18,,RateTickValue,Permanent,Trigger,ObjectOverwrite)</f>
        <v>EUR1E6E11Y_Quote#0000</v>
      </c>
      <c r="G18" s="62" t="str">
        <f>_xll.ohRangeRetrieveError(F18)</f>
        <v/>
      </c>
      <c r="H18" s="127"/>
      <c r="J18" s="72"/>
      <c r="K18" s="141" t="s">
        <v>46</v>
      </c>
      <c r="L18" s="141" t="s">
        <v>62</v>
      </c>
      <c r="M18" s="141" t="s">
        <v>61</v>
      </c>
      <c r="N18" s="100" t="str">
        <f t="shared" si="4"/>
        <v>EUR1E6E11Y</v>
      </c>
      <c r="O18" s="95" t="str">
        <v>EUR1E6E11Y=ICAP</v>
      </c>
      <c r="P18" s="159">
        <v>26.8</v>
      </c>
      <c r="Q18" s="159">
        <v>0</v>
      </c>
      <c r="R18" s="159">
        <f>_xll.qlMidEquivalent(P18,Q18)</f>
        <v>26.8</v>
      </c>
      <c r="S18" s="159">
        <f t="shared" si="5"/>
        <v>0</v>
      </c>
      <c r="T18" s="25"/>
      <c r="U18" s="158">
        <v>26.8</v>
      </c>
      <c r="V18" s="29"/>
      <c r="W18" s="160">
        <v>26.8</v>
      </c>
      <c r="X18" s="96">
        <f>_xll.qlSimpleQuoteSetValue(F18,ROUND(W18/10000,6),Trigger)</f>
        <v>-1.0000000000000026E-5</v>
      </c>
      <c r="Y18" s="153"/>
    </row>
    <row r="19" spans="1:25" x14ac:dyDescent="0.2">
      <c r="A19" s="72"/>
      <c r="B19" s="68" t="str">
        <f t="shared" si="0"/>
        <v>12Y</v>
      </c>
      <c r="C19" s="68" t="str">
        <f t="shared" si="1"/>
        <v>1E</v>
      </c>
      <c r="D19" s="68" t="str">
        <f t="shared" si="2"/>
        <v>6E</v>
      </c>
      <c r="E19" s="55" t="str">
        <f t="shared" si="3"/>
        <v>EUR1E6E12Y_Quote</v>
      </c>
      <c r="F19" s="55" t="str">
        <f>_xll.qlSimpleQuote(E19,,RateTickValue,Permanent,Trigger,ObjectOverwrite)</f>
        <v>EUR1E6E12Y_Quote#0000</v>
      </c>
      <c r="G19" s="62" t="str">
        <f>_xll.ohRangeRetrieveError(F19)</f>
        <v/>
      </c>
      <c r="H19" s="127"/>
      <c r="J19" s="72"/>
      <c r="K19" s="141" t="s">
        <v>45</v>
      </c>
      <c r="L19" s="141" t="s">
        <v>62</v>
      </c>
      <c r="M19" s="141" t="s">
        <v>61</v>
      </c>
      <c r="N19" s="100" t="str">
        <f t="shared" si="4"/>
        <v>EUR1E6E12Y</v>
      </c>
      <c r="O19" s="95" t="str">
        <v>EUR1E6E12Y=ICAP</v>
      </c>
      <c r="P19" s="159">
        <v>25.8</v>
      </c>
      <c r="Q19" s="159">
        <v>0</v>
      </c>
      <c r="R19" s="159">
        <f>_xll.qlMidEquivalent(P19,Q19)</f>
        <v>25.8</v>
      </c>
      <c r="S19" s="159">
        <f t="shared" si="5"/>
        <v>0</v>
      </c>
      <c r="T19" s="25"/>
      <c r="U19" s="158">
        <v>25.8</v>
      </c>
      <c r="V19" s="29"/>
      <c r="W19" s="160">
        <v>25.8</v>
      </c>
      <c r="X19" s="96">
        <f>_xll.qlSimpleQuoteSetValue(F19,ROUND(W19/10000,6),Trigger)</f>
        <v>0</v>
      </c>
      <c r="Y19" s="153"/>
    </row>
    <row r="20" spans="1:25" x14ac:dyDescent="0.2">
      <c r="A20" s="72"/>
      <c r="B20" s="68" t="str">
        <f t="shared" si="0"/>
        <v>13Y</v>
      </c>
      <c r="C20" s="68" t="str">
        <f t="shared" si="1"/>
        <v>1E</v>
      </c>
      <c r="D20" s="68" t="str">
        <f t="shared" si="2"/>
        <v>6E</v>
      </c>
      <c r="E20" s="55" t="str">
        <f t="shared" si="3"/>
        <v>EUR1E6E13Y_Quote</v>
      </c>
      <c r="F20" s="55" t="str">
        <f>_xll.qlSimpleQuote(E20,,RateTickValue,Permanent,Trigger,ObjectOverwrite)</f>
        <v>EUR1E6E13Y_Quote#0000</v>
      </c>
      <c r="G20" s="62" t="str">
        <f>_xll.ohRangeRetrieveError(F20)</f>
        <v/>
      </c>
      <c r="H20" s="127"/>
      <c r="J20" s="72"/>
      <c r="K20" s="141" t="s">
        <v>44</v>
      </c>
      <c r="L20" s="141" t="s">
        <v>62</v>
      </c>
      <c r="M20" s="141" t="s">
        <v>61</v>
      </c>
      <c r="N20" s="100" t="str">
        <f t="shared" si="4"/>
        <v>EUR1E6E13Y</v>
      </c>
      <c r="O20" s="95" t="str">
        <v>EUR1E6E13Y=ICAP</v>
      </c>
      <c r="P20" s="159" t="s">
        <v>145</v>
      </c>
      <c r="Q20" s="159" t="s">
        <v>145</v>
      </c>
      <c r="R20" s="159" t="e">
        <f>_xll.qlMidEquivalent(P20,Q20)</f>
        <v>#NUM!</v>
      </c>
      <c r="S20" s="159" t="e">
        <f t="shared" si="5"/>
        <v>#NUM!</v>
      </c>
      <c r="T20" s="25"/>
      <c r="U20" s="158" t="e">
        <v>#NUM!</v>
      </c>
      <c r="V20" s="29"/>
      <c r="W20" s="160" t="e">
        <v>#NUM!</v>
      </c>
      <c r="X20" s="96">
        <f>_xll.qlSimpleQuoteSetValue(F20,ROUND(W20/10000,6),Trigger)</f>
        <v>0</v>
      </c>
      <c r="Y20" s="153"/>
    </row>
    <row r="21" spans="1:25" x14ac:dyDescent="0.2">
      <c r="A21" s="72"/>
      <c r="B21" s="68" t="str">
        <f t="shared" si="0"/>
        <v>14Y</v>
      </c>
      <c r="C21" s="68" t="str">
        <f t="shared" si="1"/>
        <v>1E</v>
      </c>
      <c r="D21" s="68" t="str">
        <f t="shared" si="2"/>
        <v>6E</v>
      </c>
      <c r="E21" s="55" t="str">
        <f t="shared" si="3"/>
        <v>EUR1E6E14Y_Quote</v>
      </c>
      <c r="F21" s="55" t="str">
        <f>_xll.qlSimpleQuote(E21,,RateTickValue,Permanent,Trigger,ObjectOverwrite)</f>
        <v>EUR1E6E14Y_Quote#0000</v>
      </c>
      <c r="G21" s="62" t="str">
        <f>_xll.ohRangeRetrieveError(F21)</f>
        <v/>
      </c>
      <c r="H21" s="127"/>
      <c r="J21" s="72"/>
      <c r="K21" s="141" t="s">
        <v>43</v>
      </c>
      <c r="L21" s="141" t="s">
        <v>62</v>
      </c>
      <c r="M21" s="141" t="s">
        <v>61</v>
      </c>
      <c r="N21" s="100" t="str">
        <f t="shared" si="4"/>
        <v>EUR1E6E14Y</v>
      </c>
      <c r="O21" s="95" t="str">
        <v>EUR1E6E14Y=ICAP</v>
      </c>
      <c r="P21" s="159" t="s">
        <v>145</v>
      </c>
      <c r="Q21" s="159" t="s">
        <v>145</v>
      </c>
      <c r="R21" s="159" t="e">
        <f>_xll.qlMidEquivalent(P21,Q21)</f>
        <v>#NUM!</v>
      </c>
      <c r="S21" s="159" t="e">
        <f t="shared" si="5"/>
        <v>#NUM!</v>
      </c>
      <c r="T21" s="25"/>
      <c r="U21" s="158" t="e">
        <v>#NUM!</v>
      </c>
      <c r="V21" s="29"/>
      <c r="W21" s="160" t="e">
        <v>#NUM!</v>
      </c>
      <c r="X21" s="96">
        <f>_xll.qlSimpleQuoteSetValue(F21,ROUND(W21/10000,6),Trigger)</f>
        <v>0</v>
      </c>
      <c r="Y21" s="153"/>
    </row>
    <row r="22" spans="1:25" x14ac:dyDescent="0.2">
      <c r="A22" s="72"/>
      <c r="B22" s="68" t="str">
        <f t="shared" si="0"/>
        <v>15Y</v>
      </c>
      <c r="C22" s="68" t="str">
        <f t="shared" si="1"/>
        <v>1E</v>
      </c>
      <c r="D22" s="68" t="str">
        <f t="shared" si="2"/>
        <v>6E</v>
      </c>
      <c r="E22" s="55" t="str">
        <f t="shared" si="3"/>
        <v>EUR1E6E15Y_Quote</v>
      </c>
      <c r="F22" s="55" t="str">
        <f>_xll.qlSimpleQuote(E22,,RateTickValue,Permanent,Trigger,ObjectOverwrite)</f>
        <v>EUR1E6E15Y_Quote#0000</v>
      </c>
      <c r="G22" s="62" t="str">
        <f>_xll.ohRangeRetrieveError(F22)</f>
        <v/>
      </c>
      <c r="H22" s="127"/>
      <c r="J22" s="72"/>
      <c r="K22" s="141" t="s">
        <v>42</v>
      </c>
      <c r="L22" s="141" t="s">
        <v>62</v>
      </c>
      <c r="M22" s="141" t="s">
        <v>61</v>
      </c>
      <c r="N22" s="100" t="str">
        <f t="shared" si="4"/>
        <v>EUR1E6E15Y</v>
      </c>
      <c r="O22" s="95" t="str">
        <v>EUR1E6E15Y=ICAP</v>
      </c>
      <c r="P22" s="159">
        <v>23.1</v>
      </c>
      <c r="Q22" s="159">
        <v>0</v>
      </c>
      <c r="R22" s="159">
        <f>_xll.qlMidEquivalent(P22,Q22)</f>
        <v>23.1</v>
      </c>
      <c r="S22" s="159">
        <f t="shared" si="5"/>
        <v>0</v>
      </c>
      <c r="T22" s="25"/>
      <c r="U22" s="158">
        <v>23.1</v>
      </c>
      <c r="V22" s="29"/>
      <c r="W22" s="160">
        <v>23.1</v>
      </c>
      <c r="X22" s="96">
        <f>_xll.qlSimpleQuoteSetValue(F22,ROUND(W22/10000,6),Trigger)</f>
        <v>0</v>
      </c>
      <c r="Y22" s="153"/>
    </row>
    <row r="23" spans="1:25" x14ac:dyDescent="0.2">
      <c r="A23" s="72"/>
      <c r="B23" s="68" t="str">
        <f t="shared" si="0"/>
        <v>16Y</v>
      </c>
      <c r="C23" s="68" t="str">
        <f t="shared" si="1"/>
        <v>1E</v>
      </c>
      <c r="D23" s="68" t="str">
        <f t="shared" si="2"/>
        <v>6E</v>
      </c>
      <c r="E23" s="55" t="str">
        <f t="shared" si="3"/>
        <v>EUR1E6E16Y_Quote</v>
      </c>
      <c r="F23" s="55" t="str">
        <f>_xll.qlSimpleQuote(E23,,RateTickValue,Permanent,Trigger,ObjectOverwrite)</f>
        <v>EUR1E6E16Y_Quote#0000</v>
      </c>
      <c r="G23" s="62" t="str">
        <f>_xll.ohRangeRetrieveError(F23)</f>
        <v/>
      </c>
      <c r="H23" s="127"/>
      <c r="J23" s="72"/>
      <c r="K23" s="141" t="s">
        <v>41</v>
      </c>
      <c r="L23" s="141" t="s">
        <v>62</v>
      </c>
      <c r="M23" s="141" t="s">
        <v>61</v>
      </c>
      <c r="N23" s="100" t="str">
        <f t="shared" si="4"/>
        <v>EUR1E6E16Y</v>
      </c>
      <c r="O23" s="95" t="str">
        <v>EUR1E6E16Y=ICAP</v>
      </c>
      <c r="P23" s="159" t="s">
        <v>145</v>
      </c>
      <c r="Q23" s="159" t="s">
        <v>145</v>
      </c>
      <c r="R23" s="159" t="e">
        <f>_xll.qlMidEquivalent(P23,Q23)</f>
        <v>#NUM!</v>
      </c>
      <c r="S23" s="159" t="e">
        <f t="shared" si="5"/>
        <v>#NUM!</v>
      </c>
      <c r="T23" s="25"/>
      <c r="U23" s="158" t="e">
        <v>#NUM!</v>
      </c>
      <c r="V23" s="29"/>
      <c r="W23" s="160" t="e">
        <v>#NUM!</v>
      </c>
      <c r="X23" s="96">
        <f>_xll.qlSimpleQuoteSetValue(F23,ROUND(W23/10000,6),Trigger)</f>
        <v>0</v>
      </c>
      <c r="Y23" s="153"/>
    </row>
    <row r="24" spans="1:25" x14ac:dyDescent="0.2">
      <c r="A24" s="72"/>
      <c r="B24" s="68" t="str">
        <f t="shared" si="0"/>
        <v>17Y</v>
      </c>
      <c r="C24" s="68" t="str">
        <f t="shared" si="1"/>
        <v>1E</v>
      </c>
      <c r="D24" s="68" t="str">
        <f t="shared" si="2"/>
        <v>6E</v>
      </c>
      <c r="E24" s="55" t="str">
        <f t="shared" si="3"/>
        <v>EUR1E6E17Y_Quote</v>
      </c>
      <c r="F24" s="55" t="str">
        <f>_xll.qlSimpleQuote(E24,,RateTickValue,Permanent,Trigger,ObjectOverwrite)</f>
        <v>EUR1E6E17Y_Quote#0000</v>
      </c>
      <c r="G24" s="62" t="str">
        <f>_xll.ohRangeRetrieveError(F24)</f>
        <v/>
      </c>
      <c r="H24" s="127"/>
      <c r="J24" s="72"/>
      <c r="K24" s="141" t="s">
        <v>40</v>
      </c>
      <c r="L24" s="141" t="s">
        <v>62</v>
      </c>
      <c r="M24" s="141" t="s">
        <v>61</v>
      </c>
      <c r="N24" s="100" t="str">
        <f t="shared" si="4"/>
        <v>EUR1E6E17Y</v>
      </c>
      <c r="O24" s="95" t="str">
        <v>EUR1E6E17Y=ICAP</v>
      </c>
      <c r="P24" s="159" t="s">
        <v>145</v>
      </c>
      <c r="Q24" s="159" t="s">
        <v>145</v>
      </c>
      <c r="R24" s="159" t="e">
        <f>_xll.qlMidEquivalent(P24,Q24)</f>
        <v>#NUM!</v>
      </c>
      <c r="S24" s="159" t="e">
        <f t="shared" si="5"/>
        <v>#NUM!</v>
      </c>
      <c r="T24" s="25"/>
      <c r="U24" s="158" t="e">
        <v>#NUM!</v>
      </c>
      <c r="V24" s="29"/>
      <c r="W24" s="160" t="e">
        <v>#NUM!</v>
      </c>
      <c r="X24" s="96">
        <f>_xll.qlSimpleQuoteSetValue(F24,ROUND(W24/10000,6),Trigger)</f>
        <v>0</v>
      </c>
      <c r="Y24" s="153"/>
    </row>
    <row r="25" spans="1:25" x14ac:dyDescent="0.2">
      <c r="A25" s="72"/>
      <c r="B25" s="68" t="str">
        <f t="shared" si="0"/>
        <v>18Y</v>
      </c>
      <c r="C25" s="68" t="str">
        <f t="shared" si="1"/>
        <v>1E</v>
      </c>
      <c r="D25" s="68" t="str">
        <f t="shared" si="2"/>
        <v>6E</v>
      </c>
      <c r="E25" s="55" t="str">
        <f t="shared" si="3"/>
        <v>EUR1E6E18Y_Quote</v>
      </c>
      <c r="F25" s="55" t="str">
        <f>_xll.qlSimpleQuote(E25,,RateTickValue,Permanent,Trigger,ObjectOverwrite)</f>
        <v>EUR1E6E18Y_Quote#0000</v>
      </c>
      <c r="G25" s="62" t="str">
        <f>_xll.ohRangeRetrieveError(F25)</f>
        <v/>
      </c>
      <c r="H25" s="127"/>
      <c r="J25" s="72"/>
      <c r="K25" s="141" t="s">
        <v>39</v>
      </c>
      <c r="L25" s="141" t="s">
        <v>62</v>
      </c>
      <c r="M25" s="141" t="s">
        <v>61</v>
      </c>
      <c r="N25" s="100" t="str">
        <f t="shared" si="4"/>
        <v>EUR1E6E18Y</v>
      </c>
      <c r="O25" s="95" t="str">
        <v>EUR1E6E18Y=ICAP</v>
      </c>
      <c r="P25" s="159" t="s">
        <v>145</v>
      </c>
      <c r="Q25" s="159" t="s">
        <v>145</v>
      </c>
      <c r="R25" s="159" t="e">
        <f>_xll.qlMidEquivalent(P25,Q25)</f>
        <v>#NUM!</v>
      </c>
      <c r="S25" s="159" t="e">
        <f t="shared" si="5"/>
        <v>#NUM!</v>
      </c>
      <c r="T25" s="25"/>
      <c r="U25" s="158" t="e">
        <v>#NUM!</v>
      </c>
      <c r="V25" s="29"/>
      <c r="W25" s="160" t="e">
        <v>#NUM!</v>
      </c>
      <c r="X25" s="96">
        <f>_xll.qlSimpleQuoteSetValue(F25,ROUND(W25/10000,6),Trigger)</f>
        <v>0</v>
      </c>
      <c r="Y25" s="153"/>
    </row>
    <row r="26" spans="1:25" x14ac:dyDescent="0.2">
      <c r="A26" s="72"/>
      <c r="B26" s="68" t="str">
        <f t="shared" si="0"/>
        <v>19Y</v>
      </c>
      <c r="C26" s="68" t="str">
        <f t="shared" si="1"/>
        <v>1E</v>
      </c>
      <c r="D26" s="68" t="str">
        <f t="shared" si="2"/>
        <v>6E</v>
      </c>
      <c r="E26" s="55" t="str">
        <f t="shared" si="3"/>
        <v>EUR1E6E19Y_Quote</v>
      </c>
      <c r="F26" s="55" t="str">
        <f>_xll.qlSimpleQuote(E26,,RateTickValue,Permanent,Trigger,ObjectOverwrite)</f>
        <v>EUR1E6E19Y_Quote#0000</v>
      </c>
      <c r="G26" s="62" t="str">
        <f>_xll.ohRangeRetrieveError(F26)</f>
        <v/>
      </c>
      <c r="H26" s="127"/>
      <c r="J26" s="72"/>
      <c r="K26" s="141" t="s">
        <v>38</v>
      </c>
      <c r="L26" s="141" t="s">
        <v>62</v>
      </c>
      <c r="M26" s="141" t="s">
        <v>61</v>
      </c>
      <c r="N26" s="100" t="str">
        <f t="shared" si="4"/>
        <v>EUR1E6E19Y</v>
      </c>
      <c r="O26" s="95" t="str">
        <v>EUR1E6E19Y=ICAP</v>
      </c>
      <c r="P26" s="159" t="s">
        <v>145</v>
      </c>
      <c r="Q26" s="159" t="s">
        <v>145</v>
      </c>
      <c r="R26" s="159" t="e">
        <f>_xll.qlMidEquivalent(P26,Q26)</f>
        <v>#NUM!</v>
      </c>
      <c r="S26" s="159" t="e">
        <f t="shared" si="5"/>
        <v>#NUM!</v>
      </c>
      <c r="T26" s="25"/>
      <c r="U26" s="158" t="e">
        <v>#NUM!</v>
      </c>
      <c r="V26" s="29"/>
      <c r="W26" s="160" t="e">
        <v>#NUM!</v>
      </c>
      <c r="X26" s="96">
        <f>_xll.qlSimpleQuoteSetValue(F26,ROUND(W26/10000,6),Trigger)</f>
        <v>0</v>
      </c>
      <c r="Y26" s="153"/>
    </row>
    <row r="27" spans="1:25" x14ac:dyDescent="0.2">
      <c r="A27" s="72"/>
      <c r="B27" s="68" t="str">
        <f t="shared" si="0"/>
        <v>20Y</v>
      </c>
      <c r="C27" s="68" t="str">
        <f t="shared" si="1"/>
        <v>1E</v>
      </c>
      <c r="D27" s="68" t="str">
        <f t="shared" si="2"/>
        <v>6E</v>
      </c>
      <c r="E27" s="55" t="str">
        <f t="shared" si="3"/>
        <v>EUR1E6E20Y_Quote</v>
      </c>
      <c r="F27" s="55" t="str">
        <f>_xll.qlSimpleQuote(E27,,RateTickValue,Permanent,Trigger,ObjectOverwrite)</f>
        <v>EUR1E6E20Y_Quote#0000</v>
      </c>
      <c r="G27" s="62" t="str">
        <f>_xll.ohRangeRetrieveError(F27)</f>
        <v/>
      </c>
      <c r="H27" s="127"/>
      <c r="J27" s="72"/>
      <c r="K27" s="141" t="s">
        <v>37</v>
      </c>
      <c r="L27" s="141" t="s">
        <v>62</v>
      </c>
      <c r="M27" s="141" t="s">
        <v>61</v>
      </c>
      <c r="N27" s="100" t="str">
        <f t="shared" si="4"/>
        <v>EUR1E6E20Y</v>
      </c>
      <c r="O27" s="95" t="str">
        <v>EUR1E6E20Y=ICAP</v>
      </c>
      <c r="P27" s="159">
        <v>19.400000000000002</v>
      </c>
      <c r="Q27" s="159">
        <v>0</v>
      </c>
      <c r="R27" s="159">
        <f>_xll.qlMidEquivalent(P27,Q27)</f>
        <v>19.400000000000002</v>
      </c>
      <c r="S27" s="159">
        <f t="shared" si="5"/>
        <v>0</v>
      </c>
      <c r="T27" s="25"/>
      <c r="U27" s="158">
        <v>19.400000000000002</v>
      </c>
      <c r="V27" s="29"/>
      <c r="W27" s="160">
        <v>19.400000000000002</v>
      </c>
      <c r="X27" s="96">
        <f>_xll.qlSimpleQuoteSetValue(F27,ROUND(W27/10000,6),Trigger)</f>
        <v>0</v>
      </c>
      <c r="Y27" s="153"/>
    </row>
    <row r="28" spans="1:25" x14ac:dyDescent="0.2">
      <c r="A28" s="72"/>
      <c r="B28" s="68" t="str">
        <f t="shared" si="0"/>
        <v>21Y</v>
      </c>
      <c r="C28" s="68" t="str">
        <f t="shared" si="1"/>
        <v>1E</v>
      </c>
      <c r="D28" s="68" t="str">
        <f t="shared" si="2"/>
        <v>6E</v>
      </c>
      <c r="E28" s="55" t="str">
        <f t="shared" si="3"/>
        <v>EUR1E6E21Y_Quote</v>
      </c>
      <c r="F28" s="55" t="str">
        <f>_xll.qlSimpleQuote(E28,,RateTickValue,Permanent,Trigger,ObjectOverwrite)</f>
        <v>EUR1E6E21Y_Quote#0000</v>
      </c>
      <c r="G28" s="62" t="str">
        <f>_xll.ohRangeRetrieveError(F28)</f>
        <v/>
      </c>
      <c r="H28" s="127"/>
      <c r="J28" s="72"/>
      <c r="K28" s="141" t="s">
        <v>36</v>
      </c>
      <c r="L28" s="141" t="s">
        <v>62</v>
      </c>
      <c r="M28" s="141" t="s">
        <v>61</v>
      </c>
      <c r="N28" s="100" t="str">
        <f t="shared" si="4"/>
        <v>EUR1E6E21Y</v>
      </c>
      <c r="O28" s="95" t="str">
        <v>EUR1E6E21Y=ICAP</v>
      </c>
      <c r="P28" s="159" t="s">
        <v>145</v>
      </c>
      <c r="Q28" s="159" t="s">
        <v>145</v>
      </c>
      <c r="R28" s="159" t="e">
        <f>_xll.qlMidEquivalent(P28,Q28)</f>
        <v>#NUM!</v>
      </c>
      <c r="S28" s="159" t="e">
        <f t="shared" si="5"/>
        <v>#NUM!</v>
      </c>
      <c r="T28" s="25"/>
      <c r="U28" s="158" t="e">
        <v>#NUM!</v>
      </c>
      <c r="V28" s="29"/>
      <c r="W28" s="160" t="e">
        <v>#NUM!</v>
      </c>
      <c r="X28" s="96">
        <f>_xll.qlSimpleQuoteSetValue(F28,ROUND(W28/10000,6),Trigger)</f>
        <v>0</v>
      </c>
      <c r="Y28" s="153"/>
    </row>
    <row r="29" spans="1:25" x14ac:dyDescent="0.2">
      <c r="A29" s="72"/>
      <c r="B29" s="68" t="str">
        <f t="shared" si="0"/>
        <v>22Y</v>
      </c>
      <c r="C29" s="68" t="str">
        <f t="shared" si="1"/>
        <v>1E</v>
      </c>
      <c r="D29" s="68" t="str">
        <f t="shared" si="2"/>
        <v>6E</v>
      </c>
      <c r="E29" s="55" t="str">
        <f t="shared" si="3"/>
        <v>EUR1E6E22Y_Quote</v>
      </c>
      <c r="F29" s="55" t="str">
        <f>_xll.qlSimpleQuote(E29,,RateTickValue,Permanent,Trigger,ObjectOverwrite)</f>
        <v>EUR1E6E22Y_Quote#0000</v>
      </c>
      <c r="G29" s="62" t="str">
        <f>_xll.ohRangeRetrieveError(F29)</f>
        <v/>
      </c>
      <c r="H29" s="127"/>
      <c r="J29" s="72"/>
      <c r="K29" s="141" t="s">
        <v>35</v>
      </c>
      <c r="L29" s="141" t="s">
        <v>62</v>
      </c>
      <c r="M29" s="141" t="s">
        <v>61</v>
      </c>
      <c r="N29" s="100" t="str">
        <f t="shared" si="4"/>
        <v>EUR1E6E22Y</v>
      </c>
      <c r="O29" s="95" t="str">
        <v>EUR1E6E22Y=ICAP</v>
      </c>
      <c r="P29" s="159" t="s">
        <v>145</v>
      </c>
      <c r="Q29" s="159" t="s">
        <v>145</v>
      </c>
      <c r="R29" s="159" t="e">
        <f>_xll.qlMidEquivalent(P29,Q29)</f>
        <v>#NUM!</v>
      </c>
      <c r="S29" s="159" t="e">
        <f t="shared" si="5"/>
        <v>#NUM!</v>
      </c>
      <c r="T29" s="25"/>
      <c r="U29" s="158" t="e">
        <v>#NUM!</v>
      </c>
      <c r="V29" s="29"/>
      <c r="W29" s="160" t="e">
        <v>#NUM!</v>
      </c>
      <c r="X29" s="96">
        <f>_xll.qlSimpleQuoteSetValue(F29,ROUND(W29/10000,6),Trigger)</f>
        <v>0</v>
      </c>
      <c r="Y29" s="153"/>
    </row>
    <row r="30" spans="1:25" x14ac:dyDescent="0.2">
      <c r="A30" s="72"/>
      <c r="B30" s="68" t="str">
        <f t="shared" si="0"/>
        <v>23Y</v>
      </c>
      <c r="C30" s="68" t="str">
        <f t="shared" si="1"/>
        <v>1E</v>
      </c>
      <c r="D30" s="68" t="str">
        <f t="shared" si="2"/>
        <v>6E</v>
      </c>
      <c r="E30" s="55" t="str">
        <f t="shared" si="3"/>
        <v>EUR1E6E23Y_Quote</v>
      </c>
      <c r="F30" s="55" t="str">
        <f>_xll.qlSimpleQuote(E30,,RateTickValue,Permanent,Trigger,ObjectOverwrite)</f>
        <v>EUR1E6E23Y_Quote#0000</v>
      </c>
      <c r="G30" s="62" t="str">
        <f>_xll.ohRangeRetrieveError(F30)</f>
        <v/>
      </c>
      <c r="H30" s="127"/>
      <c r="J30" s="72"/>
      <c r="K30" s="141" t="s">
        <v>34</v>
      </c>
      <c r="L30" s="141" t="s">
        <v>62</v>
      </c>
      <c r="M30" s="141" t="s">
        <v>61</v>
      </c>
      <c r="N30" s="100" t="str">
        <f t="shared" si="4"/>
        <v>EUR1E6E23Y</v>
      </c>
      <c r="O30" s="95" t="str">
        <v>EUR1E6E23Y=ICAP</v>
      </c>
      <c r="P30" s="159" t="s">
        <v>145</v>
      </c>
      <c r="Q30" s="159" t="s">
        <v>145</v>
      </c>
      <c r="R30" s="159" t="e">
        <f>_xll.qlMidEquivalent(P30,Q30)</f>
        <v>#NUM!</v>
      </c>
      <c r="S30" s="159" t="e">
        <f t="shared" si="5"/>
        <v>#NUM!</v>
      </c>
      <c r="T30" s="25"/>
      <c r="U30" s="158" t="e">
        <v>#NUM!</v>
      </c>
      <c r="V30" s="29"/>
      <c r="W30" s="160" t="e">
        <v>#NUM!</v>
      </c>
      <c r="X30" s="96">
        <f>_xll.qlSimpleQuoteSetValue(F30,ROUND(W30/10000,6),Trigger)</f>
        <v>0</v>
      </c>
      <c r="Y30" s="153"/>
    </row>
    <row r="31" spans="1:25" x14ac:dyDescent="0.2">
      <c r="A31" s="72"/>
      <c r="B31" s="68" t="str">
        <f t="shared" si="0"/>
        <v>24Y</v>
      </c>
      <c r="C31" s="68" t="str">
        <f t="shared" si="1"/>
        <v>1E</v>
      </c>
      <c r="D31" s="68" t="str">
        <f t="shared" si="2"/>
        <v>6E</v>
      </c>
      <c r="E31" s="55" t="str">
        <f t="shared" si="3"/>
        <v>EUR1E6E24Y_Quote</v>
      </c>
      <c r="F31" s="55" t="str">
        <f>_xll.qlSimpleQuote(E31,,RateTickValue,Permanent,Trigger,ObjectOverwrite)</f>
        <v>EUR1E6E24Y_Quote#0000</v>
      </c>
      <c r="G31" s="62" t="str">
        <f>_xll.ohRangeRetrieveError(F31)</f>
        <v/>
      </c>
      <c r="H31" s="127"/>
      <c r="J31" s="72"/>
      <c r="K31" s="141" t="s">
        <v>33</v>
      </c>
      <c r="L31" s="141" t="s">
        <v>62</v>
      </c>
      <c r="M31" s="141" t="s">
        <v>61</v>
      </c>
      <c r="N31" s="100" t="str">
        <f t="shared" si="4"/>
        <v>EUR1E6E24Y</v>
      </c>
      <c r="O31" s="95" t="str">
        <v>EUR1E6E24Y=ICAP</v>
      </c>
      <c r="P31" s="159" t="s">
        <v>145</v>
      </c>
      <c r="Q31" s="159" t="s">
        <v>145</v>
      </c>
      <c r="R31" s="159" t="e">
        <f>_xll.qlMidEquivalent(P31,Q31)</f>
        <v>#NUM!</v>
      </c>
      <c r="S31" s="159" t="e">
        <f t="shared" si="5"/>
        <v>#NUM!</v>
      </c>
      <c r="T31" s="25"/>
      <c r="U31" s="158" t="e">
        <v>#NUM!</v>
      </c>
      <c r="V31" s="29"/>
      <c r="W31" s="160" t="e">
        <v>#NUM!</v>
      </c>
      <c r="X31" s="96">
        <f>_xll.qlSimpleQuoteSetValue(F31,ROUND(W31/10000,6),Trigger)</f>
        <v>0</v>
      </c>
      <c r="Y31" s="153"/>
    </row>
    <row r="32" spans="1:25" x14ac:dyDescent="0.2">
      <c r="A32" s="72"/>
      <c r="B32" s="68" t="str">
        <f t="shared" si="0"/>
        <v>25Y</v>
      </c>
      <c r="C32" s="68" t="str">
        <f t="shared" si="1"/>
        <v>1E</v>
      </c>
      <c r="D32" s="68" t="str">
        <f t="shared" si="2"/>
        <v>6E</v>
      </c>
      <c r="E32" s="55" t="str">
        <f t="shared" si="3"/>
        <v>EUR1E6E25Y_Quote</v>
      </c>
      <c r="F32" s="55" t="str">
        <f>_xll.qlSimpleQuote(E32,,RateTickValue,Permanent,Trigger,ObjectOverwrite)</f>
        <v>EUR1E6E25Y_Quote#0000</v>
      </c>
      <c r="G32" s="62" t="str">
        <f>_xll.ohRangeRetrieveError(F32)</f>
        <v/>
      </c>
      <c r="H32" s="127"/>
      <c r="J32" s="72"/>
      <c r="K32" s="141" t="s">
        <v>32</v>
      </c>
      <c r="L32" s="141" t="s">
        <v>62</v>
      </c>
      <c r="M32" s="141" t="s">
        <v>61</v>
      </c>
      <c r="N32" s="100" t="str">
        <f t="shared" si="4"/>
        <v>EUR1E6E25Y</v>
      </c>
      <c r="O32" s="95" t="str">
        <v>EUR1E6E25Y=ICAP</v>
      </c>
      <c r="P32" s="159">
        <v>16.7</v>
      </c>
      <c r="Q32" s="159">
        <v>0</v>
      </c>
      <c r="R32" s="159">
        <f>_xll.qlMidEquivalent(P32,Q32)</f>
        <v>16.7</v>
      </c>
      <c r="S32" s="159">
        <f t="shared" si="5"/>
        <v>0</v>
      </c>
      <c r="T32" s="25"/>
      <c r="U32" s="158">
        <v>16.7</v>
      </c>
      <c r="V32" s="29"/>
      <c r="W32" s="160">
        <v>16.7</v>
      </c>
      <c r="X32" s="96">
        <f>_xll.qlSimpleQuoteSetValue(F32,ROUND(W32/10000,6),Trigger)</f>
        <v>0</v>
      </c>
      <c r="Y32" s="153"/>
    </row>
    <row r="33" spans="1:25" x14ac:dyDescent="0.2">
      <c r="A33" s="72"/>
      <c r="B33" s="68" t="str">
        <f t="shared" si="0"/>
        <v>26Y</v>
      </c>
      <c r="C33" s="68" t="str">
        <f t="shared" si="1"/>
        <v>1E</v>
      </c>
      <c r="D33" s="68" t="str">
        <f t="shared" si="2"/>
        <v>6E</v>
      </c>
      <c r="E33" s="55" t="str">
        <f t="shared" si="3"/>
        <v>EUR1E6E26Y_Quote</v>
      </c>
      <c r="F33" s="55" t="str">
        <f>_xll.qlSimpleQuote(E33,,RateTickValue,Permanent,Trigger,ObjectOverwrite)</f>
        <v>EUR1E6E26Y_Quote#0000</v>
      </c>
      <c r="G33" s="62" t="str">
        <f>_xll.ohRangeRetrieveError(F33)</f>
        <v/>
      </c>
      <c r="H33" s="127"/>
      <c r="J33" s="72"/>
      <c r="K33" s="141" t="s">
        <v>31</v>
      </c>
      <c r="L33" s="141" t="s">
        <v>62</v>
      </c>
      <c r="M33" s="141" t="s">
        <v>61</v>
      </c>
      <c r="N33" s="100" t="str">
        <f t="shared" si="4"/>
        <v>EUR1E6E26Y</v>
      </c>
      <c r="O33" s="95" t="str">
        <v>EUR1E6E26Y=ICAP</v>
      </c>
      <c r="P33" s="159" t="s">
        <v>145</v>
      </c>
      <c r="Q33" s="159" t="s">
        <v>145</v>
      </c>
      <c r="R33" s="159" t="e">
        <f>_xll.qlMidEquivalent(P33,Q33)</f>
        <v>#NUM!</v>
      </c>
      <c r="S33" s="159" t="e">
        <f t="shared" si="5"/>
        <v>#NUM!</v>
      </c>
      <c r="T33" s="25"/>
      <c r="U33" s="158" t="e">
        <v>#NUM!</v>
      </c>
      <c r="V33" s="29"/>
      <c r="W33" s="160" t="e">
        <v>#NUM!</v>
      </c>
      <c r="X33" s="96">
        <f>_xll.qlSimpleQuoteSetValue(F33,ROUND(W33/10000,6),Trigger)</f>
        <v>0</v>
      </c>
      <c r="Y33" s="153"/>
    </row>
    <row r="34" spans="1:25" x14ac:dyDescent="0.2">
      <c r="A34" s="72"/>
      <c r="B34" s="68" t="str">
        <f t="shared" si="0"/>
        <v>27Y</v>
      </c>
      <c r="C34" s="68" t="str">
        <f t="shared" si="1"/>
        <v>1E</v>
      </c>
      <c r="D34" s="68" t="str">
        <f t="shared" si="2"/>
        <v>6E</v>
      </c>
      <c r="E34" s="55" t="str">
        <f t="shared" si="3"/>
        <v>EUR1E6E27Y_Quote</v>
      </c>
      <c r="F34" s="55" t="str">
        <f>_xll.qlSimpleQuote(E34,,RateTickValue,Permanent,Trigger,ObjectOverwrite)</f>
        <v>EUR1E6E27Y_Quote#0000</v>
      </c>
      <c r="G34" s="62" t="str">
        <f>_xll.ohRangeRetrieveError(F34)</f>
        <v/>
      </c>
      <c r="H34" s="127"/>
      <c r="J34" s="72"/>
      <c r="K34" s="141" t="s">
        <v>30</v>
      </c>
      <c r="L34" s="141" t="s">
        <v>62</v>
      </c>
      <c r="M34" s="141" t="s">
        <v>61</v>
      </c>
      <c r="N34" s="100" t="str">
        <f t="shared" si="4"/>
        <v>EUR1E6E27Y</v>
      </c>
      <c r="O34" s="95" t="str">
        <v>EUR1E6E27Y=ICAP</v>
      </c>
      <c r="P34" s="159" t="s">
        <v>145</v>
      </c>
      <c r="Q34" s="159" t="s">
        <v>145</v>
      </c>
      <c r="R34" s="159" t="e">
        <f>_xll.qlMidEquivalent(P34,Q34)</f>
        <v>#NUM!</v>
      </c>
      <c r="S34" s="159" t="e">
        <f t="shared" si="5"/>
        <v>#NUM!</v>
      </c>
      <c r="T34" s="25"/>
      <c r="U34" s="158" t="e">
        <v>#NUM!</v>
      </c>
      <c r="V34" s="29"/>
      <c r="W34" s="160" t="e">
        <v>#NUM!</v>
      </c>
      <c r="X34" s="96">
        <f>_xll.qlSimpleQuoteSetValue(F34,ROUND(W34/10000,6),Trigger)</f>
        <v>0</v>
      </c>
      <c r="Y34" s="153"/>
    </row>
    <row r="35" spans="1:25" x14ac:dyDescent="0.2">
      <c r="A35" s="72"/>
      <c r="B35" s="68" t="str">
        <f t="shared" si="0"/>
        <v>28Y</v>
      </c>
      <c r="C35" s="68" t="str">
        <f t="shared" si="1"/>
        <v>1E</v>
      </c>
      <c r="D35" s="68" t="str">
        <f t="shared" si="2"/>
        <v>6E</v>
      </c>
      <c r="E35" s="55" t="str">
        <f t="shared" si="3"/>
        <v>EUR1E6E28Y_Quote</v>
      </c>
      <c r="F35" s="55" t="str">
        <f>_xll.qlSimpleQuote(E35,,RateTickValue,Permanent,Trigger,ObjectOverwrite)</f>
        <v>EUR1E6E28Y_Quote#0000</v>
      </c>
      <c r="G35" s="62" t="str">
        <f>_xll.ohRangeRetrieveError(F35)</f>
        <v/>
      </c>
      <c r="H35" s="127"/>
      <c r="J35" s="72"/>
      <c r="K35" s="141" t="s">
        <v>29</v>
      </c>
      <c r="L35" s="141" t="s">
        <v>62</v>
      </c>
      <c r="M35" s="141" t="s">
        <v>61</v>
      </c>
      <c r="N35" s="100" t="str">
        <f t="shared" si="4"/>
        <v>EUR1E6E28Y</v>
      </c>
      <c r="O35" s="95" t="str">
        <v>EUR1E6E28Y=ICAP</v>
      </c>
      <c r="P35" s="159" t="s">
        <v>145</v>
      </c>
      <c r="Q35" s="159" t="s">
        <v>145</v>
      </c>
      <c r="R35" s="159" t="e">
        <f>_xll.qlMidEquivalent(P35,Q35)</f>
        <v>#NUM!</v>
      </c>
      <c r="S35" s="159" t="e">
        <f t="shared" si="5"/>
        <v>#NUM!</v>
      </c>
      <c r="T35" s="25"/>
      <c r="U35" s="158" t="e">
        <v>#NUM!</v>
      </c>
      <c r="V35" s="29"/>
      <c r="W35" s="160" t="e">
        <v>#NUM!</v>
      </c>
      <c r="X35" s="96">
        <f>_xll.qlSimpleQuoteSetValue(F35,ROUND(W35/10000,6),Trigger)</f>
        <v>0</v>
      </c>
      <c r="Y35" s="153"/>
    </row>
    <row r="36" spans="1:25" x14ac:dyDescent="0.2">
      <c r="A36" s="72"/>
      <c r="B36" s="68" t="str">
        <f t="shared" si="0"/>
        <v>29Y</v>
      </c>
      <c r="C36" s="68" t="str">
        <f t="shared" si="1"/>
        <v>1E</v>
      </c>
      <c r="D36" s="68" t="str">
        <f t="shared" si="2"/>
        <v>6E</v>
      </c>
      <c r="E36" s="55" t="str">
        <f t="shared" si="3"/>
        <v>EUR1E6E29Y_Quote</v>
      </c>
      <c r="F36" s="55" t="str">
        <f>_xll.qlSimpleQuote(E36,,RateTickValue,Permanent,Trigger,ObjectOverwrite)</f>
        <v>EUR1E6E29Y_Quote#0000</v>
      </c>
      <c r="G36" s="62" t="str">
        <f>_xll.ohRangeRetrieveError(F36)</f>
        <v/>
      </c>
      <c r="H36" s="127"/>
      <c r="J36" s="72"/>
      <c r="K36" s="141" t="s">
        <v>28</v>
      </c>
      <c r="L36" s="141" t="s">
        <v>62</v>
      </c>
      <c r="M36" s="141" t="s">
        <v>61</v>
      </c>
      <c r="N36" s="100" t="str">
        <f t="shared" si="4"/>
        <v>EUR1E6E29Y</v>
      </c>
      <c r="O36" s="95" t="str">
        <v>EUR1E6E29Y=ICAP</v>
      </c>
      <c r="P36" s="159" t="s">
        <v>145</v>
      </c>
      <c r="Q36" s="159" t="s">
        <v>145</v>
      </c>
      <c r="R36" s="159" t="e">
        <f>_xll.qlMidEquivalent(P36,Q36)</f>
        <v>#NUM!</v>
      </c>
      <c r="S36" s="159" t="e">
        <f t="shared" si="5"/>
        <v>#NUM!</v>
      </c>
      <c r="T36" s="25"/>
      <c r="U36" s="158" t="e">
        <v>#NUM!</v>
      </c>
      <c r="V36" s="29"/>
      <c r="W36" s="160" t="e">
        <v>#NUM!</v>
      </c>
      <c r="X36" s="96">
        <f>_xll.qlSimpleQuoteSetValue(F36,ROUND(W36/10000,6),Trigger)</f>
        <v>0</v>
      </c>
      <c r="Y36" s="153"/>
    </row>
    <row r="37" spans="1:25" x14ac:dyDescent="0.2">
      <c r="A37" s="72"/>
      <c r="B37" s="68" t="str">
        <f t="shared" si="0"/>
        <v>30Y</v>
      </c>
      <c r="C37" s="68" t="str">
        <f t="shared" si="1"/>
        <v>1E</v>
      </c>
      <c r="D37" s="68" t="str">
        <f t="shared" si="2"/>
        <v>6E</v>
      </c>
      <c r="E37" s="55" t="str">
        <f t="shared" si="3"/>
        <v>EUR1E6E30Y_Quote</v>
      </c>
      <c r="F37" s="55" t="str">
        <f>_xll.qlSimpleQuote(E37,,RateTickValue,Permanent,Trigger,ObjectOverwrite)</f>
        <v>EUR1E6E30Y_Quote#0000</v>
      </c>
      <c r="G37" s="62" t="str">
        <f>_xll.ohRangeRetrieveError(F37)</f>
        <v/>
      </c>
      <c r="H37" s="127"/>
      <c r="J37" s="72"/>
      <c r="K37" s="141" t="s">
        <v>27</v>
      </c>
      <c r="L37" s="141" t="s">
        <v>62</v>
      </c>
      <c r="M37" s="141" t="s">
        <v>61</v>
      </c>
      <c r="N37" s="100" t="str">
        <f t="shared" si="4"/>
        <v>EUR1E6E30Y</v>
      </c>
      <c r="O37" s="95" t="str">
        <v>EUR1E6E30Y=ICAP</v>
      </c>
      <c r="P37" s="159">
        <v>14.700000000000001</v>
      </c>
      <c r="Q37" s="159">
        <v>0</v>
      </c>
      <c r="R37" s="159">
        <f>_xll.qlMidEquivalent(P37,Q37)</f>
        <v>14.700000000000001</v>
      </c>
      <c r="S37" s="159">
        <f t="shared" si="5"/>
        <v>0</v>
      </c>
      <c r="T37" s="25"/>
      <c r="U37" s="158">
        <v>14.700000000000001</v>
      </c>
      <c r="V37" s="29"/>
      <c r="W37" s="160">
        <v>14.700000000000001</v>
      </c>
      <c r="X37" s="96">
        <f>_xll.qlSimpleQuoteSetValue(F37,ROUND(W37/10000,6),Trigger)</f>
        <v>0</v>
      </c>
      <c r="Y37" s="153"/>
    </row>
    <row r="38" spans="1:25" x14ac:dyDescent="0.2">
      <c r="A38" s="72"/>
      <c r="B38" s="68" t="str">
        <f t="shared" si="0"/>
        <v>35Y</v>
      </c>
      <c r="C38" s="68" t="str">
        <f t="shared" si="1"/>
        <v>1E</v>
      </c>
      <c r="D38" s="68" t="str">
        <f t="shared" si="2"/>
        <v>6E</v>
      </c>
      <c r="E38" s="55" t="str">
        <f t="shared" si="3"/>
        <v>EUR1E6E35Y_Quote</v>
      </c>
      <c r="F38" s="55" t="str">
        <f>_xll.qlSimpleQuote(E38,,RateTickValue,Permanent,Trigger,ObjectOverwrite)</f>
        <v>EUR1E6E35Y_Quote#0000</v>
      </c>
      <c r="G38" s="62" t="str">
        <f>_xll.ohRangeRetrieveError(F38)</f>
        <v/>
      </c>
      <c r="H38" s="127"/>
      <c r="J38" s="72"/>
      <c r="K38" s="141" t="s">
        <v>26</v>
      </c>
      <c r="L38" s="141" t="s">
        <v>62</v>
      </c>
      <c r="M38" s="141" t="s">
        <v>61</v>
      </c>
      <c r="N38" s="100" t="str">
        <f t="shared" si="4"/>
        <v>EUR1E6E35Y</v>
      </c>
      <c r="O38" s="95" t="str">
        <v>EUR1E6E35Y=ICAP</v>
      </c>
      <c r="P38" s="159" t="s">
        <v>145</v>
      </c>
      <c r="Q38" s="159" t="s">
        <v>145</v>
      </c>
      <c r="R38" s="159" t="e">
        <f>_xll.qlMidEquivalent(P38,Q38)</f>
        <v>#NUM!</v>
      </c>
      <c r="S38" s="159" t="e">
        <f t="shared" si="5"/>
        <v>#NUM!</v>
      </c>
      <c r="T38" s="25"/>
      <c r="U38" s="158" t="e">
        <v>#NUM!</v>
      </c>
      <c r="V38" s="29"/>
      <c r="W38" s="160" t="e">
        <v>#NUM!</v>
      </c>
      <c r="X38" s="96">
        <f>_xll.qlSimpleQuoteSetValue(F38,ROUND(W38/10000,6),Trigger)</f>
        <v>0</v>
      </c>
      <c r="Y38" s="153"/>
    </row>
    <row r="39" spans="1:25" x14ac:dyDescent="0.2">
      <c r="A39" s="72"/>
      <c r="B39" s="68" t="str">
        <f t="shared" si="0"/>
        <v>40Y</v>
      </c>
      <c r="C39" s="68" t="str">
        <f t="shared" si="1"/>
        <v>1E</v>
      </c>
      <c r="D39" s="68" t="str">
        <f t="shared" si="2"/>
        <v>6E</v>
      </c>
      <c r="E39" s="55" t="str">
        <f t="shared" si="3"/>
        <v>EUR1E6E40Y_Quote</v>
      </c>
      <c r="F39" s="55" t="str">
        <f>_xll.qlSimpleQuote(E39,,RateTickValue,Permanent,Trigger,ObjectOverwrite)</f>
        <v>EUR1E6E40Y_Quote#0000</v>
      </c>
      <c r="G39" s="62" t="str">
        <f>_xll.ohRangeRetrieveError(F39)</f>
        <v/>
      </c>
      <c r="H39" s="127"/>
      <c r="J39" s="72"/>
      <c r="K39" s="141" t="s">
        <v>25</v>
      </c>
      <c r="L39" s="141" t="s">
        <v>62</v>
      </c>
      <c r="M39" s="141" t="s">
        <v>61</v>
      </c>
      <c r="N39" s="100" t="str">
        <f t="shared" si="4"/>
        <v>EUR1E6E40Y</v>
      </c>
      <c r="O39" s="95" t="str">
        <v>EUR1E6E40Y=ICAP</v>
      </c>
      <c r="P39" s="159">
        <v>12.1</v>
      </c>
      <c r="Q39" s="159">
        <v>0</v>
      </c>
      <c r="R39" s="159">
        <f>_xll.qlMidEquivalent(P39,Q39)</f>
        <v>12.1</v>
      </c>
      <c r="S39" s="159">
        <f t="shared" si="5"/>
        <v>0</v>
      </c>
      <c r="T39" s="25"/>
      <c r="U39" s="158">
        <v>12.1</v>
      </c>
      <c r="V39" s="29"/>
      <c r="W39" s="160">
        <v>12.1</v>
      </c>
      <c r="X39" s="96">
        <f>_xll.qlSimpleQuoteSetValue(F39,ROUND(W39/10000,6),Trigger)</f>
        <v>0</v>
      </c>
      <c r="Y39" s="153"/>
    </row>
    <row r="40" spans="1:25" x14ac:dyDescent="0.2">
      <c r="A40" s="72"/>
      <c r="B40" s="68" t="str">
        <f t="shared" si="0"/>
        <v>50Y</v>
      </c>
      <c r="C40" s="68" t="str">
        <f t="shared" si="1"/>
        <v>1E</v>
      </c>
      <c r="D40" s="68" t="str">
        <f t="shared" si="2"/>
        <v>6E</v>
      </c>
      <c r="E40" s="55" t="str">
        <f t="shared" si="3"/>
        <v>EUR1E6E50Y_Quote</v>
      </c>
      <c r="F40" s="69" t="str">
        <f>_xll.qlSimpleQuote(E40,,RateTickValue,Permanent,Trigger,ObjectOverwrite)</f>
        <v>EUR1E6E50Y_Quote#0000</v>
      </c>
      <c r="G40" s="62" t="str">
        <f>_xll.ohRangeRetrieveError(F40)</f>
        <v/>
      </c>
      <c r="H40" s="127"/>
      <c r="J40" s="72"/>
      <c r="K40" s="141" t="s">
        <v>24</v>
      </c>
      <c r="L40" s="141" t="s">
        <v>62</v>
      </c>
      <c r="M40" s="141" t="s">
        <v>61</v>
      </c>
      <c r="N40" s="100" t="str">
        <f t="shared" si="4"/>
        <v>EUR1E6E50Y</v>
      </c>
      <c r="O40" s="95" t="str">
        <v>EUR1E6E50Y=ICAP</v>
      </c>
      <c r="P40" s="159">
        <v>10.4</v>
      </c>
      <c r="Q40" s="159">
        <v>0</v>
      </c>
      <c r="R40" s="159">
        <f>_xll.qlMidEquivalent(P40,Q40)</f>
        <v>10.4</v>
      </c>
      <c r="S40" s="159">
        <f t="shared" si="5"/>
        <v>0</v>
      </c>
      <c r="T40" s="25"/>
      <c r="U40" s="158">
        <v>10.4</v>
      </c>
      <c r="V40" s="29"/>
      <c r="W40" s="160">
        <v>10.4</v>
      </c>
      <c r="X40" s="96">
        <f>_xll.qlSimpleQuoteSetValue(F40,ROUND(W40/10000,6),Trigger)</f>
        <v>0</v>
      </c>
      <c r="Y40" s="153"/>
    </row>
    <row r="41" spans="1:25" x14ac:dyDescent="0.2">
      <c r="A41" s="72"/>
      <c r="B41" s="70" t="str">
        <f t="shared" si="0"/>
        <v>60Y</v>
      </c>
      <c r="C41" s="70" t="str">
        <f t="shared" si="1"/>
        <v>1E</v>
      </c>
      <c r="D41" s="70" t="str">
        <f t="shared" si="2"/>
        <v>6E</v>
      </c>
      <c r="E41" s="60" t="str">
        <f t="shared" si="3"/>
        <v>EUR1E6E60Y_Quote</v>
      </c>
      <c r="F41" s="71" t="str">
        <f>_xll.qlSimpleQuote(E41,,RateTickValue,Permanent,Trigger,ObjectOverwrite)</f>
        <v>EUR1E6E60Y_Quote#0000</v>
      </c>
      <c r="G41" s="64" t="str">
        <f>_xll.ohRangeRetrieveError(F41)</f>
        <v/>
      </c>
      <c r="H41" s="127"/>
      <c r="J41" s="72"/>
      <c r="K41" s="150" t="s">
        <v>23</v>
      </c>
      <c r="L41" s="150" t="s">
        <v>62</v>
      </c>
      <c r="M41" s="150" t="s">
        <v>61</v>
      </c>
      <c r="N41" s="103" t="str">
        <f t="shared" si="4"/>
        <v>EUR1E6E60Y</v>
      </c>
      <c r="O41" s="98" t="str">
        <v>EUR1E6E60Y=ICAP</v>
      </c>
      <c r="P41" s="161">
        <v>9.3000000000000007</v>
      </c>
      <c r="Q41" s="161">
        <v>0</v>
      </c>
      <c r="R41" s="161">
        <f>_xll.qlMidEquivalent(P41,Q41)</f>
        <v>9.3000000000000007</v>
      </c>
      <c r="S41" s="161">
        <f t="shared" si="5"/>
        <v>0</v>
      </c>
      <c r="T41" s="25"/>
      <c r="U41" s="158">
        <v>9.3000000000000007</v>
      </c>
      <c r="V41" s="29"/>
      <c r="W41" s="162">
        <v>9.3000000000000007</v>
      </c>
      <c r="X41" s="99">
        <f>_xll.qlSimpleQuoteSetValue(F41,ROUND(W41/10000,6),Trigger)</f>
        <v>0</v>
      </c>
      <c r="Y41" s="153"/>
    </row>
    <row r="42" spans="1:25" x14ac:dyDescent="0.2">
      <c r="A42" s="132"/>
      <c r="B42" s="133"/>
      <c r="C42" s="133"/>
      <c r="D42" s="133"/>
      <c r="E42" s="133"/>
      <c r="F42" s="163"/>
      <c r="G42" s="163"/>
      <c r="H42" s="134"/>
      <c r="J42" s="132"/>
      <c r="K42" s="164"/>
      <c r="L42" s="164"/>
      <c r="M42" s="164"/>
      <c r="N42" s="164"/>
      <c r="O42" s="164"/>
      <c r="P42" s="164"/>
      <c r="Q42" s="164"/>
      <c r="R42" s="164"/>
      <c r="S42" s="251"/>
      <c r="T42" s="133"/>
      <c r="U42" s="164"/>
      <c r="V42" s="133"/>
      <c r="W42" s="164"/>
      <c r="X42" s="164"/>
      <c r="Y42" s="165"/>
    </row>
  </sheetData>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86"/>
      <c r="C1" s="86"/>
      <c r="D1" s="86"/>
      <c r="E1" s="86"/>
      <c r="F1" s="86"/>
      <c r="G1" s="86"/>
      <c r="H1" s="87"/>
      <c r="J1" s="235" t="s">
        <v>211</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25</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ht="21" customHeight="1" x14ac:dyDescent="0.2">
      <c r="A4" s="72"/>
      <c r="B4" s="56" t="s">
        <v>20</v>
      </c>
      <c r="C4" s="56"/>
      <c r="D4" s="56"/>
      <c r="E4" s="57" t="s">
        <v>183</v>
      </c>
      <c r="F4" s="57" t="s">
        <v>203</v>
      </c>
      <c r="G4" s="63" t="s">
        <v>202</v>
      </c>
      <c r="H4" s="127"/>
      <c r="J4" s="207"/>
      <c r="K4" s="244"/>
      <c r="L4" s="246"/>
      <c r="M4" s="246"/>
      <c r="N4" s="246" t="s">
        <v>150</v>
      </c>
      <c r="O4" s="67" t="str">
        <f>_xll.RData(O5:O41,P4:Q4,,ReutersRtMode,,P5)</f>
        <v>Paused at 17:15:04</v>
      </c>
      <c r="P4" s="246" t="s">
        <v>119</v>
      </c>
      <c r="Q4" s="246" t="s">
        <v>95</v>
      </c>
      <c r="R4" s="193" t="s">
        <v>214</v>
      </c>
      <c r="S4" s="193" t="s">
        <v>199</v>
      </c>
      <c r="T4" s="204"/>
      <c r="U4" s="246" t="s">
        <v>116</v>
      </c>
      <c r="V4" s="205"/>
      <c r="W4" s="244" t="s">
        <v>114</v>
      </c>
      <c r="X4" s="246" t="s">
        <v>113</v>
      </c>
      <c r="Y4" s="208"/>
    </row>
    <row r="5" spans="1:25" ht="11.25" customHeight="1" x14ac:dyDescent="0.2">
      <c r="A5" s="72"/>
      <c r="B5" s="68" t="str">
        <f t="shared" ref="B5:B41" si="0">K5</f>
        <v>1Y</v>
      </c>
      <c r="C5" s="68" t="str">
        <f t="shared" ref="C5:C41" si="1">L5</f>
        <v>3E</v>
      </c>
      <c r="D5" s="68" t="str">
        <f t="shared" ref="D5:D41" si="2">M5</f>
        <v>6E</v>
      </c>
      <c r="E5" s="55" t="str">
        <f t="shared" ref="E5:E41" si="3">IF(ISBLANK(C5),"#",Currency&amp;$C5&amp;$D5&amp;$B5&amp;QuoteSuffix)</f>
        <v>EUR3E6E1Y_Quote</v>
      </c>
      <c r="F5" s="55" t="str">
        <f>_xll.qlSimpleQuote(E5,,RateTickValue,Permanent,Trigger,ObjectOverwrite)</f>
        <v>EUR3E6E1Y_Quote#0000</v>
      </c>
      <c r="G5" s="62" t="str">
        <f>_xll.ohRangeRetrieveError(F5)</f>
        <v/>
      </c>
      <c r="H5" s="127"/>
      <c r="J5" s="157"/>
      <c r="K5" s="299" t="s">
        <v>5</v>
      </c>
      <c r="L5" s="299" t="s">
        <v>67</v>
      </c>
      <c r="M5" s="299" t="s">
        <v>61</v>
      </c>
      <c r="N5" s="228" t="str">
        <f t="shared" ref="N5:N41" si="4">Currency&amp;$L5&amp;$M5&amp;$K5</f>
        <v>EUR3E6E1Y</v>
      </c>
      <c r="O5" s="300" t="str">
        <f t="array" ref="O5:O41">Instruments&amp;"="&amp;VLOOKUP(Contributor,ContributorTable,2,FALSE)</f>
        <v>EUR3E6E1Y=ICAP</v>
      </c>
      <c r="P5" s="159">
        <v>12.5</v>
      </c>
      <c r="Q5" s="159">
        <v>13.5</v>
      </c>
      <c r="R5" s="159">
        <f>_xll.qlMidSafe(P5,Q5)</f>
        <v>13</v>
      </c>
      <c r="S5" s="159">
        <f t="shared" ref="S5:S41" si="5">(R5-P5)*2</f>
        <v>1</v>
      </c>
      <c r="T5" s="204"/>
      <c r="U5" s="158">
        <v>13</v>
      </c>
      <c r="V5" s="205"/>
      <c r="W5" s="160">
        <f t="array" ref="W5:W41">QuoteLive</f>
        <v>13</v>
      </c>
      <c r="X5" s="230">
        <f>_xll.qlSimpleQuoteSetValue(F5,ROUND(W5/10000,6),Trigger)</f>
        <v>-5.0000000000000131E-6</v>
      </c>
      <c r="Y5" s="208"/>
    </row>
    <row r="6" spans="1:25" ht="11.25" customHeight="1" x14ac:dyDescent="0.2">
      <c r="A6" s="72"/>
      <c r="B6" s="68" t="str">
        <f t="shared" si="0"/>
        <v>15M</v>
      </c>
      <c r="C6" s="68" t="str">
        <f t="shared" si="1"/>
        <v>3E</v>
      </c>
      <c r="D6" s="68" t="str">
        <f t="shared" si="2"/>
        <v>6E</v>
      </c>
      <c r="E6" s="55" t="str">
        <f t="shared" si="3"/>
        <v>EUR3E6E15M_Quote</v>
      </c>
      <c r="F6" s="55" t="str">
        <f>_xll.qlSimpleQuote(E6,,RateTickValue,Permanent,Trigger,ObjectOverwrite)</f>
        <v>EUR3E6E15M_Quote#0000</v>
      </c>
      <c r="G6" s="62" t="str">
        <f>_xll.ohRangeRetrieveError(F6)</f>
        <v/>
      </c>
      <c r="H6" s="127"/>
      <c r="J6" s="157"/>
      <c r="K6" s="299" t="s">
        <v>65</v>
      </c>
      <c r="L6" s="299" t="s">
        <v>67</v>
      </c>
      <c r="M6" s="299" t="s">
        <v>61</v>
      </c>
      <c r="N6" s="228" t="str">
        <f t="shared" si="4"/>
        <v>EUR3E6E15M</v>
      </c>
      <c r="O6" s="300" t="str">
        <v>EUR3E6E15M=ICAP</v>
      </c>
      <c r="P6" s="159" t="s">
        <v>145</v>
      </c>
      <c r="Q6" s="159" t="s">
        <v>145</v>
      </c>
      <c r="R6" s="159" t="e">
        <f>_xll.qlMidSafe(P6,Q6)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3E</v>
      </c>
      <c r="D7" s="68" t="str">
        <f t="shared" si="2"/>
        <v>6E</v>
      </c>
      <c r="E7" s="55" t="str">
        <f t="shared" si="3"/>
        <v>EUR3E6E18M_Quote</v>
      </c>
      <c r="F7" s="55" t="str">
        <f>_xll.qlSimpleQuote(E7,,RateTickValue,Permanent,Trigger,ObjectOverwrite)</f>
        <v>EUR3E6E18M_Quote#0000</v>
      </c>
      <c r="G7" s="62" t="str">
        <f>_xll.ohRangeRetrieveError(F7)</f>
        <v/>
      </c>
      <c r="H7" s="127"/>
      <c r="J7" s="157"/>
      <c r="K7" s="299" t="s">
        <v>64</v>
      </c>
      <c r="L7" s="299" t="s">
        <v>67</v>
      </c>
      <c r="M7" s="299" t="s">
        <v>61</v>
      </c>
      <c r="N7" s="228" t="str">
        <f t="shared" si="4"/>
        <v>EUR3E6E18M</v>
      </c>
      <c r="O7" s="300" t="str">
        <v>EUR3E6E18M=ICAP</v>
      </c>
      <c r="P7" s="159">
        <v>13.200000000000001</v>
      </c>
      <c r="Q7" s="159">
        <v>14.200000000000001</v>
      </c>
      <c r="R7" s="159">
        <f>_xll.qlMidSafe(P7,Q7)</f>
        <v>13.700000000000001</v>
      </c>
      <c r="S7" s="159">
        <f t="shared" si="5"/>
        <v>1</v>
      </c>
      <c r="T7" s="204"/>
      <c r="U7" s="158">
        <v>13.700000000000001</v>
      </c>
      <c r="V7" s="205"/>
      <c r="W7" s="160">
        <v>13.700000000000001</v>
      </c>
      <c r="X7" s="230">
        <f>_xll.qlSimpleQuoteSetValue(F7,ROUND(W7/10000,6),Trigger)</f>
        <v>0</v>
      </c>
      <c r="Y7" s="208"/>
    </row>
    <row r="8" spans="1:25" ht="11.25" customHeight="1" x14ac:dyDescent="0.2">
      <c r="A8" s="72"/>
      <c r="B8" s="68" t="str">
        <f t="shared" si="0"/>
        <v>21M</v>
      </c>
      <c r="C8" s="68" t="str">
        <f t="shared" si="1"/>
        <v>3E</v>
      </c>
      <c r="D8" s="68" t="str">
        <f t="shared" si="2"/>
        <v>6E</v>
      </c>
      <c r="E8" s="55" t="str">
        <f t="shared" si="3"/>
        <v>EUR3E6E21M_Quote</v>
      </c>
      <c r="F8" s="55" t="str">
        <f>_xll.qlSimpleQuote(E8,,RateTickValue,Permanent,Trigger,ObjectOverwrite)</f>
        <v>EUR3E6E21M_Quote#0000</v>
      </c>
      <c r="G8" s="62" t="str">
        <f>_xll.ohRangeRetrieveError(F8)</f>
        <v/>
      </c>
      <c r="H8" s="127"/>
      <c r="J8" s="157"/>
      <c r="K8" s="299" t="s">
        <v>63</v>
      </c>
      <c r="L8" s="299" t="s">
        <v>67</v>
      </c>
      <c r="M8" s="299" t="s">
        <v>61</v>
      </c>
      <c r="N8" s="228" t="str">
        <f t="shared" si="4"/>
        <v>EUR3E6E21M</v>
      </c>
      <c r="O8" s="300" t="str">
        <v>EUR3E6E21M=ICAP</v>
      </c>
      <c r="P8" s="159" t="s">
        <v>145</v>
      </c>
      <c r="Q8" s="159" t="s">
        <v>145</v>
      </c>
      <c r="R8" s="159" t="e">
        <f>_xll.qlMidSafe(P8,Q8)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3E</v>
      </c>
      <c r="D9" s="68" t="str">
        <f t="shared" si="2"/>
        <v>6E</v>
      </c>
      <c r="E9" s="55" t="str">
        <f t="shared" si="3"/>
        <v>EUR3E6E2Y_Quote</v>
      </c>
      <c r="F9" s="55" t="str">
        <f>_xll.qlSimpleQuote(E9,,RateTickValue,Permanent,Trigger,ObjectOverwrite)</f>
        <v>EUR3E6E2Y_Quote#0000</v>
      </c>
      <c r="G9" s="62" t="str">
        <f>_xll.ohRangeRetrieveError(F9)</f>
        <v/>
      </c>
      <c r="H9" s="127"/>
      <c r="J9" s="207"/>
      <c r="K9" s="299" t="s">
        <v>55</v>
      </c>
      <c r="L9" s="299" t="s">
        <v>67</v>
      </c>
      <c r="M9" s="299" t="s">
        <v>61</v>
      </c>
      <c r="N9" s="228" t="str">
        <f t="shared" si="4"/>
        <v>EUR3E6E2Y</v>
      </c>
      <c r="O9" s="300" t="str">
        <v>EUR3E6E2Y=ICAP</v>
      </c>
      <c r="P9" s="159">
        <v>13.55</v>
      </c>
      <c r="Q9" s="159">
        <v>14.55</v>
      </c>
      <c r="R9" s="159">
        <f>_xll.qlMidSafe(P9,Q9)</f>
        <v>14.05</v>
      </c>
      <c r="S9" s="159">
        <f t="shared" si="5"/>
        <v>1</v>
      </c>
      <c r="T9" s="204"/>
      <c r="U9" s="158">
        <v>14.05</v>
      </c>
      <c r="V9" s="205"/>
      <c r="W9" s="160">
        <v>14.05</v>
      </c>
      <c r="X9" s="230">
        <f>_xll.qlSimpleQuoteSetValue(F9,ROUND(W9/10000,6),Trigger)</f>
        <v>-5.0000000000000131E-6</v>
      </c>
      <c r="Y9" s="208"/>
    </row>
    <row r="10" spans="1:25" ht="11.25" customHeight="1" x14ac:dyDescent="0.2">
      <c r="A10" s="72"/>
      <c r="B10" s="68" t="str">
        <f t="shared" si="0"/>
        <v>3Y</v>
      </c>
      <c r="C10" s="68" t="str">
        <f t="shared" si="1"/>
        <v>3E</v>
      </c>
      <c r="D10" s="68" t="str">
        <f t="shared" si="2"/>
        <v>6E</v>
      </c>
      <c r="E10" s="55" t="str">
        <f t="shared" si="3"/>
        <v>EUR3E6E3Y_Quote</v>
      </c>
      <c r="F10" s="55" t="str">
        <f>_xll.qlSimpleQuote(E10,,RateTickValue,Permanent,Trigger,ObjectOverwrite)</f>
        <v>EUR3E6E3Y_Quote#0000</v>
      </c>
      <c r="G10" s="62" t="str">
        <f>_xll.ohRangeRetrieveError(F10)</f>
        <v/>
      </c>
      <c r="H10" s="127"/>
      <c r="J10" s="207"/>
      <c r="K10" s="299" t="s">
        <v>54</v>
      </c>
      <c r="L10" s="299" t="s">
        <v>67</v>
      </c>
      <c r="M10" s="299" t="s">
        <v>61</v>
      </c>
      <c r="N10" s="228" t="str">
        <f t="shared" si="4"/>
        <v>EUR3E6E3Y</v>
      </c>
      <c r="O10" s="300" t="str">
        <v>EUR3E6E3Y=ICAP</v>
      </c>
      <c r="P10" s="159">
        <v>14.450000000000001</v>
      </c>
      <c r="Q10" s="159">
        <v>15.450000000000001</v>
      </c>
      <c r="R10" s="159">
        <f>_xll.qlMidSafe(P10,Q10)</f>
        <v>14.950000000000001</v>
      </c>
      <c r="S10" s="159">
        <f t="shared" si="5"/>
        <v>1</v>
      </c>
      <c r="T10" s="204"/>
      <c r="U10" s="158">
        <v>14.950000000000001</v>
      </c>
      <c r="V10" s="205"/>
      <c r="W10" s="160">
        <v>14.950000000000001</v>
      </c>
      <c r="X10" s="230">
        <f>_xll.qlSimpleQuoteSetValue(F10,ROUND(W10/10000,6),Trigger)</f>
        <v>0</v>
      </c>
      <c r="Y10" s="208"/>
    </row>
    <row r="11" spans="1:25" ht="11.25" customHeight="1" x14ac:dyDescent="0.2">
      <c r="A11" s="72"/>
      <c r="B11" s="68" t="str">
        <f t="shared" si="0"/>
        <v>4Y</v>
      </c>
      <c r="C11" s="68" t="str">
        <f t="shared" si="1"/>
        <v>3E</v>
      </c>
      <c r="D11" s="68" t="str">
        <f t="shared" si="2"/>
        <v>6E</v>
      </c>
      <c r="E11" s="55" t="str">
        <f t="shared" si="3"/>
        <v>EUR3E6E4Y_Quote</v>
      </c>
      <c r="F11" s="55" t="str">
        <f>_xll.qlSimpleQuote(E11,,RateTickValue,Permanent,Trigger,ObjectOverwrite)</f>
        <v>EUR3E6E4Y_Quote#0000</v>
      </c>
      <c r="G11" s="62" t="str">
        <f>_xll.ohRangeRetrieveError(F11)</f>
        <v/>
      </c>
      <c r="H11" s="127"/>
      <c r="J11" s="207"/>
      <c r="K11" s="299" t="s">
        <v>53</v>
      </c>
      <c r="L11" s="299" t="s">
        <v>67</v>
      </c>
      <c r="M11" s="299" t="s">
        <v>61</v>
      </c>
      <c r="N11" s="228" t="str">
        <f t="shared" si="4"/>
        <v>EUR3E6E4Y</v>
      </c>
      <c r="O11" s="300" t="str">
        <v>EUR3E6E4Y=ICAP</v>
      </c>
      <c r="P11" s="159">
        <v>15.200000000000001</v>
      </c>
      <c r="Q11" s="159">
        <v>16.2</v>
      </c>
      <c r="R11" s="159">
        <f>_xll.qlMidSafe(P11,Q11)</f>
        <v>15.7</v>
      </c>
      <c r="S11" s="159">
        <f t="shared" si="5"/>
        <v>0.99999999999999645</v>
      </c>
      <c r="T11" s="204"/>
      <c r="U11" s="158">
        <v>15.7</v>
      </c>
      <c r="V11" s="205"/>
      <c r="W11" s="160">
        <v>15.7</v>
      </c>
      <c r="X11" s="230">
        <f>_xll.qlSimpleQuoteSetValue(F11,ROUND(W11/10000,6),Trigger)</f>
        <v>0</v>
      </c>
      <c r="Y11" s="208"/>
    </row>
    <row r="12" spans="1:25" ht="11.25" customHeight="1" x14ac:dyDescent="0.2">
      <c r="A12" s="72"/>
      <c r="B12" s="68" t="str">
        <f t="shared" si="0"/>
        <v>5Y</v>
      </c>
      <c r="C12" s="68" t="str">
        <f t="shared" si="1"/>
        <v>3E</v>
      </c>
      <c r="D12" s="68" t="str">
        <f t="shared" si="2"/>
        <v>6E</v>
      </c>
      <c r="E12" s="55" t="str">
        <f t="shared" si="3"/>
        <v>EUR3E6E5Y_Quote</v>
      </c>
      <c r="F12" s="55" t="str">
        <f>_xll.qlSimpleQuote(E12,,RateTickValue,Permanent,Trigger,ObjectOverwrite)</f>
        <v>EUR3E6E5Y_Quote#0000</v>
      </c>
      <c r="G12" s="62" t="str">
        <f>_xll.ohRangeRetrieveError(F12)</f>
        <v/>
      </c>
      <c r="H12" s="127"/>
      <c r="J12" s="207"/>
      <c r="K12" s="299" t="s">
        <v>52</v>
      </c>
      <c r="L12" s="299" t="s">
        <v>67</v>
      </c>
      <c r="M12" s="299" t="s">
        <v>61</v>
      </c>
      <c r="N12" s="228" t="str">
        <f t="shared" si="4"/>
        <v>EUR3E6E5Y</v>
      </c>
      <c r="O12" s="300" t="str">
        <v>EUR3E6E5Y=ICAP</v>
      </c>
      <c r="P12" s="159">
        <v>15.600000000000001</v>
      </c>
      <c r="Q12" s="159">
        <v>16.600000000000001</v>
      </c>
      <c r="R12" s="159">
        <f>_xll.qlMidSafe(P12,Q12)</f>
        <v>16.100000000000001</v>
      </c>
      <c r="S12" s="159">
        <f t="shared" si="5"/>
        <v>1</v>
      </c>
      <c r="T12" s="204"/>
      <c r="U12" s="158">
        <v>16.100000000000001</v>
      </c>
      <c r="V12" s="205"/>
      <c r="W12" s="160">
        <v>16.100000000000001</v>
      </c>
      <c r="X12" s="230">
        <f>_xll.qlSimpleQuoteSetValue(F12,ROUND(W12/10000,6),Trigger)</f>
        <v>0</v>
      </c>
      <c r="Y12" s="208"/>
    </row>
    <row r="13" spans="1:25" ht="11.25" customHeight="1" x14ac:dyDescent="0.2">
      <c r="A13" s="72"/>
      <c r="B13" s="68" t="str">
        <f t="shared" si="0"/>
        <v>6Y</v>
      </c>
      <c r="C13" s="68" t="str">
        <f t="shared" si="1"/>
        <v>3E</v>
      </c>
      <c r="D13" s="68" t="str">
        <f t="shared" si="2"/>
        <v>6E</v>
      </c>
      <c r="E13" s="55" t="str">
        <f t="shared" si="3"/>
        <v>EUR3E6E6Y_Quote</v>
      </c>
      <c r="F13" s="55" t="str">
        <f>_xll.qlSimpleQuote(E13,,RateTickValue,Permanent,Trigger,ObjectOverwrite)</f>
        <v>EUR3E6E6Y_Quote#0000</v>
      </c>
      <c r="G13" s="62" t="str">
        <f>_xll.ohRangeRetrieveError(F13)</f>
        <v/>
      </c>
      <c r="H13" s="127"/>
      <c r="J13" s="207"/>
      <c r="K13" s="299" t="s">
        <v>51</v>
      </c>
      <c r="L13" s="299" t="s">
        <v>67</v>
      </c>
      <c r="M13" s="299" t="s">
        <v>61</v>
      </c>
      <c r="N13" s="228" t="str">
        <f t="shared" si="4"/>
        <v>EUR3E6E6Y</v>
      </c>
      <c r="O13" s="300" t="str">
        <v>EUR3E6E6Y=ICAP</v>
      </c>
      <c r="P13" s="159">
        <v>15.65</v>
      </c>
      <c r="Q13" s="159">
        <v>16.649999999999999</v>
      </c>
      <c r="R13" s="159">
        <f>_xll.qlMidSafe(P13,Q13)</f>
        <v>16.149999999999999</v>
      </c>
      <c r="S13" s="159">
        <f t="shared" si="5"/>
        <v>0.99999999999999645</v>
      </c>
      <c r="T13" s="204"/>
      <c r="U13" s="158">
        <v>16.149999999999999</v>
      </c>
      <c r="V13" s="205"/>
      <c r="W13" s="160">
        <v>16.149999999999999</v>
      </c>
      <c r="X13" s="230">
        <f>_xll.qlSimpleQuoteSetValue(F13,ROUND(W13/10000,6),Trigger)</f>
        <v>0</v>
      </c>
      <c r="Y13" s="208"/>
    </row>
    <row r="14" spans="1:25" ht="11.25" customHeight="1" x14ac:dyDescent="0.2">
      <c r="A14" s="72"/>
      <c r="B14" s="68" t="str">
        <f t="shared" si="0"/>
        <v>7Y</v>
      </c>
      <c r="C14" s="68" t="str">
        <f t="shared" si="1"/>
        <v>3E</v>
      </c>
      <c r="D14" s="68" t="str">
        <f t="shared" si="2"/>
        <v>6E</v>
      </c>
      <c r="E14" s="55" t="str">
        <f t="shared" si="3"/>
        <v>EUR3E6E7Y_Quote</v>
      </c>
      <c r="F14" s="55" t="str">
        <f>_xll.qlSimpleQuote(E14,,RateTickValue,Permanent,Trigger,ObjectOverwrite)</f>
        <v>EUR3E6E7Y_Quote#0000</v>
      </c>
      <c r="G14" s="62" t="str">
        <f>_xll.ohRangeRetrieveError(F14)</f>
        <v/>
      </c>
      <c r="H14" s="127"/>
      <c r="J14" s="207"/>
      <c r="K14" s="299" t="s">
        <v>50</v>
      </c>
      <c r="L14" s="299" t="s">
        <v>67</v>
      </c>
      <c r="M14" s="299" t="s">
        <v>61</v>
      </c>
      <c r="N14" s="228" t="str">
        <f t="shared" si="4"/>
        <v>EUR3E6E7Y</v>
      </c>
      <c r="O14" s="300" t="str">
        <v>EUR3E6E7Y=ICAP</v>
      </c>
      <c r="P14" s="159">
        <v>15.200000000000001</v>
      </c>
      <c r="Q14" s="159">
        <v>16.2</v>
      </c>
      <c r="R14" s="159">
        <f>_xll.qlMidSafe(P14,Q14)</f>
        <v>15.7</v>
      </c>
      <c r="S14" s="159">
        <f t="shared" si="5"/>
        <v>0.99999999999999645</v>
      </c>
      <c r="T14" s="204"/>
      <c r="U14" s="158">
        <v>15.7</v>
      </c>
      <c r="V14" s="205"/>
      <c r="W14" s="160">
        <v>15.7</v>
      </c>
      <c r="X14" s="230">
        <f>_xll.qlSimpleQuoteSetValue(F14,ROUND(W14/10000,6),Trigger)</f>
        <v>0</v>
      </c>
      <c r="Y14" s="208"/>
    </row>
    <row r="15" spans="1:25" ht="11.25" customHeight="1" x14ac:dyDescent="0.2">
      <c r="A15" s="72"/>
      <c r="B15" s="68" t="str">
        <f t="shared" si="0"/>
        <v>8Y</v>
      </c>
      <c r="C15" s="68" t="str">
        <f t="shared" si="1"/>
        <v>3E</v>
      </c>
      <c r="D15" s="68" t="str">
        <f t="shared" si="2"/>
        <v>6E</v>
      </c>
      <c r="E15" s="55" t="str">
        <f t="shared" si="3"/>
        <v>EUR3E6E8Y_Quote</v>
      </c>
      <c r="F15" s="55" t="str">
        <f>_xll.qlSimpleQuote(E15,,RateTickValue,Permanent,Trigger,ObjectOverwrite)</f>
        <v>EUR3E6E8Y_Quote#0000</v>
      </c>
      <c r="G15" s="62" t="str">
        <f>_xll.ohRangeRetrieveError(F15)</f>
        <v/>
      </c>
      <c r="H15" s="127"/>
      <c r="J15" s="207"/>
      <c r="K15" s="299" t="s">
        <v>49</v>
      </c>
      <c r="L15" s="299" t="s">
        <v>67</v>
      </c>
      <c r="M15" s="299" t="s">
        <v>61</v>
      </c>
      <c r="N15" s="228" t="str">
        <f t="shared" si="4"/>
        <v>EUR3E6E8Y</v>
      </c>
      <c r="O15" s="300" t="str">
        <v>EUR3E6E8Y=ICAP</v>
      </c>
      <c r="P15" s="159">
        <v>14.55</v>
      </c>
      <c r="Q15" s="159">
        <v>15.55</v>
      </c>
      <c r="R15" s="159">
        <f>_xll.qlMidSafe(P15,Q15)</f>
        <v>15.05</v>
      </c>
      <c r="S15" s="159">
        <f t="shared" si="5"/>
        <v>1</v>
      </c>
      <c r="T15" s="204"/>
      <c r="U15" s="158">
        <v>15.05</v>
      </c>
      <c r="V15" s="205"/>
      <c r="W15" s="160">
        <v>15.05</v>
      </c>
      <c r="X15" s="230">
        <f>_xll.qlSimpleQuoteSetValue(F15,ROUND(W15/10000,6),Trigger)</f>
        <v>0</v>
      </c>
      <c r="Y15" s="208"/>
    </row>
    <row r="16" spans="1:25" ht="11.25" customHeight="1" x14ac:dyDescent="0.2">
      <c r="A16" s="72"/>
      <c r="B16" s="68" t="str">
        <f t="shared" si="0"/>
        <v>9Y</v>
      </c>
      <c r="C16" s="68" t="str">
        <f t="shared" si="1"/>
        <v>3E</v>
      </c>
      <c r="D16" s="68" t="str">
        <f t="shared" si="2"/>
        <v>6E</v>
      </c>
      <c r="E16" s="55" t="str">
        <f t="shared" si="3"/>
        <v>EUR3E6E9Y_Quote</v>
      </c>
      <c r="F16" s="55" t="str">
        <f>_xll.qlSimpleQuote(E16,,RateTickValue,Permanent,Trigger,ObjectOverwrite)</f>
        <v>EUR3E6E9Y_Quote#0000</v>
      </c>
      <c r="G16" s="62" t="str">
        <f>_xll.ohRangeRetrieveError(F16)</f>
        <v/>
      </c>
      <c r="H16" s="127"/>
      <c r="J16" s="207"/>
      <c r="K16" s="299" t="s">
        <v>48</v>
      </c>
      <c r="L16" s="299" t="s">
        <v>67</v>
      </c>
      <c r="M16" s="299" t="s">
        <v>61</v>
      </c>
      <c r="N16" s="228" t="str">
        <f t="shared" si="4"/>
        <v>EUR3E6E9Y</v>
      </c>
      <c r="O16" s="300" t="str">
        <v>EUR3E6E9Y=ICAP</v>
      </c>
      <c r="P16" s="159">
        <v>13.75</v>
      </c>
      <c r="Q16" s="159">
        <v>14.75</v>
      </c>
      <c r="R16" s="159">
        <f>_xll.qlMidSafe(P16,Q16)</f>
        <v>14.25</v>
      </c>
      <c r="S16" s="159">
        <f t="shared" si="5"/>
        <v>1</v>
      </c>
      <c r="T16" s="204"/>
      <c r="U16" s="158">
        <v>14.25</v>
      </c>
      <c r="V16" s="205"/>
      <c r="W16" s="160">
        <v>14.25</v>
      </c>
      <c r="X16" s="230">
        <f>_xll.qlSimpleQuoteSetValue(F16,ROUND(W16/10000,6),Trigger)</f>
        <v>0</v>
      </c>
      <c r="Y16" s="208"/>
    </row>
    <row r="17" spans="1:25" ht="11.25" customHeight="1" x14ac:dyDescent="0.2">
      <c r="A17" s="72"/>
      <c r="B17" s="68" t="str">
        <f t="shared" si="0"/>
        <v>10Y</v>
      </c>
      <c r="C17" s="68" t="str">
        <f t="shared" si="1"/>
        <v>3E</v>
      </c>
      <c r="D17" s="68" t="str">
        <f t="shared" si="2"/>
        <v>6E</v>
      </c>
      <c r="E17" s="55" t="str">
        <f t="shared" si="3"/>
        <v>EUR3E6E10Y_Quote</v>
      </c>
      <c r="F17" s="55" t="str">
        <f>_xll.qlSimpleQuote(E17,,RateTickValue,Permanent,Trigger,ObjectOverwrite)</f>
        <v>EUR3E6E10Y_Quote#0000</v>
      </c>
      <c r="G17" s="62" t="str">
        <f>_xll.ohRangeRetrieveError(F17)</f>
        <v/>
      </c>
      <c r="H17" s="127"/>
      <c r="J17" s="207"/>
      <c r="K17" s="299" t="s">
        <v>47</v>
      </c>
      <c r="L17" s="299" t="s">
        <v>67</v>
      </c>
      <c r="M17" s="299" t="s">
        <v>61</v>
      </c>
      <c r="N17" s="228" t="str">
        <f t="shared" si="4"/>
        <v>EUR3E6E10Y</v>
      </c>
      <c r="O17" s="300" t="str">
        <v>EUR3E6E10Y=ICAP</v>
      </c>
      <c r="P17" s="159">
        <v>12.9</v>
      </c>
      <c r="Q17" s="159">
        <v>13.9</v>
      </c>
      <c r="R17" s="159">
        <f>_xll.qlMidSafe(P17,Q17)</f>
        <v>13.4</v>
      </c>
      <c r="S17" s="159">
        <f t="shared" si="5"/>
        <v>1</v>
      </c>
      <c r="T17" s="204"/>
      <c r="U17" s="158">
        <v>13.4</v>
      </c>
      <c r="V17" s="205"/>
      <c r="W17" s="160">
        <v>13.4</v>
      </c>
      <c r="X17" s="230">
        <f>_xll.qlSimpleQuoteSetValue(F17,ROUND(W17/10000,6),Trigger)</f>
        <v>0</v>
      </c>
      <c r="Y17" s="208"/>
    </row>
    <row r="18" spans="1:25" ht="11.25" customHeight="1" x14ac:dyDescent="0.2">
      <c r="A18" s="72"/>
      <c r="B18" s="68" t="str">
        <f t="shared" si="0"/>
        <v>11Y</v>
      </c>
      <c r="C18" s="68" t="str">
        <f t="shared" si="1"/>
        <v>3E</v>
      </c>
      <c r="D18" s="68" t="str">
        <f t="shared" si="2"/>
        <v>6E</v>
      </c>
      <c r="E18" s="55" t="str">
        <f t="shared" si="3"/>
        <v>EUR3E6E11Y_Quote</v>
      </c>
      <c r="F18" s="55" t="str">
        <f>_xll.qlSimpleQuote(E18,,RateTickValue,Permanent,Trigger,ObjectOverwrite)</f>
        <v>EUR3E6E11Y_Quote#0000</v>
      </c>
      <c r="G18" s="62" t="str">
        <f>_xll.ohRangeRetrieveError(F18)</f>
        <v/>
      </c>
      <c r="H18" s="127"/>
      <c r="J18" s="207"/>
      <c r="K18" s="299" t="s">
        <v>46</v>
      </c>
      <c r="L18" s="299" t="s">
        <v>67</v>
      </c>
      <c r="M18" s="299" t="s">
        <v>61</v>
      </c>
      <c r="N18" s="228" t="str">
        <f t="shared" si="4"/>
        <v>EUR3E6E11Y</v>
      </c>
      <c r="O18" s="300" t="str">
        <v>EUR3E6E11Y=ICAP</v>
      </c>
      <c r="P18" s="159">
        <v>12.100000000000001</v>
      </c>
      <c r="Q18" s="159">
        <v>13.100000000000001</v>
      </c>
      <c r="R18" s="159">
        <f>_xll.qlMidSafe(P18,Q18)</f>
        <v>12.600000000000001</v>
      </c>
      <c r="S18" s="159">
        <f t="shared" si="5"/>
        <v>1</v>
      </c>
      <c r="T18" s="204"/>
      <c r="U18" s="158">
        <v>12.600000000000001</v>
      </c>
      <c r="V18" s="205"/>
      <c r="W18" s="160">
        <v>12.600000000000001</v>
      </c>
      <c r="X18" s="230">
        <f>_xll.qlSimpleQuoteSetValue(F18,ROUND(W18/10000,6),Trigger)</f>
        <v>0</v>
      </c>
      <c r="Y18" s="208"/>
    </row>
    <row r="19" spans="1:25" ht="11.25" customHeight="1" x14ac:dyDescent="0.2">
      <c r="A19" s="72"/>
      <c r="B19" s="68" t="str">
        <f t="shared" si="0"/>
        <v>12Y</v>
      </c>
      <c r="C19" s="68" t="str">
        <f t="shared" si="1"/>
        <v>3E</v>
      </c>
      <c r="D19" s="68" t="str">
        <f t="shared" si="2"/>
        <v>6E</v>
      </c>
      <c r="E19" s="55" t="str">
        <f t="shared" si="3"/>
        <v>EUR3E6E12Y_Quote</v>
      </c>
      <c r="F19" s="55" t="str">
        <f>_xll.qlSimpleQuote(E19,,RateTickValue,Permanent,Trigger,ObjectOverwrite)</f>
        <v>EUR3E6E12Y_Quote#0000</v>
      </c>
      <c r="G19" s="62" t="str">
        <f>_xll.ohRangeRetrieveError(F19)</f>
        <v/>
      </c>
      <c r="H19" s="127"/>
      <c r="J19" s="207"/>
      <c r="K19" s="299" t="s">
        <v>45</v>
      </c>
      <c r="L19" s="299" t="s">
        <v>67</v>
      </c>
      <c r="M19" s="299" t="s">
        <v>61</v>
      </c>
      <c r="N19" s="228" t="str">
        <f t="shared" si="4"/>
        <v>EUR3E6E12Y</v>
      </c>
      <c r="O19" s="300" t="str">
        <v>EUR3E6E12Y=ICAP</v>
      </c>
      <c r="P19" s="159">
        <v>11.3</v>
      </c>
      <c r="Q19" s="159">
        <v>12.3</v>
      </c>
      <c r="R19" s="159">
        <f>_xll.qlMidSafe(P19,Q19)</f>
        <v>11.8</v>
      </c>
      <c r="S19" s="159">
        <f t="shared" si="5"/>
        <v>1</v>
      </c>
      <c r="T19" s="204"/>
      <c r="U19" s="158">
        <v>11.8</v>
      </c>
      <c r="V19" s="205"/>
      <c r="W19" s="160">
        <v>11.8</v>
      </c>
      <c r="X19" s="230">
        <f>_xll.qlSimpleQuoteSetValue(F19,ROUND(W19/10000,6),Trigger)</f>
        <v>0</v>
      </c>
      <c r="Y19" s="208"/>
    </row>
    <row r="20" spans="1:25" ht="11.25" customHeight="1" x14ac:dyDescent="0.2">
      <c r="A20" s="72"/>
      <c r="B20" s="68" t="str">
        <f t="shared" si="0"/>
        <v>13Y</v>
      </c>
      <c r="C20" s="68" t="str">
        <f t="shared" si="1"/>
        <v>3E</v>
      </c>
      <c r="D20" s="68" t="str">
        <f t="shared" si="2"/>
        <v>6E</v>
      </c>
      <c r="E20" s="55" t="str">
        <f t="shared" si="3"/>
        <v>EUR3E6E13Y_Quote</v>
      </c>
      <c r="F20" s="55" t="str">
        <f>_xll.qlSimpleQuote(E20,,RateTickValue,Permanent,Trigger,ObjectOverwrite)</f>
        <v>EUR3E6E13Y_Quote#0000</v>
      </c>
      <c r="G20" s="62" t="str">
        <f>_xll.ohRangeRetrieveError(F20)</f>
        <v/>
      </c>
      <c r="H20" s="127"/>
      <c r="J20" s="207"/>
      <c r="K20" s="299" t="s">
        <v>44</v>
      </c>
      <c r="L20" s="299" t="s">
        <v>67</v>
      </c>
      <c r="M20" s="299" t="s">
        <v>61</v>
      </c>
      <c r="N20" s="228" t="str">
        <f t="shared" si="4"/>
        <v>EUR3E6E13Y</v>
      </c>
      <c r="O20" s="300" t="str">
        <v>EUR3E6E13Y=ICAP</v>
      </c>
      <c r="P20" s="159" t="s">
        <v>145</v>
      </c>
      <c r="Q20" s="159" t="s">
        <v>145</v>
      </c>
      <c r="R20" s="159" t="e">
        <f>_xll.qlMidSafe(P20,Q20)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3E</v>
      </c>
      <c r="D21" s="68" t="str">
        <f t="shared" si="2"/>
        <v>6E</v>
      </c>
      <c r="E21" s="55" t="str">
        <f t="shared" si="3"/>
        <v>EUR3E6E14Y_Quote</v>
      </c>
      <c r="F21" s="55" t="str">
        <f>_xll.qlSimpleQuote(E21,,RateTickValue,Permanent,Trigger,ObjectOverwrite)</f>
        <v>EUR3E6E14Y_Quote#0000</v>
      </c>
      <c r="G21" s="62" t="str">
        <f>_xll.ohRangeRetrieveError(F21)</f>
        <v/>
      </c>
      <c r="H21" s="127"/>
      <c r="J21" s="207"/>
      <c r="K21" s="299" t="s">
        <v>43</v>
      </c>
      <c r="L21" s="299" t="s">
        <v>67</v>
      </c>
      <c r="M21" s="299" t="s">
        <v>61</v>
      </c>
      <c r="N21" s="228" t="str">
        <f t="shared" si="4"/>
        <v>EUR3E6E14Y</v>
      </c>
      <c r="O21" s="300" t="str">
        <v>EUR3E6E14Y=ICAP</v>
      </c>
      <c r="P21" s="159" t="s">
        <v>145</v>
      </c>
      <c r="Q21" s="159" t="s">
        <v>145</v>
      </c>
      <c r="R21" s="159" t="e">
        <f>_xll.qlMidSafe(P21,Q21)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3E</v>
      </c>
      <c r="D22" s="68" t="str">
        <f t="shared" si="2"/>
        <v>6E</v>
      </c>
      <c r="E22" s="55" t="str">
        <f t="shared" si="3"/>
        <v>EUR3E6E15Y_Quote</v>
      </c>
      <c r="F22" s="55" t="str">
        <f>_xll.qlSimpleQuote(E22,,RateTickValue,Permanent,Trigger,ObjectOverwrite)</f>
        <v>EUR3E6E15Y_Quote#0000</v>
      </c>
      <c r="G22" s="62" t="str">
        <f>_xll.ohRangeRetrieveError(F22)</f>
        <v/>
      </c>
      <c r="H22" s="127"/>
      <c r="J22" s="207"/>
      <c r="K22" s="299" t="s">
        <v>42</v>
      </c>
      <c r="L22" s="299" t="s">
        <v>67</v>
      </c>
      <c r="M22" s="299" t="s">
        <v>61</v>
      </c>
      <c r="N22" s="228" t="str">
        <f t="shared" si="4"/>
        <v>EUR3E6E15Y</v>
      </c>
      <c r="O22" s="300" t="str">
        <v>EUR3E6E15Y=ICAP</v>
      </c>
      <c r="P22" s="159">
        <v>9.4</v>
      </c>
      <c r="Q22" s="159">
        <v>10.4</v>
      </c>
      <c r="R22" s="159">
        <f>_xll.qlMidSafe(P22,Q22)</f>
        <v>9.9</v>
      </c>
      <c r="S22" s="159">
        <f t="shared" si="5"/>
        <v>1</v>
      </c>
      <c r="T22" s="204"/>
      <c r="U22" s="158">
        <v>9.9</v>
      </c>
      <c r="V22" s="205"/>
      <c r="W22" s="160">
        <v>9.9</v>
      </c>
      <c r="X22" s="230">
        <f>_xll.qlSimpleQuoteSetValue(F22,ROUND(W22/10000,6),Trigger)</f>
        <v>0</v>
      </c>
      <c r="Y22" s="208"/>
    </row>
    <row r="23" spans="1:25" ht="11.25" customHeight="1" x14ac:dyDescent="0.2">
      <c r="A23" s="72"/>
      <c r="B23" s="68" t="str">
        <f t="shared" si="0"/>
        <v>16Y</v>
      </c>
      <c r="C23" s="68" t="str">
        <f t="shared" si="1"/>
        <v>3E</v>
      </c>
      <c r="D23" s="68" t="str">
        <f t="shared" si="2"/>
        <v>6E</v>
      </c>
      <c r="E23" s="55" t="str">
        <f t="shared" si="3"/>
        <v>EUR3E6E16Y_Quote</v>
      </c>
      <c r="F23" s="55" t="str">
        <f>_xll.qlSimpleQuote(E23,,RateTickValue,Permanent,Trigger,ObjectOverwrite)</f>
        <v>EUR3E6E16Y_Quote#0000</v>
      </c>
      <c r="G23" s="62" t="str">
        <f>_xll.ohRangeRetrieveError(F23)</f>
        <v/>
      </c>
      <c r="H23" s="127"/>
      <c r="J23" s="207"/>
      <c r="K23" s="299" t="s">
        <v>41</v>
      </c>
      <c r="L23" s="299" t="s">
        <v>67</v>
      </c>
      <c r="M23" s="299" t="s">
        <v>61</v>
      </c>
      <c r="N23" s="228" t="str">
        <f t="shared" si="4"/>
        <v>EUR3E6E16Y</v>
      </c>
      <c r="O23" s="300" t="str">
        <v>EUR3E6E16Y=ICAP</v>
      </c>
      <c r="P23" s="159" t="s">
        <v>145</v>
      </c>
      <c r="Q23" s="159" t="s">
        <v>145</v>
      </c>
      <c r="R23" s="159" t="e">
        <f>_xll.qlMidSafe(P23,Q23)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3E</v>
      </c>
      <c r="D24" s="68" t="str">
        <f t="shared" si="2"/>
        <v>6E</v>
      </c>
      <c r="E24" s="55" t="str">
        <f t="shared" si="3"/>
        <v>EUR3E6E17Y_Quote</v>
      </c>
      <c r="F24" s="55" t="str">
        <f>_xll.qlSimpleQuote(E24,,RateTickValue,Permanent,Trigger,ObjectOverwrite)</f>
        <v>EUR3E6E17Y_Quote#0000</v>
      </c>
      <c r="G24" s="62" t="str">
        <f>_xll.ohRangeRetrieveError(F24)</f>
        <v/>
      </c>
      <c r="H24" s="127"/>
      <c r="J24" s="207"/>
      <c r="K24" s="299" t="s">
        <v>40</v>
      </c>
      <c r="L24" s="299" t="s">
        <v>67</v>
      </c>
      <c r="M24" s="299" t="s">
        <v>61</v>
      </c>
      <c r="N24" s="228" t="str">
        <f t="shared" si="4"/>
        <v>EUR3E6E17Y</v>
      </c>
      <c r="O24" s="300" t="str">
        <v>EUR3E6E17Y=ICAP</v>
      </c>
      <c r="P24" s="159" t="s">
        <v>145</v>
      </c>
      <c r="Q24" s="159" t="s">
        <v>145</v>
      </c>
      <c r="R24" s="159" t="e">
        <f>_xll.qlMidSafe(P24,Q24)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3E</v>
      </c>
      <c r="D25" s="68" t="str">
        <f t="shared" si="2"/>
        <v>6E</v>
      </c>
      <c r="E25" s="55" t="str">
        <f t="shared" si="3"/>
        <v>EUR3E6E18Y_Quote</v>
      </c>
      <c r="F25" s="55" t="str">
        <f>_xll.qlSimpleQuote(E25,,RateTickValue,Permanent,Trigger,ObjectOverwrite)</f>
        <v>EUR3E6E18Y_Quote#0000</v>
      </c>
      <c r="G25" s="62" t="str">
        <f>_xll.ohRangeRetrieveError(F25)</f>
        <v/>
      </c>
      <c r="H25" s="127"/>
      <c r="J25" s="207"/>
      <c r="K25" s="299" t="s">
        <v>39</v>
      </c>
      <c r="L25" s="299" t="s">
        <v>67</v>
      </c>
      <c r="M25" s="299" t="s">
        <v>61</v>
      </c>
      <c r="N25" s="228" t="str">
        <f t="shared" si="4"/>
        <v>EUR3E6E18Y</v>
      </c>
      <c r="O25" s="300" t="str">
        <v>EUR3E6E18Y=ICAP</v>
      </c>
      <c r="P25" s="159" t="s">
        <v>145</v>
      </c>
      <c r="Q25" s="159" t="s">
        <v>145</v>
      </c>
      <c r="R25" s="159" t="e">
        <f>_xll.qlMidSafe(P25,Q25)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3E</v>
      </c>
      <c r="D26" s="68" t="str">
        <f t="shared" si="2"/>
        <v>6E</v>
      </c>
      <c r="E26" s="55" t="str">
        <f t="shared" si="3"/>
        <v>EUR3E6E19Y_Quote</v>
      </c>
      <c r="F26" s="55" t="str">
        <f>_xll.qlSimpleQuote(E26,,RateTickValue,Permanent,Trigger,ObjectOverwrite)</f>
        <v>EUR3E6E19Y_Quote#0000</v>
      </c>
      <c r="G26" s="62" t="str">
        <f>_xll.ohRangeRetrieveError(F26)</f>
        <v/>
      </c>
      <c r="H26" s="127"/>
      <c r="J26" s="207"/>
      <c r="K26" s="299" t="s">
        <v>38</v>
      </c>
      <c r="L26" s="299" t="s">
        <v>67</v>
      </c>
      <c r="M26" s="299" t="s">
        <v>61</v>
      </c>
      <c r="N26" s="228" t="str">
        <f t="shared" si="4"/>
        <v>EUR3E6E19Y</v>
      </c>
      <c r="O26" s="300" t="str">
        <v>EUR3E6E19Y=ICAP</v>
      </c>
      <c r="P26" s="159" t="s">
        <v>145</v>
      </c>
      <c r="Q26" s="159" t="s">
        <v>145</v>
      </c>
      <c r="R26" s="159" t="e">
        <f>_xll.qlMidSafe(P26,Q26)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3E</v>
      </c>
      <c r="D27" s="68" t="str">
        <f t="shared" si="2"/>
        <v>6E</v>
      </c>
      <c r="E27" s="55" t="str">
        <f t="shared" si="3"/>
        <v>EUR3E6E20Y_Quote</v>
      </c>
      <c r="F27" s="55" t="str">
        <f>_xll.qlSimpleQuote(E27,,RateTickValue,Permanent,Trigger,ObjectOverwrite)</f>
        <v>EUR3E6E20Y_Quote#0000</v>
      </c>
      <c r="G27" s="62" t="str">
        <f>_xll.ohRangeRetrieveError(F27)</f>
        <v/>
      </c>
      <c r="H27" s="127"/>
      <c r="J27" s="207"/>
      <c r="K27" s="299" t="s">
        <v>37</v>
      </c>
      <c r="L27" s="299" t="s">
        <v>67</v>
      </c>
      <c r="M27" s="299" t="s">
        <v>61</v>
      </c>
      <c r="N27" s="228" t="str">
        <f t="shared" si="4"/>
        <v>EUR3E6E20Y</v>
      </c>
      <c r="O27" s="300" t="str">
        <v>EUR3E6E20Y=ICAP</v>
      </c>
      <c r="P27" s="159">
        <v>7.25</v>
      </c>
      <c r="Q27" s="159">
        <v>8.25</v>
      </c>
      <c r="R27" s="159">
        <f>_xll.qlMidSafe(P27,Q27)</f>
        <v>7.75</v>
      </c>
      <c r="S27" s="159">
        <f t="shared" si="5"/>
        <v>1</v>
      </c>
      <c r="T27" s="204"/>
      <c r="U27" s="158">
        <v>7.75</v>
      </c>
      <c r="V27" s="205"/>
      <c r="W27" s="160">
        <v>7.75</v>
      </c>
      <c r="X27" s="230">
        <f>_xll.qlSimpleQuoteSetValue(F27,ROUND(W27/10000,6),Trigger)</f>
        <v>0</v>
      </c>
      <c r="Y27" s="208"/>
    </row>
    <row r="28" spans="1:25" ht="11.25" customHeight="1" x14ac:dyDescent="0.2">
      <c r="A28" s="72"/>
      <c r="B28" s="68" t="str">
        <f t="shared" si="0"/>
        <v>21Y</v>
      </c>
      <c r="C28" s="68" t="str">
        <f t="shared" si="1"/>
        <v>3E</v>
      </c>
      <c r="D28" s="68" t="str">
        <f t="shared" si="2"/>
        <v>6E</v>
      </c>
      <c r="E28" s="55" t="str">
        <f t="shared" si="3"/>
        <v>EUR3E6E21Y_Quote</v>
      </c>
      <c r="F28" s="55" t="str">
        <f>_xll.qlSimpleQuote(E28,,RateTickValue,Permanent,Trigger,ObjectOverwrite)</f>
        <v>EUR3E6E21Y_Quote#0000</v>
      </c>
      <c r="G28" s="62" t="str">
        <f>_xll.ohRangeRetrieveError(F28)</f>
        <v/>
      </c>
      <c r="H28" s="127"/>
      <c r="J28" s="207"/>
      <c r="K28" s="299" t="s">
        <v>36</v>
      </c>
      <c r="L28" s="299" t="s">
        <v>67</v>
      </c>
      <c r="M28" s="299" t="s">
        <v>61</v>
      </c>
      <c r="N28" s="228" t="str">
        <f t="shared" si="4"/>
        <v>EUR3E6E21Y</v>
      </c>
      <c r="O28" s="300" t="str">
        <v>EUR3E6E21Y=ICAP</v>
      </c>
      <c r="P28" s="159" t="s">
        <v>145</v>
      </c>
      <c r="Q28" s="159" t="s">
        <v>145</v>
      </c>
      <c r="R28" s="159" t="e">
        <f>_xll.qlMidSafe(P28,Q28)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3E</v>
      </c>
      <c r="D29" s="68" t="str">
        <f t="shared" si="2"/>
        <v>6E</v>
      </c>
      <c r="E29" s="55" t="str">
        <f t="shared" si="3"/>
        <v>EUR3E6E22Y_Quote</v>
      </c>
      <c r="F29" s="55" t="str">
        <f>_xll.qlSimpleQuote(E29,,RateTickValue,Permanent,Trigger,ObjectOverwrite)</f>
        <v>EUR3E6E22Y_Quote#0000</v>
      </c>
      <c r="G29" s="62" t="str">
        <f>_xll.ohRangeRetrieveError(F29)</f>
        <v/>
      </c>
      <c r="H29" s="127"/>
      <c r="J29" s="207"/>
      <c r="K29" s="299" t="s">
        <v>35</v>
      </c>
      <c r="L29" s="299" t="s">
        <v>67</v>
      </c>
      <c r="M29" s="299" t="s">
        <v>61</v>
      </c>
      <c r="N29" s="228" t="str">
        <f t="shared" si="4"/>
        <v>EUR3E6E22Y</v>
      </c>
      <c r="O29" s="300" t="str">
        <v>EUR3E6E22Y=ICAP</v>
      </c>
      <c r="P29" s="159" t="s">
        <v>145</v>
      </c>
      <c r="Q29" s="159" t="s">
        <v>145</v>
      </c>
      <c r="R29" s="159" t="e">
        <f>_xll.qlMidSafe(P29,Q29)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3E</v>
      </c>
      <c r="D30" s="68" t="str">
        <f t="shared" si="2"/>
        <v>6E</v>
      </c>
      <c r="E30" s="55" t="str">
        <f t="shared" si="3"/>
        <v>EUR3E6E23Y_Quote</v>
      </c>
      <c r="F30" s="55" t="str">
        <f>_xll.qlSimpleQuote(E30,,RateTickValue,Permanent,Trigger,ObjectOverwrite)</f>
        <v>EUR3E6E23Y_Quote#0000</v>
      </c>
      <c r="G30" s="62" t="str">
        <f>_xll.ohRangeRetrieveError(F30)</f>
        <v/>
      </c>
      <c r="H30" s="127"/>
      <c r="J30" s="207"/>
      <c r="K30" s="299" t="s">
        <v>34</v>
      </c>
      <c r="L30" s="299" t="s">
        <v>67</v>
      </c>
      <c r="M30" s="299" t="s">
        <v>61</v>
      </c>
      <c r="N30" s="228" t="str">
        <f t="shared" si="4"/>
        <v>EUR3E6E23Y</v>
      </c>
      <c r="O30" s="300" t="str">
        <v>EUR3E6E23Y=ICAP</v>
      </c>
      <c r="P30" s="159" t="s">
        <v>145</v>
      </c>
      <c r="Q30" s="159" t="s">
        <v>145</v>
      </c>
      <c r="R30" s="159" t="e">
        <f>_xll.qlMidSafe(P30,Q30)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3E</v>
      </c>
      <c r="D31" s="68" t="str">
        <f t="shared" si="2"/>
        <v>6E</v>
      </c>
      <c r="E31" s="55" t="str">
        <f t="shared" si="3"/>
        <v>EUR3E6E24Y_Quote</v>
      </c>
      <c r="F31" s="55" t="str">
        <f>_xll.qlSimpleQuote(E31,,RateTickValue,Permanent,Trigger,ObjectOverwrite)</f>
        <v>EUR3E6E24Y_Quote#0000</v>
      </c>
      <c r="G31" s="62" t="str">
        <f>_xll.ohRangeRetrieveError(F31)</f>
        <v/>
      </c>
      <c r="H31" s="127"/>
      <c r="J31" s="207"/>
      <c r="K31" s="299" t="s">
        <v>33</v>
      </c>
      <c r="L31" s="299" t="s">
        <v>67</v>
      </c>
      <c r="M31" s="299" t="s">
        <v>61</v>
      </c>
      <c r="N31" s="228" t="str">
        <f t="shared" si="4"/>
        <v>EUR3E6E24Y</v>
      </c>
      <c r="O31" s="300" t="str">
        <v>EUR3E6E24Y=ICAP</v>
      </c>
      <c r="P31" s="159" t="s">
        <v>145</v>
      </c>
      <c r="Q31" s="159" t="s">
        <v>145</v>
      </c>
      <c r="R31" s="159" t="e">
        <f>_xll.qlMidSafe(P31,Q31)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3E</v>
      </c>
      <c r="D32" s="68" t="str">
        <f t="shared" si="2"/>
        <v>6E</v>
      </c>
      <c r="E32" s="55" t="str">
        <f t="shared" si="3"/>
        <v>EUR3E6E25Y_Quote</v>
      </c>
      <c r="F32" s="55" t="str">
        <f>_xll.qlSimpleQuote(E32,,RateTickValue,Permanent,Trigger,ObjectOverwrite)</f>
        <v>EUR3E6E25Y_Quote#0000</v>
      </c>
      <c r="G32" s="62" t="str">
        <f>_xll.ohRangeRetrieveError(F32)</f>
        <v/>
      </c>
      <c r="H32" s="127"/>
      <c r="J32" s="207"/>
      <c r="K32" s="299" t="s">
        <v>32</v>
      </c>
      <c r="L32" s="299" t="s">
        <v>67</v>
      </c>
      <c r="M32" s="299" t="s">
        <v>61</v>
      </c>
      <c r="N32" s="228" t="str">
        <f t="shared" si="4"/>
        <v>EUR3E6E25Y</v>
      </c>
      <c r="O32" s="300" t="str">
        <v>EUR3E6E25Y=ICAP</v>
      </c>
      <c r="P32" s="159">
        <v>5.9</v>
      </c>
      <c r="Q32" s="159">
        <v>6.9</v>
      </c>
      <c r="R32" s="159">
        <f>_xll.qlMidSafe(P32,Q32)</f>
        <v>6.4</v>
      </c>
      <c r="S32" s="159">
        <f t="shared" si="5"/>
        <v>1</v>
      </c>
      <c r="T32" s="204"/>
      <c r="U32" s="158">
        <v>6.4</v>
      </c>
      <c r="V32" s="205"/>
      <c r="W32" s="160">
        <v>6.4</v>
      </c>
      <c r="X32" s="230">
        <f>_xll.qlSimpleQuoteSetValue(F32,ROUND(W32/10000,6),Trigger)</f>
        <v>0</v>
      </c>
      <c r="Y32" s="208"/>
    </row>
    <row r="33" spans="1:25" ht="11.25" customHeight="1" x14ac:dyDescent="0.2">
      <c r="A33" s="72"/>
      <c r="B33" s="68" t="str">
        <f t="shared" si="0"/>
        <v>26Y</v>
      </c>
      <c r="C33" s="68" t="str">
        <f t="shared" si="1"/>
        <v>3E</v>
      </c>
      <c r="D33" s="68" t="str">
        <f t="shared" si="2"/>
        <v>6E</v>
      </c>
      <c r="E33" s="55" t="str">
        <f t="shared" si="3"/>
        <v>EUR3E6E26Y_Quote</v>
      </c>
      <c r="F33" s="55" t="str">
        <f>_xll.qlSimpleQuote(E33,,RateTickValue,Permanent,Trigger,ObjectOverwrite)</f>
        <v>EUR3E6E26Y_Quote#0000</v>
      </c>
      <c r="G33" s="62" t="str">
        <f>_xll.ohRangeRetrieveError(F33)</f>
        <v/>
      </c>
      <c r="H33" s="127"/>
      <c r="J33" s="207"/>
      <c r="K33" s="299" t="s">
        <v>31</v>
      </c>
      <c r="L33" s="299" t="s">
        <v>67</v>
      </c>
      <c r="M33" s="299" t="s">
        <v>61</v>
      </c>
      <c r="N33" s="228" t="str">
        <f t="shared" si="4"/>
        <v>EUR3E6E26Y</v>
      </c>
      <c r="O33" s="300" t="str">
        <v>EUR3E6E26Y=ICAP</v>
      </c>
      <c r="P33" s="159" t="s">
        <v>145</v>
      </c>
      <c r="Q33" s="159" t="s">
        <v>145</v>
      </c>
      <c r="R33" s="159" t="e">
        <f>_xll.qlMidSafe(P33,Q33)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3E</v>
      </c>
      <c r="D34" s="68" t="str">
        <f t="shared" si="2"/>
        <v>6E</v>
      </c>
      <c r="E34" s="55" t="str">
        <f t="shared" si="3"/>
        <v>EUR3E6E27Y_Quote</v>
      </c>
      <c r="F34" s="55" t="str">
        <f>_xll.qlSimpleQuote(E34,,RateTickValue,Permanent,Trigger,ObjectOverwrite)</f>
        <v>EUR3E6E27Y_Quote#0000</v>
      </c>
      <c r="G34" s="62" t="str">
        <f>_xll.ohRangeRetrieveError(F34)</f>
        <v/>
      </c>
      <c r="H34" s="127"/>
      <c r="J34" s="207"/>
      <c r="K34" s="299" t="s">
        <v>30</v>
      </c>
      <c r="L34" s="299" t="s">
        <v>67</v>
      </c>
      <c r="M34" s="299" t="s">
        <v>61</v>
      </c>
      <c r="N34" s="228" t="str">
        <f t="shared" si="4"/>
        <v>EUR3E6E27Y</v>
      </c>
      <c r="O34" s="300" t="str">
        <v>EUR3E6E27Y=ICAP</v>
      </c>
      <c r="P34" s="159" t="s">
        <v>145</v>
      </c>
      <c r="Q34" s="159" t="s">
        <v>145</v>
      </c>
      <c r="R34" s="159" t="e">
        <f>_xll.qlMidSafe(P34,Q34)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3E</v>
      </c>
      <c r="D35" s="68" t="str">
        <f t="shared" si="2"/>
        <v>6E</v>
      </c>
      <c r="E35" s="55" t="str">
        <f t="shared" si="3"/>
        <v>EUR3E6E28Y_Quote</v>
      </c>
      <c r="F35" s="55" t="str">
        <f>_xll.qlSimpleQuote(E35,,RateTickValue,Permanent,Trigger,ObjectOverwrite)</f>
        <v>EUR3E6E28Y_Quote#0000</v>
      </c>
      <c r="G35" s="62" t="str">
        <f>_xll.ohRangeRetrieveError(F35)</f>
        <v/>
      </c>
      <c r="H35" s="127"/>
      <c r="J35" s="207"/>
      <c r="K35" s="299" t="s">
        <v>29</v>
      </c>
      <c r="L35" s="299" t="s">
        <v>67</v>
      </c>
      <c r="M35" s="299" t="s">
        <v>61</v>
      </c>
      <c r="N35" s="228" t="str">
        <f t="shared" si="4"/>
        <v>EUR3E6E28Y</v>
      </c>
      <c r="O35" s="300" t="str">
        <v>EUR3E6E28Y=ICAP</v>
      </c>
      <c r="P35" s="159" t="s">
        <v>145</v>
      </c>
      <c r="Q35" s="159" t="s">
        <v>145</v>
      </c>
      <c r="R35" s="159" t="e">
        <f>_xll.qlMidSafe(P35,Q35)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3E</v>
      </c>
      <c r="D36" s="68" t="str">
        <f t="shared" si="2"/>
        <v>6E</v>
      </c>
      <c r="E36" s="55" t="str">
        <f t="shared" si="3"/>
        <v>EUR3E6E29Y_Quote</v>
      </c>
      <c r="F36" s="55" t="str">
        <f>_xll.qlSimpleQuote(E36,,RateTickValue,Permanent,Trigger,ObjectOverwrite)</f>
        <v>EUR3E6E29Y_Quote#0000</v>
      </c>
      <c r="G36" s="62" t="str">
        <f>_xll.ohRangeRetrieveError(F36)</f>
        <v/>
      </c>
      <c r="H36" s="127"/>
      <c r="J36" s="207"/>
      <c r="K36" s="299" t="s">
        <v>28</v>
      </c>
      <c r="L36" s="299" t="s">
        <v>67</v>
      </c>
      <c r="M36" s="299" t="s">
        <v>61</v>
      </c>
      <c r="N36" s="228" t="str">
        <f t="shared" si="4"/>
        <v>EUR3E6E29Y</v>
      </c>
      <c r="O36" s="300" t="str">
        <v>EUR3E6E29Y=ICAP</v>
      </c>
      <c r="P36" s="159" t="s">
        <v>145</v>
      </c>
      <c r="Q36" s="159" t="s">
        <v>145</v>
      </c>
      <c r="R36" s="159" t="e">
        <f>_xll.qlMidSafe(P36,Q36)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3E</v>
      </c>
      <c r="D37" s="68" t="str">
        <f t="shared" si="2"/>
        <v>6E</v>
      </c>
      <c r="E37" s="55" t="str">
        <f t="shared" si="3"/>
        <v>EUR3E6E30Y_Quote</v>
      </c>
      <c r="F37" s="55" t="str">
        <f>_xll.qlSimpleQuote(E37,,RateTickValue,Permanent,Trigger,ObjectOverwrite)</f>
        <v>EUR3E6E30Y_Quote#0000</v>
      </c>
      <c r="G37" s="62" t="str">
        <f>_xll.ohRangeRetrieveError(F37)</f>
        <v/>
      </c>
      <c r="H37" s="127"/>
      <c r="J37" s="207"/>
      <c r="K37" s="299" t="s">
        <v>27</v>
      </c>
      <c r="L37" s="299" t="s">
        <v>67</v>
      </c>
      <c r="M37" s="299" t="s">
        <v>61</v>
      </c>
      <c r="N37" s="228" t="str">
        <f t="shared" si="4"/>
        <v>EUR3E6E30Y</v>
      </c>
      <c r="O37" s="300" t="str">
        <v>EUR3E6E30Y=ICAP</v>
      </c>
      <c r="P37" s="159">
        <v>5</v>
      </c>
      <c r="Q37" s="159">
        <v>6</v>
      </c>
      <c r="R37" s="159">
        <f>_xll.qlMidSafe(P37,Q37)</f>
        <v>5.5</v>
      </c>
      <c r="S37" s="159">
        <f t="shared" si="5"/>
        <v>1</v>
      </c>
      <c r="T37" s="204"/>
      <c r="U37" s="158">
        <v>5.5</v>
      </c>
      <c r="V37" s="205"/>
      <c r="W37" s="160">
        <v>5.5</v>
      </c>
      <c r="X37" s="230">
        <f>_xll.qlSimpleQuoteSetValue(F37,ROUND(W37/10000,6),Trigger)</f>
        <v>0</v>
      </c>
      <c r="Y37" s="208"/>
    </row>
    <row r="38" spans="1:25" ht="11.25" customHeight="1" x14ac:dyDescent="0.2">
      <c r="A38" s="72"/>
      <c r="B38" s="68" t="str">
        <f t="shared" si="0"/>
        <v>35Y</v>
      </c>
      <c r="C38" s="68" t="str">
        <f t="shared" si="1"/>
        <v>3E</v>
      </c>
      <c r="D38" s="68" t="str">
        <f t="shared" si="2"/>
        <v>6E</v>
      </c>
      <c r="E38" s="55" t="str">
        <f t="shared" si="3"/>
        <v>EUR3E6E35Y_Quote</v>
      </c>
      <c r="F38" s="55" t="str">
        <f>_xll.qlSimpleQuote(E38,,RateTickValue,Permanent,Trigger,ObjectOverwrite)</f>
        <v>EUR3E6E35Y_Quote#0000</v>
      </c>
      <c r="G38" s="62" t="str">
        <f>_xll.ohRangeRetrieveError(F38)</f>
        <v/>
      </c>
      <c r="H38" s="127"/>
      <c r="J38" s="207"/>
      <c r="K38" s="299" t="s">
        <v>26</v>
      </c>
      <c r="L38" s="299" t="s">
        <v>67</v>
      </c>
      <c r="M38" s="299" t="s">
        <v>61</v>
      </c>
      <c r="N38" s="228" t="str">
        <f t="shared" si="4"/>
        <v>EUR3E6E35Y</v>
      </c>
      <c r="O38" s="300" t="str">
        <v>EUR3E6E35Y=ICAP</v>
      </c>
      <c r="P38" s="159" t="s">
        <v>145</v>
      </c>
      <c r="Q38" s="159" t="s">
        <v>145</v>
      </c>
      <c r="R38" s="159" t="e">
        <f>_xll.qlMidSafe(P38,Q38)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3E</v>
      </c>
      <c r="D39" s="68" t="str">
        <f t="shared" si="2"/>
        <v>6E</v>
      </c>
      <c r="E39" s="55" t="str">
        <f t="shared" si="3"/>
        <v>EUR3E6E40Y_Quote</v>
      </c>
      <c r="F39" s="55" t="str">
        <f>_xll.qlSimpleQuote(E39,,RateTickValue,Permanent,Trigger,ObjectOverwrite)</f>
        <v>EUR3E6E40Y_Quote#0000</v>
      </c>
      <c r="G39" s="62" t="str">
        <f>_xll.ohRangeRetrieveError(F39)</f>
        <v/>
      </c>
      <c r="H39" s="127"/>
      <c r="J39" s="207"/>
      <c r="K39" s="299" t="s">
        <v>25</v>
      </c>
      <c r="L39" s="299" t="s">
        <v>67</v>
      </c>
      <c r="M39" s="299" t="s">
        <v>61</v>
      </c>
      <c r="N39" s="228" t="str">
        <f t="shared" si="4"/>
        <v>EUR3E6E40Y</v>
      </c>
      <c r="O39" s="300" t="str">
        <v>EUR3E6E40Y=ICAP</v>
      </c>
      <c r="P39" s="159">
        <v>3.8000000000000003</v>
      </c>
      <c r="Q39" s="159">
        <v>4.8000000000000007</v>
      </c>
      <c r="R39" s="159">
        <f>_xll.qlMidSafe(P39,Q39)</f>
        <v>4.3000000000000007</v>
      </c>
      <c r="S39" s="159">
        <f t="shared" si="5"/>
        <v>1.0000000000000009</v>
      </c>
      <c r="T39" s="204"/>
      <c r="U39" s="158">
        <v>4.3000000000000007</v>
      </c>
      <c r="V39" s="205"/>
      <c r="W39" s="160">
        <v>4.3000000000000007</v>
      </c>
      <c r="X39" s="230">
        <f>_xll.qlSimpleQuoteSetValue(F39,ROUND(W39/10000,6),Trigger)</f>
        <v>0</v>
      </c>
      <c r="Y39" s="208"/>
    </row>
    <row r="40" spans="1:25" ht="11.25" customHeight="1" x14ac:dyDescent="0.2">
      <c r="A40" s="72"/>
      <c r="B40" s="68" t="str">
        <f t="shared" si="0"/>
        <v>50Y</v>
      </c>
      <c r="C40" s="68" t="str">
        <f t="shared" si="1"/>
        <v>3E</v>
      </c>
      <c r="D40" s="68" t="str">
        <f t="shared" si="2"/>
        <v>6E</v>
      </c>
      <c r="E40" s="55" t="str">
        <f t="shared" si="3"/>
        <v>EUR3E6E50Y_Quote</v>
      </c>
      <c r="F40" s="55" t="str">
        <f>_xll.qlSimpleQuote(E40,,RateTickValue,Permanent,Trigger,ObjectOverwrite)</f>
        <v>EUR3E6E50Y_Quote#0000</v>
      </c>
      <c r="G40" s="62" t="str">
        <f>_xll.ohRangeRetrieveError(F40)</f>
        <v/>
      </c>
      <c r="H40" s="127"/>
      <c r="J40" s="207"/>
      <c r="K40" s="299" t="s">
        <v>24</v>
      </c>
      <c r="L40" s="299" t="s">
        <v>67</v>
      </c>
      <c r="M40" s="299" t="s">
        <v>61</v>
      </c>
      <c r="N40" s="228" t="str">
        <f t="shared" si="4"/>
        <v>EUR3E6E50Y</v>
      </c>
      <c r="O40" s="300" t="str">
        <v>EUR3E6E50Y=ICAP</v>
      </c>
      <c r="P40" s="159">
        <v>3.1</v>
      </c>
      <c r="Q40" s="159">
        <v>4.1000000000000005</v>
      </c>
      <c r="R40" s="159">
        <f>_xll.qlMidSafe(P40,Q40)</f>
        <v>3.6000000000000005</v>
      </c>
      <c r="S40" s="159">
        <f t="shared" si="5"/>
        <v>1.0000000000000009</v>
      </c>
      <c r="T40" s="204"/>
      <c r="U40" s="158">
        <v>3.6000000000000005</v>
      </c>
      <c r="V40" s="205"/>
      <c r="W40" s="160">
        <v>3.6000000000000005</v>
      </c>
      <c r="X40" s="230">
        <f>_xll.qlSimpleQuoteSetValue(F40,ROUND(W40/10000,6),Trigger)</f>
        <v>0</v>
      </c>
      <c r="Y40" s="208"/>
    </row>
    <row r="41" spans="1:25" ht="11.25" customHeight="1" x14ac:dyDescent="0.2">
      <c r="A41" s="72"/>
      <c r="B41" s="70" t="str">
        <f t="shared" si="0"/>
        <v>60Y</v>
      </c>
      <c r="C41" s="70" t="str">
        <f t="shared" si="1"/>
        <v>3E</v>
      </c>
      <c r="D41" s="70" t="str">
        <f t="shared" si="2"/>
        <v>6E</v>
      </c>
      <c r="E41" s="60" t="str">
        <f t="shared" si="3"/>
        <v>EUR3E6E60Y_Quote</v>
      </c>
      <c r="F41" s="60" t="str">
        <f>_xll.qlSimpleQuote(E41,,RateTickValue,Permanent,Trigger,ObjectOverwrite)</f>
        <v>EUR3E6E60Y_Quote#0000</v>
      </c>
      <c r="G41" s="64" t="str">
        <f>_xll.ohRangeRetrieveError(F41)</f>
        <v/>
      </c>
      <c r="H41" s="127"/>
      <c r="J41" s="207"/>
      <c r="K41" s="299" t="s">
        <v>23</v>
      </c>
      <c r="L41" s="299" t="s">
        <v>67</v>
      </c>
      <c r="M41" s="299" t="s">
        <v>61</v>
      </c>
      <c r="N41" s="228" t="str">
        <f t="shared" si="4"/>
        <v>EUR3E6E60Y</v>
      </c>
      <c r="O41" s="300" t="str">
        <v>EUR3E6E60Y=ICAP</v>
      </c>
      <c r="P41" s="159">
        <v>2.6</v>
      </c>
      <c r="Q41" s="159">
        <v>3.6</v>
      </c>
      <c r="R41" s="159">
        <f>_xll.qlMidSafe(P41,Q41)</f>
        <v>3.1</v>
      </c>
      <c r="S41" s="161">
        <f t="shared" si="5"/>
        <v>1</v>
      </c>
      <c r="T41" s="204"/>
      <c r="U41" s="158">
        <v>3.1</v>
      </c>
      <c r="V41" s="205"/>
      <c r="W41" s="160">
        <v>3.1</v>
      </c>
      <c r="X41" s="230">
        <f>_xll.qlSimpleQuoteSetValue(F41,ROUND(W41/10000,6),Trigger)</f>
        <v>0</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horizontalDpi="300" verticalDpi="300"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1:Y4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90"/>
      <c r="B1" s="54"/>
      <c r="C1" s="54"/>
      <c r="D1" s="54"/>
      <c r="E1" s="54"/>
      <c r="F1" s="54"/>
      <c r="G1" s="54"/>
      <c r="H1" s="89"/>
      <c r="J1" s="235" t="s">
        <v>212</v>
      </c>
      <c r="K1" s="206"/>
      <c r="L1" s="206"/>
      <c r="M1" s="206"/>
      <c r="N1" s="206"/>
      <c r="O1" s="206"/>
      <c r="P1" s="206"/>
      <c r="Q1" s="206"/>
      <c r="R1" s="206"/>
      <c r="S1" s="206"/>
      <c r="T1" s="206"/>
      <c r="U1" s="206"/>
      <c r="V1" s="206"/>
      <c r="W1" s="206"/>
      <c r="X1" s="206"/>
      <c r="Y1" s="247"/>
    </row>
    <row r="2" spans="1:25" ht="11.25" customHeight="1" x14ac:dyDescent="0.2">
      <c r="A2" s="54"/>
      <c r="B2" s="54"/>
      <c r="C2" s="54"/>
      <c r="D2" s="54"/>
      <c r="E2" s="54"/>
      <c r="F2" s="54"/>
      <c r="G2" s="54"/>
      <c r="H2" s="89"/>
      <c r="J2" s="248"/>
      <c r="K2" s="202"/>
      <c r="L2" s="205"/>
      <c r="M2" s="205"/>
      <c r="N2" s="205"/>
      <c r="O2" s="294" t="str">
        <f>VLOOKUP(J1,AreaTable,2,FALSE)</f>
        <v>ICAP</v>
      </c>
      <c r="P2" s="205"/>
      <c r="Q2" s="205"/>
      <c r="R2" s="205"/>
      <c r="S2" s="205"/>
      <c r="T2" s="205"/>
      <c r="U2" s="205"/>
      <c r="V2" s="205"/>
      <c r="W2" s="205"/>
      <c r="X2" s="224">
        <f>_xll.ohTrigger(X5:X41)</f>
        <v>16</v>
      </c>
      <c r="Y2" s="249"/>
    </row>
    <row r="3" spans="1:25" ht="11.25" customHeight="1" x14ac:dyDescent="0.2">
      <c r="A3" s="30"/>
      <c r="B3" s="54"/>
      <c r="C3" s="54"/>
      <c r="D3" s="54"/>
      <c r="E3" s="54"/>
      <c r="F3" s="91"/>
      <c r="G3" s="54"/>
      <c r="H3" s="89"/>
      <c r="J3" s="207"/>
      <c r="K3" s="205"/>
      <c r="L3" s="202"/>
      <c r="M3" s="202"/>
      <c r="N3" s="202"/>
      <c r="O3" s="202"/>
      <c r="P3" s="202"/>
      <c r="Q3" s="202"/>
      <c r="R3" s="202"/>
      <c r="S3" s="202"/>
      <c r="T3" s="205"/>
      <c r="U3" s="205"/>
      <c r="V3" s="205"/>
      <c r="W3" s="202"/>
      <c r="X3" s="203"/>
      <c r="Y3" s="208"/>
    </row>
    <row r="4" spans="1:25" s="377" customFormat="1" ht="21" customHeight="1" x14ac:dyDescent="0.25">
      <c r="A4" s="373"/>
      <c r="B4" s="244" t="s">
        <v>20</v>
      </c>
      <c r="C4" s="244"/>
      <c r="D4" s="244"/>
      <c r="E4" s="220" t="s">
        <v>183</v>
      </c>
      <c r="F4" s="220" t="s">
        <v>203</v>
      </c>
      <c r="G4" s="246" t="s">
        <v>202</v>
      </c>
      <c r="H4" s="375"/>
      <c r="J4" s="373"/>
      <c r="K4" s="244"/>
      <c r="L4" s="246"/>
      <c r="M4" s="246"/>
      <c r="N4" s="246" t="s">
        <v>150</v>
      </c>
      <c r="O4" s="67" t="str">
        <f>_xll.RData(O5:O41,P4:Q4,,ReutersRtMode,,P5)</f>
        <v>Paused at 17:15:04</v>
      </c>
      <c r="P4" s="246" t="s">
        <v>119</v>
      </c>
      <c r="Q4" s="246" t="s">
        <v>95</v>
      </c>
      <c r="R4" s="372" t="s">
        <v>214</v>
      </c>
      <c r="S4" s="372" t="s">
        <v>199</v>
      </c>
      <c r="T4" s="378"/>
      <c r="U4" s="246" t="s">
        <v>116</v>
      </c>
      <c r="V4" s="374"/>
      <c r="W4" s="244" t="s">
        <v>114</v>
      </c>
      <c r="X4" s="246" t="s">
        <v>113</v>
      </c>
      <c r="Y4" s="375"/>
    </row>
    <row r="5" spans="1:25" ht="11.25" customHeight="1" x14ac:dyDescent="0.2">
      <c r="A5" s="72"/>
      <c r="B5" s="68" t="str">
        <f t="shared" ref="B5:B41" si="0">K5</f>
        <v>1Y</v>
      </c>
      <c r="C5" s="68" t="str">
        <f t="shared" ref="C5:C41" si="1">L5</f>
        <v>6E</v>
      </c>
      <c r="D5" s="68" t="str">
        <f t="shared" ref="D5:D41" si="2">M5</f>
        <v>12E</v>
      </c>
      <c r="E5" s="55" t="str">
        <f t="shared" ref="E5:E41" si="3">IF(ISBLANK(C5),"#",Currency&amp;$C5&amp;$D5&amp;$B5&amp;QuoteSuffix)</f>
        <v>EUR6E12E1Y_Quote</v>
      </c>
      <c r="F5" s="55" t="str">
        <f>_xll.qlSimpleQuote(E5,,RateTickValue,Permanent,Trigger,ObjectOverwrite)</f>
        <v>EUR6E12E1Y_Quote#0000</v>
      </c>
      <c r="G5" s="62" t="str">
        <f>_xll.ohRangeRetrieveError(F5)</f>
        <v/>
      </c>
      <c r="H5" s="127"/>
      <c r="J5" s="157"/>
      <c r="K5" s="299" t="s">
        <v>5</v>
      </c>
      <c r="L5" s="299" t="s">
        <v>61</v>
      </c>
      <c r="M5" s="299" t="s">
        <v>68</v>
      </c>
      <c r="N5" s="228" t="str">
        <f t="shared" ref="N5:N41" si="4">Currency&amp;$L5&amp;$M5&amp;$K5</f>
        <v>EUR6E12E1Y</v>
      </c>
      <c r="O5" s="300" t="str">
        <f t="array" ref="O5:O41">Instruments&amp;"="&amp;VLOOKUP(Contributor,ContributorTable,2,FALSE)</f>
        <v>EUR6E12E1Y=ICAP</v>
      </c>
      <c r="P5" s="159">
        <v>14.9</v>
      </c>
      <c r="Q5" s="159">
        <v>0</v>
      </c>
      <c r="R5" s="159">
        <f>_xll.qlMidEquivalent(P5,Q5)</f>
        <v>14.9</v>
      </c>
      <c r="S5" s="159">
        <f t="shared" ref="S5:S41" si="5">(R5-P5)*2</f>
        <v>0</v>
      </c>
      <c r="T5" s="204"/>
      <c r="U5" s="158">
        <v>14.9</v>
      </c>
      <c r="V5" s="205"/>
      <c r="W5" s="160">
        <f t="array" ref="W5:W41">QuoteLive</f>
        <v>14.9</v>
      </c>
      <c r="X5" s="230">
        <f>_xll.qlSimpleQuoteSetValue(F5,ROUND(W5/10000,6),Trigger)</f>
        <v>1.0000000000000026E-5</v>
      </c>
      <c r="Y5" s="208"/>
    </row>
    <row r="6" spans="1:25" ht="11.25" customHeight="1" x14ac:dyDescent="0.2">
      <c r="A6" s="72"/>
      <c r="B6" s="68" t="str">
        <f t="shared" si="0"/>
        <v>15M</v>
      </c>
      <c r="C6" s="68" t="str">
        <f t="shared" si="1"/>
        <v>6E</v>
      </c>
      <c r="D6" s="68" t="str">
        <f t="shared" si="2"/>
        <v>12E</v>
      </c>
      <c r="E6" s="55" t="str">
        <f t="shared" si="3"/>
        <v>EUR6E12E15M_Quote</v>
      </c>
      <c r="F6" s="55" t="str">
        <f>_xll.qlSimpleQuote(E6,,RateTickValue,Permanent,Trigger,ObjectOverwrite)</f>
        <v>EUR6E12E15M_Quote#0000</v>
      </c>
      <c r="G6" s="62" t="str">
        <f>_xll.ohRangeRetrieveError(F6)</f>
        <v/>
      </c>
      <c r="H6" s="127"/>
      <c r="J6" s="157"/>
      <c r="K6" s="299" t="s">
        <v>65</v>
      </c>
      <c r="L6" s="299" t="s">
        <v>61</v>
      </c>
      <c r="M6" s="299" t="s">
        <v>68</v>
      </c>
      <c r="N6" s="228" t="str">
        <f t="shared" si="4"/>
        <v>EUR6E12E15M</v>
      </c>
      <c r="O6" s="300" t="str">
        <v>EUR6E12E15M=ICAP</v>
      </c>
      <c r="P6" s="159" t="s">
        <v>145</v>
      </c>
      <c r="Q6" s="159" t="s">
        <v>145</v>
      </c>
      <c r="R6" s="159" t="e">
        <f>_xll.qlMidEquivalent(P6,Q6)</f>
        <v>#NUM!</v>
      </c>
      <c r="S6" s="159" t="e">
        <f t="shared" si="5"/>
        <v>#NUM!</v>
      </c>
      <c r="T6" s="204"/>
      <c r="U6" s="158" t="e">
        <v>#NUM!</v>
      </c>
      <c r="V6" s="205"/>
      <c r="W6" s="160" t="e">
        <v>#NUM!</v>
      </c>
      <c r="X6" s="230">
        <f>_xll.qlSimpleQuoteSetValue(F6,ROUND(W6/10000,6),Trigger)</f>
        <v>0</v>
      </c>
      <c r="Y6" s="208"/>
    </row>
    <row r="7" spans="1:25" ht="11.25" customHeight="1" x14ac:dyDescent="0.2">
      <c r="A7" s="72"/>
      <c r="B7" s="68" t="str">
        <f t="shared" si="0"/>
        <v>18M</v>
      </c>
      <c r="C7" s="68" t="str">
        <f t="shared" si="1"/>
        <v>6E</v>
      </c>
      <c r="D7" s="68" t="str">
        <f t="shared" si="2"/>
        <v>12E</v>
      </c>
      <c r="E7" s="55" t="str">
        <f t="shared" si="3"/>
        <v>EUR6E12E18M_Quote</v>
      </c>
      <c r="F7" s="55" t="str">
        <f>_xll.qlSimpleQuote(E7,,RateTickValue,Permanent,Trigger,ObjectOverwrite)</f>
        <v>EUR6E12E18M_Quote#0000</v>
      </c>
      <c r="G7" s="62" t="str">
        <f>_xll.ohRangeRetrieveError(F7)</f>
        <v/>
      </c>
      <c r="H7" s="127"/>
      <c r="J7" s="157"/>
      <c r="K7" s="299" t="s">
        <v>64</v>
      </c>
      <c r="L7" s="299" t="s">
        <v>61</v>
      </c>
      <c r="M7" s="299" t="s">
        <v>68</v>
      </c>
      <c r="N7" s="228" t="str">
        <f t="shared" si="4"/>
        <v>EUR6E12E18M</v>
      </c>
      <c r="O7" s="300" t="str">
        <v>EUR6E12E18M=ICAP</v>
      </c>
      <c r="P7" s="159" t="s">
        <v>145</v>
      </c>
      <c r="Q7" s="159" t="s">
        <v>145</v>
      </c>
      <c r="R7" s="159" t="e">
        <f>_xll.qlMidEquivalent(P7,Q7)</f>
        <v>#NUM!</v>
      </c>
      <c r="S7" s="159" t="e">
        <f t="shared" si="5"/>
        <v>#NUM!</v>
      </c>
      <c r="T7" s="204"/>
      <c r="U7" s="158" t="e">
        <v>#NUM!</v>
      </c>
      <c r="V7" s="205"/>
      <c r="W7" s="160" t="e">
        <v>#NUM!</v>
      </c>
      <c r="X7" s="230">
        <f>_xll.qlSimpleQuoteSetValue(F7,ROUND(W7/10000,6),Trigger)</f>
        <v>0</v>
      </c>
      <c r="Y7" s="208"/>
    </row>
    <row r="8" spans="1:25" ht="11.25" customHeight="1" x14ac:dyDescent="0.2">
      <c r="A8" s="72"/>
      <c r="B8" s="68" t="str">
        <f t="shared" si="0"/>
        <v>21M</v>
      </c>
      <c r="C8" s="68" t="str">
        <f t="shared" si="1"/>
        <v>6E</v>
      </c>
      <c r="D8" s="68" t="str">
        <f t="shared" si="2"/>
        <v>12E</v>
      </c>
      <c r="E8" s="55" t="str">
        <f t="shared" si="3"/>
        <v>EUR6E12E21M_Quote</v>
      </c>
      <c r="F8" s="55" t="str">
        <f>_xll.qlSimpleQuote(E8,,RateTickValue,Permanent,Trigger,ObjectOverwrite)</f>
        <v>EUR6E12E21M_Quote#0000</v>
      </c>
      <c r="G8" s="62" t="str">
        <f>_xll.ohRangeRetrieveError(F8)</f>
        <v/>
      </c>
      <c r="H8" s="127"/>
      <c r="J8" s="157"/>
      <c r="K8" s="299" t="s">
        <v>63</v>
      </c>
      <c r="L8" s="299" t="s">
        <v>61</v>
      </c>
      <c r="M8" s="299" t="s">
        <v>68</v>
      </c>
      <c r="N8" s="228" t="str">
        <f t="shared" si="4"/>
        <v>EUR6E12E21M</v>
      </c>
      <c r="O8" s="300" t="str">
        <v>EUR6E12E21M=ICAP</v>
      </c>
      <c r="P8" s="159" t="s">
        <v>145</v>
      </c>
      <c r="Q8" s="159" t="s">
        <v>145</v>
      </c>
      <c r="R8" s="159" t="e">
        <f>_xll.qlMidEquivalent(P8,Q8)</f>
        <v>#NUM!</v>
      </c>
      <c r="S8" s="159" t="e">
        <f t="shared" si="5"/>
        <v>#NUM!</v>
      </c>
      <c r="T8" s="204"/>
      <c r="U8" s="158" t="e">
        <v>#NUM!</v>
      </c>
      <c r="V8" s="205"/>
      <c r="W8" s="160" t="e">
        <v>#NUM!</v>
      </c>
      <c r="X8" s="230">
        <f>_xll.qlSimpleQuoteSetValue(F8,ROUND(W8/10000,6),Trigger)</f>
        <v>0</v>
      </c>
      <c r="Y8" s="208"/>
    </row>
    <row r="9" spans="1:25" ht="11.25" customHeight="1" x14ac:dyDescent="0.2">
      <c r="A9" s="72"/>
      <c r="B9" s="68" t="str">
        <f t="shared" si="0"/>
        <v>2Y</v>
      </c>
      <c r="C9" s="68" t="str">
        <f t="shared" si="1"/>
        <v>6E</v>
      </c>
      <c r="D9" s="68" t="str">
        <f t="shared" si="2"/>
        <v>12E</v>
      </c>
      <c r="E9" s="55" t="str">
        <f t="shared" si="3"/>
        <v>EUR6E12E2Y_Quote</v>
      </c>
      <c r="F9" s="55" t="str">
        <f>_xll.qlSimpleQuote(E9,,RateTickValue,Permanent,Trigger,ObjectOverwrite)</f>
        <v>EUR6E12E2Y_Quote#0000</v>
      </c>
      <c r="G9" s="62" t="str">
        <f>_xll.ohRangeRetrieveError(F9)</f>
        <v/>
      </c>
      <c r="H9" s="127"/>
      <c r="J9" s="207"/>
      <c r="K9" s="299" t="s">
        <v>55</v>
      </c>
      <c r="L9" s="299" t="s">
        <v>61</v>
      </c>
      <c r="M9" s="299" t="s">
        <v>68</v>
      </c>
      <c r="N9" s="228" t="str">
        <f t="shared" si="4"/>
        <v>EUR6E12E2Y</v>
      </c>
      <c r="O9" s="300" t="str">
        <v>EUR6E12E2Y=ICAP</v>
      </c>
      <c r="P9" s="159">
        <v>15.3</v>
      </c>
      <c r="Q9" s="159">
        <v>0</v>
      </c>
      <c r="R9" s="159">
        <f>_xll.qlMidEquivalent(P9,Q9)</f>
        <v>15.3</v>
      </c>
      <c r="S9" s="159">
        <f t="shared" si="5"/>
        <v>0</v>
      </c>
      <c r="T9" s="204"/>
      <c r="U9" s="158">
        <v>15.3</v>
      </c>
      <c r="V9" s="205"/>
      <c r="W9" s="160">
        <v>15.3</v>
      </c>
      <c r="X9" s="230">
        <f>_xll.qlSimpleQuoteSetValue(F9,ROUND(W9/10000,6),Trigger)</f>
        <v>0</v>
      </c>
      <c r="Y9" s="208"/>
    </row>
    <row r="10" spans="1:25" ht="11.25" customHeight="1" x14ac:dyDescent="0.2">
      <c r="A10" s="72"/>
      <c r="B10" s="68" t="str">
        <f t="shared" si="0"/>
        <v>3Y</v>
      </c>
      <c r="C10" s="68" t="str">
        <f t="shared" si="1"/>
        <v>6E</v>
      </c>
      <c r="D10" s="68" t="str">
        <f t="shared" si="2"/>
        <v>12E</v>
      </c>
      <c r="E10" s="55" t="str">
        <f t="shared" si="3"/>
        <v>EUR6E12E3Y_Quote</v>
      </c>
      <c r="F10" s="55" t="str">
        <f>_xll.qlSimpleQuote(E10,,RateTickValue,Permanent,Trigger,ObjectOverwrite)</f>
        <v>EUR6E12E3Y_Quote#0000</v>
      </c>
      <c r="G10" s="62" t="str">
        <f>_xll.ohRangeRetrieveError(F10)</f>
        <v/>
      </c>
      <c r="H10" s="127"/>
      <c r="J10" s="207"/>
      <c r="K10" s="299" t="s">
        <v>54</v>
      </c>
      <c r="L10" s="299" t="s">
        <v>61</v>
      </c>
      <c r="M10" s="299" t="s">
        <v>68</v>
      </c>
      <c r="N10" s="228" t="str">
        <f t="shared" si="4"/>
        <v>EUR6E12E3Y</v>
      </c>
      <c r="O10" s="300" t="str">
        <v>EUR6E12E3Y=ICAP</v>
      </c>
      <c r="P10" s="159">
        <v>15.8</v>
      </c>
      <c r="Q10" s="159">
        <v>0</v>
      </c>
      <c r="R10" s="159">
        <f>_xll.qlMidEquivalent(P10,Q10)</f>
        <v>15.8</v>
      </c>
      <c r="S10" s="159">
        <f t="shared" si="5"/>
        <v>0</v>
      </c>
      <c r="T10" s="204"/>
      <c r="U10" s="158">
        <v>15.8</v>
      </c>
      <c r="V10" s="205"/>
      <c r="W10" s="160">
        <v>15.8</v>
      </c>
      <c r="X10" s="230">
        <f>_xll.qlSimpleQuoteSetValue(F10,ROUND(W10/10000,6),Trigger)</f>
        <v>0</v>
      </c>
      <c r="Y10" s="208"/>
    </row>
    <row r="11" spans="1:25" ht="11.25" customHeight="1" x14ac:dyDescent="0.2">
      <c r="A11" s="72"/>
      <c r="B11" s="68" t="str">
        <f t="shared" si="0"/>
        <v>4Y</v>
      </c>
      <c r="C11" s="68" t="str">
        <f t="shared" si="1"/>
        <v>6E</v>
      </c>
      <c r="D11" s="68" t="str">
        <f t="shared" si="2"/>
        <v>12E</v>
      </c>
      <c r="E11" s="55" t="str">
        <f t="shared" si="3"/>
        <v>EUR6E12E4Y_Quote</v>
      </c>
      <c r="F11" s="55" t="str">
        <f>_xll.qlSimpleQuote(E11,,RateTickValue,Permanent,Trigger,ObjectOverwrite)</f>
        <v>EUR6E12E4Y_Quote#0000</v>
      </c>
      <c r="G11" s="62" t="str">
        <f>_xll.ohRangeRetrieveError(F11)</f>
        <v/>
      </c>
      <c r="H11" s="127"/>
      <c r="J11" s="207"/>
      <c r="K11" s="299" t="s">
        <v>53</v>
      </c>
      <c r="L11" s="299" t="s">
        <v>61</v>
      </c>
      <c r="M11" s="299" t="s">
        <v>68</v>
      </c>
      <c r="N11" s="228" t="str">
        <f t="shared" si="4"/>
        <v>EUR6E12E4Y</v>
      </c>
      <c r="O11" s="300" t="str">
        <v>EUR6E12E4Y=ICAP</v>
      </c>
      <c r="P11" s="159">
        <v>16</v>
      </c>
      <c r="Q11" s="159">
        <v>0</v>
      </c>
      <c r="R11" s="159">
        <f>_xll.qlMidEquivalent(P11,Q11)</f>
        <v>16</v>
      </c>
      <c r="S11" s="159">
        <f t="shared" si="5"/>
        <v>0</v>
      </c>
      <c r="T11" s="204"/>
      <c r="U11" s="158">
        <v>16</v>
      </c>
      <c r="V11" s="205"/>
      <c r="W11" s="160">
        <v>16</v>
      </c>
      <c r="X11" s="230">
        <f>_xll.qlSimpleQuoteSetValue(F11,ROUND(W11/10000,6),Trigger)</f>
        <v>0</v>
      </c>
      <c r="Y11" s="208"/>
    </row>
    <row r="12" spans="1:25" ht="11.25" customHeight="1" x14ac:dyDescent="0.2">
      <c r="A12" s="72"/>
      <c r="B12" s="68" t="str">
        <f t="shared" si="0"/>
        <v>5Y</v>
      </c>
      <c r="C12" s="68" t="str">
        <f t="shared" si="1"/>
        <v>6E</v>
      </c>
      <c r="D12" s="68" t="str">
        <f t="shared" si="2"/>
        <v>12E</v>
      </c>
      <c r="E12" s="55" t="str">
        <f t="shared" si="3"/>
        <v>EUR6E12E5Y_Quote</v>
      </c>
      <c r="F12" s="55" t="str">
        <f>_xll.qlSimpleQuote(E12,,RateTickValue,Permanent,Trigger,ObjectOverwrite)</f>
        <v>EUR6E12E5Y_Quote#0000</v>
      </c>
      <c r="G12" s="62" t="str">
        <f>_xll.ohRangeRetrieveError(F12)</f>
        <v/>
      </c>
      <c r="H12" s="127"/>
      <c r="J12" s="207"/>
      <c r="K12" s="299" t="s">
        <v>52</v>
      </c>
      <c r="L12" s="299" t="s">
        <v>61</v>
      </c>
      <c r="M12" s="299" t="s">
        <v>68</v>
      </c>
      <c r="N12" s="228" t="str">
        <f t="shared" si="4"/>
        <v>EUR6E12E5Y</v>
      </c>
      <c r="O12" s="300" t="str">
        <v>EUR6E12E5Y=ICAP</v>
      </c>
      <c r="P12" s="159">
        <v>16</v>
      </c>
      <c r="Q12" s="159">
        <v>0</v>
      </c>
      <c r="R12" s="159">
        <f>_xll.qlMidEquivalent(P12,Q12)</f>
        <v>16</v>
      </c>
      <c r="S12" s="159">
        <f t="shared" si="5"/>
        <v>0</v>
      </c>
      <c r="T12" s="204"/>
      <c r="U12" s="158">
        <v>16</v>
      </c>
      <c r="V12" s="205"/>
      <c r="W12" s="160">
        <v>16</v>
      </c>
      <c r="X12" s="230">
        <f>_xll.qlSimpleQuoteSetValue(F12,ROUND(W12/10000,6),Trigger)</f>
        <v>0</v>
      </c>
      <c r="Y12" s="208"/>
    </row>
    <row r="13" spans="1:25" ht="11.25" customHeight="1" x14ac:dyDescent="0.2">
      <c r="A13" s="72"/>
      <c r="B13" s="68" t="str">
        <f t="shared" si="0"/>
        <v>6Y</v>
      </c>
      <c r="C13" s="68" t="str">
        <f t="shared" si="1"/>
        <v>6E</v>
      </c>
      <c r="D13" s="68" t="str">
        <f t="shared" si="2"/>
        <v>12E</v>
      </c>
      <c r="E13" s="55" t="str">
        <f t="shared" si="3"/>
        <v>EUR6E12E6Y_Quote</v>
      </c>
      <c r="F13" s="55" t="str">
        <f>_xll.qlSimpleQuote(E13,,RateTickValue,Permanent,Trigger,ObjectOverwrite)</f>
        <v>EUR6E12E6Y_Quote#0000</v>
      </c>
      <c r="G13" s="62" t="str">
        <f>_xll.ohRangeRetrieveError(F13)</f>
        <v/>
      </c>
      <c r="H13" s="127"/>
      <c r="J13" s="207"/>
      <c r="K13" s="299" t="s">
        <v>51</v>
      </c>
      <c r="L13" s="299" t="s">
        <v>61</v>
      </c>
      <c r="M13" s="299" t="s">
        <v>68</v>
      </c>
      <c r="N13" s="228" t="str">
        <f t="shared" si="4"/>
        <v>EUR6E12E6Y</v>
      </c>
      <c r="O13" s="300" t="str">
        <v>EUR6E12E6Y=ICAP</v>
      </c>
      <c r="P13" s="159">
        <v>15.8</v>
      </c>
      <c r="Q13" s="159">
        <v>0</v>
      </c>
      <c r="R13" s="159">
        <f>_xll.qlMidEquivalent(P13,Q13)</f>
        <v>15.8</v>
      </c>
      <c r="S13" s="159">
        <f t="shared" si="5"/>
        <v>0</v>
      </c>
      <c r="T13" s="204"/>
      <c r="U13" s="158">
        <v>15.8</v>
      </c>
      <c r="V13" s="205"/>
      <c r="W13" s="160">
        <v>15.8</v>
      </c>
      <c r="X13" s="230">
        <f>_xll.qlSimpleQuoteSetValue(F13,ROUND(W13/10000,6),Trigger)</f>
        <v>0</v>
      </c>
      <c r="Y13" s="208"/>
    </row>
    <row r="14" spans="1:25" ht="11.25" customHeight="1" x14ac:dyDescent="0.2">
      <c r="A14" s="72"/>
      <c r="B14" s="68" t="str">
        <f t="shared" si="0"/>
        <v>7Y</v>
      </c>
      <c r="C14" s="68" t="str">
        <f t="shared" si="1"/>
        <v>6E</v>
      </c>
      <c r="D14" s="68" t="str">
        <f t="shared" si="2"/>
        <v>12E</v>
      </c>
      <c r="E14" s="55" t="str">
        <f t="shared" si="3"/>
        <v>EUR6E12E7Y_Quote</v>
      </c>
      <c r="F14" s="55" t="str">
        <f>_xll.qlSimpleQuote(E14,,RateTickValue,Permanent,Trigger,ObjectOverwrite)</f>
        <v>EUR6E12E7Y_Quote#0000</v>
      </c>
      <c r="G14" s="62" t="str">
        <f>_xll.ohRangeRetrieveError(F14)</f>
        <v/>
      </c>
      <c r="H14" s="127"/>
      <c r="J14" s="207"/>
      <c r="K14" s="299" t="s">
        <v>50</v>
      </c>
      <c r="L14" s="299" t="s">
        <v>61</v>
      </c>
      <c r="M14" s="299" t="s">
        <v>68</v>
      </c>
      <c r="N14" s="228" t="str">
        <f t="shared" si="4"/>
        <v>EUR6E12E7Y</v>
      </c>
      <c r="O14" s="300" t="str">
        <v>EUR6E12E7Y=ICAP</v>
      </c>
      <c r="P14" s="159">
        <v>15.3</v>
      </c>
      <c r="Q14" s="159">
        <v>0</v>
      </c>
      <c r="R14" s="159">
        <f>_xll.qlMidEquivalent(P14,Q14)</f>
        <v>15.3</v>
      </c>
      <c r="S14" s="159">
        <f t="shared" si="5"/>
        <v>0</v>
      </c>
      <c r="T14" s="204"/>
      <c r="U14" s="158">
        <v>15.3</v>
      </c>
      <c r="V14" s="205"/>
      <c r="W14" s="160">
        <v>15.3</v>
      </c>
      <c r="X14" s="230">
        <f>_xll.qlSimpleQuoteSetValue(F14,ROUND(W14/10000,6),Trigger)</f>
        <v>0</v>
      </c>
      <c r="Y14" s="208"/>
    </row>
    <row r="15" spans="1:25" ht="11.25" customHeight="1" x14ac:dyDescent="0.2">
      <c r="A15" s="72"/>
      <c r="B15" s="68" t="str">
        <f t="shared" si="0"/>
        <v>8Y</v>
      </c>
      <c r="C15" s="68" t="str">
        <f t="shared" si="1"/>
        <v>6E</v>
      </c>
      <c r="D15" s="68" t="str">
        <f t="shared" si="2"/>
        <v>12E</v>
      </c>
      <c r="E15" s="55" t="str">
        <f t="shared" si="3"/>
        <v>EUR6E12E8Y_Quote</v>
      </c>
      <c r="F15" s="55" t="str">
        <f>_xll.qlSimpleQuote(E15,,RateTickValue,Permanent,Trigger,ObjectOverwrite)</f>
        <v>EUR6E12E8Y_Quote#0000</v>
      </c>
      <c r="G15" s="62" t="str">
        <f>_xll.ohRangeRetrieveError(F15)</f>
        <v/>
      </c>
      <c r="H15" s="127"/>
      <c r="J15" s="207"/>
      <c r="K15" s="299" t="s">
        <v>49</v>
      </c>
      <c r="L15" s="299" t="s">
        <v>61</v>
      </c>
      <c r="M15" s="299" t="s">
        <v>68</v>
      </c>
      <c r="N15" s="228" t="str">
        <f t="shared" si="4"/>
        <v>EUR6E12E8Y</v>
      </c>
      <c r="O15" s="300" t="str">
        <v>EUR6E12E8Y=ICAP</v>
      </c>
      <c r="P15" s="159">
        <v>14.6</v>
      </c>
      <c r="Q15" s="159">
        <v>0</v>
      </c>
      <c r="R15" s="159">
        <f>_xll.qlMidEquivalent(P15,Q15)</f>
        <v>14.6</v>
      </c>
      <c r="S15" s="159">
        <f t="shared" si="5"/>
        <v>0</v>
      </c>
      <c r="T15" s="204"/>
      <c r="U15" s="158">
        <v>14.6</v>
      </c>
      <c r="V15" s="205"/>
      <c r="W15" s="160">
        <v>14.6</v>
      </c>
      <c r="X15" s="230">
        <f>_xll.qlSimpleQuoteSetValue(F15,ROUND(W15/10000,6),Trigger)</f>
        <v>0</v>
      </c>
      <c r="Y15" s="208"/>
    </row>
    <row r="16" spans="1:25" ht="11.25" customHeight="1" x14ac:dyDescent="0.2">
      <c r="A16" s="72"/>
      <c r="B16" s="68" t="str">
        <f t="shared" si="0"/>
        <v>9Y</v>
      </c>
      <c r="C16" s="68" t="str">
        <f t="shared" si="1"/>
        <v>6E</v>
      </c>
      <c r="D16" s="68" t="str">
        <f t="shared" si="2"/>
        <v>12E</v>
      </c>
      <c r="E16" s="55" t="str">
        <f t="shared" si="3"/>
        <v>EUR6E12E9Y_Quote</v>
      </c>
      <c r="F16" s="55" t="str">
        <f>_xll.qlSimpleQuote(E16,,RateTickValue,Permanent,Trigger,ObjectOverwrite)</f>
        <v>EUR6E12E9Y_Quote#0000</v>
      </c>
      <c r="G16" s="62" t="str">
        <f>_xll.ohRangeRetrieveError(F16)</f>
        <v/>
      </c>
      <c r="H16" s="127"/>
      <c r="J16" s="207"/>
      <c r="K16" s="299" t="s">
        <v>48</v>
      </c>
      <c r="L16" s="299" t="s">
        <v>61</v>
      </c>
      <c r="M16" s="299" t="s">
        <v>68</v>
      </c>
      <c r="N16" s="228" t="str">
        <f t="shared" si="4"/>
        <v>EUR6E12E9Y</v>
      </c>
      <c r="O16" s="300" t="str">
        <v>EUR6E12E9Y=ICAP</v>
      </c>
      <c r="P16" s="159">
        <v>13.9</v>
      </c>
      <c r="Q16" s="159">
        <v>0</v>
      </c>
      <c r="R16" s="159">
        <f>_xll.qlMidEquivalent(P16,Q16)</f>
        <v>13.9</v>
      </c>
      <c r="S16" s="159">
        <f t="shared" si="5"/>
        <v>0</v>
      </c>
      <c r="T16" s="204"/>
      <c r="U16" s="158">
        <v>13.9</v>
      </c>
      <c r="V16" s="205"/>
      <c r="W16" s="160">
        <v>13.9</v>
      </c>
      <c r="X16" s="230">
        <f>_xll.qlSimpleQuoteSetValue(F16,ROUND(W16/10000,6),Trigger)</f>
        <v>0</v>
      </c>
      <c r="Y16" s="208"/>
    </row>
    <row r="17" spans="1:25" ht="11.25" customHeight="1" x14ac:dyDescent="0.2">
      <c r="A17" s="72"/>
      <c r="B17" s="68" t="str">
        <f t="shared" si="0"/>
        <v>10Y</v>
      </c>
      <c r="C17" s="68" t="str">
        <f t="shared" si="1"/>
        <v>6E</v>
      </c>
      <c r="D17" s="68" t="str">
        <f t="shared" si="2"/>
        <v>12E</v>
      </c>
      <c r="E17" s="55" t="str">
        <f t="shared" si="3"/>
        <v>EUR6E12E10Y_Quote</v>
      </c>
      <c r="F17" s="55" t="str">
        <f>_xll.qlSimpleQuote(E17,,RateTickValue,Permanent,Trigger,ObjectOverwrite)</f>
        <v>EUR6E12E10Y_Quote#0000</v>
      </c>
      <c r="G17" s="62" t="str">
        <f>_xll.ohRangeRetrieveError(F17)</f>
        <v/>
      </c>
      <c r="H17" s="127"/>
      <c r="J17" s="207"/>
      <c r="K17" s="299" t="s">
        <v>47</v>
      </c>
      <c r="L17" s="299" t="s">
        <v>61</v>
      </c>
      <c r="M17" s="299" t="s">
        <v>68</v>
      </c>
      <c r="N17" s="228" t="str">
        <f t="shared" si="4"/>
        <v>EUR6E12E10Y</v>
      </c>
      <c r="O17" s="300" t="str">
        <v>EUR6E12E10Y=ICAP</v>
      </c>
      <c r="P17" s="159">
        <v>13.1</v>
      </c>
      <c r="Q17" s="159">
        <v>0</v>
      </c>
      <c r="R17" s="159">
        <f>_xll.qlMidEquivalent(P17,Q17)</f>
        <v>13.1</v>
      </c>
      <c r="S17" s="159">
        <f t="shared" si="5"/>
        <v>0</v>
      </c>
      <c r="T17" s="204"/>
      <c r="U17" s="158">
        <v>13.1</v>
      </c>
      <c r="V17" s="205"/>
      <c r="W17" s="160">
        <v>13.1</v>
      </c>
      <c r="X17" s="230">
        <f>_xll.qlSimpleQuoteSetValue(F17,ROUND(W17/10000,6),Trigger)</f>
        <v>0</v>
      </c>
      <c r="Y17" s="208"/>
    </row>
    <row r="18" spans="1:25" ht="11.25" customHeight="1" x14ac:dyDescent="0.2">
      <c r="A18" s="72"/>
      <c r="B18" s="68" t="str">
        <f t="shared" si="0"/>
        <v>11Y</v>
      </c>
      <c r="C18" s="68" t="str">
        <f t="shared" si="1"/>
        <v>6E</v>
      </c>
      <c r="D18" s="68" t="str">
        <f t="shared" si="2"/>
        <v>12E</v>
      </c>
      <c r="E18" s="55" t="str">
        <f t="shared" si="3"/>
        <v>EUR6E12E11Y_Quote</v>
      </c>
      <c r="F18" s="55" t="str">
        <f>_xll.qlSimpleQuote(E18,,RateTickValue,Permanent,Trigger,ObjectOverwrite)</f>
        <v>EUR6E12E11Y_Quote#0000</v>
      </c>
      <c r="G18" s="62" t="str">
        <f>_xll.ohRangeRetrieveError(F18)</f>
        <v/>
      </c>
      <c r="H18" s="127"/>
      <c r="J18" s="207"/>
      <c r="K18" s="299" t="s">
        <v>46</v>
      </c>
      <c r="L18" s="299" t="s">
        <v>61</v>
      </c>
      <c r="M18" s="299" t="s">
        <v>68</v>
      </c>
      <c r="N18" s="228" t="str">
        <f t="shared" si="4"/>
        <v>EUR6E12E11Y</v>
      </c>
      <c r="O18" s="300" t="str">
        <v>EUR6E12E11Y=ICAP</v>
      </c>
      <c r="P18" s="159">
        <v>12.3</v>
      </c>
      <c r="Q18" s="159">
        <v>0</v>
      </c>
      <c r="R18" s="159">
        <f>_xll.qlMidEquivalent(P18,Q18)</f>
        <v>12.3</v>
      </c>
      <c r="S18" s="159">
        <f t="shared" si="5"/>
        <v>0</v>
      </c>
      <c r="T18" s="204"/>
      <c r="U18" s="158">
        <v>12.3</v>
      </c>
      <c r="V18" s="205"/>
      <c r="W18" s="160">
        <v>12.3</v>
      </c>
      <c r="X18" s="230">
        <f>_xll.qlSimpleQuoteSetValue(F18,ROUND(W18/10000,6),Trigger)</f>
        <v>0</v>
      </c>
      <c r="Y18" s="208"/>
    </row>
    <row r="19" spans="1:25" ht="11.25" customHeight="1" x14ac:dyDescent="0.2">
      <c r="A19" s="72"/>
      <c r="B19" s="68" t="str">
        <f t="shared" si="0"/>
        <v>12Y</v>
      </c>
      <c r="C19" s="68" t="str">
        <f t="shared" si="1"/>
        <v>6E</v>
      </c>
      <c r="D19" s="68" t="str">
        <f t="shared" si="2"/>
        <v>12E</v>
      </c>
      <c r="E19" s="55" t="str">
        <f t="shared" si="3"/>
        <v>EUR6E12E12Y_Quote</v>
      </c>
      <c r="F19" s="55" t="str">
        <f>_xll.qlSimpleQuote(E19,,RateTickValue,Permanent,Trigger,ObjectOverwrite)</f>
        <v>EUR6E12E12Y_Quote#0000</v>
      </c>
      <c r="G19" s="62" t="str">
        <f>_xll.ohRangeRetrieveError(F19)</f>
        <v/>
      </c>
      <c r="H19" s="127"/>
      <c r="J19" s="207"/>
      <c r="K19" s="299" t="s">
        <v>45</v>
      </c>
      <c r="L19" s="299" t="s">
        <v>61</v>
      </c>
      <c r="M19" s="299" t="s">
        <v>68</v>
      </c>
      <c r="N19" s="228" t="str">
        <f t="shared" si="4"/>
        <v>EUR6E12E12Y</v>
      </c>
      <c r="O19" s="300" t="str">
        <v>EUR6E12E12Y=ICAP</v>
      </c>
      <c r="P19" s="159">
        <v>11.5</v>
      </c>
      <c r="Q19" s="159">
        <v>0</v>
      </c>
      <c r="R19" s="159">
        <f>_xll.qlMidEquivalent(P19,Q19)</f>
        <v>11.5</v>
      </c>
      <c r="S19" s="159">
        <f t="shared" si="5"/>
        <v>0</v>
      </c>
      <c r="T19" s="204"/>
      <c r="U19" s="158">
        <v>11.5</v>
      </c>
      <c r="V19" s="205"/>
      <c r="W19" s="160">
        <v>11.5</v>
      </c>
      <c r="X19" s="230">
        <f>_xll.qlSimpleQuoteSetValue(F19,ROUND(W19/10000,6),Trigger)</f>
        <v>0</v>
      </c>
      <c r="Y19" s="208"/>
    </row>
    <row r="20" spans="1:25" ht="11.25" customHeight="1" x14ac:dyDescent="0.2">
      <c r="A20" s="72"/>
      <c r="B20" s="68" t="str">
        <f t="shared" si="0"/>
        <v>13Y</v>
      </c>
      <c r="C20" s="68" t="str">
        <f t="shared" si="1"/>
        <v>6E</v>
      </c>
      <c r="D20" s="68" t="str">
        <f t="shared" si="2"/>
        <v>12E</v>
      </c>
      <c r="E20" s="55" t="str">
        <f t="shared" si="3"/>
        <v>EUR6E12E13Y_Quote</v>
      </c>
      <c r="F20" s="55" t="str">
        <f>_xll.qlSimpleQuote(E20,,RateTickValue,Permanent,Trigger,ObjectOverwrite)</f>
        <v>EUR6E12E13Y_Quote#0000</v>
      </c>
      <c r="G20" s="62" t="str">
        <f>_xll.ohRangeRetrieveError(F20)</f>
        <v/>
      </c>
      <c r="H20" s="127"/>
      <c r="J20" s="207"/>
      <c r="K20" s="299" t="s">
        <v>44</v>
      </c>
      <c r="L20" s="299" t="s">
        <v>61</v>
      </c>
      <c r="M20" s="299" t="s">
        <v>68</v>
      </c>
      <c r="N20" s="228" t="str">
        <f t="shared" si="4"/>
        <v>EUR6E12E13Y</v>
      </c>
      <c r="O20" s="300" t="str">
        <v>EUR6E12E13Y=ICAP</v>
      </c>
      <c r="P20" s="159" t="s">
        <v>145</v>
      </c>
      <c r="Q20" s="159" t="s">
        <v>145</v>
      </c>
      <c r="R20" s="159" t="e">
        <f>_xll.qlMidEquivalent(P20,Q20)</f>
        <v>#NUM!</v>
      </c>
      <c r="S20" s="159" t="e">
        <f t="shared" si="5"/>
        <v>#NUM!</v>
      </c>
      <c r="T20" s="204"/>
      <c r="U20" s="158" t="e">
        <v>#NUM!</v>
      </c>
      <c r="V20" s="205"/>
      <c r="W20" s="160" t="e">
        <v>#NUM!</v>
      </c>
      <c r="X20" s="230">
        <f>_xll.qlSimpleQuoteSetValue(F20,ROUND(W20/10000,6),Trigger)</f>
        <v>0</v>
      </c>
      <c r="Y20" s="208"/>
    </row>
    <row r="21" spans="1:25" ht="11.25" customHeight="1" x14ac:dyDescent="0.2">
      <c r="A21" s="72"/>
      <c r="B21" s="68" t="str">
        <f t="shared" si="0"/>
        <v>14Y</v>
      </c>
      <c r="C21" s="68" t="str">
        <f t="shared" si="1"/>
        <v>6E</v>
      </c>
      <c r="D21" s="68" t="str">
        <f t="shared" si="2"/>
        <v>12E</v>
      </c>
      <c r="E21" s="55" t="str">
        <f t="shared" si="3"/>
        <v>EUR6E12E14Y_Quote</v>
      </c>
      <c r="F21" s="55" t="str">
        <f>_xll.qlSimpleQuote(E21,,RateTickValue,Permanent,Trigger,ObjectOverwrite)</f>
        <v>EUR6E12E14Y_Quote#0000</v>
      </c>
      <c r="G21" s="62" t="str">
        <f>_xll.ohRangeRetrieveError(F21)</f>
        <v/>
      </c>
      <c r="H21" s="127"/>
      <c r="J21" s="207"/>
      <c r="K21" s="299" t="s">
        <v>43</v>
      </c>
      <c r="L21" s="299" t="s">
        <v>61</v>
      </c>
      <c r="M21" s="299" t="s">
        <v>68</v>
      </c>
      <c r="N21" s="228" t="str">
        <f t="shared" si="4"/>
        <v>EUR6E12E14Y</v>
      </c>
      <c r="O21" s="300" t="str">
        <v>EUR6E12E14Y=ICAP</v>
      </c>
      <c r="P21" s="159" t="s">
        <v>145</v>
      </c>
      <c r="Q21" s="159" t="s">
        <v>145</v>
      </c>
      <c r="R21" s="159" t="e">
        <f>_xll.qlMidEquivalent(P21,Q21)</f>
        <v>#NUM!</v>
      </c>
      <c r="S21" s="159" t="e">
        <f t="shared" si="5"/>
        <v>#NUM!</v>
      </c>
      <c r="T21" s="204"/>
      <c r="U21" s="158" t="e">
        <v>#NUM!</v>
      </c>
      <c r="V21" s="205"/>
      <c r="W21" s="160" t="e">
        <v>#NUM!</v>
      </c>
      <c r="X21" s="230">
        <f>_xll.qlSimpleQuoteSetValue(F21,ROUND(W21/10000,6),Trigger)</f>
        <v>0</v>
      </c>
      <c r="Y21" s="208"/>
    </row>
    <row r="22" spans="1:25" ht="11.25" customHeight="1" x14ac:dyDescent="0.2">
      <c r="A22" s="72"/>
      <c r="B22" s="68" t="str">
        <f t="shared" si="0"/>
        <v>15Y</v>
      </c>
      <c r="C22" s="68" t="str">
        <f t="shared" si="1"/>
        <v>6E</v>
      </c>
      <c r="D22" s="68" t="str">
        <f t="shared" si="2"/>
        <v>12E</v>
      </c>
      <c r="E22" s="55" t="str">
        <f t="shared" si="3"/>
        <v>EUR6E12E15Y_Quote</v>
      </c>
      <c r="F22" s="55" t="str">
        <f>_xll.qlSimpleQuote(E22,,RateTickValue,Permanent,Trigger,ObjectOverwrite)</f>
        <v>EUR6E12E15Y_Quote#0000</v>
      </c>
      <c r="G22" s="62" t="str">
        <f>_xll.ohRangeRetrieveError(F22)</f>
        <v/>
      </c>
      <c r="H22" s="127"/>
      <c r="J22" s="207"/>
      <c r="K22" s="299" t="s">
        <v>42</v>
      </c>
      <c r="L22" s="299" t="s">
        <v>61</v>
      </c>
      <c r="M22" s="299" t="s">
        <v>68</v>
      </c>
      <c r="N22" s="228" t="str">
        <f t="shared" si="4"/>
        <v>EUR6E12E15Y</v>
      </c>
      <c r="O22" s="300" t="str">
        <v>EUR6E12E15Y=ICAP</v>
      </c>
      <c r="P22" s="159">
        <v>9.7000000000000011</v>
      </c>
      <c r="Q22" s="159">
        <v>0</v>
      </c>
      <c r="R22" s="159">
        <f>_xll.qlMidEquivalent(P22,Q22)</f>
        <v>9.7000000000000011</v>
      </c>
      <c r="S22" s="159">
        <f t="shared" si="5"/>
        <v>0</v>
      </c>
      <c r="T22" s="204"/>
      <c r="U22" s="158">
        <v>9.7000000000000011</v>
      </c>
      <c r="V22" s="205"/>
      <c r="W22" s="160">
        <v>9.7000000000000011</v>
      </c>
      <c r="X22" s="230">
        <f>_xll.qlSimpleQuoteSetValue(F22,ROUND(W22/10000,6),Trigger)</f>
        <v>0</v>
      </c>
      <c r="Y22" s="208"/>
    </row>
    <row r="23" spans="1:25" ht="11.25" customHeight="1" x14ac:dyDescent="0.2">
      <c r="A23" s="72"/>
      <c r="B23" s="68" t="str">
        <f t="shared" si="0"/>
        <v>16Y</v>
      </c>
      <c r="C23" s="68" t="str">
        <f t="shared" si="1"/>
        <v>6E</v>
      </c>
      <c r="D23" s="68" t="str">
        <f t="shared" si="2"/>
        <v>12E</v>
      </c>
      <c r="E23" s="55" t="str">
        <f t="shared" si="3"/>
        <v>EUR6E12E16Y_Quote</v>
      </c>
      <c r="F23" s="55" t="str">
        <f>_xll.qlSimpleQuote(E23,,RateTickValue,Permanent,Trigger,ObjectOverwrite)</f>
        <v>EUR6E12E16Y_Quote#0000</v>
      </c>
      <c r="G23" s="62" t="str">
        <f>_xll.ohRangeRetrieveError(F23)</f>
        <v/>
      </c>
      <c r="H23" s="127"/>
      <c r="J23" s="207"/>
      <c r="K23" s="299" t="s">
        <v>41</v>
      </c>
      <c r="L23" s="299" t="s">
        <v>61</v>
      </c>
      <c r="M23" s="299" t="s">
        <v>68</v>
      </c>
      <c r="N23" s="228" t="str">
        <f t="shared" si="4"/>
        <v>EUR6E12E16Y</v>
      </c>
      <c r="O23" s="300" t="str">
        <v>EUR6E12E16Y=ICAP</v>
      </c>
      <c r="P23" s="159" t="s">
        <v>145</v>
      </c>
      <c r="Q23" s="159" t="s">
        <v>145</v>
      </c>
      <c r="R23" s="159" t="e">
        <f>_xll.qlMidEquivalent(P23,Q23)</f>
        <v>#NUM!</v>
      </c>
      <c r="S23" s="159" t="e">
        <f t="shared" si="5"/>
        <v>#NUM!</v>
      </c>
      <c r="T23" s="204"/>
      <c r="U23" s="158" t="e">
        <v>#NUM!</v>
      </c>
      <c r="V23" s="205"/>
      <c r="W23" s="160" t="e">
        <v>#NUM!</v>
      </c>
      <c r="X23" s="230">
        <f>_xll.qlSimpleQuoteSetValue(F23,ROUND(W23/10000,6),Trigger)</f>
        <v>0</v>
      </c>
      <c r="Y23" s="208"/>
    </row>
    <row r="24" spans="1:25" ht="11.25" customHeight="1" x14ac:dyDescent="0.2">
      <c r="A24" s="72"/>
      <c r="B24" s="68" t="str">
        <f t="shared" si="0"/>
        <v>17Y</v>
      </c>
      <c r="C24" s="68" t="str">
        <f t="shared" si="1"/>
        <v>6E</v>
      </c>
      <c r="D24" s="68" t="str">
        <f t="shared" si="2"/>
        <v>12E</v>
      </c>
      <c r="E24" s="55" t="str">
        <f t="shared" si="3"/>
        <v>EUR6E12E17Y_Quote</v>
      </c>
      <c r="F24" s="55" t="str">
        <f>_xll.qlSimpleQuote(E24,,RateTickValue,Permanent,Trigger,ObjectOverwrite)</f>
        <v>EUR6E12E17Y_Quote#0000</v>
      </c>
      <c r="G24" s="62" t="str">
        <f>_xll.ohRangeRetrieveError(F24)</f>
        <v/>
      </c>
      <c r="H24" s="127"/>
      <c r="J24" s="207"/>
      <c r="K24" s="299" t="s">
        <v>40</v>
      </c>
      <c r="L24" s="299" t="s">
        <v>61</v>
      </c>
      <c r="M24" s="299" t="s">
        <v>68</v>
      </c>
      <c r="N24" s="228" t="str">
        <f t="shared" si="4"/>
        <v>EUR6E12E17Y</v>
      </c>
      <c r="O24" s="300" t="str">
        <v>EUR6E12E17Y=ICAP</v>
      </c>
      <c r="P24" s="159" t="s">
        <v>145</v>
      </c>
      <c r="Q24" s="159" t="s">
        <v>145</v>
      </c>
      <c r="R24" s="159" t="e">
        <f>_xll.qlMidEquivalent(P24,Q24)</f>
        <v>#NUM!</v>
      </c>
      <c r="S24" s="159" t="e">
        <f t="shared" si="5"/>
        <v>#NUM!</v>
      </c>
      <c r="T24" s="204"/>
      <c r="U24" s="158" t="e">
        <v>#NUM!</v>
      </c>
      <c r="V24" s="205"/>
      <c r="W24" s="160" t="e">
        <v>#NUM!</v>
      </c>
      <c r="X24" s="230">
        <f>_xll.qlSimpleQuoteSetValue(F24,ROUND(W24/10000,6),Trigger)</f>
        <v>0</v>
      </c>
      <c r="Y24" s="208"/>
    </row>
    <row r="25" spans="1:25" ht="11.25" customHeight="1" x14ac:dyDescent="0.2">
      <c r="A25" s="72"/>
      <c r="B25" s="68" t="str">
        <f t="shared" si="0"/>
        <v>18Y</v>
      </c>
      <c r="C25" s="68" t="str">
        <f t="shared" si="1"/>
        <v>6E</v>
      </c>
      <c r="D25" s="68" t="str">
        <f t="shared" si="2"/>
        <v>12E</v>
      </c>
      <c r="E25" s="55" t="str">
        <f t="shared" si="3"/>
        <v>EUR6E12E18Y_Quote</v>
      </c>
      <c r="F25" s="55" t="str">
        <f>_xll.qlSimpleQuote(E25,,RateTickValue,Permanent,Trigger,ObjectOverwrite)</f>
        <v>EUR6E12E18Y_Quote#0000</v>
      </c>
      <c r="G25" s="62" t="str">
        <f>_xll.ohRangeRetrieveError(F25)</f>
        <v/>
      </c>
      <c r="H25" s="127"/>
      <c r="J25" s="207"/>
      <c r="K25" s="299" t="s">
        <v>39</v>
      </c>
      <c r="L25" s="299" t="s">
        <v>61</v>
      </c>
      <c r="M25" s="299" t="s">
        <v>68</v>
      </c>
      <c r="N25" s="228" t="str">
        <f t="shared" si="4"/>
        <v>EUR6E12E18Y</v>
      </c>
      <c r="O25" s="300" t="str">
        <v>EUR6E12E18Y=ICAP</v>
      </c>
      <c r="P25" s="159" t="s">
        <v>145</v>
      </c>
      <c r="Q25" s="159" t="s">
        <v>145</v>
      </c>
      <c r="R25" s="159" t="e">
        <f>_xll.qlMidEquivalent(P25,Q25)</f>
        <v>#NUM!</v>
      </c>
      <c r="S25" s="159" t="e">
        <f t="shared" si="5"/>
        <v>#NUM!</v>
      </c>
      <c r="T25" s="204"/>
      <c r="U25" s="158" t="e">
        <v>#NUM!</v>
      </c>
      <c r="V25" s="205"/>
      <c r="W25" s="160" t="e">
        <v>#NUM!</v>
      </c>
      <c r="X25" s="230">
        <f>_xll.qlSimpleQuoteSetValue(F25,ROUND(W25/10000,6),Trigger)</f>
        <v>0</v>
      </c>
      <c r="Y25" s="208"/>
    </row>
    <row r="26" spans="1:25" ht="11.25" customHeight="1" x14ac:dyDescent="0.2">
      <c r="A26" s="72"/>
      <c r="B26" s="68" t="str">
        <f t="shared" si="0"/>
        <v>19Y</v>
      </c>
      <c r="C26" s="68" t="str">
        <f t="shared" si="1"/>
        <v>6E</v>
      </c>
      <c r="D26" s="68" t="str">
        <f t="shared" si="2"/>
        <v>12E</v>
      </c>
      <c r="E26" s="55" t="str">
        <f t="shared" si="3"/>
        <v>EUR6E12E19Y_Quote</v>
      </c>
      <c r="F26" s="55" t="str">
        <f>_xll.qlSimpleQuote(E26,,RateTickValue,Permanent,Trigger,ObjectOverwrite)</f>
        <v>EUR6E12E19Y_Quote#0000</v>
      </c>
      <c r="G26" s="62" t="str">
        <f>_xll.ohRangeRetrieveError(F26)</f>
        <v/>
      </c>
      <c r="H26" s="127"/>
      <c r="J26" s="207"/>
      <c r="K26" s="299" t="s">
        <v>38</v>
      </c>
      <c r="L26" s="299" t="s">
        <v>61</v>
      </c>
      <c r="M26" s="299" t="s">
        <v>68</v>
      </c>
      <c r="N26" s="228" t="str">
        <f t="shared" si="4"/>
        <v>EUR6E12E19Y</v>
      </c>
      <c r="O26" s="300" t="str">
        <v>EUR6E12E19Y=ICAP</v>
      </c>
      <c r="P26" s="159" t="s">
        <v>145</v>
      </c>
      <c r="Q26" s="159" t="s">
        <v>145</v>
      </c>
      <c r="R26" s="159" t="e">
        <f>_xll.qlMidEquivalent(P26,Q26)</f>
        <v>#NUM!</v>
      </c>
      <c r="S26" s="159" t="e">
        <f t="shared" si="5"/>
        <v>#NUM!</v>
      </c>
      <c r="T26" s="204"/>
      <c r="U26" s="158" t="e">
        <v>#NUM!</v>
      </c>
      <c r="V26" s="205"/>
      <c r="W26" s="160" t="e">
        <v>#NUM!</v>
      </c>
      <c r="X26" s="230">
        <f>_xll.qlSimpleQuoteSetValue(F26,ROUND(W26/10000,6),Trigger)</f>
        <v>0</v>
      </c>
      <c r="Y26" s="208"/>
    </row>
    <row r="27" spans="1:25" ht="11.25" customHeight="1" x14ac:dyDescent="0.2">
      <c r="A27" s="72"/>
      <c r="B27" s="68" t="str">
        <f t="shared" si="0"/>
        <v>20Y</v>
      </c>
      <c r="C27" s="68" t="str">
        <f t="shared" si="1"/>
        <v>6E</v>
      </c>
      <c r="D27" s="68" t="str">
        <f t="shared" si="2"/>
        <v>12E</v>
      </c>
      <c r="E27" s="55" t="str">
        <f t="shared" si="3"/>
        <v>EUR6E12E20Y_Quote</v>
      </c>
      <c r="F27" s="55" t="str">
        <f>_xll.qlSimpleQuote(E27,,RateTickValue,Permanent,Trigger,ObjectOverwrite)</f>
        <v>EUR6E12E20Y_Quote#0000</v>
      </c>
      <c r="G27" s="62" t="str">
        <f>_xll.ohRangeRetrieveError(F27)</f>
        <v/>
      </c>
      <c r="H27" s="127"/>
      <c r="J27" s="207"/>
      <c r="K27" s="299" t="s">
        <v>37</v>
      </c>
      <c r="L27" s="299" t="s">
        <v>61</v>
      </c>
      <c r="M27" s="299" t="s">
        <v>68</v>
      </c>
      <c r="N27" s="228" t="str">
        <f t="shared" si="4"/>
        <v>EUR6E12E20Y</v>
      </c>
      <c r="O27" s="300" t="str">
        <v>EUR6E12E20Y=ICAP</v>
      </c>
      <c r="P27" s="159">
        <v>8.1</v>
      </c>
      <c r="Q27" s="159">
        <v>0</v>
      </c>
      <c r="R27" s="159">
        <f>_xll.qlMidEquivalent(P27,Q27)</f>
        <v>8.1</v>
      </c>
      <c r="S27" s="159">
        <f t="shared" si="5"/>
        <v>0</v>
      </c>
      <c r="T27" s="204"/>
      <c r="U27" s="158">
        <v>8.1</v>
      </c>
      <c r="V27" s="205"/>
      <c r="W27" s="160">
        <v>8.1</v>
      </c>
      <c r="X27" s="230">
        <f>_xll.qlSimpleQuoteSetValue(F27,ROUND(W27/10000,6),Trigger)</f>
        <v>0</v>
      </c>
      <c r="Y27" s="208"/>
    </row>
    <row r="28" spans="1:25" ht="11.25" customHeight="1" x14ac:dyDescent="0.2">
      <c r="A28" s="72"/>
      <c r="B28" s="68" t="str">
        <f t="shared" si="0"/>
        <v>21Y</v>
      </c>
      <c r="C28" s="68" t="str">
        <f t="shared" si="1"/>
        <v>6E</v>
      </c>
      <c r="D28" s="68" t="str">
        <f t="shared" si="2"/>
        <v>12E</v>
      </c>
      <c r="E28" s="55" t="str">
        <f t="shared" si="3"/>
        <v>EUR6E12E21Y_Quote</v>
      </c>
      <c r="F28" s="55" t="str">
        <f>_xll.qlSimpleQuote(E28,,RateTickValue,Permanent,Trigger,ObjectOverwrite)</f>
        <v>EUR6E12E21Y_Quote#0000</v>
      </c>
      <c r="G28" s="62" t="str">
        <f>_xll.ohRangeRetrieveError(F28)</f>
        <v/>
      </c>
      <c r="H28" s="127"/>
      <c r="J28" s="207"/>
      <c r="K28" s="299" t="s">
        <v>36</v>
      </c>
      <c r="L28" s="299" t="s">
        <v>61</v>
      </c>
      <c r="M28" s="299" t="s">
        <v>68</v>
      </c>
      <c r="N28" s="228" t="str">
        <f t="shared" si="4"/>
        <v>EUR6E12E21Y</v>
      </c>
      <c r="O28" s="300" t="str">
        <v>EUR6E12E21Y=ICAP</v>
      </c>
      <c r="P28" s="159" t="s">
        <v>145</v>
      </c>
      <c r="Q28" s="159" t="s">
        <v>145</v>
      </c>
      <c r="R28" s="159" t="e">
        <f>_xll.qlMidEquivalent(P28,Q28)</f>
        <v>#NUM!</v>
      </c>
      <c r="S28" s="159" t="e">
        <f t="shared" si="5"/>
        <v>#NUM!</v>
      </c>
      <c r="T28" s="204"/>
      <c r="U28" s="158" t="e">
        <v>#NUM!</v>
      </c>
      <c r="V28" s="205"/>
      <c r="W28" s="160" t="e">
        <v>#NUM!</v>
      </c>
      <c r="X28" s="230">
        <f>_xll.qlSimpleQuoteSetValue(F28,ROUND(W28/10000,6),Trigger)</f>
        <v>0</v>
      </c>
      <c r="Y28" s="208"/>
    </row>
    <row r="29" spans="1:25" ht="11.25" customHeight="1" x14ac:dyDescent="0.2">
      <c r="A29" s="72"/>
      <c r="B29" s="68" t="str">
        <f t="shared" si="0"/>
        <v>22Y</v>
      </c>
      <c r="C29" s="68" t="str">
        <f t="shared" si="1"/>
        <v>6E</v>
      </c>
      <c r="D29" s="68" t="str">
        <f t="shared" si="2"/>
        <v>12E</v>
      </c>
      <c r="E29" s="55" t="str">
        <f t="shared" si="3"/>
        <v>EUR6E12E22Y_Quote</v>
      </c>
      <c r="F29" s="55" t="str">
        <f>_xll.qlSimpleQuote(E29,,RateTickValue,Permanent,Trigger,ObjectOverwrite)</f>
        <v>EUR6E12E22Y_Quote#0000</v>
      </c>
      <c r="G29" s="62" t="str">
        <f>_xll.ohRangeRetrieveError(F29)</f>
        <v/>
      </c>
      <c r="H29" s="127"/>
      <c r="J29" s="207"/>
      <c r="K29" s="299" t="s">
        <v>35</v>
      </c>
      <c r="L29" s="299" t="s">
        <v>61</v>
      </c>
      <c r="M29" s="299" t="s">
        <v>68</v>
      </c>
      <c r="N29" s="228" t="str">
        <f t="shared" si="4"/>
        <v>EUR6E12E22Y</v>
      </c>
      <c r="O29" s="300" t="str">
        <v>EUR6E12E22Y=ICAP</v>
      </c>
      <c r="P29" s="159" t="s">
        <v>145</v>
      </c>
      <c r="Q29" s="159" t="s">
        <v>145</v>
      </c>
      <c r="R29" s="159" t="e">
        <f>_xll.qlMidEquivalent(P29,Q29)</f>
        <v>#NUM!</v>
      </c>
      <c r="S29" s="159" t="e">
        <f t="shared" si="5"/>
        <v>#NUM!</v>
      </c>
      <c r="T29" s="204"/>
      <c r="U29" s="158" t="e">
        <v>#NUM!</v>
      </c>
      <c r="V29" s="205"/>
      <c r="W29" s="160" t="e">
        <v>#NUM!</v>
      </c>
      <c r="X29" s="230">
        <f>_xll.qlSimpleQuoteSetValue(F29,ROUND(W29/10000,6),Trigger)</f>
        <v>0</v>
      </c>
      <c r="Y29" s="208"/>
    </row>
    <row r="30" spans="1:25" ht="11.25" customHeight="1" x14ac:dyDescent="0.2">
      <c r="A30" s="72"/>
      <c r="B30" s="68" t="str">
        <f t="shared" si="0"/>
        <v>23Y</v>
      </c>
      <c r="C30" s="68" t="str">
        <f t="shared" si="1"/>
        <v>6E</v>
      </c>
      <c r="D30" s="68" t="str">
        <f t="shared" si="2"/>
        <v>12E</v>
      </c>
      <c r="E30" s="55" t="str">
        <f t="shared" si="3"/>
        <v>EUR6E12E23Y_Quote</v>
      </c>
      <c r="F30" s="55" t="str">
        <f>_xll.qlSimpleQuote(E30,,RateTickValue,Permanent,Trigger,ObjectOverwrite)</f>
        <v>EUR6E12E23Y_Quote#0000</v>
      </c>
      <c r="G30" s="62" t="str">
        <f>_xll.ohRangeRetrieveError(F30)</f>
        <v/>
      </c>
      <c r="H30" s="127"/>
      <c r="J30" s="207"/>
      <c r="K30" s="299" t="s">
        <v>34</v>
      </c>
      <c r="L30" s="299" t="s">
        <v>61</v>
      </c>
      <c r="M30" s="299" t="s">
        <v>68</v>
      </c>
      <c r="N30" s="228" t="str">
        <f t="shared" si="4"/>
        <v>EUR6E12E23Y</v>
      </c>
      <c r="O30" s="300" t="str">
        <v>EUR6E12E23Y=ICAP</v>
      </c>
      <c r="P30" s="159" t="s">
        <v>145</v>
      </c>
      <c r="Q30" s="159" t="s">
        <v>145</v>
      </c>
      <c r="R30" s="159" t="e">
        <f>_xll.qlMidEquivalent(P30,Q30)</f>
        <v>#NUM!</v>
      </c>
      <c r="S30" s="159" t="e">
        <f t="shared" si="5"/>
        <v>#NUM!</v>
      </c>
      <c r="T30" s="204"/>
      <c r="U30" s="158" t="e">
        <v>#NUM!</v>
      </c>
      <c r="V30" s="205"/>
      <c r="W30" s="160" t="e">
        <v>#NUM!</v>
      </c>
      <c r="X30" s="230">
        <f>_xll.qlSimpleQuoteSetValue(F30,ROUND(W30/10000,6),Trigger)</f>
        <v>0</v>
      </c>
      <c r="Y30" s="208"/>
    </row>
    <row r="31" spans="1:25" ht="11.25" customHeight="1" x14ac:dyDescent="0.2">
      <c r="A31" s="72"/>
      <c r="B31" s="68" t="str">
        <f t="shared" si="0"/>
        <v>24Y</v>
      </c>
      <c r="C31" s="68" t="str">
        <f t="shared" si="1"/>
        <v>6E</v>
      </c>
      <c r="D31" s="68" t="str">
        <f t="shared" si="2"/>
        <v>12E</v>
      </c>
      <c r="E31" s="55" t="str">
        <f t="shared" si="3"/>
        <v>EUR6E12E24Y_Quote</v>
      </c>
      <c r="F31" s="55" t="str">
        <f>_xll.qlSimpleQuote(E31,,RateTickValue,Permanent,Trigger,ObjectOverwrite)</f>
        <v>EUR6E12E24Y_Quote#0000</v>
      </c>
      <c r="G31" s="62" t="str">
        <f>_xll.ohRangeRetrieveError(F31)</f>
        <v/>
      </c>
      <c r="H31" s="127"/>
      <c r="J31" s="207"/>
      <c r="K31" s="299" t="s">
        <v>33</v>
      </c>
      <c r="L31" s="299" t="s">
        <v>61</v>
      </c>
      <c r="M31" s="299" t="s">
        <v>68</v>
      </c>
      <c r="N31" s="228" t="str">
        <f t="shared" si="4"/>
        <v>EUR6E12E24Y</v>
      </c>
      <c r="O31" s="300" t="str">
        <v>EUR6E12E24Y=ICAP</v>
      </c>
      <c r="P31" s="159" t="s">
        <v>145</v>
      </c>
      <c r="Q31" s="159" t="s">
        <v>145</v>
      </c>
      <c r="R31" s="159" t="e">
        <f>_xll.qlMidEquivalent(P31,Q31)</f>
        <v>#NUM!</v>
      </c>
      <c r="S31" s="159" t="e">
        <f t="shared" si="5"/>
        <v>#NUM!</v>
      </c>
      <c r="T31" s="204"/>
      <c r="U31" s="158" t="e">
        <v>#NUM!</v>
      </c>
      <c r="V31" s="205"/>
      <c r="W31" s="160" t="e">
        <v>#NUM!</v>
      </c>
      <c r="X31" s="230">
        <f>_xll.qlSimpleQuoteSetValue(F31,ROUND(W31/10000,6),Trigger)</f>
        <v>0</v>
      </c>
      <c r="Y31" s="208"/>
    </row>
    <row r="32" spans="1:25" ht="11.25" customHeight="1" x14ac:dyDescent="0.2">
      <c r="A32" s="72"/>
      <c r="B32" s="68" t="str">
        <f t="shared" si="0"/>
        <v>25Y</v>
      </c>
      <c r="C32" s="68" t="str">
        <f t="shared" si="1"/>
        <v>6E</v>
      </c>
      <c r="D32" s="68" t="str">
        <f t="shared" si="2"/>
        <v>12E</v>
      </c>
      <c r="E32" s="55" t="str">
        <f t="shared" si="3"/>
        <v>EUR6E12E25Y_Quote</v>
      </c>
      <c r="F32" s="55" t="str">
        <f>_xll.qlSimpleQuote(E32,,RateTickValue,Permanent,Trigger,ObjectOverwrite)</f>
        <v>EUR6E12E25Y_Quote#0000</v>
      </c>
      <c r="G32" s="62" t="str">
        <f>_xll.ohRangeRetrieveError(F32)</f>
        <v/>
      </c>
      <c r="H32" s="127"/>
      <c r="J32" s="207"/>
      <c r="K32" s="299" t="s">
        <v>32</v>
      </c>
      <c r="L32" s="299" t="s">
        <v>61</v>
      </c>
      <c r="M32" s="299" t="s">
        <v>68</v>
      </c>
      <c r="N32" s="228" t="str">
        <f t="shared" si="4"/>
        <v>EUR6E12E25Y</v>
      </c>
      <c r="O32" s="300" t="str">
        <v>EUR6E12E25Y=ICAP</v>
      </c>
      <c r="P32" s="159">
        <v>7.1000000000000005</v>
      </c>
      <c r="Q32" s="159">
        <v>0</v>
      </c>
      <c r="R32" s="159">
        <f>_xll.qlMidEquivalent(P32,Q32)</f>
        <v>7.1000000000000005</v>
      </c>
      <c r="S32" s="159">
        <f t="shared" si="5"/>
        <v>0</v>
      </c>
      <c r="T32" s="204"/>
      <c r="U32" s="158">
        <v>7.1000000000000005</v>
      </c>
      <c r="V32" s="205"/>
      <c r="W32" s="160">
        <v>7.1000000000000005</v>
      </c>
      <c r="X32" s="230">
        <f>_xll.qlSimpleQuoteSetValue(F32,ROUND(W32/10000,6),Trigger)</f>
        <v>0</v>
      </c>
      <c r="Y32" s="208"/>
    </row>
    <row r="33" spans="1:25" ht="11.25" customHeight="1" x14ac:dyDescent="0.2">
      <c r="A33" s="72"/>
      <c r="B33" s="68" t="str">
        <f t="shared" si="0"/>
        <v>26Y</v>
      </c>
      <c r="C33" s="68" t="str">
        <f t="shared" si="1"/>
        <v>6E</v>
      </c>
      <c r="D33" s="68" t="str">
        <f t="shared" si="2"/>
        <v>12E</v>
      </c>
      <c r="E33" s="55" t="str">
        <f t="shared" si="3"/>
        <v>EUR6E12E26Y_Quote</v>
      </c>
      <c r="F33" s="55" t="str">
        <f>_xll.qlSimpleQuote(E33,,RateTickValue,Permanent,Trigger,ObjectOverwrite)</f>
        <v>EUR6E12E26Y_Quote#0000</v>
      </c>
      <c r="G33" s="62" t="str">
        <f>_xll.ohRangeRetrieveError(F33)</f>
        <v/>
      </c>
      <c r="H33" s="127"/>
      <c r="J33" s="207"/>
      <c r="K33" s="299" t="s">
        <v>31</v>
      </c>
      <c r="L33" s="299" t="s">
        <v>61</v>
      </c>
      <c r="M33" s="299" t="s">
        <v>68</v>
      </c>
      <c r="N33" s="228" t="str">
        <f t="shared" si="4"/>
        <v>EUR6E12E26Y</v>
      </c>
      <c r="O33" s="300" t="str">
        <v>EUR6E12E26Y=ICAP</v>
      </c>
      <c r="P33" s="159" t="s">
        <v>145</v>
      </c>
      <c r="Q33" s="159" t="s">
        <v>145</v>
      </c>
      <c r="R33" s="159" t="e">
        <f>_xll.qlMidEquivalent(P33,Q33)</f>
        <v>#NUM!</v>
      </c>
      <c r="S33" s="159" t="e">
        <f t="shared" si="5"/>
        <v>#NUM!</v>
      </c>
      <c r="T33" s="204"/>
      <c r="U33" s="158" t="e">
        <v>#NUM!</v>
      </c>
      <c r="V33" s="205"/>
      <c r="W33" s="160" t="e">
        <v>#NUM!</v>
      </c>
      <c r="X33" s="230">
        <f>_xll.qlSimpleQuoteSetValue(F33,ROUND(W33/10000,6),Trigger)</f>
        <v>0</v>
      </c>
      <c r="Y33" s="208"/>
    </row>
    <row r="34" spans="1:25" ht="11.25" customHeight="1" x14ac:dyDescent="0.2">
      <c r="A34" s="72"/>
      <c r="B34" s="68" t="str">
        <f t="shared" si="0"/>
        <v>27Y</v>
      </c>
      <c r="C34" s="68" t="str">
        <f t="shared" si="1"/>
        <v>6E</v>
      </c>
      <c r="D34" s="68" t="str">
        <f t="shared" si="2"/>
        <v>12E</v>
      </c>
      <c r="E34" s="55" t="str">
        <f t="shared" si="3"/>
        <v>EUR6E12E27Y_Quote</v>
      </c>
      <c r="F34" s="55" t="str">
        <f>_xll.qlSimpleQuote(E34,,RateTickValue,Permanent,Trigger,ObjectOverwrite)</f>
        <v>EUR6E12E27Y_Quote#0000</v>
      </c>
      <c r="G34" s="62" t="str">
        <f>_xll.ohRangeRetrieveError(F34)</f>
        <v/>
      </c>
      <c r="H34" s="127"/>
      <c r="J34" s="207"/>
      <c r="K34" s="299" t="s">
        <v>30</v>
      </c>
      <c r="L34" s="299" t="s">
        <v>61</v>
      </c>
      <c r="M34" s="299" t="s">
        <v>68</v>
      </c>
      <c r="N34" s="228" t="str">
        <f t="shared" si="4"/>
        <v>EUR6E12E27Y</v>
      </c>
      <c r="O34" s="300" t="str">
        <v>EUR6E12E27Y=ICAP</v>
      </c>
      <c r="P34" s="159" t="s">
        <v>145</v>
      </c>
      <c r="Q34" s="159" t="s">
        <v>145</v>
      </c>
      <c r="R34" s="159" t="e">
        <f>_xll.qlMidEquivalent(P34,Q34)</f>
        <v>#NUM!</v>
      </c>
      <c r="S34" s="159" t="e">
        <f t="shared" si="5"/>
        <v>#NUM!</v>
      </c>
      <c r="T34" s="204"/>
      <c r="U34" s="158" t="e">
        <v>#NUM!</v>
      </c>
      <c r="V34" s="205"/>
      <c r="W34" s="160" t="e">
        <v>#NUM!</v>
      </c>
      <c r="X34" s="230">
        <f>_xll.qlSimpleQuoteSetValue(F34,ROUND(W34/10000,6),Trigger)</f>
        <v>0</v>
      </c>
      <c r="Y34" s="208"/>
    </row>
    <row r="35" spans="1:25" ht="11.25" customHeight="1" x14ac:dyDescent="0.2">
      <c r="A35" s="72"/>
      <c r="B35" s="68" t="str">
        <f t="shared" si="0"/>
        <v>28Y</v>
      </c>
      <c r="C35" s="68" t="str">
        <f t="shared" si="1"/>
        <v>6E</v>
      </c>
      <c r="D35" s="68" t="str">
        <f t="shared" si="2"/>
        <v>12E</v>
      </c>
      <c r="E35" s="55" t="str">
        <f t="shared" si="3"/>
        <v>EUR6E12E28Y_Quote</v>
      </c>
      <c r="F35" s="55" t="str">
        <f>_xll.qlSimpleQuote(E35,,RateTickValue,Permanent,Trigger,ObjectOverwrite)</f>
        <v>EUR6E12E28Y_Quote#0000</v>
      </c>
      <c r="G35" s="62" t="str">
        <f>_xll.ohRangeRetrieveError(F35)</f>
        <v/>
      </c>
      <c r="H35" s="127"/>
      <c r="J35" s="207"/>
      <c r="K35" s="299" t="s">
        <v>29</v>
      </c>
      <c r="L35" s="299" t="s">
        <v>61</v>
      </c>
      <c r="M35" s="299" t="s">
        <v>68</v>
      </c>
      <c r="N35" s="228" t="str">
        <f t="shared" si="4"/>
        <v>EUR6E12E28Y</v>
      </c>
      <c r="O35" s="300" t="str">
        <v>EUR6E12E28Y=ICAP</v>
      </c>
      <c r="P35" s="159" t="s">
        <v>145</v>
      </c>
      <c r="Q35" s="159" t="s">
        <v>145</v>
      </c>
      <c r="R35" s="159" t="e">
        <f>_xll.qlMidEquivalent(P35,Q35)</f>
        <v>#NUM!</v>
      </c>
      <c r="S35" s="159" t="e">
        <f t="shared" si="5"/>
        <v>#NUM!</v>
      </c>
      <c r="T35" s="204"/>
      <c r="U35" s="158" t="e">
        <v>#NUM!</v>
      </c>
      <c r="V35" s="205"/>
      <c r="W35" s="160" t="e">
        <v>#NUM!</v>
      </c>
      <c r="X35" s="230">
        <f>_xll.qlSimpleQuoteSetValue(F35,ROUND(W35/10000,6),Trigger)</f>
        <v>0</v>
      </c>
      <c r="Y35" s="208"/>
    </row>
    <row r="36" spans="1:25" ht="11.25" customHeight="1" x14ac:dyDescent="0.2">
      <c r="A36" s="72"/>
      <c r="B36" s="68" t="str">
        <f t="shared" si="0"/>
        <v>29Y</v>
      </c>
      <c r="C36" s="68" t="str">
        <f t="shared" si="1"/>
        <v>6E</v>
      </c>
      <c r="D36" s="68" t="str">
        <f t="shared" si="2"/>
        <v>12E</v>
      </c>
      <c r="E36" s="55" t="str">
        <f t="shared" si="3"/>
        <v>EUR6E12E29Y_Quote</v>
      </c>
      <c r="F36" s="55" t="str">
        <f>_xll.qlSimpleQuote(E36,,RateTickValue,Permanent,Trigger,ObjectOverwrite)</f>
        <v>EUR6E12E29Y_Quote#0000</v>
      </c>
      <c r="G36" s="62" t="str">
        <f>_xll.ohRangeRetrieveError(F36)</f>
        <v/>
      </c>
      <c r="H36" s="127"/>
      <c r="J36" s="207"/>
      <c r="K36" s="299" t="s">
        <v>28</v>
      </c>
      <c r="L36" s="299" t="s">
        <v>61</v>
      </c>
      <c r="M36" s="299" t="s">
        <v>68</v>
      </c>
      <c r="N36" s="228" t="str">
        <f t="shared" si="4"/>
        <v>EUR6E12E29Y</v>
      </c>
      <c r="O36" s="300" t="str">
        <v>EUR6E12E29Y=ICAP</v>
      </c>
      <c r="P36" s="159" t="s">
        <v>145</v>
      </c>
      <c r="Q36" s="159" t="s">
        <v>145</v>
      </c>
      <c r="R36" s="159" t="e">
        <f>_xll.qlMidEquivalent(P36,Q36)</f>
        <v>#NUM!</v>
      </c>
      <c r="S36" s="159" t="e">
        <f t="shared" si="5"/>
        <v>#NUM!</v>
      </c>
      <c r="T36" s="204"/>
      <c r="U36" s="158" t="e">
        <v>#NUM!</v>
      </c>
      <c r="V36" s="205"/>
      <c r="W36" s="160" t="e">
        <v>#NUM!</v>
      </c>
      <c r="X36" s="230">
        <f>_xll.qlSimpleQuoteSetValue(F36,ROUND(W36/10000,6),Trigger)</f>
        <v>0</v>
      </c>
      <c r="Y36" s="208"/>
    </row>
    <row r="37" spans="1:25" ht="11.25" customHeight="1" x14ac:dyDescent="0.2">
      <c r="A37" s="72"/>
      <c r="B37" s="68" t="str">
        <f t="shared" si="0"/>
        <v>30Y</v>
      </c>
      <c r="C37" s="68" t="str">
        <f t="shared" si="1"/>
        <v>6E</v>
      </c>
      <c r="D37" s="68" t="str">
        <f t="shared" si="2"/>
        <v>12E</v>
      </c>
      <c r="E37" s="55" t="str">
        <f t="shared" si="3"/>
        <v>EUR6E12E30Y_Quote</v>
      </c>
      <c r="F37" s="55" t="str">
        <f>_xll.qlSimpleQuote(E37,,RateTickValue,Permanent,Trigger,ObjectOverwrite)</f>
        <v>EUR6E12E30Y_Quote#0000</v>
      </c>
      <c r="G37" s="62" t="str">
        <f>_xll.ohRangeRetrieveError(F37)</f>
        <v/>
      </c>
      <c r="H37" s="127"/>
      <c r="J37" s="207"/>
      <c r="K37" s="299" t="s">
        <v>27</v>
      </c>
      <c r="L37" s="299" t="s">
        <v>61</v>
      </c>
      <c r="M37" s="299" t="s">
        <v>68</v>
      </c>
      <c r="N37" s="228" t="str">
        <f t="shared" si="4"/>
        <v>EUR6E12E30Y</v>
      </c>
      <c r="O37" s="300" t="str">
        <v>EUR6E12E30Y=ICAP</v>
      </c>
      <c r="P37" s="159">
        <v>6.4</v>
      </c>
      <c r="Q37" s="159">
        <v>0</v>
      </c>
      <c r="R37" s="159">
        <f>_xll.qlMidEquivalent(P37,Q37)</f>
        <v>6.4</v>
      </c>
      <c r="S37" s="159">
        <f t="shared" si="5"/>
        <v>0</v>
      </c>
      <c r="T37" s="204"/>
      <c r="U37" s="158">
        <v>6.4</v>
      </c>
      <c r="V37" s="205"/>
      <c r="W37" s="160">
        <v>6.4</v>
      </c>
      <c r="X37" s="230">
        <f>_xll.qlSimpleQuoteSetValue(F37,ROUND(W37/10000,6),Trigger)</f>
        <v>0</v>
      </c>
      <c r="Y37" s="208"/>
    </row>
    <row r="38" spans="1:25" ht="11.25" customHeight="1" x14ac:dyDescent="0.2">
      <c r="A38" s="72"/>
      <c r="B38" s="68" t="str">
        <f t="shared" si="0"/>
        <v>35Y</v>
      </c>
      <c r="C38" s="68" t="str">
        <f t="shared" si="1"/>
        <v>6E</v>
      </c>
      <c r="D38" s="68" t="str">
        <f t="shared" si="2"/>
        <v>12E</v>
      </c>
      <c r="E38" s="55" t="str">
        <f t="shared" si="3"/>
        <v>EUR6E12E35Y_Quote</v>
      </c>
      <c r="F38" s="55" t="str">
        <f>_xll.qlSimpleQuote(E38,,RateTickValue,Permanent,Trigger,ObjectOverwrite)</f>
        <v>EUR6E12E35Y_Quote#0000</v>
      </c>
      <c r="G38" s="62" t="str">
        <f>_xll.ohRangeRetrieveError(F38)</f>
        <v/>
      </c>
      <c r="H38" s="127"/>
      <c r="J38" s="207"/>
      <c r="K38" s="299" t="s">
        <v>26</v>
      </c>
      <c r="L38" s="299" t="s">
        <v>61</v>
      </c>
      <c r="M38" s="299" t="s">
        <v>68</v>
      </c>
      <c r="N38" s="228" t="str">
        <f t="shared" si="4"/>
        <v>EUR6E12E35Y</v>
      </c>
      <c r="O38" s="300" t="str">
        <v>EUR6E12E35Y=ICAP</v>
      </c>
      <c r="P38" s="159" t="s">
        <v>145</v>
      </c>
      <c r="Q38" s="159" t="s">
        <v>145</v>
      </c>
      <c r="R38" s="159" t="e">
        <f>_xll.qlMidEquivalent(P38,Q38)</f>
        <v>#NUM!</v>
      </c>
      <c r="S38" s="159" t="e">
        <f t="shared" si="5"/>
        <v>#NUM!</v>
      </c>
      <c r="T38" s="204"/>
      <c r="U38" s="158" t="e">
        <v>#NUM!</v>
      </c>
      <c r="V38" s="205"/>
      <c r="W38" s="160" t="e">
        <v>#NUM!</v>
      </c>
      <c r="X38" s="230">
        <f>_xll.qlSimpleQuoteSetValue(F38,ROUND(W38/10000,6),Trigger)</f>
        <v>0</v>
      </c>
      <c r="Y38" s="208"/>
    </row>
    <row r="39" spans="1:25" ht="11.25" customHeight="1" x14ac:dyDescent="0.2">
      <c r="A39" s="72"/>
      <c r="B39" s="68" t="str">
        <f t="shared" si="0"/>
        <v>40Y</v>
      </c>
      <c r="C39" s="68" t="str">
        <f t="shared" si="1"/>
        <v>6E</v>
      </c>
      <c r="D39" s="68" t="str">
        <f t="shared" si="2"/>
        <v>12E</v>
      </c>
      <c r="E39" s="55" t="str">
        <f t="shared" si="3"/>
        <v>EUR6E12E40Y_Quote</v>
      </c>
      <c r="F39" s="55" t="str">
        <f>_xll.qlSimpleQuote(E39,,RateTickValue,Permanent,Trigger,ObjectOverwrite)</f>
        <v>EUR6E12E40Y_Quote#0000</v>
      </c>
      <c r="G39" s="62" t="str">
        <f>_xll.ohRangeRetrieveError(F39)</f>
        <v/>
      </c>
      <c r="H39" s="127"/>
      <c r="J39" s="207"/>
      <c r="K39" s="299" t="s">
        <v>25</v>
      </c>
      <c r="L39" s="299" t="s">
        <v>61</v>
      </c>
      <c r="M39" s="299" t="s">
        <v>68</v>
      </c>
      <c r="N39" s="228" t="str">
        <f t="shared" si="4"/>
        <v>EUR6E12E40Y</v>
      </c>
      <c r="O39" s="300" t="str">
        <v>EUR6E12E40Y=ICAP</v>
      </c>
      <c r="P39" s="159">
        <v>5.5</v>
      </c>
      <c r="Q39" s="159">
        <v>0</v>
      </c>
      <c r="R39" s="159">
        <f>_xll.qlMidEquivalent(P39,Q39)</f>
        <v>5.5</v>
      </c>
      <c r="S39" s="159">
        <f t="shared" si="5"/>
        <v>0</v>
      </c>
      <c r="T39" s="204"/>
      <c r="U39" s="158">
        <v>5.5</v>
      </c>
      <c r="V39" s="205"/>
      <c r="W39" s="160">
        <v>5.5</v>
      </c>
      <c r="X39" s="230">
        <f>_xll.qlSimpleQuoteSetValue(F39,ROUND(W39/10000,6),Trigger)</f>
        <v>0</v>
      </c>
      <c r="Y39" s="208"/>
    </row>
    <row r="40" spans="1:25" ht="11.25" customHeight="1" x14ac:dyDescent="0.2">
      <c r="A40" s="72"/>
      <c r="B40" s="68" t="str">
        <f t="shared" si="0"/>
        <v>50Y</v>
      </c>
      <c r="C40" s="68" t="str">
        <f t="shared" si="1"/>
        <v>6E</v>
      </c>
      <c r="D40" s="68" t="str">
        <f t="shared" si="2"/>
        <v>12E</v>
      </c>
      <c r="E40" s="55" t="str">
        <f t="shared" si="3"/>
        <v>EUR6E12E50Y_Quote</v>
      </c>
      <c r="F40" s="55" t="str">
        <f>_xll.qlSimpleQuote(E40,,RateTickValue,Permanent,Trigger,ObjectOverwrite)</f>
        <v>EUR6E12E50Y_Quote#0000</v>
      </c>
      <c r="G40" s="62" t="str">
        <f>_xll.ohRangeRetrieveError(F40)</f>
        <v/>
      </c>
      <c r="H40" s="127"/>
      <c r="J40" s="207"/>
      <c r="K40" s="299" t="s">
        <v>24</v>
      </c>
      <c r="L40" s="299" t="s">
        <v>61</v>
      </c>
      <c r="M40" s="299" t="s">
        <v>68</v>
      </c>
      <c r="N40" s="228" t="str">
        <f t="shared" si="4"/>
        <v>EUR6E12E50Y</v>
      </c>
      <c r="O40" s="300" t="str">
        <v>EUR6E12E50Y=ICAP</v>
      </c>
      <c r="P40" s="159">
        <v>5</v>
      </c>
      <c r="Q40" s="159">
        <v>0</v>
      </c>
      <c r="R40" s="159">
        <f>_xll.qlMidEquivalent(P40,Q40)</f>
        <v>5</v>
      </c>
      <c r="S40" s="159">
        <f t="shared" si="5"/>
        <v>0</v>
      </c>
      <c r="T40" s="204"/>
      <c r="U40" s="158">
        <v>5</v>
      </c>
      <c r="V40" s="205"/>
      <c r="W40" s="160">
        <v>5</v>
      </c>
      <c r="X40" s="230">
        <f>_xll.qlSimpleQuoteSetValue(F40,ROUND(W40/10000,6),Trigger)</f>
        <v>0</v>
      </c>
      <c r="Y40" s="208"/>
    </row>
    <row r="41" spans="1:25" ht="11.25" customHeight="1" x14ac:dyDescent="0.2">
      <c r="A41" s="72"/>
      <c r="B41" s="70" t="str">
        <f t="shared" si="0"/>
        <v>60Y</v>
      </c>
      <c r="C41" s="70" t="str">
        <f t="shared" si="1"/>
        <v>6E</v>
      </c>
      <c r="D41" s="70" t="str">
        <f t="shared" si="2"/>
        <v>12E</v>
      </c>
      <c r="E41" s="60" t="str">
        <f t="shared" si="3"/>
        <v>EUR6E12E60Y_Quote</v>
      </c>
      <c r="F41" s="60" t="str">
        <f>_xll.qlSimpleQuote(E41,,RateTickValue,Permanent,Trigger,ObjectOverwrite)</f>
        <v>EUR6E12E60Y_Quote#0000</v>
      </c>
      <c r="G41" s="64" t="str">
        <f>_xll.ohRangeRetrieveError(F41)</f>
        <v/>
      </c>
      <c r="H41" s="127"/>
      <c r="J41" s="207"/>
      <c r="K41" s="299" t="s">
        <v>23</v>
      </c>
      <c r="L41" s="299" t="s">
        <v>61</v>
      </c>
      <c r="M41" s="299" t="s">
        <v>68</v>
      </c>
      <c r="N41" s="228" t="str">
        <f t="shared" si="4"/>
        <v>EUR6E12E60Y</v>
      </c>
      <c r="O41" s="300" t="str">
        <v>EUR6E12E60Y=ICAP</v>
      </c>
      <c r="P41" s="159">
        <v>4.7</v>
      </c>
      <c r="Q41" s="159">
        <v>0</v>
      </c>
      <c r="R41" s="159">
        <f>_xll.qlMidEquivalent(P41,Q41)</f>
        <v>4.7</v>
      </c>
      <c r="S41" s="161">
        <f t="shared" si="5"/>
        <v>0</v>
      </c>
      <c r="T41" s="204"/>
      <c r="U41" s="158">
        <v>4.7</v>
      </c>
      <c r="V41" s="205"/>
      <c r="W41" s="160">
        <v>4.7</v>
      </c>
      <c r="X41" s="230">
        <f>_xll.qlSimpleQuoteSetValue(F41,ROUND(W41/10000,6),Trigger)</f>
        <v>0</v>
      </c>
      <c r="Y41" s="208"/>
    </row>
    <row r="42" spans="1:25" ht="11.25" customHeight="1" x14ac:dyDescent="0.2">
      <c r="A42" s="132"/>
      <c r="B42" s="133"/>
      <c r="C42" s="133"/>
      <c r="D42" s="133"/>
      <c r="E42" s="133"/>
      <c r="F42" s="163"/>
      <c r="G42" s="163"/>
      <c r="H42" s="134"/>
      <c r="J42" s="250"/>
      <c r="K42" s="291"/>
      <c r="L42" s="291"/>
      <c r="M42" s="291"/>
      <c r="N42" s="291"/>
      <c r="O42" s="291"/>
      <c r="P42" s="291"/>
      <c r="Q42" s="291"/>
      <c r="R42" s="291"/>
      <c r="S42" s="251"/>
      <c r="T42" s="251"/>
      <c r="U42" s="291"/>
      <c r="V42" s="251"/>
      <c r="W42" s="291"/>
      <c r="X42" s="291"/>
      <c r="Y42" s="292"/>
    </row>
  </sheetData>
  <dataValidations count="2">
    <dataValidation type="list" allowBlank="1" showInputMessage="1" showErrorMessage="1" sqref="O42">
      <formula1>"FirstDerivative,SecondDerivative,Lagrange,NotAKnot,Periodic"</formula1>
    </dataValidation>
    <dataValidation showInputMessage="1" showErrorMessage="1" sqref="O2"/>
  </dataValidations>
  <pageMargins left="0.75" right="0.75" top="1" bottom="1" header="0.5" footer="0.5"/>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Y16"/>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25" ht="11.25" customHeight="1" x14ac:dyDescent="0.2">
      <c r="A1" s="379"/>
      <c r="B1" s="86"/>
      <c r="C1" s="86"/>
      <c r="D1" s="86"/>
      <c r="E1" s="86"/>
      <c r="F1" s="367"/>
      <c r="G1" s="86"/>
      <c r="H1" s="87"/>
      <c r="J1" s="235" t="s">
        <v>223</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5"/>
      <c r="L2" s="205"/>
      <c r="M2" s="205"/>
      <c r="N2" s="205"/>
      <c r="O2" s="294" t="str">
        <f>VLOOKUP(J1,AreaTable,2,FALSE)</f>
        <v>ICAP</v>
      </c>
      <c r="P2" s="205"/>
      <c r="Q2" s="205"/>
      <c r="R2" s="202"/>
      <c r="S2" s="202"/>
      <c r="T2" s="205"/>
      <c r="U2" s="205"/>
      <c r="V2" s="205"/>
      <c r="W2" s="205"/>
      <c r="X2" s="224">
        <f>_xll.ohTrigger(X5:X15)</f>
        <v>25</v>
      </c>
      <c r="Y2" s="249"/>
    </row>
    <row r="3" spans="1:25" ht="11.25" customHeight="1" x14ac:dyDescent="0.2">
      <c r="A3" s="88"/>
      <c r="B3" s="203"/>
      <c r="C3" s="203"/>
      <c r="D3" s="203"/>
      <c r="E3" s="203"/>
      <c r="F3" s="91"/>
      <c r="G3" s="203"/>
      <c r="H3" s="245"/>
      <c r="J3" s="207"/>
      <c r="K3" s="205"/>
      <c r="L3" s="202"/>
      <c r="M3" s="202"/>
      <c r="N3" s="202"/>
      <c r="O3" s="202"/>
      <c r="P3" s="202"/>
      <c r="Q3" s="202"/>
      <c r="R3" s="202"/>
      <c r="S3" s="202"/>
      <c r="T3" s="205"/>
      <c r="U3" s="205"/>
      <c r="V3" s="205"/>
      <c r="W3" s="202"/>
      <c r="X3" s="203"/>
      <c r="Y3" s="208"/>
    </row>
    <row r="4" spans="1:25" s="377" customFormat="1" ht="21" customHeight="1" x14ac:dyDescent="0.25">
      <c r="A4" s="373"/>
      <c r="B4" s="244"/>
      <c r="C4" s="244"/>
      <c r="D4" s="244"/>
      <c r="E4" s="220" t="s">
        <v>183</v>
      </c>
      <c r="F4" s="220" t="s">
        <v>203</v>
      </c>
      <c r="G4" s="246" t="s">
        <v>202</v>
      </c>
      <c r="H4" s="375"/>
      <c r="J4" s="373"/>
      <c r="K4" s="221"/>
      <c r="L4" s="223"/>
      <c r="M4" s="221"/>
      <c r="N4" s="221"/>
      <c r="O4" s="222" t="str">
        <f>_xll.RData(O5:O15,P4:Q4,,ReutersRtMode,,P5)</f>
        <v>Paused at 17:15:04</v>
      </c>
      <c r="P4" s="212" t="s">
        <v>119</v>
      </c>
      <c r="Q4" s="212" t="s">
        <v>95</v>
      </c>
      <c r="R4" s="213" t="s">
        <v>214</v>
      </c>
      <c r="S4" s="213" t="s">
        <v>199</v>
      </c>
      <c r="T4" s="374"/>
      <c r="U4" s="212" t="s">
        <v>116</v>
      </c>
      <c r="V4" s="374"/>
      <c r="W4" s="221" t="s">
        <v>114</v>
      </c>
      <c r="X4" s="221" t="s">
        <v>113</v>
      </c>
      <c r="Y4" s="375"/>
    </row>
    <row r="5" spans="1:25" ht="11.25" customHeight="1" x14ac:dyDescent="0.2">
      <c r="A5" s="207"/>
      <c r="B5" s="146"/>
      <c r="C5" s="278">
        <f>L5</f>
        <v>2</v>
      </c>
      <c r="D5" s="279" t="str">
        <f>M5</f>
        <v>X1S</v>
      </c>
      <c r="E5" s="280" t="str">
        <f t="shared" ref="E5:E15" si="0">Currency&amp;$C5&amp;$D5&amp;$B5&amp;QuoteSuffix</f>
        <v>EUR2X1S_Quote</v>
      </c>
      <c r="F5" s="280" t="str">
        <f>_xll.qlSimpleQuote(Currency&amp;$C5&amp;$D5&amp;$B5&amp;QuoteSuffix,,RateTickValue,Permanent,Trigger,ObjectOverwrite)</f>
        <v>EUR2X1S_Quote#0000</v>
      </c>
      <c r="G5" s="281" t="str">
        <f>_xll.ohRangeRetrieveError(F5)</f>
        <v/>
      </c>
      <c r="H5" s="249"/>
      <c r="J5" s="207"/>
      <c r="K5" s="299"/>
      <c r="L5" s="299">
        <v>2</v>
      </c>
      <c r="M5" s="299" t="s">
        <v>81</v>
      </c>
      <c r="N5" s="300" t="str">
        <f t="shared" ref="N5:N15" si="1">Currency&amp;$L5&amp;$M5&amp;$K5</f>
        <v>EUR2X1S</v>
      </c>
      <c r="O5" s="300" t="str">
        <f t="array" ref="O5:O15">Instruments&amp;"="&amp;VLOOKUP(Contributor,ContributorTable,2,FALSE)</f>
        <v>EUR2X1S=ICAP</v>
      </c>
      <c r="P5" s="266">
        <v>-0.39300000000000002</v>
      </c>
      <c r="Q5" s="266">
        <v>-0.34300000000000003</v>
      </c>
      <c r="R5" s="266">
        <f>IF(ISERROR(AVERAGE(P5,Q5)),#NUM!,AVERAGE(P5,Q5))</f>
        <v>-0.36799999999999999</v>
      </c>
      <c r="S5" s="266">
        <f>(R5-P5)*2</f>
        <v>5.0000000000000044E-2</v>
      </c>
      <c r="T5" s="298"/>
      <c r="U5" s="149">
        <v>-0.36799999999999999</v>
      </c>
      <c r="V5" s="298"/>
      <c r="W5" s="266">
        <f t="array" ref="W5:W15">QuoteLive</f>
        <v>-0.36799999999999999</v>
      </c>
      <c r="X5" s="303">
        <f>_xll.qlSimpleQuoteSetValue(F5,W5/100,Trigger)</f>
        <v>0</v>
      </c>
      <c r="Y5" s="208"/>
    </row>
    <row r="6" spans="1:25" ht="11.25" customHeight="1" x14ac:dyDescent="0.2">
      <c r="A6" s="207"/>
      <c r="B6" s="147"/>
      <c r="C6" s="283">
        <f t="shared" ref="C6:C15" si="2">L6</f>
        <v>3</v>
      </c>
      <c r="D6" s="284" t="str">
        <f t="shared" ref="D6:D15" si="3">M6</f>
        <v>X1S</v>
      </c>
      <c r="E6" s="285" t="str">
        <f t="shared" si="0"/>
        <v>EUR3X1S_Quote</v>
      </c>
      <c r="F6" s="285" t="str">
        <f>_xll.qlSimpleQuote(Currency&amp;$C6&amp;$D6&amp;$B6&amp;QuoteSuffix,,RateTickValue,Permanent,Trigger,ObjectOverwrite)</f>
        <v>EUR3X1S_Quote#0000</v>
      </c>
      <c r="G6" s="286" t="str">
        <f>_xll.ohRangeRetrieveError(F6)</f>
        <v/>
      </c>
      <c r="H6" s="249"/>
      <c r="J6" s="207"/>
      <c r="K6" s="299"/>
      <c r="L6" s="299">
        <v>3</v>
      </c>
      <c r="M6" s="299" t="s">
        <v>81</v>
      </c>
      <c r="N6" s="300" t="str">
        <f t="shared" si="1"/>
        <v>EUR3X1S</v>
      </c>
      <c r="O6" s="300" t="str">
        <v>EUR3X1S=ICAP</v>
      </c>
      <c r="P6" s="266">
        <v>-0.39800000000000002</v>
      </c>
      <c r="Q6" s="266">
        <v>-0.34800000000000003</v>
      </c>
      <c r="R6" s="266">
        <f t="shared" ref="R6:R15" si="4">IF(ISERROR(AVERAGE(P6,Q6)),#NUM!,AVERAGE(P6,Q6))</f>
        <v>-0.373</v>
      </c>
      <c r="S6" s="266">
        <f t="shared" ref="S6:S15" si="5">(R6-P6)*2</f>
        <v>5.0000000000000044E-2</v>
      </c>
      <c r="T6" s="298"/>
      <c r="U6" s="149">
        <v>-0.373</v>
      </c>
      <c r="V6" s="298"/>
      <c r="W6" s="266">
        <v>-0.373</v>
      </c>
      <c r="X6" s="303">
        <f>_xll.qlSimpleQuoteSetValue(F6,W6/100,Trigger)</f>
        <v>0</v>
      </c>
      <c r="Y6" s="208"/>
    </row>
    <row r="7" spans="1:25" ht="11.25" customHeight="1" x14ac:dyDescent="0.2">
      <c r="A7" s="207"/>
      <c r="B7" s="147"/>
      <c r="C7" s="283">
        <f t="shared" si="2"/>
        <v>4</v>
      </c>
      <c r="D7" s="284" t="str">
        <f t="shared" si="3"/>
        <v>X1S</v>
      </c>
      <c r="E7" s="285" t="str">
        <f t="shared" si="0"/>
        <v>EUR4X1S_Quote</v>
      </c>
      <c r="F7" s="285" t="str">
        <f>_xll.qlSimpleQuote(Currency&amp;$C7&amp;$D7&amp;$B7&amp;QuoteSuffix,,RateTickValue,Permanent,Trigger,ObjectOverwrite)</f>
        <v>EUR4X1S_Quote#0000</v>
      </c>
      <c r="G7" s="286" t="str">
        <f>_xll.ohRangeRetrieveError(F7)</f>
        <v/>
      </c>
      <c r="H7" s="249"/>
      <c r="J7" s="207"/>
      <c r="K7" s="299"/>
      <c r="L7" s="299">
        <v>4</v>
      </c>
      <c r="M7" s="299" t="s">
        <v>81</v>
      </c>
      <c r="N7" s="300" t="str">
        <f t="shared" si="1"/>
        <v>EUR4X1S</v>
      </c>
      <c r="O7" s="300" t="str">
        <v>EUR4X1S=ICAP</v>
      </c>
      <c r="P7" s="266">
        <v>-0.40700000000000003</v>
      </c>
      <c r="Q7" s="266">
        <v>-0.35699999999999998</v>
      </c>
      <c r="R7" s="266">
        <f t="shared" si="4"/>
        <v>-0.38200000000000001</v>
      </c>
      <c r="S7" s="266">
        <f t="shared" si="5"/>
        <v>5.0000000000000044E-2</v>
      </c>
      <c r="T7" s="298"/>
      <c r="U7" s="149">
        <v>-0.38200000000000001</v>
      </c>
      <c r="V7" s="298"/>
      <c r="W7" s="266">
        <v>-0.38200000000000001</v>
      </c>
      <c r="X7" s="303">
        <f>_xll.qlSimpleQuoteSetValue(F7,W7/100,Trigger)</f>
        <v>0</v>
      </c>
      <c r="Y7" s="208"/>
    </row>
    <row r="8" spans="1:25" ht="11.25" customHeight="1" x14ac:dyDescent="0.2">
      <c r="A8" s="207"/>
      <c r="B8" s="147"/>
      <c r="C8" s="283">
        <f t="shared" si="2"/>
        <v>5</v>
      </c>
      <c r="D8" s="284" t="str">
        <f t="shared" si="3"/>
        <v>X1S</v>
      </c>
      <c r="E8" s="285" t="str">
        <f t="shared" si="0"/>
        <v>EUR5X1S_Quote</v>
      </c>
      <c r="F8" s="285" t="str">
        <f>_xll.qlSimpleQuote(Currency&amp;$C8&amp;$D8&amp;$B8&amp;QuoteSuffix,,RateTickValue,Permanent,Trigger,ObjectOverwrite)</f>
        <v>EUR5X1S_Quote#0000</v>
      </c>
      <c r="G8" s="286" t="str">
        <f>_xll.ohRangeRetrieveError(F8)</f>
        <v/>
      </c>
      <c r="H8" s="249"/>
      <c r="J8" s="207"/>
      <c r="K8" s="299"/>
      <c r="L8" s="299">
        <v>5</v>
      </c>
      <c r="M8" s="299" t="s">
        <v>81</v>
      </c>
      <c r="N8" s="300" t="str">
        <f t="shared" si="1"/>
        <v>EUR5X1S</v>
      </c>
      <c r="O8" s="300" t="str">
        <v>EUR5X1S=ICAP</v>
      </c>
      <c r="P8" s="266">
        <v>-0.41500000000000004</v>
      </c>
      <c r="Q8" s="266">
        <v>-0.36499999999999999</v>
      </c>
      <c r="R8" s="266">
        <f t="shared" si="4"/>
        <v>-0.39</v>
      </c>
      <c r="S8" s="266">
        <f t="shared" si="5"/>
        <v>5.0000000000000044E-2</v>
      </c>
      <c r="T8" s="298"/>
      <c r="U8" s="149">
        <v>-0.39</v>
      </c>
      <c r="V8" s="298"/>
      <c r="W8" s="266">
        <v>-0.39</v>
      </c>
      <c r="X8" s="303">
        <f>_xll.qlSimpleQuoteSetValue(F8,W8/100,Trigger)</f>
        <v>0</v>
      </c>
      <c r="Y8" s="208"/>
    </row>
    <row r="9" spans="1:25" ht="11.25" customHeight="1" x14ac:dyDescent="0.2">
      <c r="A9" s="207"/>
      <c r="B9" s="147"/>
      <c r="C9" s="283">
        <f t="shared" si="2"/>
        <v>6</v>
      </c>
      <c r="D9" s="284" t="str">
        <f t="shared" si="3"/>
        <v>X1S</v>
      </c>
      <c r="E9" s="285" t="str">
        <f t="shared" si="0"/>
        <v>EUR6X1S_Quote</v>
      </c>
      <c r="F9" s="285" t="str">
        <f>_xll.qlSimpleQuote(Currency&amp;$C9&amp;$D9&amp;$B9&amp;QuoteSuffix,,RateTickValue,Permanent,Trigger,ObjectOverwrite)</f>
        <v>EUR6X1S_Quote#0000</v>
      </c>
      <c r="G9" s="286" t="str">
        <f>_xll.ohRangeRetrieveError(F9)</f>
        <v/>
      </c>
      <c r="H9" s="249"/>
      <c r="J9" s="207"/>
      <c r="K9" s="299"/>
      <c r="L9" s="299">
        <v>6</v>
      </c>
      <c r="M9" s="299" t="s">
        <v>81</v>
      </c>
      <c r="N9" s="300" t="str">
        <f t="shared" si="1"/>
        <v>EUR6X1S</v>
      </c>
      <c r="O9" s="300" t="str">
        <v>EUR6X1S=ICAP</v>
      </c>
      <c r="P9" s="266">
        <v>-0.42199999999999999</v>
      </c>
      <c r="Q9" s="266">
        <v>-0.372</v>
      </c>
      <c r="R9" s="266">
        <f t="shared" si="4"/>
        <v>-0.39700000000000002</v>
      </c>
      <c r="S9" s="266">
        <f t="shared" si="5"/>
        <v>4.9999999999999933E-2</v>
      </c>
      <c r="T9" s="298"/>
      <c r="U9" s="149">
        <v>-0.39700000000000002</v>
      </c>
      <c r="V9" s="298"/>
      <c r="W9" s="266">
        <v>-0.39700000000000002</v>
      </c>
      <c r="X9" s="303">
        <f>_xll.qlSimpleQuoteSetValue(F9,W9/100,Trigger)</f>
        <v>0</v>
      </c>
      <c r="Y9" s="208"/>
    </row>
    <row r="10" spans="1:25" ht="11.25" customHeight="1" x14ac:dyDescent="0.2">
      <c r="A10" s="207"/>
      <c r="B10" s="147"/>
      <c r="C10" s="283">
        <f t="shared" si="2"/>
        <v>7</v>
      </c>
      <c r="D10" s="284" t="str">
        <f t="shared" si="3"/>
        <v>X1S</v>
      </c>
      <c r="E10" s="285" t="str">
        <f t="shared" si="0"/>
        <v>EUR7X1S_Quote</v>
      </c>
      <c r="F10" s="285" t="str">
        <f>_xll.qlSimpleQuote(Currency&amp;$C10&amp;$D10&amp;$B10&amp;QuoteSuffix,,RateTickValue,Permanent,Trigger,ObjectOverwrite)</f>
        <v>EUR7X1S_Quote#0000</v>
      </c>
      <c r="G10" s="286" t="str">
        <f>_xll.ohRangeRetrieveError(F10)</f>
        <v/>
      </c>
      <c r="H10" s="249"/>
      <c r="J10" s="207"/>
      <c r="K10" s="299"/>
      <c r="L10" s="299">
        <v>7</v>
      </c>
      <c r="M10" s="299" t="s">
        <v>81</v>
      </c>
      <c r="N10" s="300" t="str">
        <f t="shared" si="1"/>
        <v>EUR7X1S</v>
      </c>
      <c r="O10" s="300" t="str">
        <v>EUR7X1S=ICAP</v>
      </c>
      <c r="P10" s="266">
        <v>-0.432</v>
      </c>
      <c r="Q10" s="266">
        <v>-0.38200000000000001</v>
      </c>
      <c r="R10" s="266">
        <f t="shared" si="4"/>
        <v>-0.40700000000000003</v>
      </c>
      <c r="S10" s="266">
        <f t="shared" si="5"/>
        <v>4.9999999999999933E-2</v>
      </c>
      <c r="T10" s="298"/>
      <c r="U10" s="149">
        <v>-0.40700000000000003</v>
      </c>
      <c r="V10" s="298"/>
      <c r="W10" s="266">
        <v>-0.40700000000000003</v>
      </c>
      <c r="X10" s="303">
        <f>_xll.qlSimpleQuoteSetValue(F10,W10/100,Trigger)</f>
        <v>0</v>
      </c>
      <c r="Y10" s="208"/>
    </row>
    <row r="11" spans="1:25" ht="11.25" customHeight="1" x14ac:dyDescent="0.2">
      <c r="A11" s="207"/>
      <c r="B11" s="147"/>
      <c r="C11" s="283">
        <f t="shared" si="2"/>
        <v>8</v>
      </c>
      <c r="D11" s="284" t="str">
        <f t="shared" si="3"/>
        <v>X1S</v>
      </c>
      <c r="E11" s="285" t="str">
        <f t="shared" si="0"/>
        <v>EUR8X1S_Quote</v>
      </c>
      <c r="F11" s="285" t="str">
        <f>_xll.qlSimpleQuote(Currency&amp;$C11&amp;$D11&amp;$B11&amp;QuoteSuffix,,RateTickValue,Permanent,Trigger,ObjectOverwrite)</f>
        <v>EUR8X1S_Quote#0000</v>
      </c>
      <c r="G11" s="286" t="str">
        <f>_xll.ohRangeRetrieveError(F11)</f>
        <v/>
      </c>
      <c r="H11" s="249"/>
      <c r="J11" s="207"/>
      <c r="K11" s="299"/>
      <c r="L11" s="299">
        <v>8</v>
      </c>
      <c r="M11" s="299" t="s">
        <v>81</v>
      </c>
      <c r="N11" s="300" t="str">
        <f t="shared" si="1"/>
        <v>EUR8X1S</v>
      </c>
      <c r="O11" s="300" t="str">
        <v>EUR8X1S=ICAP</v>
      </c>
      <c r="P11" s="266">
        <v>-0.439</v>
      </c>
      <c r="Q11" s="266">
        <v>-0.38900000000000001</v>
      </c>
      <c r="R11" s="266">
        <f t="shared" si="4"/>
        <v>-0.41400000000000003</v>
      </c>
      <c r="S11" s="266">
        <f t="shared" si="5"/>
        <v>4.9999999999999933E-2</v>
      </c>
      <c r="T11" s="298"/>
      <c r="U11" s="149">
        <v>-0.41400000000000003</v>
      </c>
      <c r="V11" s="298"/>
      <c r="W11" s="266">
        <v>-0.41400000000000003</v>
      </c>
      <c r="X11" s="303">
        <f>_xll.qlSimpleQuoteSetValue(F11,W11/100,Trigger)</f>
        <v>0</v>
      </c>
      <c r="Y11" s="208"/>
    </row>
    <row r="12" spans="1:25" ht="11.25" customHeight="1" x14ac:dyDescent="0.2">
      <c r="A12" s="207"/>
      <c r="B12" s="147"/>
      <c r="C12" s="283">
        <f t="shared" si="2"/>
        <v>9</v>
      </c>
      <c r="D12" s="284" t="str">
        <f t="shared" si="3"/>
        <v>X1S</v>
      </c>
      <c r="E12" s="285" t="str">
        <f t="shared" si="0"/>
        <v>EUR9X1S_Quote</v>
      </c>
      <c r="F12" s="285" t="str">
        <f>_xll.qlSimpleQuote(Currency&amp;$C12&amp;$D12&amp;$B12&amp;QuoteSuffix,,RateTickValue,Permanent,Trigger,ObjectOverwrite)</f>
        <v>EUR9X1S_Quote#0000</v>
      </c>
      <c r="G12" s="286" t="str">
        <f>_xll.ohRangeRetrieveError(F12)</f>
        <v/>
      </c>
      <c r="H12" s="249"/>
      <c r="J12" s="207"/>
      <c r="K12" s="299"/>
      <c r="L12" s="299">
        <v>9</v>
      </c>
      <c r="M12" s="299" t="s">
        <v>81</v>
      </c>
      <c r="N12" s="300" t="str">
        <f t="shared" si="1"/>
        <v>EUR9X1S</v>
      </c>
      <c r="O12" s="300" t="str">
        <v>EUR9X1S=ICAP</v>
      </c>
      <c r="P12" s="266">
        <v>-0.44500000000000001</v>
      </c>
      <c r="Q12" s="266">
        <v>-0.39500000000000002</v>
      </c>
      <c r="R12" s="266">
        <f t="shared" si="4"/>
        <v>-0.42000000000000004</v>
      </c>
      <c r="S12" s="266">
        <f t="shared" si="5"/>
        <v>4.9999999999999933E-2</v>
      </c>
      <c r="T12" s="298"/>
      <c r="U12" s="149">
        <v>-0.42000000000000004</v>
      </c>
      <c r="V12" s="298"/>
      <c r="W12" s="266">
        <v>-0.42000000000000004</v>
      </c>
      <c r="X12" s="303">
        <f>_xll.qlSimpleQuoteSetValue(F12,W12/100,Trigger)</f>
        <v>0</v>
      </c>
      <c r="Y12" s="208"/>
    </row>
    <row r="13" spans="1:25" ht="11.25" customHeight="1" x14ac:dyDescent="0.2">
      <c r="A13" s="207"/>
      <c r="B13" s="147"/>
      <c r="C13" s="283">
        <f t="shared" si="2"/>
        <v>10</v>
      </c>
      <c r="D13" s="284" t="str">
        <f t="shared" si="3"/>
        <v>X1S</v>
      </c>
      <c r="E13" s="285" t="str">
        <f t="shared" si="0"/>
        <v>EUR10X1S_Quote</v>
      </c>
      <c r="F13" s="285" t="str">
        <f>_xll.qlSimpleQuote(Currency&amp;$C13&amp;$D13&amp;$B13&amp;QuoteSuffix,,RateTickValue,Permanent,Trigger,ObjectOverwrite)</f>
        <v>EUR10X1S_Quote#0000</v>
      </c>
      <c r="G13" s="286" t="str">
        <f>_xll.ohRangeRetrieveError(F13)</f>
        <v/>
      </c>
      <c r="H13" s="249"/>
      <c r="J13" s="207"/>
      <c r="K13" s="299"/>
      <c r="L13" s="299">
        <v>10</v>
      </c>
      <c r="M13" s="299" t="s">
        <v>81</v>
      </c>
      <c r="N13" s="300" t="str">
        <f t="shared" si="1"/>
        <v>EUR10X1S</v>
      </c>
      <c r="O13" s="300" t="str">
        <v>EUR10X1S=ICAP</v>
      </c>
      <c r="P13" s="266">
        <v>-0.45200000000000001</v>
      </c>
      <c r="Q13" s="266">
        <v>-0.40200000000000002</v>
      </c>
      <c r="R13" s="266">
        <f t="shared" si="4"/>
        <v>-0.42700000000000005</v>
      </c>
      <c r="S13" s="266">
        <f t="shared" si="5"/>
        <v>4.9999999999999933E-2</v>
      </c>
      <c r="T13" s="298"/>
      <c r="U13" s="149">
        <v>-0.42700000000000005</v>
      </c>
      <c r="V13" s="298"/>
      <c r="W13" s="266">
        <v>-0.42700000000000005</v>
      </c>
      <c r="X13" s="303">
        <f>_xll.qlSimpleQuoteSetValue(F13,W13/100,Trigger)</f>
        <v>0</v>
      </c>
      <c r="Y13" s="208"/>
    </row>
    <row r="14" spans="1:25" ht="11.25" customHeight="1" x14ac:dyDescent="0.2">
      <c r="A14" s="207"/>
      <c r="B14" s="147"/>
      <c r="C14" s="283">
        <f t="shared" si="2"/>
        <v>11</v>
      </c>
      <c r="D14" s="284" t="str">
        <f t="shared" si="3"/>
        <v>X1S</v>
      </c>
      <c r="E14" s="285" t="str">
        <f t="shared" si="0"/>
        <v>EUR11X1S_Quote</v>
      </c>
      <c r="F14" s="285" t="str">
        <f>_xll.qlSimpleQuote(Currency&amp;$C14&amp;$D14&amp;$B14&amp;QuoteSuffix,,RateTickValue,Permanent,Trigger,ObjectOverwrite)</f>
        <v>EUR11X1S_Quote#0000</v>
      </c>
      <c r="G14" s="286" t="str">
        <f>_xll.ohRangeRetrieveError(F14)</f>
        <v/>
      </c>
      <c r="H14" s="249"/>
      <c r="J14" s="207"/>
      <c r="K14" s="299"/>
      <c r="L14" s="299">
        <v>11</v>
      </c>
      <c r="M14" s="299" t="s">
        <v>81</v>
      </c>
      <c r="N14" s="300" t="str">
        <f t="shared" si="1"/>
        <v>EUR11X1S</v>
      </c>
      <c r="O14" s="300" t="str">
        <v>EUR11X1S=ICAP</v>
      </c>
      <c r="P14" s="266">
        <v>-0.45800000000000002</v>
      </c>
      <c r="Q14" s="266">
        <v>-0.40800000000000003</v>
      </c>
      <c r="R14" s="266">
        <f t="shared" si="4"/>
        <v>-0.43300000000000005</v>
      </c>
      <c r="S14" s="266">
        <f t="shared" si="5"/>
        <v>4.9999999999999933E-2</v>
      </c>
      <c r="T14" s="298"/>
      <c r="U14" s="149">
        <v>-0.43300000000000005</v>
      </c>
      <c r="V14" s="298"/>
      <c r="W14" s="266">
        <v>-0.43300000000000005</v>
      </c>
      <c r="X14" s="303">
        <f>_xll.qlSimpleQuoteSetValue(F14,W14/100,Trigger)</f>
        <v>0</v>
      </c>
      <c r="Y14" s="208"/>
    </row>
    <row r="15" spans="1:25" ht="11.25" customHeight="1" x14ac:dyDescent="0.2">
      <c r="A15" s="207"/>
      <c r="B15" s="148"/>
      <c r="C15" s="287">
        <f t="shared" si="2"/>
        <v>12</v>
      </c>
      <c r="D15" s="288" t="str">
        <f t="shared" si="3"/>
        <v>X1S</v>
      </c>
      <c r="E15" s="289" t="str">
        <f t="shared" si="0"/>
        <v>EUR12X1S_Quote</v>
      </c>
      <c r="F15" s="289" t="str">
        <f>_xll.qlSimpleQuote(Currency&amp;$C15&amp;$D15&amp;$B15&amp;QuoteSuffix,,RateTickValue,Permanent,Trigger,ObjectOverwrite)</f>
        <v>EUR12X1S_Quote#0000</v>
      </c>
      <c r="G15" s="290" t="str">
        <f>_xll.ohRangeRetrieveError(F15)</f>
        <v/>
      </c>
      <c r="H15" s="249"/>
      <c r="J15" s="207"/>
      <c r="K15" s="301"/>
      <c r="L15" s="301">
        <v>12</v>
      </c>
      <c r="M15" s="301" t="s">
        <v>81</v>
      </c>
      <c r="N15" s="302" t="str">
        <f t="shared" si="1"/>
        <v>EUR12X1S</v>
      </c>
      <c r="O15" s="302" t="str">
        <v>EUR12X1S=ICAP</v>
      </c>
      <c r="P15" s="268">
        <v>-0.46400000000000002</v>
      </c>
      <c r="Q15" s="268">
        <v>-0.41400000000000003</v>
      </c>
      <c r="R15" s="268">
        <f t="shared" si="4"/>
        <v>-0.43900000000000006</v>
      </c>
      <c r="S15" s="268">
        <f t="shared" si="5"/>
        <v>4.9999999999999933E-2</v>
      </c>
      <c r="T15" s="298"/>
      <c r="U15" s="151">
        <v>-0.43900000000000006</v>
      </c>
      <c r="V15" s="298"/>
      <c r="W15" s="268">
        <v>-0.43900000000000006</v>
      </c>
      <c r="X15" s="304">
        <f>_xll.qlSimpleQuoteSetValue(F15,W15/100,Trigger)</f>
        <v>-1.000000000000046E-5</v>
      </c>
      <c r="Y15" s="208"/>
    </row>
    <row r="16" spans="1:25" ht="11.25" customHeight="1" x14ac:dyDescent="0.2">
      <c r="A16" s="250"/>
      <c r="B16" s="251"/>
      <c r="C16" s="251"/>
      <c r="D16" s="251"/>
      <c r="E16" s="251"/>
      <c r="F16" s="252"/>
      <c r="G16" s="252"/>
      <c r="H16" s="253"/>
      <c r="J16" s="250"/>
      <c r="K16" s="251"/>
      <c r="L16" s="251"/>
      <c r="M16" s="251"/>
      <c r="N16" s="251"/>
      <c r="O16" s="251"/>
      <c r="P16" s="251"/>
      <c r="Q16" s="251"/>
      <c r="R16" s="251"/>
      <c r="S16" s="251"/>
      <c r="T16" s="251"/>
      <c r="U16" s="251"/>
      <c r="V16" s="251"/>
      <c r="W16" s="251"/>
      <c r="X16" s="251"/>
      <c r="Y16" s="292"/>
    </row>
  </sheetData>
  <conditionalFormatting sqref="X5:X11">
    <cfRule type="cellIs" dxfId="31" priority="3" stopIfTrue="1" operator="greaterThan">
      <formula>0</formula>
    </cfRule>
    <cfRule type="cellIs" dxfId="30" priority="4" stopIfTrue="1" operator="lessThan">
      <formula>0</formula>
    </cfRule>
  </conditionalFormatting>
  <conditionalFormatting sqref="X12:X15">
    <cfRule type="cellIs" dxfId="29" priority="1" stopIfTrue="1" operator="greaterThan">
      <formula>0</formula>
    </cfRule>
    <cfRule type="cellIs" dxfId="28"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K4" sqref="K4"/>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29" width="9.140625" style="13"/>
    <col min="30" max="30" width="2.7109375" style="13" customWidth="1"/>
    <col min="31" max="16384" width="9.140625" style="13"/>
  </cols>
  <sheetData>
    <row r="1" spans="1:25" ht="11.25" customHeight="1" x14ac:dyDescent="0.2">
      <c r="A1" s="331"/>
      <c r="B1" s="236"/>
      <c r="C1" s="86"/>
      <c r="D1" s="86"/>
      <c r="E1" s="86"/>
      <c r="F1" s="367"/>
      <c r="G1" s="86"/>
      <c r="H1" s="87"/>
      <c r="J1" s="235" t="s">
        <v>207</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73</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203</v>
      </c>
      <c r="G4" s="246" t="s">
        <v>202</v>
      </c>
      <c r="H4" s="249"/>
      <c r="J4" s="207"/>
      <c r="K4" s="221"/>
      <c r="L4" s="223"/>
      <c r="M4" s="221"/>
      <c r="N4" s="221" t="s">
        <v>150</v>
      </c>
      <c r="O4" s="222" t="str">
        <f>_xll.RData(O5:O41,P4:Q4,,ReutersRtMode,,P5)</f>
        <v>Paused at 17:15:04</v>
      </c>
      <c r="P4" s="212" t="s">
        <v>119</v>
      </c>
      <c r="Q4" s="212" t="s">
        <v>95</v>
      </c>
      <c r="R4" s="213" t="s">
        <v>214</v>
      </c>
      <c r="S4" s="213" t="s">
        <v>199</v>
      </c>
      <c r="T4" s="205"/>
      <c r="U4" s="212" t="s">
        <v>116</v>
      </c>
      <c r="V4" s="205"/>
      <c r="W4" s="221" t="s">
        <v>114</v>
      </c>
      <c r="X4" s="221" t="s">
        <v>113</v>
      </c>
      <c r="Y4" s="208"/>
    </row>
    <row r="5" spans="1:25" ht="11.25" customHeight="1" x14ac:dyDescent="0.2">
      <c r="A5" s="207"/>
      <c r="B5" s="147" t="str">
        <f t="shared" ref="B5:B41" si="0">K5</f>
        <v>1Y</v>
      </c>
      <c r="C5" s="283" t="str">
        <f t="shared" ref="C5:C41" si="1">L5</f>
        <v>AB</v>
      </c>
      <c r="D5" s="284" t="str">
        <f t="shared" ref="D5:D41" si="2">M5</f>
        <v>1E</v>
      </c>
      <c r="E5" s="285" t="str">
        <f t="shared" ref="E5:E41" si="3">Currency&amp;$C5&amp;$D5&amp;$B5&amp;QuoteSuffix</f>
        <v>EURAB1E1Y_Quote</v>
      </c>
      <c r="F5" s="285" t="str">
        <f>_xll.qlSimpleQuote(Currency&amp;$C5&amp;$D5&amp;$B5&amp;QuoteSuffix,,RateTickValue,Permanent,Trigger,ObjectOverwrite)</f>
        <v>EURAB1E1Y_Quote#0000</v>
      </c>
      <c r="G5" s="286" t="str">
        <f>_xll.ohRangeRetrieveError(F5)</f>
        <v/>
      </c>
      <c r="H5" s="249"/>
      <c r="J5" s="207"/>
      <c r="K5" s="299" t="s">
        <v>5</v>
      </c>
      <c r="L5" s="299" t="s">
        <v>86</v>
      </c>
      <c r="M5" s="299" t="s">
        <v>62</v>
      </c>
      <c r="N5" s="300" t="str">
        <f t="shared" ref="N5:N41" si="4">Currency&amp;$L5&amp;$M5&amp;$K5</f>
        <v>EURAB1E1Y</v>
      </c>
      <c r="O5" s="300" t="str">
        <f t="array" ref="O5:O41">Instruments&amp;"="&amp;VLOOKUP(Contributor,ContributorTable,2,FALSE)</f>
        <v>EURAB1E1Y=ICAP</v>
      </c>
      <c r="P5" s="266">
        <v>-0.48</v>
      </c>
      <c r="Q5" s="266">
        <v>-0.41000000000000003</v>
      </c>
      <c r="R5" s="266">
        <f t="shared" ref="R5:R41" si="5">IF(ISERROR(AVERAGE(P5,Q5)),#NUM!,AVERAGE(P5,Q5))</f>
        <v>-0.44500000000000001</v>
      </c>
      <c r="S5" s="266">
        <f t="shared" ref="S5:S41" si="6">(R5-P5)*2</f>
        <v>6.9999999999999951E-2</v>
      </c>
      <c r="T5" s="298"/>
      <c r="U5" s="149">
        <v>-0.44500000000000001</v>
      </c>
      <c r="V5" s="298"/>
      <c r="W5" s="266">
        <f t="array" ref="W5:W41">QuoteLive</f>
        <v>-0.44500000000000001</v>
      </c>
      <c r="X5" s="303">
        <f>_xll.qlSimpleQuoteSetValue(F5,W5/100,Trigger)</f>
        <v>0</v>
      </c>
      <c r="Y5" s="208"/>
    </row>
    <row r="6" spans="1:25" ht="11.25" customHeight="1" x14ac:dyDescent="0.2">
      <c r="A6" s="207"/>
      <c r="B6" s="147" t="str">
        <f t="shared" si="0"/>
        <v>15M</v>
      </c>
      <c r="C6" s="283" t="str">
        <f t="shared" si="1"/>
        <v>AB</v>
      </c>
      <c r="D6" s="284" t="str">
        <f t="shared" si="2"/>
        <v>1E</v>
      </c>
      <c r="E6" s="285" t="str">
        <f t="shared" si="3"/>
        <v>EURAB1E15M_Quote</v>
      </c>
      <c r="F6" s="285" t="str">
        <f>_xll.qlSimpleQuote(Currency&amp;$C6&amp;$D6&amp;$B6&amp;QuoteSuffix,,RateTickValue,Permanent,Trigger,ObjectOverwrite)</f>
        <v>EURAB1E15M_Quote#0000</v>
      </c>
      <c r="G6" s="286" t="str">
        <f>_xll.ohRangeRetrieveError(F6)</f>
        <v/>
      </c>
      <c r="H6" s="249"/>
      <c r="J6" s="207"/>
      <c r="K6" s="299" t="s">
        <v>65</v>
      </c>
      <c r="L6" s="299" t="s">
        <v>86</v>
      </c>
      <c r="M6" s="299" t="s">
        <v>62</v>
      </c>
      <c r="N6" s="300" t="str">
        <f t="shared" si="4"/>
        <v>EURAB1E15M</v>
      </c>
      <c r="O6" s="300" t="str">
        <v>EURAB1E15M=ICAP</v>
      </c>
      <c r="P6" s="266" t="s">
        <v>145</v>
      </c>
      <c r="Q6" s="266" t="s">
        <v>145</v>
      </c>
      <c r="R6" s="266" t="e">
        <f t="shared" si="5"/>
        <v>#NUM!</v>
      </c>
      <c r="S6" s="266" t="e">
        <f t="shared" si="6"/>
        <v>#NUM!</v>
      </c>
      <c r="T6" s="298"/>
      <c r="U6" s="149" t="e">
        <v>#NUM!</v>
      </c>
      <c r="V6" s="298"/>
      <c r="W6" s="266" t="e">
        <v>#NUM!</v>
      </c>
      <c r="X6" s="303">
        <f>_xll.qlSimpleQuoteSetValue(F6,W6/100,Trigger)</f>
        <v>0</v>
      </c>
      <c r="Y6" s="208"/>
    </row>
    <row r="7" spans="1:25" ht="11.25" customHeight="1" x14ac:dyDescent="0.2">
      <c r="A7" s="207"/>
      <c r="B7" s="147" t="str">
        <f t="shared" si="0"/>
        <v>18M</v>
      </c>
      <c r="C7" s="283" t="str">
        <f t="shared" si="1"/>
        <v>AB</v>
      </c>
      <c r="D7" s="284" t="str">
        <f t="shared" si="2"/>
        <v>1E</v>
      </c>
      <c r="E7" s="285" t="str">
        <f t="shared" si="3"/>
        <v>EURAB1E18M_Quote</v>
      </c>
      <c r="F7" s="285" t="str">
        <f>_xll.qlSimpleQuote(Currency&amp;$C7&amp;$D7&amp;$B7&amp;QuoteSuffix,,RateTickValue,Permanent,Trigger,ObjectOverwrite)</f>
        <v>EURAB1E18M_Quote#0000</v>
      </c>
      <c r="G7" s="286" t="str">
        <f>_xll.ohRangeRetrieveError(F7)</f>
        <v/>
      </c>
      <c r="H7" s="249"/>
      <c r="J7" s="207"/>
      <c r="K7" s="299" t="s">
        <v>64</v>
      </c>
      <c r="L7" s="299" t="s">
        <v>86</v>
      </c>
      <c r="M7" s="299" t="s">
        <v>62</v>
      </c>
      <c r="N7" s="300" t="str">
        <f t="shared" si="4"/>
        <v>EURAB1E18M</v>
      </c>
      <c r="O7" s="300" t="str">
        <v>EURAB1E18M=ICAP</v>
      </c>
      <c r="P7" s="266" t="s">
        <v>145</v>
      </c>
      <c r="Q7" s="266" t="s">
        <v>145</v>
      </c>
      <c r="R7" s="266" t="e">
        <f t="shared" si="5"/>
        <v>#NUM!</v>
      </c>
      <c r="S7" s="266" t="e">
        <f t="shared" si="6"/>
        <v>#NUM!</v>
      </c>
      <c r="T7" s="298"/>
      <c r="U7" s="149" t="e">
        <v>#NUM!</v>
      </c>
      <c r="V7" s="298"/>
      <c r="W7" s="266" t="e">
        <v>#NUM!</v>
      </c>
      <c r="X7" s="303">
        <f>_xll.qlSimpleQuoteSetValue(F7,W7/100,Trigger)</f>
        <v>0</v>
      </c>
      <c r="Y7" s="208"/>
    </row>
    <row r="8" spans="1:25" ht="11.25" customHeight="1" x14ac:dyDescent="0.2">
      <c r="A8" s="207"/>
      <c r="B8" s="147" t="str">
        <f t="shared" si="0"/>
        <v>21M</v>
      </c>
      <c r="C8" s="283" t="str">
        <f t="shared" si="1"/>
        <v>AB</v>
      </c>
      <c r="D8" s="284" t="str">
        <f t="shared" si="2"/>
        <v>1E</v>
      </c>
      <c r="E8" s="285" t="str">
        <f t="shared" si="3"/>
        <v>EURAB1E21M_Quote</v>
      </c>
      <c r="F8" s="285" t="str">
        <f>_xll.qlSimpleQuote(Currency&amp;$C8&amp;$D8&amp;$B8&amp;QuoteSuffix,,RateTickValue,Permanent,Trigger,ObjectOverwrite)</f>
        <v>EURAB1E21M_Quote#0000</v>
      </c>
      <c r="G8" s="286" t="str">
        <f>_xll.ohRangeRetrieveError(F8)</f>
        <v/>
      </c>
      <c r="H8" s="249"/>
      <c r="J8" s="207"/>
      <c r="K8" s="299" t="s">
        <v>63</v>
      </c>
      <c r="L8" s="299" t="s">
        <v>86</v>
      </c>
      <c r="M8" s="299" t="s">
        <v>62</v>
      </c>
      <c r="N8" s="300" t="str">
        <f t="shared" si="4"/>
        <v>EURAB1E21M</v>
      </c>
      <c r="O8" s="300" t="str">
        <v>EURAB1E21M=ICAP</v>
      </c>
      <c r="P8" s="266" t="s">
        <v>145</v>
      </c>
      <c r="Q8" s="266" t="s">
        <v>145</v>
      </c>
      <c r="R8" s="266" t="e">
        <f t="shared" si="5"/>
        <v>#NUM!</v>
      </c>
      <c r="S8" s="266" t="e">
        <f t="shared" si="6"/>
        <v>#NUM!</v>
      </c>
      <c r="T8" s="298"/>
      <c r="U8" s="149" t="e">
        <v>#NUM!</v>
      </c>
      <c r="V8" s="298"/>
      <c r="W8" s="266" t="e">
        <v>#NUM!</v>
      </c>
      <c r="X8" s="303">
        <f>_xll.qlSimpleQuoteSetValue(F8,W8/100,Trigger)</f>
        <v>0</v>
      </c>
      <c r="Y8" s="208"/>
    </row>
    <row r="9" spans="1:25" ht="11.25" customHeight="1" x14ac:dyDescent="0.2">
      <c r="A9" s="207"/>
      <c r="B9" s="147" t="str">
        <f t="shared" si="0"/>
        <v>2Y</v>
      </c>
      <c r="C9" s="283" t="str">
        <f t="shared" si="1"/>
        <v>AB</v>
      </c>
      <c r="D9" s="284" t="str">
        <f t="shared" si="2"/>
        <v>1E</v>
      </c>
      <c r="E9" s="285" t="str">
        <f t="shared" si="3"/>
        <v>EURAB1E2Y_Quote</v>
      </c>
      <c r="F9" s="285" t="str">
        <f>_xll.qlSimpleQuote(Currency&amp;$C9&amp;$D9&amp;$B9&amp;QuoteSuffix,,RateTickValue,Permanent,Trigger,ObjectOverwrite)</f>
        <v>EURAB1E2Y_Quote#0000</v>
      </c>
      <c r="G9" s="286" t="str">
        <f>_xll.ohRangeRetrieveError(F9)</f>
        <v/>
      </c>
      <c r="H9" s="249"/>
      <c r="J9" s="207"/>
      <c r="K9" s="299" t="s">
        <v>55</v>
      </c>
      <c r="L9" s="299" t="s">
        <v>86</v>
      </c>
      <c r="M9" s="299" t="s">
        <v>62</v>
      </c>
      <c r="N9" s="300" t="str">
        <f t="shared" si="4"/>
        <v>EURAB1E2Y</v>
      </c>
      <c r="O9" s="300" t="str">
        <v>EURAB1E2Y=ICAP</v>
      </c>
      <c r="P9" s="266">
        <v>-0.52100000000000002</v>
      </c>
      <c r="Q9" s="266">
        <v>-0.45100000000000001</v>
      </c>
      <c r="R9" s="266">
        <f t="shared" si="5"/>
        <v>-0.48599999999999999</v>
      </c>
      <c r="S9" s="266">
        <f t="shared" si="6"/>
        <v>7.0000000000000062E-2</v>
      </c>
      <c r="T9" s="298"/>
      <c r="U9" s="149">
        <v>-0.48599999999999999</v>
      </c>
      <c r="V9" s="298"/>
      <c r="W9" s="266">
        <v>-0.48599999999999999</v>
      </c>
      <c r="X9" s="303">
        <f>_xll.qlSimpleQuoteSetValue(F9,W9/100,Trigger)</f>
        <v>0</v>
      </c>
      <c r="Y9" s="208"/>
    </row>
    <row r="10" spans="1:25" ht="11.25" customHeight="1" x14ac:dyDescent="0.2">
      <c r="A10" s="207"/>
      <c r="B10" s="147" t="str">
        <f t="shared" si="0"/>
        <v>3Y</v>
      </c>
      <c r="C10" s="283" t="str">
        <f t="shared" si="1"/>
        <v>AB</v>
      </c>
      <c r="D10" s="284" t="str">
        <f t="shared" si="2"/>
        <v>1E</v>
      </c>
      <c r="E10" s="285" t="str">
        <f t="shared" si="3"/>
        <v>EURAB1E3Y_Quote</v>
      </c>
      <c r="F10" s="285" t="str">
        <f>_xll.qlSimpleQuote(Currency&amp;$C10&amp;$D10&amp;$B10&amp;QuoteSuffix,,RateTickValue,Permanent,Trigger,ObjectOverwrite)</f>
        <v>EURAB1E3Y_Quote#0000</v>
      </c>
      <c r="G10" s="286" t="str">
        <f>_xll.ohRangeRetrieveError(F10)</f>
        <v/>
      </c>
      <c r="H10" s="249"/>
      <c r="J10" s="207"/>
      <c r="K10" s="299" t="s">
        <v>54</v>
      </c>
      <c r="L10" s="299" t="s">
        <v>86</v>
      </c>
      <c r="M10" s="299" t="s">
        <v>62</v>
      </c>
      <c r="N10" s="300" t="str">
        <f t="shared" si="4"/>
        <v>EURAB1E3Y</v>
      </c>
      <c r="O10" s="300" t="str">
        <v>EURAB1E3Y=ICAP</v>
      </c>
      <c r="P10" s="266">
        <v>-0.53100000000000003</v>
      </c>
      <c r="Q10" s="266">
        <v>-0.46100000000000002</v>
      </c>
      <c r="R10" s="266">
        <f t="shared" si="5"/>
        <v>-0.496</v>
      </c>
      <c r="S10" s="266">
        <f t="shared" si="6"/>
        <v>7.0000000000000062E-2</v>
      </c>
      <c r="T10" s="298"/>
      <c r="U10" s="149">
        <v>-0.496</v>
      </c>
      <c r="V10" s="298"/>
      <c r="W10" s="266">
        <v>-0.496</v>
      </c>
      <c r="X10" s="303">
        <f>_xll.qlSimpleQuoteSetValue(F10,W10/100,Trigger)</f>
        <v>0</v>
      </c>
      <c r="Y10" s="208"/>
    </row>
    <row r="11" spans="1:25" ht="11.25" customHeight="1" x14ac:dyDescent="0.2">
      <c r="A11" s="207"/>
      <c r="B11" s="147" t="str">
        <f t="shared" si="0"/>
        <v>4Y</v>
      </c>
      <c r="C11" s="283" t="str">
        <f t="shared" si="1"/>
        <v>AB</v>
      </c>
      <c r="D11" s="284" t="str">
        <f t="shared" si="2"/>
        <v>1E</v>
      </c>
      <c r="E11" s="285" t="str">
        <f t="shared" si="3"/>
        <v>EURAB1E4Y_Quote</v>
      </c>
      <c r="F11" s="285" t="str">
        <f>_xll.qlSimpleQuote(Currency&amp;$C11&amp;$D11&amp;$B11&amp;QuoteSuffix,,RateTickValue,Permanent,Trigger,ObjectOverwrite)</f>
        <v>EURAB1E4Y_Quote#0000</v>
      </c>
      <c r="G11" s="286" t="str">
        <f>_xll.ohRangeRetrieveError(F11)</f>
        <v/>
      </c>
      <c r="H11" s="249"/>
      <c r="J11" s="207"/>
      <c r="K11" s="299" t="s">
        <v>53</v>
      </c>
      <c r="L11" s="299" t="s">
        <v>86</v>
      </c>
      <c r="M11" s="299" t="s">
        <v>62</v>
      </c>
      <c r="N11" s="300" t="str">
        <f t="shared" si="4"/>
        <v>EURAB1E4Y</v>
      </c>
      <c r="O11" s="300" t="str">
        <v>EURAB1E4Y=ICAP</v>
      </c>
      <c r="P11" s="266">
        <v>-0.50800000000000001</v>
      </c>
      <c r="Q11" s="266">
        <v>-0.438</v>
      </c>
      <c r="R11" s="266">
        <f t="shared" si="5"/>
        <v>-0.47299999999999998</v>
      </c>
      <c r="S11" s="266">
        <f t="shared" si="6"/>
        <v>7.0000000000000062E-2</v>
      </c>
      <c r="T11" s="298"/>
      <c r="U11" s="149">
        <v>-0.47299999999999998</v>
      </c>
      <c r="V11" s="298"/>
      <c r="W11" s="266">
        <v>-0.47299999999999998</v>
      </c>
      <c r="X11" s="303">
        <f>_xll.qlSimpleQuoteSetValue(F11,W11/100,Trigger)</f>
        <v>0</v>
      </c>
      <c r="Y11" s="208"/>
    </row>
    <row r="12" spans="1:25" ht="11.25" customHeight="1" x14ac:dyDescent="0.2">
      <c r="A12" s="207"/>
      <c r="B12" s="147" t="str">
        <f t="shared" si="0"/>
        <v>5Y</v>
      </c>
      <c r="C12" s="283" t="str">
        <f t="shared" si="1"/>
        <v>AB</v>
      </c>
      <c r="D12" s="284" t="str">
        <f t="shared" si="2"/>
        <v>1E</v>
      </c>
      <c r="E12" s="285" t="str">
        <f t="shared" si="3"/>
        <v>EURAB1E5Y_Quote</v>
      </c>
      <c r="F12" s="285" t="str">
        <f>_xll.qlSimpleQuote(Currency&amp;$C12&amp;$D12&amp;$B12&amp;QuoteSuffix,,RateTickValue,Permanent,Trigger,ObjectOverwrite)</f>
        <v>EURAB1E5Y_Quote#0000</v>
      </c>
      <c r="G12" s="286" t="str">
        <f>_xll.ohRangeRetrieveError(F12)</f>
        <v/>
      </c>
      <c r="H12" s="249"/>
      <c r="J12" s="207"/>
      <c r="K12" s="299" t="s">
        <v>52</v>
      </c>
      <c r="L12" s="299" t="s">
        <v>86</v>
      </c>
      <c r="M12" s="299" t="s">
        <v>62</v>
      </c>
      <c r="N12" s="300" t="str">
        <f t="shared" si="4"/>
        <v>EURAB1E5Y</v>
      </c>
      <c r="O12" s="300" t="str">
        <v>EURAB1E5Y=ICAP</v>
      </c>
      <c r="P12" s="266">
        <v>-0.44700000000000001</v>
      </c>
      <c r="Q12" s="266">
        <v>-0.377</v>
      </c>
      <c r="R12" s="266">
        <f t="shared" si="5"/>
        <v>-0.41200000000000003</v>
      </c>
      <c r="S12" s="266">
        <f t="shared" si="6"/>
        <v>6.9999999999999951E-2</v>
      </c>
      <c r="T12" s="298"/>
      <c r="U12" s="149">
        <v>-0.41200000000000003</v>
      </c>
      <c r="V12" s="298"/>
      <c r="W12" s="266">
        <v>-0.41200000000000003</v>
      </c>
      <c r="X12" s="303">
        <f>_xll.qlSimpleQuoteSetValue(F12,W12/100,Trigger)</f>
        <v>0</v>
      </c>
      <c r="Y12" s="208"/>
    </row>
    <row r="13" spans="1:25" ht="11.25" customHeight="1" x14ac:dyDescent="0.2">
      <c r="A13" s="207"/>
      <c r="B13" s="147" t="str">
        <f t="shared" si="0"/>
        <v>6Y</v>
      </c>
      <c r="C13" s="283" t="str">
        <f t="shared" si="1"/>
        <v>AB</v>
      </c>
      <c r="D13" s="284" t="str">
        <f t="shared" si="2"/>
        <v>1E</v>
      </c>
      <c r="E13" s="285" t="str">
        <f t="shared" si="3"/>
        <v>EURAB1E6Y_Quote</v>
      </c>
      <c r="F13" s="285" t="str">
        <f>_xll.qlSimpleQuote(Currency&amp;$C13&amp;$D13&amp;$B13&amp;QuoteSuffix,,RateTickValue,Permanent,Trigger,ObjectOverwrite)</f>
        <v>EURAB1E6Y_Quote#0000</v>
      </c>
      <c r="G13" s="286" t="str">
        <f>_xll.ohRangeRetrieveError(F13)</f>
        <v/>
      </c>
      <c r="H13" s="249"/>
      <c r="J13" s="207"/>
      <c r="K13" s="299" t="s">
        <v>51</v>
      </c>
      <c r="L13" s="299" t="s">
        <v>86</v>
      </c>
      <c r="M13" s="299" t="s">
        <v>62</v>
      </c>
      <c r="N13" s="300" t="str">
        <f t="shared" si="4"/>
        <v>EURAB1E6Y</v>
      </c>
      <c r="O13" s="300" t="str">
        <v>EURAB1E6Y=ICAP</v>
      </c>
      <c r="P13" s="266">
        <v>-0.36699999999999999</v>
      </c>
      <c r="Q13" s="266">
        <v>-0.29699999999999999</v>
      </c>
      <c r="R13" s="266">
        <f t="shared" si="5"/>
        <v>-0.33199999999999996</v>
      </c>
      <c r="S13" s="266">
        <f t="shared" si="6"/>
        <v>7.0000000000000062E-2</v>
      </c>
      <c r="T13" s="298"/>
      <c r="U13" s="149">
        <v>-0.33199999999999996</v>
      </c>
      <c r="V13" s="298"/>
      <c r="W13" s="266">
        <v>-0.33199999999999996</v>
      </c>
      <c r="X13" s="303">
        <f>_xll.qlSimpleQuoteSetValue(F13,W13/100,Trigger)</f>
        <v>-1.0000000000000026E-5</v>
      </c>
      <c r="Y13" s="208"/>
    </row>
    <row r="14" spans="1:25" ht="11.25" customHeight="1" x14ac:dyDescent="0.2">
      <c r="A14" s="207"/>
      <c r="B14" s="147" t="str">
        <f t="shared" si="0"/>
        <v>7Y</v>
      </c>
      <c r="C14" s="283" t="str">
        <f t="shared" si="1"/>
        <v>AB</v>
      </c>
      <c r="D14" s="284" t="str">
        <f t="shared" si="2"/>
        <v>1E</v>
      </c>
      <c r="E14" s="285" t="str">
        <f t="shared" si="3"/>
        <v>EURAB1E7Y_Quote</v>
      </c>
      <c r="F14" s="285" t="str">
        <f>_xll.qlSimpleQuote(Currency&amp;$C14&amp;$D14&amp;$B14&amp;QuoteSuffix,,RateTickValue,Permanent,Trigger,ObjectOverwrite)</f>
        <v>EURAB1E7Y_Quote#0000</v>
      </c>
      <c r="G14" s="286" t="str">
        <f>_xll.ohRangeRetrieveError(F14)</f>
        <v/>
      </c>
      <c r="H14" s="249"/>
      <c r="J14" s="207"/>
      <c r="K14" s="299" t="s">
        <v>50</v>
      </c>
      <c r="L14" s="299" t="s">
        <v>86</v>
      </c>
      <c r="M14" s="299" t="s">
        <v>62</v>
      </c>
      <c r="N14" s="300" t="str">
        <f t="shared" si="4"/>
        <v>EURAB1E7Y</v>
      </c>
      <c r="O14" s="300" t="str">
        <v>EURAB1E7Y=ICAP</v>
      </c>
      <c r="P14" s="266">
        <v>-0.26700000000000002</v>
      </c>
      <c r="Q14" s="266">
        <v>-0.19700000000000001</v>
      </c>
      <c r="R14" s="266">
        <f t="shared" si="5"/>
        <v>-0.23200000000000001</v>
      </c>
      <c r="S14" s="266">
        <f t="shared" si="6"/>
        <v>7.0000000000000007E-2</v>
      </c>
      <c r="T14" s="298"/>
      <c r="U14" s="149">
        <v>-0.23200000000000001</v>
      </c>
      <c r="V14" s="298"/>
      <c r="W14" s="266">
        <v>-0.23200000000000001</v>
      </c>
      <c r="X14" s="303">
        <f>_xll.qlSimpleQuoteSetValue(F14,W14/100,Trigger)</f>
        <v>-1.0000000000000026E-5</v>
      </c>
      <c r="Y14" s="208"/>
    </row>
    <row r="15" spans="1:25" ht="11.25" customHeight="1" x14ac:dyDescent="0.2">
      <c r="A15" s="207"/>
      <c r="B15" s="147" t="str">
        <f t="shared" si="0"/>
        <v>8Y</v>
      </c>
      <c r="C15" s="283" t="str">
        <f t="shared" si="1"/>
        <v>AB</v>
      </c>
      <c r="D15" s="284" t="str">
        <f t="shared" si="2"/>
        <v>1E</v>
      </c>
      <c r="E15" s="285" t="str">
        <f t="shared" si="3"/>
        <v>EURAB1E8Y_Quote</v>
      </c>
      <c r="F15" s="285" t="str">
        <f>_xll.qlSimpleQuote(Currency&amp;$C15&amp;$D15&amp;$B15&amp;QuoteSuffix,,RateTickValue,Permanent,Trigger,ObjectOverwrite)</f>
        <v>EURAB1E8Y_Quote#0000</v>
      </c>
      <c r="G15" s="286" t="str">
        <f>_xll.ohRangeRetrieveError(F15)</f>
        <v/>
      </c>
      <c r="H15" s="249"/>
      <c r="J15" s="207"/>
      <c r="K15" s="299" t="s">
        <v>49</v>
      </c>
      <c r="L15" s="299" t="s">
        <v>86</v>
      </c>
      <c r="M15" s="299" t="s">
        <v>62</v>
      </c>
      <c r="N15" s="300" t="str">
        <f t="shared" si="4"/>
        <v>EURAB1E8Y</v>
      </c>
      <c r="O15" s="300" t="str">
        <v>EURAB1E8Y=ICAP</v>
      </c>
      <c r="P15" s="266">
        <v>-0.159</v>
      </c>
      <c r="Q15" s="266">
        <v>-8.8999999999999996E-2</v>
      </c>
      <c r="R15" s="266">
        <f t="shared" si="5"/>
        <v>-0.124</v>
      </c>
      <c r="S15" s="266">
        <f t="shared" si="6"/>
        <v>7.0000000000000007E-2</v>
      </c>
      <c r="T15" s="298"/>
      <c r="U15" s="149">
        <v>-0.124</v>
      </c>
      <c r="V15" s="298"/>
      <c r="W15" s="266">
        <v>-0.124</v>
      </c>
      <c r="X15" s="303">
        <f>_xll.qlSimpleQuoteSetValue(F15,W15/100,Trigger)</f>
        <v>-1.0000000000000026E-5</v>
      </c>
      <c r="Y15" s="208"/>
    </row>
    <row r="16" spans="1:25" ht="11.25" customHeight="1" x14ac:dyDescent="0.2">
      <c r="A16" s="207"/>
      <c r="B16" s="147" t="str">
        <f t="shared" si="0"/>
        <v>9Y</v>
      </c>
      <c r="C16" s="283" t="str">
        <f t="shared" si="1"/>
        <v>AB</v>
      </c>
      <c r="D16" s="284" t="str">
        <f t="shared" si="2"/>
        <v>1E</v>
      </c>
      <c r="E16" s="285" t="str">
        <f t="shared" si="3"/>
        <v>EURAB1E9Y_Quote</v>
      </c>
      <c r="F16" s="285" t="str">
        <f>_xll.qlSimpleQuote(Currency&amp;$C16&amp;$D16&amp;$B16&amp;QuoteSuffix,,RateTickValue,Permanent,Trigger,ObjectOverwrite)</f>
        <v>EURAB1E9Y_Quote#0000</v>
      </c>
      <c r="G16" s="286" t="str">
        <f>_xll.ohRangeRetrieveError(F16)</f>
        <v/>
      </c>
      <c r="H16" s="249"/>
      <c r="J16" s="207"/>
      <c r="K16" s="299" t="s">
        <v>48</v>
      </c>
      <c r="L16" s="299" t="s">
        <v>86</v>
      </c>
      <c r="M16" s="299" t="s">
        <v>62</v>
      </c>
      <c r="N16" s="300" t="str">
        <f t="shared" si="4"/>
        <v>EURAB1E9Y</v>
      </c>
      <c r="O16" s="300" t="str">
        <v>EURAB1E9Y=ICAP</v>
      </c>
      <c r="P16" s="266">
        <v>-5.1000000000000004E-2</v>
      </c>
      <c r="Q16" s="266">
        <v>1.9E-2</v>
      </c>
      <c r="R16" s="266">
        <f t="shared" si="5"/>
        <v>-1.6E-2</v>
      </c>
      <c r="S16" s="266">
        <f t="shared" si="6"/>
        <v>7.0000000000000007E-2</v>
      </c>
      <c r="T16" s="298"/>
      <c r="U16" s="149">
        <v>-1.6E-2</v>
      </c>
      <c r="V16" s="298"/>
      <c r="W16" s="266">
        <v>-1.6E-2</v>
      </c>
      <c r="X16" s="303">
        <f>_xll.qlSimpleQuoteSetValue(F16,W16/100,Trigger)</f>
        <v>-9.9999999999999991E-6</v>
      </c>
      <c r="Y16" s="208"/>
    </row>
    <row r="17" spans="1:25" ht="11.25" customHeight="1" x14ac:dyDescent="0.2">
      <c r="A17" s="207"/>
      <c r="B17" s="147" t="str">
        <f t="shared" si="0"/>
        <v>10Y</v>
      </c>
      <c r="C17" s="283" t="str">
        <f t="shared" si="1"/>
        <v>AB</v>
      </c>
      <c r="D17" s="284" t="str">
        <f t="shared" si="2"/>
        <v>1E</v>
      </c>
      <c r="E17" s="285" t="str">
        <f t="shared" si="3"/>
        <v>EURAB1E10Y_Quote</v>
      </c>
      <c r="F17" s="285" t="str">
        <f>_xll.qlSimpleQuote(Currency&amp;$C17&amp;$D17&amp;$B17&amp;QuoteSuffix,,RateTickValue,Permanent,Trigger,ObjectOverwrite)</f>
        <v>EURAB1E10Y_Quote#0000</v>
      </c>
      <c r="G17" s="286" t="str">
        <f>_xll.ohRangeRetrieveError(F17)</f>
        <v/>
      </c>
      <c r="H17" s="249"/>
      <c r="J17" s="207"/>
      <c r="K17" s="299" t="s">
        <v>47</v>
      </c>
      <c r="L17" s="299" t="s">
        <v>86</v>
      </c>
      <c r="M17" s="299" t="s">
        <v>62</v>
      </c>
      <c r="N17" s="300" t="str">
        <f t="shared" si="4"/>
        <v>EURAB1E10Y</v>
      </c>
      <c r="O17" s="300" t="str">
        <v>EURAB1E10Y=ICAP</v>
      </c>
      <c r="P17" s="266">
        <v>4.9000000000000002E-2</v>
      </c>
      <c r="Q17" s="266">
        <v>0.11900000000000001</v>
      </c>
      <c r="R17" s="266">
        <f t="shared" si="5"/>
        <v>8.4000000000000005E-2</v>
      </c>
      <c r="S17" s="266">
        <f t="shared" si="6"/>
        <v>7.0000000000000007E-2</v>
      </c>
      <c r="T17" s="298"/>
      <c r="U17" s="149">
        <v>8.4000000000000005E-2</v>
      </c>
      <c r="V17" s="298"/>
      <c r="W17" s="266">
        <v>8.4000000000000005E-2</v>
      </c>
      <c r="X17" s="303">
        <f>_xll.qlSimpleQuoteSetValue(F17,W17/100,Trigger)</f>
        <v>-9.9999999999999178E-6</v>
      </c>
      <c r="Y17" s="208"/>
    </row>
    <row r="18" spans="1:25" ht="11.25" customHeight="1" x14ac:dyDescent="0.2">
      <c r="A18" s="207"/>
      <c r="B18" s="147" t="str">
        <f t="shared" si="0"/>
        <v>11Y</v>
      </c>
      <c r="C18" s="283" t="str">
        <f t="shared" si="1"/>
        <v>AB</v>
      </c>
      <c r="D18" s="284" t="str">
        <f t="shared" si="2"/>
        <v>1E</v>
      </c>
      <c r="E18" s="285" t="str">
        <f t="shared" si="3"/>
        <v>EURAB1E11Y_Quote</v>
      </c>
      <c r="F18" s="285" t="str">
        <f>_xll.qlSimpleQuote(Currency&amp;$C18&amp;$D18&amp;$B18&amp;QuoteSuffix,,RateTickValue,Permanent,Trigger,ObjectOverwrite)</f>
        <v>EURAB1E11Y_Quote#0000</v>
      </c>
      <c r="G18" s="286" t="str">
        <f>_xll.ohRangeRetrieveError(F18)</f>
        <v/>
      </c>
      <c r="H18" s="249"/>
      <c r="J18" s="207"/>
      <c r="K18" s="299" t="s">
        <v>46</v>
      </c>
      <c r="L18" s="299" t="s">
        <v>86</v>
      </c>
      <c r="M18" s="299" t="s">
        <v>62</v>
      </c>
      <c r="N18" s="300" t="str">
        <f t="shared" si="4"/>
        <v>EURAB1E11Y</v>
      </c>
      <c r="O18" s="300" t="str">
        <v>EURAB1E11Y=ICAP</v>
      </c>
      <c r="P18" s="266">
        <v>0.14100000000000001</v>
      </c>
      <c r="Q18" s="266">
        <v>0.21099999999999999</v>
      </c>
      <c r="R18" s="266">
        <f t="shared" si="5"/>
        <v>0.17599999999999999</v>
      </c>
      <c r="S18" s="266">
        <f t="shared" si="6"/>
        <v>6.9999999999999951E-2</v>
      </c>
      <c r="T18" s="298"/>
      <c r="U18" s="149">
        <v>0.17599999999999999</v>
      </c>
      <c r="V18" s="298"/>
      <c r="W18" s="266">
        <v>0.17599999999999999</v>
      </c>
      <c r="X18" s="303">
        <f>_xll.qlSimpleQuoteSetValue(F18,W18/100,Trigger)</f>
        <v>-1.0000000000000026E-5</v>
      </c>
      <c r="Y18" s="208"/>
    </row>
    <row r="19" spans="1:25" ht="11.25" customHeight="1" x14ac:dyDescent="0.2">
      <c r="A19" s="207"/>
      <c r="B19" s="147" t="str">
        <f t="shared" si="0"/>
        <v>12Y</v>
      </c>
      <c r="C19" s="283" t="str">
        <f t="shared" si="1"/>
        <v>AB</v>
      </c>
      <c r="D19" s="284" t="str">
        <f t="shared" si="2"/>
        <v>1E</v>
      </c>
      <c r="E19" s="285" t="str">
        <f t="shared" si="3"/>
        <v>EURAB1E12Y_Quote</v>
      </c>
      <c r="F19" s="285" t="str">
        <f>_xll.qlSimpleQuote(Currency&amp;$C19&amp;$D19&amp;$B19&amp;QuoteSuffix,,RateTickValue,Permanent,Trigger,ObjectOverwrite)</f>
        <v>EURAB1E12Y_Quote#0000</v>
      </c>
      <c r="G19" s="286" t="str">
        <f>_xll.ohRangeRetrieveError(F19)</f>
        <v/>
      </c>
      <c r="H19" s="249"/>
      <c r="J19" s="207"/>
      <c r="K19" s="299" t="s">
        <v>45</v>
      </c>
      <c r="L19" s="299" t="s">
        <v>86</v>
      </c>
      <c r="M19" s="299" t="s">
        <v>62</v>
      </c>
      <c r="N19" s="300" t="str">
        <f t="shared" si="4"/>
        <v>EURAB1E12Y</v>
      </c>
      <c r="O19" s="300" t="str">
        <v>EURAB1E12Y=ICAP</v>
      </c>
      <c r="P19" s="266">
        <v>0.224</v>
      </c>
      <c r="Q19" s="266">
        <v>0.29399999999999998</v>
      </c>
      <c r="R19" s="266">
        <f t="shared" si="5"/>
        <v>0.25900000000000001</v>
      </c>
      <c r="S19" s="266">
        <f t="shared" si="6"/>
        <v>7.0000000000000007E-2</v>
      </c>
      <c r="T19" s="298"/>
      <c r="U19" s="149">
        <v>0.25900000000000001</v>
      </c>
      <c r="V19" s="298"/>
      <c r="W19" s="266">
        <v>0.25900000000000001</v>
      </c>
      <c r="X19" s="303">
        <f>_xll.qlSimpleQuoteSetValue(F19,W19/100,Trigger)</f>
        <v>-9.9999999999995925E-6</v>
      </c>
      <c r="Y19" s="208"/>
    </row>
    <row r="20" spans="1:25" ht="11.25" customHeight="1" x14ac:dyDescent="0.2">
      <c r="A20" s="207"/>
      <c r="B20" s="147" t="str">
        <f t="shared" si="0"/>
        <v>13Y</v>
      </c>
      <c r="C20" s="283" t="str">
        <f t="shared" si="1"/>
        <v>AB</v>
      </c>
      <c r="D20" s="284" t="str">
        <f t="shared" si="2"/>
        <v>1E</v>
      </c>
      <c r="E20" s="285" t="str">
        <f t="shared" si="3"/>
        <v>EURAB1E13Y_Quote</v>
      </c>
      <c r="F20" s="285" t="str">
        <f>_xll.qlSimpleQuote(Currency&amp;$C20&amp;$D20&amp;$B20&amp;QuoteSuffix,,RateTickValue,Permanent,Trigger,ObjectOverwrite)</f>
        <v>EURAB1E13Y_Quote#0000</v>
      </c>
      <c r="G20" s="286" t="str">
        <f>_xll.ohRangeRetrieveError(F20)</f>
        <v/>
      </c>
      <c r="H20" s="249"/>
      <c r="J20" s="207"/>
      <c r="K20" s="299" t="s">
        <v>44</v>
      </c>
      <c r="L20" s="299" t="s">
        <v>86</v>
      </c>
      <c r="M20" s="299" t="s">
        <v>62</v>
      </c>
      <c r="N20" s="300" t="str">
        <f t="shared" si="4"/>
        <v>EURAB1E13Y</v>
      </c>
      <c r="O20" s="300" t="str">
        <v>EURAB1E13Y=ICAP</v>
      </c>
      <c r="P20" s="266" t="s">
        <v>145</v>
      </c>
      <c r="Q20" s="266" t="s">
        <v>145</v>
      </c>
      <c r="R20" s="266" t="e">
        <f t="shared" si="5"/>
        <v>#NUM!</v>
      </c>
      <c r="S20" s="266" t="e">
        <f t="shared" si="6"/>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1"/>
        <v>AB</v>
      </c>
      <c r="D21" s="284" t="str">
        <f t="shared" si="2"/>
        <v>1E</v>
      </c>
      <c r="E21" s="285" t="str">
        <f t="shared" si="3"/>
        <v>EURAB1E14Y_Quote</v>
      </c>
      <c r="F21" s="285" t="str">
        <f>_xll.qlSimpleQuote(Currency&amp;$C21&amp;$D21&amp;$B21&amp;QuoteSuffix,,RateTickValue,Permanent,Trigger,ObjectOverwrite)</f>
        <v>EURAB1E14Y_Quote#0000</v>
      </c>
      <c r="G21" s="286" t="str">
        <f>_xll.ohRangeRetrieveError(F21)</f>
        <v/>
      </c>
      <c r="H21" s="249"/>
      <c r="J21" s="207"/>
      <c r="K21" s="299" t="s">
        <v>43</v>
      </c>
      <c r="L21" s="299" t="s">
        <v>86</v>
      </c>
      <c r="M21" s="299" t="s">
        <v>62</v>
      </c>
      <c r="N21" s="300" t="str">
        <f t="shared" si="4"/>
        <v>EURAB1E14Y</v>
      </c>
      <c r="O21" s="300" t="str">
        <v>EURAB1E14Y=ICAP</v>
      </c>
      <c r="P21" s="266" t="s">
        <v>145</v>
      </c>
      <c r="Q21" s="266" t="s">
        <v>145</v>
      </c>
      <c r="R21" s="266" t="e">
        <f t="shared" si="5"/>
        <v>#NUM!</v>
      </c>
      <c r="S21" s="266" t="e">
        <f t="shared" si="6"/>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1"/>
        <v>AB</v>
      </c>
      <c r="D22" s="284" t="str">
        <f t="shared" si="2"/>
        <v>1E</v>
      </c>
      <c r="E22" s="285" t="str">
        <f t="shared" si="3"/>
        <v>EURAB1E15Y_Quote</v>
      </c>
      <c r="F22" s="285" t="str">
        <f>_xll.qlSimpleQuote(Currency&amp;$C22&amp;$D22&amp;$B22&amp;QuoteSuffix,,RateTickValue,Permanent,Trigger,ObjectOverwrite)</f>
        <v>EURAB1E15Y_Quote#0000</v>
      </c>
      <c r="G22" s="286" t="str">
        <f>_xll.ohRangeRetrieveError(F22)</f>
        <v/>
      </c>
      <c r="H22" s="249"/>
      <c r="J22" s="207"/>
      <c r="K22" s="299" t="s">
        <v>42</v>
      </c>
      <c r="L22" s="299" t="s">
        <v>86</v>
      </c>
      <c r="M22" s="299" t="s">
        <v>62</v>
      </c>
      <c r="N22" s="300" t="str">
        <f t="shared" si="4"/>
        <v>EURAB1E15Y</v>
      </c>
      <c r="O22" s="300" t="str">
        <v>EURAB1E15Y=ICAP</v>
      </c>
      <c r="P22" s="266">
        <v>0.40800000000000003</v>
      </c>
      <c r="Q22" s="266">
        <v>0.47800000000000004</v>
      </c>
      <c r="R22" s="266">
        <f t="shared" si="5"/>
        <v>0.44300000000000006</v>
      </c>
      <c r="S22" s="266">
        <f t="shared" si="6"/>
        <v>7.0000000000000062E-2</v>
      </c>
      <c r="T22" s="298"/>
      <c r="U22" s="149">
        <v>0.44300000000000006</v>
      </c>
      <c r="V22" s="298"/>
      <c r="W22" s="266">
        <v>0.44300000000000006</v>
      </c>
      <c r="X22" s="303">
        <f>_xll.qlSimpleQuoteSetValue(F22,W22/100,Trigger)</f>
        <v>-9.9999999999995925E-6</v>
      </c>
      <c r="Y22" s="208"/>
    </row>
    <row r="23" spans="1:25" ht="11.25" customHeight="1" x14ac:dyDescent="0.2">
      <c r="A23" s="207"/>
      <c r="B23" s="147" t="str">
        <f t="shared" si="0"/>
        <v>16Y</v>
      </c>
      <c r="C23" s="283" t="str">
        <f t="shared" si="1"/>
        <v>AB</v>
      </c>
      <c r="D23" s="284" t="str">
        <f t="shared" si="2"/>
        <v>1E</v>
      </c>
      <c r="E23" s="285" t="str">
        <f t="shared" si="3"/>
        <v>EURAB1E16Y_Quote</v>
      </c>
      <c r="F23" s="285" t="str">
        <f>_xll.qlSimpleQuote(Currency&amp;$C23&amp;$D23&amp;$B23&amp;QuoteSuffix,,RateTickValue,Permanent,Trigger,ObjectOverwrite)</f>
        <v>EURAB1E16Y_Quote#0000</v>
      </c>
      <c r="G23" s="286" t="str">
        <f>_xll.ohRangeRetrieveError(F23)</f>
        <v/>
      </c>
      <c r="H23" s="249"/>
      <c r="J23" s="207"/>
      <c r="K23" s="299" t="s">
        <v>41</v>
      </c>
      <c r="L23" s="299" t="s">
        <v>86</v>
      </c>
      <c r="M23" s="299" t="s">
        <v>62</v>
      </c>
      <c r="N23" s="300" t="str">
        <f t="shared" si="4"/>
        <v>EURAB1E16Y</v>
      </c>
      <c r="O23" s="300" t="str">
        <v>EURAB1E16Y=ICAP</v>
      </c>
      <c r="P23" s="266" t="s">
        <v>145</v>
      </c>
      <c r="Q23" s="266" t="s">
        <v>145</v>
      </c>
      <c r="R23" s="266" t="e">
        <f t="shared" si="5"/>
        <v>#NUM!</v>
      </c>
      <c r="S23" s="266" t="e">
        <f t="shared" si="6"/>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1"/>
        <v>AB</v>
      </c>
      <c r="D24" s="284" t="str">
        <f t="shared" si="2"/>
        <v>1E</v>
      </c>
      <c r="E24" s="285" t="str">
        <f t="shared" si="3"/>
        <v>EURAB1E17Y_Quote</v>
      </c>
      <c r="F24" s="285" t="str">
        <f>_xll.qlSimpleQuote(Currency&amp;$C24&amp;$D24&amp;$B24&amp;QuoteSuffix,,RateTickValue,Permanent,Trigger,ObjectOverwrite)</f>
        <v>EURAB1E17Y_Quote#0000</v>
      </c>
      <c r="G24" s="286" t="str">
        <f>_xll.ohRangeRetrieveError(F24)</f>
        <v/>
      </c>
      <c r="H24" s="249"/>
      <c r="J24" s="207"/>
      <c r="K24" s="299" t="s">
        <v>40</v>
      </c>
      <c r="L24" s="299" t="s">
        <v>86</v>
      </c>
      <c r="M24" s="299" t="s">
        <v>62</v>
      </c>
      <c r="N24" s="300" t="str">
        <f t="shared" si="4"/>
        <v>EURAB1E17Y</v>
      </c>
      <c r="O24" s="300" t="str">
        <v>EURAB1E17Y=ICAP</v>
      </c>
      <c r="P24" s="266" t="s">
        <v>145</v>
      </c>
      <c r="Q24" s="266" t="s">
        <v>145</v>
      </c>
      <c r="R24" s="266" t="e">
        <f t="shared" si="5"/>
        <v>#NUM!</v>
      </c>
      <c r="S24" s="266" t="e">
        <f t="shared" si="6"/>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1"/>
        <v>AB</v>
      </c>
      <c r="D25" s="284" t="str">
        <f t="shared" si="2"/>
        <v>1E</v>
      </c>
      <c r="E25" s="285" t="str">
        <f t="shared" si="3"/>
        <v>EURAB1E18Y_Quote</v>
      </c>
      <c r="F25" s="285" t="str">
        <f>_xll.qlSimpleQuote(Currency&amp;$C25&amp;$D25&amp;$B25&amp;QuoteSuffix,,RateTickValue,Permanent,Trigger,ObjectOverwrite)</f>
        <v>EURAB1E18Y_Quote#0000</v>
      </c>
      <c r="G25" s="286" t="str">
        <f>_xll.ohRangeRetrieveError(F25)</f>
        <v/>
      </c>
      <c r="H25" s="249"/>
      <c r="J25" s="207"/>
      <c r="K25" s="299" t="s">
        <v>39</v>
      </c>
      <c r="L25" s="299" t="s">
        <v>86</v>
      </c>
      <c r="M25" s="299" t="s">
        <v>62</v>
      </c>
      <c r="N25" s="300" t="str">
        <f t="shared" si="4"/>
        <v>EURAB1E18Y</v>
      </c>
      <c r="O25" s="300" t="str">
        <v>EURAB1E18Y=ICAP</v>
      </c>
      <c r="P25" s="266" t="s">
        <v>145</v>
      </c>
      <c r="Q25" s="266" t="s">
        <v>145</v>
      </c>
      <c r="R25" s="266" t="e">
        <f t="shared" si="5"/>
        <v>#NUM!</v>
      </c>
      <c r="S25" s="266" t="e">
        <f t="shared" si="6"/>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1"/>
        <v>AB</v>
      </c>
      <c r="D26" s="284" t="str">
        <f t="shared" si="2"/>
        <v>1E</v>
      </c>
      <c r="E26" s="285" t="str">
        <f t="shared" si="3"/>
        <v>EURAB1E19Y_Quote</v>
      </c>
      <c r="F26" s="285" t="str">
        <f>_xll.qlSimpleQuote(Currency&amp;$C26&amp;$D26&amp;$B26&amp;QuoteSuffix,,RateTickValue,Permanent,Trigger,ObjectOverwrite)</f>
        <v>EURAB1E19Y_Quote#0000</v>
      </c>
      <c r="G26" s="286" t="str">
        <f>_xll.ohRangeRetrieveError(F26)</f>
        <v/>
      </c>
      <c r="H26" s="249"/>
      <c r="J26" s="207"/>
      <c r="K26" s="299" t="s">
        <v>38</v>
      </c>
      <c r="L26" s="299" t="s">
        <v>86</v>
      </c>
      <c r="M26" s="299" t="s">
        <v>62</v>
      </c>
      <c r="N26" s="300" t="str">
        <f t="shared" si="4"/>
        <v>EURAB1E19Y</v>
      </c>
      <c r="O26" s="300" t="str">
        <v>EURAB1E19Y=ICAP</v>
      </c>
      <c r="P26" s="266" t="s">
        <v>145</v>
      </c>
      <c r="Q26" s="266" t="s">
        <v>145</v>
      </c>
      <c r="R26" s="266" t="e">
        <f t="shared" si="5"/>
        <v>#NUM!</v>
      </c>
      <c r="S26" s="266" t="e">
        <f t="shared" si="6"/>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1"/>
        <v>AB</v>
      </c>
      <c r="D27" s="284" t="str">
        <f t="shared" si="2"/>
        <v>1E</v>
      </c>
      <c r="E27" s="285" t="str">
        <f t="shared" si="3"/>
        <v>EURAB1E20Y_Quote</v>
      </c>
      <c r="F27" s="285" t="str">
        <f>_xll.qlSimpleQuote(Currency&amp;$C27&amp;$D27&amp;$B27&amp;QuoteSuffix,,RateTickValue,Permanent,Trigger,ObjectOverwrite)</f>
        <v>EURAB1E20Y_Quote#0000</v>
      </c>
      <c r="G27" s="286" t="str">
        <f>_xll.ohRangeRetrieveError(F27)</f>
        <v/>
      </c>
      <c r="H27" s="249"/>
      <c r="J27" s="207"/>
      <c r="K27" s="299" t="s">
        <v>37</v>
      </c>
      <c r="L27" s="299" t="s">
        <v>86</v>
      </c>
      <c r="M27" s="299" t="s">
        <v>62</v>
      </c>
      <c r="N27" s="300" t="str">
        <f t="shared" si="4"/>
        <v>EURAB1E20Y</v>
      </c>
      <c r="O27" s="300" t="str">
        <v>EURAB1E20Y=ICAP</v>
      </c>
      <c r="P27" s="266">
        <v>0.55400000000000005</v>
      </c>
      <c r="Q27" s="266">
        <v>0.624</v>
      </c>
      <c r="R27" s="266">
        <f t="shared" si="5"/>
        <v>0.58899999999999997</v>
      </c>
      <c r="S27" s="266">
        <f t="shared" si="6"/>
        <v>6.999999999999984E-2</v>
      </c>
      <c r="T27" s="298"/>
      <c r="U27" s="149">
        <v>0.58899999999999997</v>
      </c>
      <c r="V27" s="298"/>
      <c r="W27" s="266">
        <v>0.58899999999999997</v>
      </c>
      <c r="X27" s="303">
        <f>_xll.qlSimpleQuoteSetValue(F27,W27/100,Trigger)</f>
        <v>-1.0000000000001327E-5</v>
      </c>
      <c r="Y27" s="208"/>
    </row>
    <row r="28" spans="1:25" ht="11.25" customHeight="1" x14ac:dyDescent="0.2">
      <c r="A28" s="207"/>
      <c r="B28" s="147" t="str">
        <f t="shared" si="0"/>
        <v>21Y</v>
      </c>
      <c r="C28" s="283" t="str">
        <f t="shared" si="1"/>
        <v>AB</v>
      </c>
      <c r="D28" s="284" t="str">
        <f t="shared" si="2"/>
        <v>1E</v>
      </c>
      <c r="E28" s="285" t="str">
        <f t="shared" si="3"/>
        <v>EURAB1E21Y_Quote</v>
      </c>
      <c r="F28" s="285" t="str">
        <f>_xll.qlSimpleQuote(Currency&amp;$C28&amp;$D28&amp;$B28&amp;QuoteSuffix,,RateTickValue,Permanent,Trigger,ObjectOverwrite)</f>
        <v>EURAB1E21Y_Quote#0000</v>
      </c>
      <c r="G28" s="286" t="str">
        <f>_xll.ohRangeRetrieveError(F28)</f>
        <v/>
      </c>
      <c r="H28" s="249"/>
      <c r="J28" s="207"/>
      <c r="K28" s="299" t="s">
        <v>36</v>
      </c>
      <c r="L28" s="299" t="s">
        <v>86</v>
      </c>
      <c r="M28" s="299" t="s">
        <v>62</v>
      </c>
      <c r="N28" s="300" t="str">
        <f t="shared" si="4"/>
        <v>EURAB1E21Y</v>
      </c>
      <c r="O28" s="300" t="str">
        <v>EURAB1E21Y=ICAP</v>
      </c>
      <c r="P28" s="266" t="s">
        <v>145</v>
      </c>
      <c r="Q28" s="266" t="s">
        <v>145</v>
      </c>
      <c r="R28" s="266" t="e">
        <f t="shared" si="5"/>
        <v>#NUM!</v>
      </c>
      <c r="S28" s="266" t="e">
        <f t="shared" si="6"/>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1"/>
        <v>AB</v>
      </c>
      <c r="D29" s="284" t="str">
        <f t="shared" si="2"/>
        <v>1E</v>
      </c>
      <c r="E29" s="285" t="str">
        <f t="shared" si="3"/>
        <v>EURAB1E22Y_Quote</v>
      </c>
      <c r="F29" s="285" t="str">
        <f>_xll.qlSimpleQuote(Currency&amp;$C29&amp;$D29&amp;$B29&amp;QuoteSuffix,,RateTickValue,Permanent,Trigger,ObjectOverwrite)</f>
        <v>EURAB1E22Y_Quote#0000</v>
      </c>
      <c r="G29" s="286" t="str">
        <f>_xll.ohRangeRetrieveError(F29)</f>
        <v/>
      </c>
      <c r="H29" s="249"/>
      <c r="J29" s="207"/>
      <c r="K29" s="299" t="s">
        <v>35</v>
      </c>
      <c r="L29" s="299" t="s">
        <v>86</v>
      </c>
      <c r="M29" s="299" t="s">
        <v>62</v>
      </c>
      <c r="N29" s="300" t="str">
        <f t="shared" si="4"/>
        <v>EURAB1E22Y</v>
      </c>
      <c r="O29" s="300" t="str">
        <v>EURAB1E22Y=ICAP</v>
      </c>
      <c r="P29" s="266" t="s">
        <v>145</v>
      </c>
      <c r="Q29" s="266" t="s">
        <v>145</v>
      </c>
      <c r="R29" s="266" t="e">
        <f t="shared" si="5"/>
        <v>#NUM!</v>
      </c>
      <c r="S29" s="266" t="e">
        <f t="shared" si="6"/>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1"/>
        <v>AB</v>
      </c>
      <c r="D30" s="284" t="str">
        <f t="shared" si="2"/>
        <v>1E</v>
      </c>
      <c r="E30" s="285" t="str">
        <f t="shared" si="3"/>
        <v>EURAB1E23Y_Quote</v>
      </c>
      <c r="F30" s="285" t="str">
        <f>_xll.qlSimpleQuote(Currency&amp;$C30&amp;$D30&amp;$B30&amp;QuoteSuffix,,RateTickValue,Permanent,Trigger,ObjectOverwrite)</f>
        <v>EURAB1E23Y_Quote#0000</v>
      </c>
      <c r="G30" s="286" t="str">
        <f>_xll.ohRangeRetrieveError(F30)</f>
        <v/>
      </c>
      <c r="H30" s="249"/>
      <c r="J30" s="207"/>
      <c r="K30" s="299" t="s">
        <v>34</v>
      </c>
      <c r="L30" s="299" t="s">
        <v>86</v>
      </c>
      <c r="M30" s="299" t="s">
        <v>62</v>
      </c>
      <c r="N30" s="300" t="str">
        <f t="shared" si="4"/>
        <v>EURAB1E23Y</v>
      </c>
      <c r="O30" s="300" t="str">
        <v>EURAB1E23Y=ICAP</v>
      </c>
      <c r="P30" s="266" t="s">
        <v>145</v>
      </c>
      <c r="Q30" s="266" t="s">
        <v>145</v>
      </c>
      <c r="R30" s="266" t="e">
        <f t="shared" si="5"/>
        <v>#NUM!</v>
      </c>
      <c r="S30" s="266" t="e">
        <f t="shared" si="6"/>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1"/>
        <v>AB</v>
      </c>
      <c r="D31" s="284" t="str">
        <f t="shared" si="2"/>
        <v>1E</v>
      </c>
      <c r="E31" s="285" t="str">
        <f t="shared" si="3"/>
        <v>EURAB1E24Y_Quote</v>
      </c>
      <c r="F31" s="285" t="str">
        <f>_xll.qlSimpleQuote(Currency&amp;$C31&amp;$D31&amp;$B31&amp;QuoteSuffix,,RateTickValue,Permanent,Trigger,ObjectOverwrite)</f>
        <v>EURAB1E24Y_Quote#0000</v>
      </c>
      <c r="G31" s="286" t="str">
        <f>_xll.ohRangeRetrieveError(F31)</f>
        <v/>
      </c>
      <c r="H31" s="249"/>
      <c r="J31" s="207"/>
      <c r="K31" s="299" t="s">
        <v>33</v>
      </c>
      <c r="L31" s="299" t="s">
        <v>86</v>
      </c>
      <c r="M31" s="299" t="s">
        <v>62</v>
      </c>
      <c r="N31" s="300" t="str">
        <f t="shared" si="4"/>
        <v>EURAB1E24Y</v>
      </c>
      <c r="O31" s="300" t="str">
        <v>EURAB1E24Y=ICAP</v>
      </c>
      <c r="P31" s="266" t="s">
        <v>145</v>
      </c>
      <c r="Q31" s="266" t="s">
        <v>145</v>
      </c>
      <c r="R31" s="266" t="e">
        <f t="shared" si="5"/>
        <v>#NUM!</v>
      </c>
      <c r="S31" s="266" t="e">
        <f t="shared" si="6"/>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1"/>
        <v>AB</v>
      </c>
      <c r="D32" s="284" t="str">
        <f t="shared" si="2"/>
        <v>1E</v>
      </c>
      <c r="E32" s="285" t="str">
        <f t="shared" si="3"/>
        <v>EURAB1E25Y_Quote</v>
      </c>
      <c r="F32" s="285" t="str">
        <f>_xll.qlSimpleQuote(Currency&amp;$C32&amp;$D32&amp;$B32&amp;QuoteSuffix,,RateTickValue,Permanent,Trigger,ObjectOverwrite)</f>
        <v>EURAB1E25Y_Quote#0000</v>
      </c>
      <c r="G32" s="286" t="str">
        <f>_xll.ohRangeRetrieveError(F32)</f>
        <v/>
      </c>
      <c r="H32" s="249"/>
      <c r="J32" s="207"/>
      <c r="K32" s="299" t="s">
        <v>32</v>
      </c>
      <c r="L32" s="299" t="s">
        <v>86</v>
      </c>
      <c r="M32" s="299" t="s">
        <v>62</v>
      </c>
      <c r="N32" s="300" t="str">
        <f t="shared" si="4"/>
        <v>EURAB1E25Y</v>
      </c>
      <c r="O32" s="300" t="str">
        <v>EURAB1E25Y=ICAP</v>
      </c>
      <c r="P32" s="266">
        <v>0.60299999999999998</v>
      </c>
      <c r="Q32" s="266">
        <v>0.67300000000000004</v>
      </c>
      <c r="R32" s="266">
        <f t="shared" si="5"/>
        <v>0.63800000000000001</v>
      </c>
      <c r="S32" s="266">
        <f t="shared" si="6"/>
        <v>7.0000000000000062E-2</v>
      </c>
      <c r="T32" s="298"/>
      <c r="U32" s="149">
        <v>0.63800000000000001</v>
      </c>
      <c r="V32" s="298"/>
      <c r="W32" s="266">
        <v>0.63800000000000001</v>
      </c>
      <c r="X32" s="303">
        <f>_xll.qlSimpleQuoteSetValue(F32,W32/100,Trigger)</f>
        <v>-9.9999999999995925E-6</v>
      </c>
      <c r="Y32" s="208"/>
    </row>
    <row r="33" spans="1:31" ht="11.25" customHeight="1" x14ac:dyDescent="0.2">
      <c r="A33" s="207"/>
      <c r="B33" s="147" t="str">
        <f t="shared" si="0"/>
        <v>26Y</v>
      </c>
      <c r="C33" s="283" t="str">
        <f t="shared" si="1"/>
        <v>AB</v>
      </c>
      <c r="D33" s="284" t="str">
        <f t="shared" si="2"/>
        <v>1E</v>
      </c>
      <c r="E33" s="285" t="str">
        <f t="shared" si="3"/>
        <v>EURAB1E26Y_Quote</v>
      </c>
      <c r="F33" s="285" t="str">
        <f>_xll.qlSimpleQuote(Currency&amp;$C33&amp;$D33&amp;$B33&amp;QuoteSuffix,,RateTickValue,Permanent,Trigger,ObjectOverwrite)</f>
        <v>EURAB1E26Y_Quote#0000</v>
      </c>
      <c r="G33" s="286" t="str">
        <f>_xll.ohRangeRetrieveError(F33)</f>
        <v/>
      </c>
      <c r="H33" s="249"/>
      <c r="J33" s="207"/>
      <c r="K33" s="299" t="s">
        <v>31</v>
      </c>
      <c r="L33" s="299" t="s">
        <v>86</v>
      </c>
      <c r="M33" s="299" t="s">
        <v>62</v>
      </c>
      <c r="N33" s="300" t="str">
        <f t="shared" si="4"/>
        <v>EURAB1E26Y</v>
      </c>
      <c r="O33" s="300" t="str">
        <v>EURAB1E26Y=ICAP</v>
      </c>
      <c r="P33" s="266" t="s">
        <v>145</v>
      </c>
      <c r="Q33" s="266" t="s">
        <v>145</v>
      </c>
      <c r="R33" s="266" t="e">
        <f t="shared" si="5"/>
        <v>#NUM!</v>
      </c>
      <c r="S33" s="266" t="e">
        <f t="shared" si="6"/>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1"/>
        <v>AB</v>
      </c>
      <c r="D34" s="284" t="str">
        <f t="shared" si="2"/>
        <v>1E</v>
      </c>
      <c r="E34" s="285" t="str">
        <f t="shared" si="3"/>
        <v>EURAB1E27Y_Quote</v>
      </c>
      <c r="F34" s="285" t="str">
        <f>_xll.qlSimpleQuote(Currency&amp;$C34&amp;$D34&amp;$B34&amp;QuoteSuffix,,RateTickValue,Permanent,Trigger,ObjectOverwrite)</f>
        <v>EURAB1E27Y_Quote#0000</v>
      </c>
      <c r="G34" s="286" t="str">
        <f>_xll.ohRangeRetrieveError(F34)</f>
        <v/>
      </c>
      <c r="H34" s="249"/>
      <c r="J34" s="207"/>
      <c r="K34" s="299" t="s">
        <v>30</v>
      </c>
      <c r="L34" s="299" t="s">
        <v>86</v>
      </c>
      <c r="M34" s="299" t="s">
        <v>62</v>
      </c>
      <c r="N34" s="300" t="str">
        <f t="shared" si="4"/>
        <v>EURAB1E27Y</v>
      </c>
      <c r="O34" s="300" t="str">
        <v>EURAB1E27Y=ICAP</v>
      </c>
      <c r="P34" s="266" t="s">
        <v>145</v>
      </c>
      <c r="Q34" s="266" t="s">
        <v>145</v>
      </c>
      <c r="R34" s="266" t="e">
        <f t="shared" si="5"/>
        <v>#NUM!</v>
      </c>
      <c r="S34" s="266" t="e">
        <f t="shared" si="6"/>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1"/>
        <v>AB</v>
      </c>
      <c r="D35" s="284" t="str">
        <f t="shared" si="2"/>
        <v>1E</v>
      </c>
      <c r="E35" s="285" t="str">
        <f t="shared" si="3"/>
        <v>EURAB1E28Y_Quote</v>
      </c>
      <c r="F35" s="285" t="str">
        <f>_xll.qlSimpleQuote(Currency&amp;$C35&amp;$D35&amp;$B35&amp;QuoteSuffix,,RateTickValue,Permanent,Trigger,ObjectOverwrite)</f>
        <v>EURAB1E28Y_Quote#0000</v>
      </c>
      <c r="G35" s="286" t="str">
        <f>_xll.ohRangeRetrieveError(F35)</f>
        <v/>
      </c>
      <c r="H35" s="249"/>
      <c r="J35" s="207"/>
      <c r="K35" s="299" t="s">
        <v>29</v>
      </c>
      <c r="L35" s="299" t="s">
        <v>86</v>
      </c>
      <c r="M35" s="299" t="s">
        <v>62</v>
      </c>
      <c r="N35" s="300" t="str">
        <f t="shared" si="4"/>
        <v>EURAB1E28Y</v>
      </c>
      <c r="O35" s="300" t="str">
        <v>EURAB1E28Y=ICAP</v>
      </c>
      <c r="P35" s="266" t="s">
        <v>145</v>
      </c>
      <c r="Q35" s="266" t="s">
        <v>145</v>
      </c>
      <c r="R35" s="266" t="e">
        <f t="shared" si="5"/>
        <v>#NUM!</v>
      </c>
      <c r="S35" s="266" t="e">
        <f t="shared" si="6"/>
        <v>#NUM!</v>
      </c>
      <c r="T35" s="298"/>
      <c r="U35" s="149" t="e">
        <v>#NUM!</v>
      </c>
      <c r="V35" s="298"/>
      <c r="W35" s="266" t="e">
        <v>#NUM!</v>
      </c>
      <c r="X35" s="303">
        <f>_xll.qlSimpleQuoteSetValue(F35,W35/100,Trigger)</f>
        <v>0</v>
      </c>
      <c r="Y35" s="208"/>
      <c r="AE35" s="173"/>
    </row>
    <row r="36" spans="1:31" ht="11.25" customHeight="1" x14ac:dyDescent="0.2">
      <c r="A36" s="207"/>
      <c r="B36" s="147" t="str">
        <f t="shared" si="0"/>
        <v>29Y</v>
      </c>
      <c r="C36" s="283" t="str">
        <f t="shared" si="1"/>
        <v>AB</v>
      </c>
      <c r="D36" s="284" t="str">
        <f t="shared" si="2"/>
        <v>1E</v>
      </c>
      <c r="E36" s="285" t="str">
        <f t="shared" si="3"/>
        <v>EURAB1E29Y_Quote</v>
      </c>
      <c r="F36" s="285" t="str">
        <f>_xll.qlSimpleQuote(Currency&amp;$C36&amp;$D36&amp;$B36&amp;QuoteSuffix,,RateTickValue,Permanent,Trigger,ObjectOverwrite)</f>
        <v>EURAB1E29Y_Quote#0000</v>
      </c>
      <c r="G36" s="286" t="str">
        <f>_xll.ohRangeRetrieveError(F36)</f>
        <v/>
      </c>
      <c r="H36" s="249"/>
      <c r="J36" s="207"/>
      <c r="K36" s="299" t="s">
        <v>28</v>
      </c>
      <c r="L36" s="299" t="s">
        <v>86</v>
      </c>
      <c r="M36" s="299" t="s">
        <v>62</v>
      </c>
      <c r="N36" s="300" t="str">
        <f t="shared" si="4"/>
        <v>EURAB1E29Y</v>
      </c>
      <c r="O36" s="300" t="str">
        <v>EURAB1E29Y=ICAP</v>
      </c>
      <c r="P36" s="266" t="s">
        <v>145</v>
      </c>
      <c r="Q36" s="266" t="s">
        <v>145</v>
      </c>
      <c r="R36" s="266" t="e">
        <f t="shared" si="5"/>
        <v>#NUM!</v>
      </c>
      <c r="S36" s="266" t="e">
        <f t="shared" si="6"/>
        <v>#NUM!</v>
      </c>
      <c r="T36" s="298"/>
      <c r="U36" s="149" t="e">
        <v>#NUM!</v>
      </c>
      <c r="V36" s="298"/>
      <c r="W36" s="266" t="e">
        <v>#NUM!</v>
      </c>
      <c r="X36" s="303">
        <f>_xll.qlSimpleQuoteSetValue(F36,W36/100,Trigger)</f>
        <v>0</v>
      </c>
      <c r="Y36" s="208"/>
      <c r="AE36" s="173"/>
    </row>
    <row r="37" spans="1:31" ht="11.25" customHeight="1" x14ac:dyDescent="0.2">
      <c r="A37" s="207"/>
      <c r="B37" s="147" t="str">
        <f t="shared" si="0"/>
        <v>30Y</v>
      </c>
      <c r="C37" s="283" t="str">
        <f t="shared" si="1"/>
        <v>AB</v>
      </c>
      <c r="D37" s="284" t="str">
        <f t="shared" si="2"/>
        <v>1E</v>
      </c>
      <c r="E37" s="285" t="str">
        <f t="shared" si="3"/>
        <v>EURAB1E30Y_Quote</v>
      </c>
      <c r="F37" s="285" t="str">
        <f>_xll.qlSimpleQuote(Currency&amp;$C37&amp;$D37&amp;$B37&amp;QuoteSuffix,,RateTickValue,Permanent,Trigger,ObjectOverwrite)</f>
        <v>EURAB1E30Y_Quote#0000</v>
      </c>
      <c r="G37" s="286" t="str">
        <f>_xll.ohRangeRetrieveError(F37)</f>
        <v/>
      </c>
      <c r="H37" s="249"/>
      <c r="J37" s="207"/>
      <c r="K37" s="299" t="s">
        <v>27</v>
      </c>
      <c r="L37" s="299" t="s">
        <v>86</v>
      </c>
      <c r="M37" s="299" t="s">
        <v>62</v>
      </c>
      <c r="N37" s="300" t="str">
        <f t="shared" si="4"/>
        <v>EURAB1E30Y</v>
      </c>
      <c r="O37" s="300" t="str">
        <v>EURAB1E30Y=ICAP</v>
      </c>
      <c r="P37" s="266">
        <v>0.61699999999999999</v>
      </c>
      <c r="Q37" s="266">
        <v>0.68700000000000006</v>
      </c>
      <c r="R37" s="266">
        <f t="shared" si="5"/>
        <v>0.65200000000000002</v>
      </c>
      <c r="S37" s="266">
        <f t="shared" si="6"/>
        <v>7.0000000000000062E-2</v>
      </c>
      <c r="T37" s="298"/>
      <c r="U37" s="149">
        <v>0.65200000000000002</v>
      </c>
      <c r="V37" s="298"/>
      <c r="W37" s="266">
        <v>0.65200000000000002</v>
      </c>
      <c r="X37" s="303">
        <f>_xll.qlSimpleQuoteSetValue(F37,W37/100,Trigger)</f>
        <v>-9.9999999999995925E-6</v>
      </c>
      <c r="Y37" s="208"/>
      <c r="AE37" s="173"/>
    </row>
    <row r="38" spans="1:31" ht="11.25" customHeight="1" x14ac:dyDescent="0.2">
      <c r="A38" s="207"/>
      <c r="B38" s="147" t="str">
        <f t="shared" si="0"/>
        <v>35Y</v>
      </c>
      <c r="C38" s="283" t="str">
        <f t="shared" si="1"/>
        <v>AB</v>
      </c>
      <c r="D38" s="284" t="str">
        <f t="shared" si="2"/>
        <v>1E</v>
      </c>
      <c r="E38" s="285" t="str">
        <f t="shared" si="3"/>
        <v>EURAB1E35Y_Quote</v>
      </c>
      <c r="F38" s="285" t="str">
        <f>_xll.qlSimpleQuote(Currency&amp;$C38&amp;$D38&amp;$B38&amp;QuoteSuffix,,RateTickValue,Permanent,Trigger,ObjectOverwrite)</f>
        <v>EURAB1E35Y_Quote#0000</v>
      </c>
      <c r="G38" s="286" t="str">
        <f>_xll.ohRangeRetrieveError(F38)</f>
        <v/>
      </c>
      <c r="H38" s="249"/>
      <c r="J38" s="207"/>
      <c r="K38" s="299" t="s">
        <v>26</v>
      </c>
      <c r="L38" s="299" t="s">
        <v>86</v>
      </c>
      <c r="M38" s="299" t="s">
        <v>62</v>
      </c>
      <c r="N38" s="300" t="str">
        <f t="shared" si="4"/>
        <v>EURAB1E35Y</v>
      </c>
      <c r="O38" s="300" t="str">
        <v>EURAB1E35Y=ICAP</v>
      </c>
      <c r="P38" s="266" t="s">
        <v>145</v>
      </c>
      <c r="Q38" s="266" t="s">
        <v>145</v>
      </c>
      <c r="R38" s="266" t="e">
        <f t="shared" si="5"/>
        <v>#NUM!</v>
      </c>
      <c r="S38" s="266" t="e">
        <f t="shared" si="6"/>
        <v>#NUM!</v>
      </c>
      <c r="T38" s="298"/>
      <c r="U38" s="149" t="e">
        <v>#NUM!</v>
      </c>
      <c r="V38" s="298"/>
      <c r="W38" s="266" t="e">
        <v>#NUM!</v>
      </c>
      <c r="X38" s="303">
        <f>_xll.qlSimpleQuoteSetValue(F38,W38/100,Trigger)</f>
        <v>0</v>
      </c>
      <c r="Y38" s="208"/>
      <c r="AE38" s="173"/>
    </row>
    <row r="39" spans="1:31" ht="11.25" customHeight="1" x14ac:dyDescent="0.2">
      <c r="A39" s="207"/>
      <c r="B39" s="147" t="str">
        <f t="shared" si="0"/>
        <v>40Y</v>
      </c>
      <c r="C39" s="283" t="str">
        <f t="shared" si="1"/>
        <v>AB</v>
      </c>
      <c r="D39" s="284" t="str">
        <f t="shared" si="2"/>
        <v>1E</v>
      </c>
      <c r="E39" s="285" t="str">
        <f t="shared" si="3"/>
        <v>EURAB1E40Y_Quote</v>
      </c>
      <c r="F39" s="285" t="str">
        <f>_xll.qlSimpleQuote(Currency&amp;$C39&amp;$D39&amp;$B39&amp;QuoteSuffix,,RateTickValue,Permanent,Trigger,ObjectOverwrite)</f>
        <v>EURAB1E40Y_Quote#0000</v>
      </c>
      <c r="G39" s="286" t="str">
        <f>_xll.ohRangeRetrieveError(F39)</f>
        <v/>
      </c>
      <c r="H39" s="249"/>
      <c r="J39" s="207"/>
      <c r="K39" s="299" t="s">
        <v>25</v>
      </c>
      <c r="L39" s="299" t="s">
        <v>86</v>
      </c>
      <c r="M39" s="299" t="s">
        <v>62</v>
      </c>
      <c r="N39" s="300" t="str">
        <f t="shared" si="4"/>
        <v>EURAB1E40Y</v>
      </c>
      <c r="O39" s="300" t="str">
        <v>EURAB1E40Y=ICAP</v>
      </c>
      <c r="P39" s="266">
        <v>0.629</v>
      </c>
      <c r="Q39" s="266">
        <v>0.69900000000000007</v>
      </c>
      <c r="R39" s="266">
        <f t="shared" si="5"/>
        <v>0.66400000000000003</v>
      </c>
      <c r="S39" s="266">
        <f t="shared" si="6"/>
        <v>7.0000000000000062E-2</v>
      </c>
      <c r="T39" s="298"/>
      <c r="U39" s="149">
        <v>0.66400000000000003</v>
      </c>
      <c r="V39" s="298"/>
      <c r="W39" s="266">
        <v>0.66400000000000003</v>
      </c>
      <c r="X39" s="303">
        <f>_xll.qlSimpleQuoteSetValue(F39,W39/100,Trigger)</f>
        <v>-1.000000000000046E-5</v>
      </c>
      <c r="Y39" s="208"/>
      <c r="AE39" s="173"/>
    </row>
    <row r="40" spans="1:31" ht="11.25" customHeight="1" x14ac:dyDescent="0.2">
      <c r="A40" s="207"/>
      <c r="B40" s="147" t="str">
        <f t="shared" si="0"/>
        <v>50Y</v>
      </c>
      <c r="C40" s="283" t="str">
        <f t="shared" si="1"/>
        <v>AB</v>
      </c>
      <c r="D40" s="284" t="str">
        <f t="shared" si="2"/>
        <v>1E</v>
      </c>
      <c r="E40" s="285" t="str">
        <f t="shared" si="3"/>
        <v>EURAB1E50Y_Quote</v>
      </c>
      <c r="F40" s="285" t="str">
        <f>_xll.qlSimpleQuote(Currency&amp;$C40&amp;$D40&amp;$B40&amp;QuoteSuffix,,RateTickValue,Permanent,Trigger,ObjectOverwrite)</f>
        <v>EURAB1E50Y_Quote#0000</v>
      </c>
      <c r="G40" s="286" t="str">
        <f>_xll.ohRangeRetrieveError(F40)</f>
        <v/>
      </c>
      <c r="H40" s="249"/>
      <c r="J40" s="207"/>
      <c r="K40" s="299" t="s">
        <v>24</v>
      </c>
      <c r="L40" s="299" t="s">
        <v>86</v>
      </c>
      <c r="M40" s="299" t="s">
        <v>62</v>
      </c>
      <c r="N40" s="300" t="str">
        <f t="shared" si="4"/>
        <v>EURAB1E50Y</v>
      </c>
      <c r="O40" s="300" t="str">
        <v>EURAB1E50Y=ICAP</v>
      </c>
      <c r="P40" s="266">
        <v>0.60099999999999998</v>
      </c>
      <c r="Q40" s="266">
        <v>0.67100000000000004</v>
      </c>
      <c r="R40" s="266">
        <f t="shared" si="5"/>
        <v>0.63600000000000001</v>
      </c>
      <c r="S40" s="266">
        <f t="shared" si="6"/>
        <v>7.0000000000000062E-2</v>
      </c>
      <c r="T40" s="298"/>
      <c r="U40" s="149">
        <v>0.63600000000000001</v>
      </c>
      <c r="V40" s="298"/>
      <c r="W40" s="266">
        <v>0.63600000000000001</v>
      </c>
      <c r="X40" s="303">
        <f>_xll.qlSimpleQuoteSetValue(F40,W40/100,Trigger)</f>
        <v>-9.9999999999995925E-6</v>
      </c>
      <c r="Y40" s="208"/>
      <c r="AE40" s="173"/>
    </row>
    <row r="41" spans="1:31" ht="11.25" customHeight="1" x14ac:dyDescent="0.2">
      <c r="A41" s="207"/>
      <c r="B41" s="148" t="str">
        <f t="shared" si="0"/>
        <v>60Y</v>
      </c>
      <c r="C41" s="287" t="str">
        <f t="shared" si="1"/>
        <v>AB</v>
      </c>
      <c r="D41" s="288" t="str">
        <f t="shared" si="2"/>
        <v>1E</v>
      </c>
      <c r="E41" s="289" t="str">
        <f t="shared" si="3"/>
        <v>EURAB1E60Y_Quote</v>
      </c>
      <c r="F41" s="289" t="str">
        <f>_xll.qlSimpleQuote(Currency&amp;$C41&amp;$D41&amp;$B41&amp;QuoteSuffix,,RateTickValue,Permanent,Trigger,ObjectOverwrite)</f>
        <v>EURAB1E60Y_Quote#0000</v>
      </c>
      <c r="G41" s="290" t="str">
        <f>_xll.ohRangeRetrieveError(F41)</f>
        <v/>
      </c>
      <c r="H41" s="249"/>
      <c r="J41" s="207"/>
      <c r="K41" s="299" t="s">
        <v>23</v>
      </c>
      <c r="L41" s="299" t="s">
        <v>86</v>
      </c>
      <c r="M41" s="299" t="s">
        <v>62</v>
      </c>
      <c r="N41" s="300" t="str">
        <f t="shared" si="4"/>
        <v>EURAB1E60Y</v>
      </c>
      <c r="O41" s="300" t="str">
        <v>EURAB1E60Y=ICAP</v>
      </c>
      <c r="P41" s="266">
        <v>0.58799999999999997</v>
      </c>
      <c r="Q41" s="266">
        <v>0.65800000000000003</v>
      </c>
      <c r="R41" s="266">
        <f t="shared" si="5"/>
        <v>0.623</v>
      </c>
      <c r="S41" s="268">
        <f t="shared" si="6"/>
        <v>7.0000000000000062E-2</v>
      </c>
      <c r="T41" s="298"/>
      <c r="U41" s="151">
        <v>0.623</v>
      </c>
      <c r="V41" s="298"/>
      <c r="W41" s="268">
        <v>0.623</v>
      </c>
      <c r="X41" s="304">
        <f>_xll.qlSimpleQuoteSetValue(F41,W41/100,Trigger)</f>
        <v>-9.9999999999995925E-6</v>
      </c>
      <c r="Y41" s="208"/>
      <c r="AE41" s="173"/>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27" priority="7" stopIfTrue="1" operator="greaterThan">
      <formula>0</formula>
    </cfRule>
    <cfRule type="cellIs" dxfId="26" priority="8" stopIfTrue="1" operator="lessThan">
      <formula>0</formula>
    </cfRule>
  </conditionalFormatting>
  <conditionalFormatting sqref="X11:X12">
    <cfRule type="cellIs" dxfId="25" priority="5" stopIfTrue="1" operator="greaterThan">
      <formula>0</formula>
    </cfRule>
    <cfRule type="cellIs" dxfId="24" priority="6" stopIfTrue="1" operator="lessThan">
      <formula>0</formula>
    </cfRule>
  </conditionalFormatting>
  <conditionalFormatting sqref="X13:X17 X19:X23 X25:X29 X31:X35 X37:X41">
    <cfRule type="cellIs" dxfId="23" priority="3" stopIfTrue="1" operator="greaterThan">
      <formula>0</formula>
    </cfRule>
    <cfRule type="cellIs" dxfId="22" priority="4" stopIfTrue="1" operator="lessThan">
      <formula>0</formula>
    </cfRule>
  </conditionalFormatting>
  <conditionalFormatting sqref="X18 X24 X30 X36">
    <cfRule type="cellIs" dxfId="21" priority="1" stopIfTrue="1" operator="greaterThan">
      <formula>0</formula>
    </cfRule>
    <cfRule type="cellIs" dxfId="2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42"/>
  <sheetViews>
    <sheetView topLeftCell="I1" workbookViewId="0">
      <selection activeCell="X2" sqref="X2"/>
    </sheetView>
  </sheetViews>
  <sheetFormatPr defaultRowHeight="11.25" customHeight="1" outlineLevelCol="1" x14ac:dyDescent="0.2"/>
  <cols>
    <col min="1" max="1" width="2.7109375" style="273" hidden="1" customWidth="1" outlineLevel="1"/>
    <col min="2" max="2" width="6" style="273" hidden="1" customWidth="1" outlineLevel="1"/>
    <col min="3" max="4" width="4" style="273" hidden="1" customWidth="1" outlineLevel="1"/>
    <col min="5" max="5" width="19.28515625" style="273" hidden="1" customWidth="1" outlineLevel="1"/>
    <col min="6" max="6" width="25.7109375" style="274" hidden="1" customWidth="1" outlineLevel="1"/>
    <col min="7" max="7" width="25.7109375" style="273" hidden="1" customWidth="1" outlineLevel="1"/>
    <col min="8" max="8" width="2.7109375" style="273" hidden="1" customWidth="1" outlineLevel="1"/>
    <col min="9" max="9" width="2.7109375" style="273" customWidth="1" collapsed="1"/>
    <col min="10" max="10" width="2.7109375" style="273" customWidth="1"/>
    <col min="11" max="13" width="4.28515625" style="273" customWidth="1"/>
    <col min="14" max="14" width="14.7109375" style="273" customWidth="1"/>
    <col min="15" max="15" width="18.7109375" style="273" customWidth="1"/>
    <col min="16" max="19" width="10.7109375" style="273" customWidth="1"/>
    <col min="20" max="20" width="2.7109375" style="273" customWidth="1"/>
    <col min="21" max="21" width="10.7109375" style="273" customWidth="1"/>
    <col min="22" max="22" width="2.7109375" style="273" customWidth="1"/>
    <col min="23" max="24" width="10.7109375" style="273" customWidth="1"/>
    <col min="25" max="26" width="2.7109375" style="273" customWidth="1"/>
    <col min="27" max="29" width="9.140625" style="273"/>
    <col min="30" max="30" width="2.7109375" style="273" customWidth="1"/>
    <col min="31" max="16384" width="9.140625" style="273"/>
  </cols>
  <sheetData>
    <row r="1" spans="1:25" ht="11.25" customHeight="1" x14ac:dyDescent="0.2">
      <c r="A1" s="331"/>
      <c r="B1" s="236"/>
      <c r="C1" s="86"/>
      <c r="D1" s="86"/>
      <c r="E1" s="86"/>
      <c r="F1" s="367"/>
      <c r="G1" s="86"/>
      <c r="H1" s="87"/>
      <c r="J1" s="235" t="s">
        <v>208</v>
      </c>
      <c r="K1" s="206"/>
      <c r="L1" s="206"/>
      <c r="M1" s="206"/>
      <c r="N1" s="206"/>
      <c r="O1" s="206"/>
      <c r="P1" s="206"/>
      <c r="Q1" s="206"/>
      <c r="R1" s="206"/>
      <c r="S1" s="206"/>
      <c r="T1" s="206"/>
      <c r="U1" s="206"/>
      <c r="V1" s="206"/>
      <c r="W1" s="206"/>
      <c r="X1" s="206"/>
      <c r="Y1" s="24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224">
        <f>_xll.ohTrigger(X5:X41)</f>
        <v>79</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25" ht="21" customHeight="1" x14ac:dyDescent="0.2">
      <c r="A4" s="207"/>
      <c r="B4" s="219" t="s">
        <v>20</v>
      </c>
      <c r="C4" s="219"/>
      <c r="D4" s="219"/>
      <c r="E4" s="220" t="s">
        <v>183</v>
      </c>
      <c r="F4" s="220" t="s">
        <v>203</v>
      </c>
      <c r="G4" s="246" t="s">
        <v>202</v>
      </c>
      <c r="H4" s="249"/>
      <c r="J4" s="207"/>
      <c r="K4" s="221"/>
      <c r="L4" s="223"/>
      <c r="M4" s="221"/>
      <c r="N4" s="221" t="s">
        <v>150</v>
      </c>
      <c r="O4" s="222" t="str">
        <f>_xll.RData(O5:O41,P4:Q4,,ReutersRtMode,,P5)</f>
        <v>Paused at 17:15:04</v>
      </c>
      <c r="P4" s="212" t="s">
        <v>119</v>
      </c>
      <c r="Q4" s="212" t="s">
        <v>95</v>
      </c>
      <c r="R4" s="213" t="s">
        <v>214</v>
      </c>
      <c r="S4" s="213" t="s">
        <v>199</v>
      </c>
      <c r="T4" s="205"/>
      <c r="U4" s="212" t="s">
        <v>116</v>
      </c>
      <c r="V4" s="205"/>
      <c r="W4" s="221" t="s">
        <v>114</v>
      </c>
      <c r="X4" s="221" t="s">
        <v>113</v>
      </c>
      <c r="Y4" s="208"/>
    </row>
    <row r="5" spans="1:25" ht="11.25" customHeight="1" x14ac:dyDescent="0.2">
      <c r="A5" s="207"/>
      <c r="B5" s="147" t="str">
        <f t="shared" ref="B5:D41" si="0">K5</f>
        <v>1Y</v>
      </c>
      <c r="C5" s="283" t="str">
        <f t="shared" si="0"/>
        <v>AB</v>
      </c>
      <c r="D5" s="284" t="str">
        <f t="shared" si="0"/>
        <v>3E</v>
      </c>
      <c r="E5" s="285" t="str">
        <f t="shared" ref="E5:E41" si="1">Currency&amp;$C5&amp;$D5&amp;$B5&amp;QuoteSuffix</f>
        <v>EURAB3E1Y_Quote</v>
      </c>
      <c r="F5" s="285" t="str">
        <f>_xll.qlSimpleQuote(Currency&amp;$C5&amp;$D5&amp;$B5&amp;QuoteSuffix,,RateTickValue,Permanent,Trigger,ObjectOverwrite)</f>
        <v>EURAB3E1Y_Quote#0000</v>
      </c>
      <c r="G5" s="286" t="str">
        <f>_xll.ohRangeRetrieveError(F5)</f>
        <v/>
      </c>
      <c r="H5" s="249"/>
      <c r="J5" s="207"/>
      <c r="K5" s="299" t="s">
        <v>5</v>
      </c>
      <c r="L5" s="299" t="s">
        <v>86</v>
      </c>
      <c r="M5" s="299" t="s">
        <v>67</v>
      </c>
      <c r="N5" s="300" t="str">
        <f t="shared" ref="N5:N41" si="2">Currency&amp;$L5&amp;$M5&amp;$K5</f>
        <v>EURAB3E1Y</v>
      </c>
      <c r="O5" s="300" t="str">
        <f t="array" ref="O5:O41">Instruments&amp;"="&amp;VLOOKUP(Contributor,ContributorTable,2,FALSE)</f>
        <v>EURAB3E1Y=ICAP</v>
      </c>
      <c r="P5" s="266">
        <v>-0.35599999999999998</v>
      </c>
      <c r="Q5" s="266">
        <v>-0.30599999999999999</v>
      </c>
      <c r="R5" s="266">
        <f t="shared" ref="R5:R41" si="3">IF(ISERROR(AVERAGE(P5,Q5)),#NUM!,AVERAGE(P5,Q5))</f>
        <v>-0.33099999999999996</v>
      </c>
      <c r="S5" s="266">
        <f t="shared" ref="S5:S41" si="4">(R5-P5)*2</f>
        <v>5.0000000000000044E-2</v>
      </c>
      <c r="T5" s="298"/>
      <c r="U5" s="149">
        <v>-0.33099999999999996</v>
      </c>
      <c r="V5" s="298"/>
      <c r="W5" s="266">
        <f t="array" ref="W5:W41">QuoteLive</f>
        <v>-0.33099999999999996</v>
      </c>
      <c r="X5" s="303">
        <f>_xll.qlSimpleQuoteSetValue(F5,W5/100,Trigger)</f>
        <v>-1.0000000000000026E-5</v>
      </c>
      <c r="Y5" s="208"/>
    </row>
    <row r="6" spans="1:25" ht="11.25" customHeight="1" x14ac:dyDescent="0.2">
      <c r="A6" s="207"/>
      <c r="B6" s="147" t="str">
        <f t="shared" si="0"/>
        <v>15M</v>
      </c>
      <c r="C6" s="283" t="str">
        <f t="shared" si="0"/>
        <v>AB</v>
      </c>
      <c r="D6" s="284" t="str">
        <f t="shared" si="0"/>
        <v>3E</v>
      </c>
      <c r="E6" s="285" t="str">
        <f t="shared" si="1"/>
        <v>EURAB3E15M_Quote</v>
      </c>
      <c r="F6" s="285" t="str">
        <f>_xll.qlSimpleQuote(Currency&amp;$C6&amp;$D6&amp;$B6&amp;QuoteSuffix,,RateTickValue,Permanent,Trigger,ObjectOverwrite)</f>
        <v>EURAB3E15M_Quote#0000</v>
      </c>
      <c r="G6" s="286" t="str">
        <f>_xll.ohRangeRetrieveError(F6)</f>
        <v/>
      </c>
      <c r="H6" s="249"/>
      <c r="J6" s="207"/>
      <c r="K6" s="299" t="s">
        <v>65</v>
      </c>
      <c r="L6" s="299" t="s">
        <v>86</v>
      </c>
      <c r="M6" s="299" t="s">
        <v>67</v>
      </c>
      <c r="N6" s="300" t="str">
        <f t="shared" si="2"/>
        <v>EURAB3E15M</v>
      </c>
      <c r="O6" s="300" t="str">
        <v>EURAB3E15M=ICAP</v>
      </c>
      <c r="P6" s="266">
        <v>-0.36499999999999999</v>
      </c>
      <c r="Q6" s="266">
        <v>-0.315</v>
      </c>
      <c r="R6" s="266">
        <f t="shared" si="3"/>
        <v>-0.33999999999999997</v>
      </c>
      <c r="S6" s="266">
        <f t="shared" si="4"/>
        <v>5.0000000000000044E-2</v>
      </c>
      <c r="T6" s="298"/>
      <c r="U6" s="149">
        <v>-0.33999999999999997</v>
      </c>
      <c r="V6" s="298"/>
      <c r="W6" s="266">
        <v>-0.33999999999999997</v>
      </c>
      <c r="X6" s="303">
        <f>_xll.qlSimpleQuoteSetValue(F6,W6/100,Trigger)</f>
        <v>0</v>
      </c>
      <c r="Y6" s="208"/>
    </row>
    <row r="7" spans="1:25" ht="11.25" customHeight="1" x14ac:dyDescent="0.2">
      <c r="A7" s="207"/>
      <c r="B7" s="147" t="str">
        <f t="shared" si="0"/>
        <v>18M</v>
      </c>
      <c r="C7" s="283" t="str">
        <f t="shared" si="0"/>
        <v>AB</v>
      </c>
      <c r="D7" s="284" t="str">
        <f t="shared" si="0"/>
        <v>3E</v>
      </c>
      <c r="E7" s="285" t="str">
        <f t="shared" si="1"/>
        <v>EURAB3E18M_Quote</v>
      </c>
      <c r="F7" s="285" t="str">
        <f>_xll.qlSimpleQuote(Currency&amp;$C7&amp;$D7&amp;$B7&amp;QuoteSuffix,,RateTickValue,Permanent,Trigger,ObjectOverwrite)</f>
        <v>EURAB3E18M_Quote#0000</v>
      </c>
      <c r="G7" s="286" t="str">
        <f>_xll.ohRangeRetrieveError(F7)</f>
        <v/>
      </c>
      <c r="H7" s="249"/>
      <c r="J7" s="207"/>
      <c r="K7" s="299" t="s">
        <v>64</v>
      </c>
      <c r="L7" s="299" t="s">
        <v>86</v>
      </c>
      <c r="M7" s="299" t="s">
        <v>67</v>
      </c>
      <c r="N7" s="300" t="str">
        <f t="shared" si="2"/>
        <v>EURAB3E18M</v>
      </c>
      <c r="O7" s="300" t="str">
        <v>EURAB3E18M=ICAP</v>
      </c>
      <c r="P7" s="266">
        <v>-0.373</v>
      </c>
      <c r="Q7" s="266">
        <v>-0.32300000000000001</v>
      </c>
      <c r="R7" s="266">
        <f t="shared" si="3"/>
        <v>-0.34799999999999998</v>
      </c>
      <c r="S7" s="266">
        <f t="shared" si="4"/>
        <v>5.0000000000000044E-2</v>
      </c>
      <c r="T7" s="298"/>
      <c r="U7" s="149">
        <v>-0.34799999999999998</v>
      </c>
      <c r="V7" s="298"/>
      <c r="W7" s="266">
        <v>-0.34799999999999998</v>
      </c>
      <c r="X7" s="303">
        <f>_xll.qlSimpleQuoteSetValue(F7,W7/100,Trigger)</f>
        <v>0</v>
      </c>
      <c r="Y7" s="208"/>
    </row>
    <row r="8" spans="1:25" ht="11.25" customHeight="1" x14ac:dyDescent="0.2">
      <c r="A8" s="207"/>
      <c r="B8" s="147" t="str">
        <f t="shared" si="0"/>
        <v>21M</v>
      </c>
      <c r="C8" s="283" t="str">
        <f t="shared" si="0"/>
        <v>AB</v>
      </c>
      <c r="D8" s="284" t="str">
        <f t="shared" si="0"/>
        <v>3E</v>
      </c>
      <c r="E8" s="285" t="str">
        <f t="shared" si="1"/>
        <v>EURAB3E21M_Quote</v>
      </c>
      <c r="F8" s="285" t="str">
        <f>_xll.qlSimpleQuote(Currency&amp;$C8&amp;$D8&amp;$B8&amp;QuoteSuffix,,RateTickValue,Permanent,Trigger,ObjectOverwrite)</f>
        <v>EURAB3E21M_Quote#0000</v>
      </c>
      <c r="G8" s="286" t="str">
        <f>_xll.ohRangeRetrieveError(F8)</f>
        <v/>
      </c>
      <c r="H8" s="249"/>
      <c r="J8" s="207"/>
      <c r="K8" s="299" t="s">
        <v>63</v>
      </c>
      <c r="L8" s="299" t="s">
        <v>86</v>
      </c>
      <c r="M8" s="299" t="s">
        <v>67</v>
      </c>
      <c r="N8" s="300" t="str">
        <f t="shared" si="2"/>
        <v>EURAB3E21M</v>
      </c>
      <c r="O8" s="300" t="str">
        <v>EURAB3E21M=ICAP</v>
      </c>
      <c r="P8" s="266">
        <v>-0.378</v>
      </c>
      <c r="Q8" s="266">
        <v>-0.32800000000000001</v>
      </c>
      <c r="R8" s="266">
        <f t="shared" si="3"/>
        <v>-0.35299999999999998</v>
      </c>
      <c r="S8" s="266">
        <f t="shared" si="4"/>
        <v>5.0000000000000044E-2</v>
      </c>
      <c r="T8" s="298"/>
      <c r="U8" s="149">
        <v>-0.35299999999999998</v>
      </c>
      <c r="V8" s="298"/>
      <c r="W8" s="266">
        <v>-0.35299999999999998</v>
      </c>
      <c r="X8" s="303">
        <f>_xll.qlSimpleQuoteSetValue(F8,W8/100,Trigger)</f>
        <v>0</v>
      </c>
      <c r="Y8" s="208"/>
    </row>
    <row r="9" spans="1:25" ht="11.25" customHeight="1" x14ac:dyDescent="0.2">
      <c r="A9" s="207"/>
      <c r="B9" s="147" t="str">
        <f t="shared" si="0"/>
        <v>2Y</v>
      </c>
      <c r="C9" s="283" t="str">
        <f t="shared" si="0"/>
        <v>AB</v>
      </c>
      <c r="D9" s="284" t="str">
        <f t="shared" si="0"/>
        <v>3E</v>
      </c>
      <c r="E9" s="285" t="str">
        <f t="shared" si="1"/>
        <v>EURAB3E2Y_Quote</v>
      </c>
      <c r="F9" s="285" t="str">
        <f>_xll.qlSimpleQuote(Currency&amp;$C9&amp;$D9&amp;$B9&amp;QuoteSuffix,,RateTickValue,Permanent,Trigger,ObjectOverwrite)</f>
        <v>EURAB3E2Y_Quote#0000</v>
      </c>
      <c r="G9" s="286" t="str">
        <f>_xll.ohRangeRetrieveError(F9)</f>
        <v/>
      </c>
      <c r="H9" s="249"/>
      <c r="J9" s="207"/>
      <c r="K9" s="299" t="s">
        <v>55</v>
      </c>
      <c r="L9" s="299" t="s">
        <v>86</v>
      </c>
      <c r="M9" s="299" t="s">
        <v>67</v>
      </c>
      <c r="N9" s="300" t="str">
        <f t="shared" si="2"/>
        <v>EURAB3E2Y</v>
      </c>
      <c r="O9" s="300" t="str">
        <v>EURAB3E2Y=ICAP</v>
      </c>
      <c r="P9" s="266">
        <v>-0.38100000000000001</v>
      </c>
      <c r="Q9" s="266">
        <v>-0.33100000000000002</v>
      </c>
      <c r="R9" s="266">
        <f t="shared" si="3"/>
        <v>-0.35599999999999998</v>
      </c>
      <c r="S9" s="266">
        <f t="shared" si="4"/>
        <v>5.0000000000000044E-2</v>
      </c>
      <c r="T9" s="298"/>
      <c r="U9" s="149">
        <v>-0.35599999999999998</v>
      </c>
      <c r="V9" s="298"/>
      <c r="W9" s="266">
        <v>-0.35599999999999998</v>
      </c>
      <c r="X9" s="303">
        <f>_xll.qlSimpleQuoteSetValue(F9,W9/100,Trigger)</f>
        <v>0</v>
      </c>
      <c r="Y9" s="208"/>
    </row>
    <row r="10" spans="1:25" ht="11.25" customHeight="1" x14ac:dyDescent="0.2">
      <c r="A10" s="207"/>
      <c r="B10" s="147" t="str">
        <f t="shared" si="0"/>
        <v>3Y</v>
      </c>
      <c r="C10" s="283" t="str">
        <f t="shared" si="0"/>
        <v>AB</v>
      </c>
      <c r="D10" s="284" t="str">
        <f t="shared" si="0"/>
        <v>3E</v>
      </c>
      <c r="E10" s="285" t="str">
        <f t="shared" si="1"/>
        <v>EURAB3E3Y_Quote</v>
      </c>
      <c r="F10" s="285" t="str">
        <f>_xll.qlSimpleQuote(Currency&amp;$C10&amp;$D10&amp;$B10&amp;QuoteSuffix,,RateTickValue,Permanent,Trigger,ObjectOverwrite)</f>
        <v>EURAB3E3Y_Quote#0000</v>
      </c>
      <c r="G10" s="286" t="str">
        <f>_xll.ohRangeRetrieveError(F10)</f>
        <v/>
      </c>
      <c r="H10" s="249"/>
      <c r="J10" s="207"/>
      <c r="K10" s="299" t="s">
        <v>54</v>
      </c>
      <c r="L10" s="299" t="s">
        <v>86</v>
      </c>
      <c r="M10" s="299" t="s">
        <v>67</v>
      </c>
      <c r="N10" s="300" t="str">
        <f t="shared" si="2"/>
        <v>EURAB3E3Y</v>
      </c>
      <c r="O10" s="300" t="str">
        <v>EURAB3E3Y=ICAP</v>
      </c>
      <c r="P10" s="266">
        <v>-0.38100000000000001</v>
      </c>
      <c r="Q10" s="266">
        <v>-0.33100000000000002</v>
      </c>
      <c r="R10" s="266">
        <f t="shared" si="3"/>
        <v>-0.35599999999999998</v>
      </c>
      <c r="S10" s="266">
        <f t="shared" si="4"/>
        <v>5.0000000000000044E-2</v>
      </c>
      <c r="T10" s="298"/>
      <c r="U10" s="149">
        <v>-0.35599999999999998</v>
      </c>
      <c r="V10" s="298"/>
      <c r="W10" s="266">
        <v>-0.35599999999999998</v>
      </c>
      <c r="X10" s="303">
        <f>_xll.qlSimpleQuoteSetValue(F10,W10/100,Trigger)</f>
        <v>0</v>
      </c>
      <c r="Y10" s="208"/>
    </row>
    <row r="11" spans="1:25" ht="11.25" customHeight="1" x14ac:dyDescent="0.2">
      <c r="A11" s="207"/>
      <c r="B11" s="147" t="str">
        <f t="shared" si="0"/>
        <v>4Y</v>
      </c>
      <c r="C11" s="283" t="str">
        <f t="shared" si="0"/>
        <v>AB</v>
      </c>
      <c r="D11" s="284" t="str">
        <f t="shared" si="0"/>
        <v>3E</v>
      </c>
      <c r="E11" s="285" t="str">
        <f t="shared" si="1"/>
        <v>EURAB3E4Y_Quote</v>
      </c>
      <c r="F11" s="285" t="str">
        <f>_xll.qlSimpleQuote(Currency&amp;$C11&amp;$D11&amp;$B11&amp;QuoteSuffix,,RateTickValue,Permanent,Trigger,ObjectOverwrite)</f>
        <v>EURAB3E4Y_Quote#0000</v>
      </c>
      <c r="G11" s="286" t="str">
        <f>_xll.ohRangeRetrieveError(F11)</f>
        <v/>
      </c>
      <c r="H11" s="249"/>
      <c r="J11" s="207"/>
      <c r="K11" s="299" t="s">
        <v>53</v>
      </c>
      <c r="L11" s="299" t="s">
        <v>86</v>
      </c>
      <c r="M11" s="299" t="s">
        <v>67</v>
      </c>
      <c r="N11" s="300" t="str">
        <f t="shared" si="2"/>
        <v>EURAB3E4Y</v>
      </c>
      <c r="O11" s="300" t="str">
        <v>EURAB3E4Y=ICAP</v>
      </c>
      <c r="P11" s="266">
        <v>-0.35000000000000003</v>
      </c>
      <c r="Q11" s="266">
        <v>-0.3</v>
      </c>
      <c r="R11" s="266">
        <f t="shared" si="3"/>
        <v>-0.32500000000000001</v>
      </c>
      <c r="S11" s="266">
        <f t="shared" si="4"/>
        <v>5.0000000000000044E-2</v>
      </c>
      <c r="T11" s="298"/>
      <c r="U11" s="149">
        <v>-0.32500000000000001</v>
      </c>
      <c r="V11" s="298"/>
      <c r="W11" s="266">
        <v>-0.32500000000000001</v>
      </c>
      <c r="X11" s="303">
        <f>_xll.qlSimpleQuoteSetValue(F11,W11/100,Trigger)</f>
        <v>0</v>
      </c>
      <c r="Y11" s="208"/>
    </row>
    <row r="12" spans="1:25" ht="11.25" customHeight="1" x14ac:dyDescent="0.2">
      <c r="A12" s="207"/>
      <c r="B12" s="147" t="str">
        <f t="shared" si="0"/>
        <v>5Y</v>
      </c>
      <c r="C12" s="283" t="str">
        <f t="shared" si="0"/>
        <v>AB</v>
      </c>
      <c r="D12" s="284" t="str">
        <f t="shared" si="0"/>
        <v>3E</v>
      </c>
      <c r="E12" s="285" t="str">
        <f t="shared" si="1"/>
        <v>EURAB3E5Y_Quote</v>
      </c>
      <c r="F12" s="285" t="str">
        <f>_xll.qlSimpleQuote(Currency&amp;$C12&amp;$D12&amp;$B12&amp;QuoteSuffix,,RateTickValue,Permanent,Trigger,ObjectOverwrite)</f>
        <v>EURAB3E5Y_Quote#0000</v>
      </c>
      <c r="G12" s="286" t="str">
        <f>_xll.ohRangeRetrieveError(F12)</f>
        <v/>
      </c>
      <c r="H12" s="249"/>
      <c r="J12" s="207"/>
      <c r="K12" s="299" t="s">
        <v>52</v>
      </c>
      <c r="L12" s="299" t="s">
        <v>86</v>
      </c>
      <c r="M12" s="299" t="s">
        <v>67</v>
      </c>
      <c r="N12" s="300" t="str">
        <f t="shared" si="2"/>
        <v>EURAB3E5Y</v>
      </c>
      <c r="O12" s="300" t="str">
        <v>EURAB3E5Y=ICAP</v>
      </c>
      <c r="P12" s="266">
        <v>-0.28600000000000003</v>
      </c>
      <c r="Q12" s="266">
        <v>-0.23600000000000002</v>
      </c>
      <c r="R12" s="266">
        <f t="shared" si="3"/>
        <v>-0.26100000000000001</v>
      </c>
      <c r="S12" s="266">
        <f t="shared" si="4"/>
        <v>5.0000000000000044E-2</v>
      </c>
      <c r="T12" s="298"/>
      <c r="U12" s="149">
        <v>-0.26100000000000001</v>
      </c>
      <c r="V12" s="298"/>
      <c r="W12" s="266">
        <v>-0.26100000000000001</v>
      </c>
      <c r="X12" s="303">
        <f>_xll.qlSimpleQuoteSetValue(F12,W12/100,Trigger)</f>
        <v>0</v>
      </c>
      <c r="Y12" s="208"/>
    </row>
    <row r="13" spans="1:25" ht="11.25" customHeight="1" x14ac:dyDescent="0.2">
      <c r="A13" s="207"/>
      <c r="B13" s="147" t="str">
        <f t="shared" si="0"/>
        <v>6Y</v>
      </c>
      <c r="C13" s="283" t="str">
        <f t="shared" si="0"/>
        <v>AB</v>
      </c>
      <c r="D13" s="284" t="str">
        <f t="shared" si="0"/>
        <v>3E</v>
      </c>
      <c r="E13" s="285" t="str">
        <f t="shared" si="1"/>
        <v>EURAB3E6Y_Quote</v>
      </c>
      <c r="F13" s="285" t="str">
        <f>_xll.qlSimpleQuote(Currency&amp;$C13&amp;$D13&amp;$B13&amp;QuoteSuffix,,RateTickValue,Permanent,Trigger,ObjectOverwrite)</f>
        <v>EURAB3E6Y_Quote#0000</v>
      </c>
      <c r="G13" s="286" t="str">
        <f>_xll.ohRangeRetrieveError(F13)</f>
        <v/>
      </c>
      <c r="H13" s="249"/>
      <c r="J13" s="207"/>
      <c r="K13" s="299" t="s">
        <v>51</v>
      </c>
      <c r="L13" s="299" t="s">
        <v>86</v>
      </c>
      <c r="M13" s="299" t="s">
        <v>67</v>
      </c>
      <c r="N13" s="300" t="str">
        <f t="shared" si="2"/>
        <v>EURAB3E6Y</v>
      </c>
      <c r="O13" s="300" t="str">
        <v>EURAB3E6Y=ICAP</v>
      </c>
      <c r="P13" s="266">
        <v>-0.20600000000000002</v>
      </c>
      <c r="Q13" s="266">
        <v>-0.156</v>
      </c>
      <c r="R13" s="266">
        <f t="shared" si="3"/>
        <v>-0.18099999999999999</v>
      </c>
      <c r="S13" s="266">
        <f t="shared" si="4"/>
        <v>5.0000000000000044E-2</v>
      </c>
      <c r="T13" s="298"/>
      <c r="U13" s="149">
        <v>-0.18099999999999999</v>
      </c>
      <c r="V13" s="298"/>
      <c r="W13" s="266">
        <v>-0.18099999999999999</v>
      </c>
      <c r="X13" s="303">
        <f>_xll.qlSimpleQuoteSetValue(F13,W13/100,Trigger)</f>
        <v>-1.0000000000000026E-5</v>
      </c>
      <c r="Y13" s="208"/>
    </row>
    <row r="14" spans="1:25" ht="11.25" customHeight="1" x14ac:dyDescent="0.2">
      <c r="A14" s="207"/>
      <c r="B14" s="147" t="str">
        <f t="shared" si="0"/>
        <v>7Y</v>
      </c>
      <c r="C14" s="283" t="str">
        <f t="shared" si="0"/>
        <v>AB</v>
      </c>
      <c r="D14" s="284" t="str">
        <f t="shared" si="0"/>
        <v>3E</v>
      </c>
      <c r="E14" s="285" t="str">
        <f t="shared" si="1"/>
        <v>EURAB3E7Y_Quote</v>
      </c>
      <c r="F14" s="285" t="str">
        <f>_xll.qlSimpleQuote(Currency&amp;$C14&amp;$D14&amp;$B14&amp;QuoteSuffix,,RateTickValue,Permanent,Trigger,ObjectOverwrite)</f>
        <v>EURAB3E7Y_Quote#0000</v>
      </c>
      <c r="G14" s="286" t="str">
        <f>_xll.ohRangeRetrieveError(F14)</f>
        <v/>
      </c>
      <c r="H14" s="249"/>
      <c r="J14" s="207"/>
      <c r="K14" s="299" t="s">
        <v>50</v>
      </c>
      <c r="L14" s="299" t="s">
        <v>86</v>
      </c>
      <c r="M14" s="299" t="s">
        <v>67</v>
      </c>
      <c r="N14" s="300" t="str">
        <f t="shared" si="2"/>
        <v>EURAB3E7Y</v>
      </c>
      <c r="O14" s="300" t="str">
        <v>EURAB3E7Y=ICAP</v>
      </c>
      <c r="P14" s="266">
        <v>-0.106</v>
      </c>
      <c r="Q14" s="266">
        <v>-5.6000000000000001E-2</v>
      </c>
      <c r="R14" s="266">
        <f t="shared" si="3"/>
        <v>-8.1000000000000003E-2</v>
      </c>
      <c r="S14" s="266">
        <f t="shared" si="4"/>
        <v>4.9999999999999989E-2</v>
      </c>
      <c r="T14" s="298"/>
      <c r="U14" s="149">
        <v>-8.1000000000000003E-2</v>
      </c>
      <c r="V14" s="298"/>
      <c r="W14" s="266">
        <v>-8.1000000000000003E-2</v>
      </c>
      <c r="X14" s="303">
        <f>_xll.qlSimpleQuoteSetValue(F14,W14/100,Trigger)</f>
        <v>-1.0000000000000026E-5</v>
      </c>
      <c r="Y14" s="208"/>
    </row>
    <row r="15" spans="1:25" ht="11.25" customHeight="1" x14ac:dyDescent="0.2">
      <c r="A15" s="207"/>
      <c r="B15" s="147" t="str">
        <f t="shared" si="0"/>
        <v>8Y</v>
      </c>
      <c r="C15" s="283" t="str">
        <f t="shared" si="0"/>
        <v>AB</v>
      </c>
      <c r="D15" s="284" t="str">
        <f t="shared" si="0"/>
        <v>3E</v>
      </c>
      <c r="E15" s="285" t="str">
        <f t="shared" si="1"/>
        <v>EURAB3E8Y_Quote</v>
      </c>
      <c r="F15" s="285" t="str">
        <f>_xll.qlSimpleQuote(Currency&amp;$C15&amp;$D15&amp;$B15&amp;QuoteSuffix,,RateTickValue,Permanent,Trigger,ObjectOverwrite)</f>
        <v>EURAB3E8Y_Quote#0000</v>
      </c>
      <c r="G15" s="286" t="str">
        <f>_xll.ohRangeRetrieveError(F15)</f>
        <v/>
      </c>
      <c r="H15" s="249"/>
      <c r="J15" s="207"/>
      <c r="K15" s="299" t="s">
        <v>49</v>
      </c>
      <c r="L15" s="299" t="s">
        <v>86</v>
      </c>
      <c r="M15" s="299" t="s">
        <v>67</v>
      </c>
      <c r="N15" s="300" t="str">
        <f t="shared" si="2"/>
        <v>EURAB3E8Y</v>
      </c>
      <c r="O15" s="300" t="str">
        <v>EURAB3E8Y=ICAP</v>
      </c>
      <c r="P15" s="266">
        <v>-1E-3</v>
      </c>
      <c r="Q15" s="266">
        <v>4.9000000000000002E-2</v>
      </c>
      <c r="R15" s="266">
        <f t="shared" si="3"/>
        <v>2.4E-2</v>
      </c>
      <c r="S15" s="266">
        <f t="shared" si="4"/>
        <v>0.05</v>
      </c>
      <c r="T15" s="298"/>
      <c r="U15" s="149">
        <v>2.4E-2</v>
      </c>
      <c r="V15" s="298"/>
      <c r="W15" s="266">
        <v>2.4E-2</v>
      </c>
      <c r="X15" s="303">
        <f>_xll.qlSimpleQuoteSetValue(F15,W15/100,Trigger)</f>
        <v>-2.0000000000000025E-5</v>
      </c>
      <c r="Y15" s="208"/>
    </row>
    <row r="16" spans="1:25" ht="11.25" customHeight="1" x14ac:dyDescent="0.2">
      <c r="A16" s="207"/>
      <c r="B16" s="147" t="str">
        <f t="shared" si="0"/>
        <v>9Y</v>
      </c>
      <c r="C16" s="283" t="str">
        <f t="shared" si="0"/>
        <v>AB</v>
      </c>
      <c r="D16" s="284" t="str">
        <f t="shared" si="0"/>
        <v>3E</v>
      </c>
      <c r="E16" s="285" t="str">
        <f t="shared" si="1"/>
        <v>EURAB3E9Y_Quote</v>
      </c>
      <c r="F16" s="285" t="str">
        <f>_xll.qlSimpleQuote(Currency&amp;$C16&amp;$D16&amp;$B16&amp;QuoteSuffix,,RateTickValue,Permanent,Trigger,ObjectOverwrite)</f>
        <v>EURAB3E9Y_Quote#0000</v>
      </c>
      <c r="G16" s="286" t="str">
        <f>_xll.ohRangeRetrieveError(F16)</f>
        <v/>
      </c>
      <c r="H16" s="249"/>
      <c r="J16" s="207"/>
      <c r="K16" s="299" t="s">
        <v>48</v>
      </c>
      <c r="L16" s="299" t="s">
        <v>86</v>
      </c>
      <c r="M16" s="299" t="s">
        <v>67</v>
      </c>
      <c r="N16" s="300" t="str">
        <f t="shared" si="2"/>
        <v>EURAB3E9Y</v>
      </c>
      <c r="O16" s="300" t="str">
        <v>EURAB3E9Y=ICAP</v>
      </c>
      <c r="P16" s="266">
        <v>0.106</v>
      </c>
      <c r="Q16" s="266">
        <v>0.156</v>
      </c>
      <c r="R16" s="266">
        <f t="shared" si="3"/>
        <v>0.13100000000000001</v>
      </c>
      <c r="S16" s="266">
        <f t="shared" si="4"/>
        <v>5.0000000000000017E-2</v>
      </c>
      <c r="T16" s="298"/>
      <c r="U16" s="149">
        <v>0.13100000000000001</v>
      </c>
      <c r="V16" s="298"/>
      <c r="W16" s="266">
        <v>0.13100000000000001</v>
      </c>
      <c r="X16" s="303">
        <f>_xll.qlSimpleQuoteSetValue(F16,W16/100,Trigger)</f>
        <v>-1.0000000000000026E-5</v>
      </c>
      <c r="Y16" s="208"/>
    </row>
    <row r="17" spans="1:25" ht="11.25" customHeight="1" x14ac:dyDescent="0.2">
      <c r="A17" s="207"/>
      <c r="B17" s="147" t="str">
        <f t="shared" si="0"/>
        <v>10Y</v>
      </c>
      <c r="C17" s="283" t="str">
        <f t="shared" si="0"/>
        <v>AB</v>
      </c>
      <c r="D17" s="284" t="str">
        <f t="shared" si="0"/>
        <v>3E</v>
      </c>
      <c r="E17" s="285" t="str">
        <f t="shared" si="1"/>
        <v>EURAB3E10Y_Quote</v>
      </c>
      <c r="F17" s="285" t="str">
        <f>_xll.qlSimpleQuote(Currency&amp;$C17&amp;$D17&amp;$B17&amp;QuoteSuffix,,RateTickValue,Permanent,Trigger,ObjectOverwrite)</f>
        <v>EURAB3E10Y_Quote#0000</v>
      </c>
      <c r="G17" s="286" t="str">
        <f>_xll.ohRangeRetrieveError(F17)</f>
        <v/>
      </c>
      <c r="H17" s="249"/>
      <c r="J17" s="207"/>
      <c r="K17" s="299" t="s">
        <v>47</v>
      </c>
      <c r="L17" s="299" t="s">
        <v>86</v>
      </c>
      <c r="M17" s="299" t="s">
        <v>67</v>
      </c>
      <c r="N17" s="300" t="str">
        <f t="shared" si="2"/>
        <v>EURAB3E10Y</v>
      </c>
      <c r="O17" s="300" t="str">
        <v>EURAB3E10Y=ICAP</v>
      </c>
      <c r="P17" s="266">
        <v>0.20400000000000001</v>
      </c>
      <c r="Q17" s="266">
        <v>0.254</v>
      </c>
      <c r="R17" s="266">
        <f t="shared" si="3"/>
        <v>0.22900000000000001</v>
      </c>
      <c r="S17" s="266">
        <f t="shared" si="4"/>
        <v>4.9999999999999989E-2</v>
      </c>
      <c r="T17" s="298"/>
      <c r="U17" s="149">
        <v>0.22900000000000001</v>
      </c>
      <c r="V17" s="298"/>
      <c r="W17" s="266">
        <v>0.22900000000000001</v>
      </c>
      <c r="X17" s="303">
        <f>_xll.qlSimpleQuoteSetValue(F17,W17/100,Trigger)</f>
        <v>-1.0000000000000026E-5</v>
      </c>
      <c r="Y17" s="208"/>
    </row>
    <row r="18" spans="1:25" ht="11.25" customHeight="1" x14ac:dyDescent="0.2">
      <c r="A18" s="207"/>
      <c r="B18" s="147" t="str">
        <f t="shared" si="0"/>
        <v>11Y</v>
      </c>
      <c r="C18" s="283" t="str">
        <f t="shared" si="0"/>
        <v>AB</v>
      </c>
      <c r="D18" s="284" t="str">
        <f t="shared" si="0"/>
        <v>3E</v>
      </c>
      <c r="E18" s="285" t="str">
        <f t="shared" si="1"/>
        <v>EURAB3E11Y_Quote</v>
      </c>
      <c r="F18" s="285" t="str">
        <f>_xll.qlSimpleQuote(Currency&amp;$C18&amp;$D18&amp;$B18&amp;QuoteSuffix,,RateTickValue,Permanent,Trigger,ObjectOverwrite)</f>
        <v>EURAB3E11Y_Quote#0000</v>
      </c>
      <c r="G18" s="286" t="str">
        <f>_xll.ohRangeRetrieveError(F18)</f>
        <v/>
      </c>
      <c r="H18" s="249"/>
      <c r="J18" s="207"/>
      <c r="K18" s="299" t="s">
        <v>46</v>
      </c>
      <c r="L18" s="299" t="s">
        <v>86</v>
      </c>
      <c r="M18" s="299" t="s">
        <v>67</v>
      </c>
      <c r="N18" s="300" t="str">
        <f t="shared" si="2"/>
        <v>EURAB3E11Y</v>
      </c>
      <c r="O18" s="300" t="str">
        <v>EURAB3E11Y=ICAP</v>
      </c>
      <c r="P18" s="266">
        <v>0.29399999999999998</v>
      </c>
      <c r="Q18" s="266">
        <v>0.34400000000000003</v>
      </c>
      <c r="R18" s="266">
        <f t="shared" si="3"/>
        <v>0.31900000000000001</v>
      </c>
      <c r="S18" s="266">
        <f t="shared" si="4"/>
        <v>5.0000000000000044E-2</v>
      </c>
      <c r="T18" s="298"/>
      <c r="U18" s="149">
        <v>0.31900000000000001</v>
      </c>
      <c r="V18" s="298"/>
      <c r="W18" s="266">
        <v>0.31900000000000001</v>
      </c>
      <c r="X18" s="303">
        <f>_xll.qlSimpleQuoteSetValue(F18,W18/100,Trigger)</f>
        <v>-1.0000000000000026E-5</v>
      </c>
      <c r="Y18" s="208"/>
    </row>
    <row r="19" spans="1:25" ht="11.25" customHeight="1" x14ac:dyDescent="0.2">
      <c r="A19" s="207"/>
      <c r="B19" s="147" t="str">
        <f t="shared" si="0"/>
        <v>12Y</v>
      </c>
      <c r="C19" s="283" t="str">
        <f t="shared" si="0"/>
        <v>AB</v>
      </c>
      <c r="D19" s="284" t="str">
        <f t="shared" si="0"/>
        <v>3E</v>
      </c>
      <c r="E19" s="285" t="str">
        <f t="shared" si="1"/>
        <v>EURAB3E12Y_Quote</v>
      </c>
      <c r="F19" s="285" t="str">
        <f>_xll.qlSimpleQuote(Currency&amp;$C19&amp;$D19&amp;$B19&amp;QuoteSuffix,,RateTickValue,Permanent,Trigger,ObjectOverwrite)</f>
        <v>EURAB3E12Y_Quote#0000</v>
      </c>
      <c r="G19" s="286" t="str">
        <f>_xll.ohRangeRetrieveError(F19)</f>
        <v/>
      </c>
      <c r="H19" s="249"/>
      <c r="J19" s="207"/>
      <c r="K19" s="299" t="s">
        <v>45</v>
      </c>
      <c r="L19" s="299" t="s">
        <v>86</v>
      </c>
      <c r="M19" s="299" t="s">
        <v>67</v>
      </c>
      <c r="N19" s="300" t="str">
        <f t="shared" si="2"/>
        <v>EURAB3E12Y</v>
      </c>
      <c r="O19" s="300" t="str">
        <v>EURAB3E12Y=ICAP</v>
      </c>
      <c r="P19" s="266">
        <v>0.375</v>
      </c>
      <c r="Q19" s="266">
        <v>0.42499999999999999</v>
      </c>
      <c r="R19" s="266">
        <f t="shared" si="3"/>
        <v>0.4</v>
      </c>
      <c r="S19" s="266">
        <f t="shared" si="4"/>
        <v>5.0000000000000044E-2</v>
      </c>
      <c r="T19" s="298"/>
      <c r="U19" s="149">
        <v>0.4</v>
      </c>
      <c r="V19" s="298"/>
      <c r="W19" s="266">
        <v>0.4</v>
      </c>
      <c r="X19" s="303">
        <f>_xll.qlSimpleQuoteSetValue(F19,W19/100,Trigger)</f>
        <v>-1.000000000000046E-5</v>
      </c>
      <c r="Y19" s="208"/>
    </row>
    <row r="20" spans="1:25" ht="11.25" customHeight="1" x14ac:dyDescent="0.2">
      <c r="A20" s="207"/>
      <c r="B20" s="147" t="str">
        <f t="shared" si="0"/>
        <v>13Y</v>
      </c>
      <c r="C20" s="283" t="str">
        <f t="shared" si="0"/>
        <v>AB</v>
      </c>
      <c r="D20" s="284" t="str">
        <f t="shared" si="0"/>
        <v>3E</v>
      </c>
      <c r="E20" s="285" t="str">
        <f t="shared" si="1"/>
        <v>EURAB3E13Y_Quote</v>
      </c>
      <c r="F20" s="285" t="str">
        <f>_xll.qlSimpleQuote(Currency&amp;$C20&amp;$D20&amp;$B20&amp;QuoteSuffix,,RateTickValue,Permanent,Trigger,ObjectOverwrite)</f>
        <v>EURAB3E13Y_Quote#0000</v>
      </c>
      <c r="G20" s="286" t="str">
        <f>_xll.ohRangeRetrieveError(F20)</f>
        <v/>
      </c>
      <c r="H20" s="249"/>
      <c r="J20" s="207"/>
      <c r="K20" s="299" t="s">
        <v>44</v>
      </c>
      <c r="L20" s="299" t="s">
        <v>86</v>
      </c>
      <c r="M20" s="299" t="s">
        <v>67</v>
      </c>
      <c r="N20" s="300" t="str">
        <f t="shared" si="2"/>
        <v>EURAB3E13Y</v>
      </c>
      <c r="O20" s="300" t="str">
        <v>EURAB3E13Y=ICAP</v>
      </c>
      <c r="P20" s="266" t="s">
        <v>145</v>
      </c>
      <c r="Q20" s="266" t="s">
        <v>145</v>
      </c>
      <c r="R20" s="266" t="e">
        <f t="shared" si="3"/>
        <v>#NUM!</v>
      </c>
      <c r="S20" s="266" t="e">
        <f t="shared" si="4"/>
        <v>#NUM!</v>
      </c>
      <c r="T20" s="298"/>
      <c r="U20" s="149" t="e">
        <v>#NUM!</v>
      </c>
      <c r="V20" s="298"/>
      <c r="W20" s="266" t="e">
        <v>#NUM!</v>
      </c>
      <c r="X20" s="303">
        <f>_xll.qlSimpleQuoteSetValue(F20,W20/100,Trigger)</f>
        <v>0</v>
      </c>
      <c r="Y20" s="208"/>
    </row>
    <row r="21" spans="1:25" ht="11.25" customHeight="1" x14ac:dyDescent="0.2">
      <c r="A21" s="207"/>
      <c r="B21" s="147" t="str">
        <f t="shared" si="0"/>
        <v>14Y</v>
      </c>
      <c r="C21" s="283" t="str">
        <f t="shared" si="0"/>
        <v>AB</v>
      </c>
      <c r="D21" s="284" t="str">
        <f t="shared" si="0"/>
        <v>3E</v>
      </c>
      <c r="E21" s="285" t="str">
        <f t="shared" si="1"/>
        <v>EURAB3E14Y_Quote</v>
      </c>
      <c r="F21" s="285" t="str">
        <f>_xll.qlSimpleQuote(Currency&amp;$C21&amp;$D21&amp;$B21&amp;QuoteSuffix,,RateTickValue,Permanent,Trigger,ObjectOverwrite)</f>
        <v>EURAB3E14Y_Quote#0000</v>
      </c>
      <c r="G21" s="286" t="str">
        <f>_xll.ohRangeRetrieveError(F21)</f>
        <v/>
      </c>
      <c r="H21" s="249"/>
      <c r="J21" s="207"/>
      <c r="K21" s="299" t="s">
        <v>43</v>
      </c>
      <c r="L21" s="299" t="s">
        <v>86</v>
      </c>
      <c r="M21" s="299" t="s">
        <v>67</v>
      </c>
      <c r="N21" s="300" t="str">
        <f t="shared" si="2"/>
        <v>EURAB3E14Y</v>
      </c>
      <c r="O21" s="300" t="str">
        <v>EURAB3E14Y=ICAP</v>
      </c>
      <c r="P21" s="266" t="s">
        <v>145</v>
      </c>
      <c r="Q21" s="266" t="s">
        <v>145</v>
      </c>
      <c r="R21" s="266" t="e">
        <f t="shared" si="3"/>
        <v>#NUM!</v>
      </c>
      <c r="S21" s="266" t="e">
        <f t="shared" si="4"/>
        <v>#NUM!</v>
      </c>
      <c r="T21" s="298"/>
      <c r="U21" s="149" t="e">
        <v>#NUM!</v>
      </c>
      <c r="V21" s="298"/>
      <c r="W21" s="266" t="e">
        <v>#NUM!</v>
      </c>
      <c r="X21" s="303">
        <f>_xll.qlSimpleQuoteSetValue(F21,W21/100,Trigger)</f>
        <v>0</v>
      </c>
      <c r="Y21" s="208"/>
    </row>
    <row r="22" spans="1:25" ht="11.25" customHeight="1" x14ac:dyDescent="0.2">
      <c r="A22" s="207"/>
      <c r="B22" s="147" t="str">
        <f t="shared" si="0"/>
        <v>15Y</v>
      </c>
      <c r="C22" s="283" t="str">
        <f t="shared" si="0"/>
        <v>AB</v>
      </c>
      <c r="D22" s="284" t="str">
        <f t="shared" si="0"/>
        <v>3E</v>
      </c>
      <c r="E22" s="285" t="str">
        <f t="shared" si="1"/>
        <v>EURAB3E15Y_Quote</v>
      </c>
      <c r="F22" s="285" t="str">
        <f>_xll.qlSimpleQuote(Currency&amp;$C22&amp;$D22&amp;$B22&amp;QuoteSuffix,,RateTickValue,Permanent,Trigger,ObjectOverwrite)</f>
        <v>EURAB3E15Y_Quote#0000</v>
      </c>
      <c r="G22" s="286" t="str">
        <f>_xll.ohRangeRetrieveError(F22)</f>
        <v/>
      </c>
      <c r="H22" s="249"/>
      <c r="J22" s="207"/>
      <c r="K22" s="299" t="s">
        <v>42</v>
      </c>
      <c r="L22" s="299" t="s">
        <v>86</v>
      </c>
      <c r="M22" s="299" t="s">
        <v>67</v>
      </c>
      <c r="N22" s="300" t="str">
        <f t="shared" si="2"/>
        <v>EURAB3E15Y</v>
      </c>
      <c r="O22" s="300" t="str">
        <v>EURAB3E15Y=ICAP</v>
      </c>
      <c r="P22" s="266">
        <v>0.55100000000000005</v>
      </c>
      <c r="Q22" s="266">
        <v>0.60099999999999998</v>
      </c>
      <c r="R22" s="266">
        <f t="shared" si="3"/>
        <v>0.57600000000000007</v>
      </c>
      <c r="S22" s="266">
        <f t="shared" si="4"/>
        <v>5.0000000000000044E-2</v>
      </c>
      <c r="T22" s="298"/>
      <c r="U22" s="149">
        <v>0.57600000000000007</v>
      </c>
      <c r="V22" s="298"/>
      <c r="W22" s="266">
        <v>0.57600000000000007</v>
      </c>
      <c r="X22" s="303">
        <f>_xll.qlSimpleQuoteSetValue(F22,W22/100,Trigger)</f>
        <v>-9.9999999999995925E-6</v>
      </c>
      <c r="Y22" s="208"/>
    </row>
    <row r="23" spans="1:25" ht="11.25" customHeight="1" x14ac:dyDescent="0.2">
      <c r="A23" s="207"/>
      <c r="B23" s="147" t="str">
        <f t="shared" si="0"/>
        <v>16Y</v>
      </c>
      <c r="C23" s="283" t="str">
        <f t="shared" si="0"/>
        <v>AB</v>
      </c>
      <c r="D23" s="284" t="str">
        <f t="shared" si="0"/>
        <v>3E</v>
      </c>
      <c r="E23" s="285" t="str">
        <f t="shared" si="1"/>
        <v>EURAB3E16Y_Quote</v>
      </c>
      <c r="F23" s="285" t="str">
        <f>_xll.qlSimpleQuote(Currency&amp;$C23&amp;$D23&amp;$B23&amp;QuoteSuffix,,RateTickValue,Permanent,Trigger,ObjectOverwrite)</f>
        <v>EURAB3E16Y_Quote#0000</v>
      </c>
      <c r="G23" s="286" t="str">
        <f>_xll.ohRangeRetrieveError(F23)</f>
        <v/>
      </c>
      <c r="H23" s="249"/>
      <c r="J23" s="207"/>
      <c r="K23" s="299" t="s">
        <v>41</v>
      </c>
      <c r="L23" s="299" t="s">
        <v>86</v>
      </c>
      <c r="M23" s="299" t="s">
        <v>67</v>
      </c>
      <c r="N23" s="300" t="str">
        <f t="shared" si="2"/>
        <v>EURAB3E16Y</v>
      </c>
      <c r="O23" s="300" t="str">
        <v>EURAB3E16Y=ICAP</v>
      </c>
      <c r="P23" s="266" t="s">
        <v>145</v>
      </c>
      <c r="Q23" s="266" t="s">
        <v>145</v>
      </c>
      <c r="R23" s="266" t="e">
        <f t="shared" si="3"/>
        <v>#NUM!</v>
      </c>
      <c r="S23" s="266" t="e">
        <f t="shared" si="4"/>
        <v>#NUM!</v>
      </c>
      <c r="T23" s="298"/>
      <c r="U23" s="149" t="e">
        <v>#NUM!</v>
      </c>
      <c r="V23" s="298"/>
      <c r="W23" s="266" t="e">
        <v>#NUM!</v>
      </c>
      <c r="X23" s="303">
        <f>_xll.qlSimpleQuoteSetValue(F23,W23/100,Trigger)</f>
        <v>0</v>
      </c>
      <c r="Y23" s="208"/>
    </row>
    <row r="24" spans="1:25" ht="11.25" customHeight="1" x14ac:dyDescent="0.2">
      <c r="A24" s="207"/>
      <c r="B24" s="147" t="str">
        <f t="shared" si="0"/>
        <v>17Y</v>
      </c>
      <c r="C24" s="283" t="str">
        <f t="shared" si="0"/>
        <v>AB</v>
      </c>
      <c r="D24" s="284" t="str">
        <f t="shared" si="0"/>
        <v>3E</v>
      </c>
      <c r="E24" s="285" t="str">
        <f t="shared" si="1"/>
        <v>EURAB3E17Y_Quote</v>
      </c>
      <c r="F24" s="285" t="str">
        <f>_xll.qlSimpleQuote(Currency&amp;$C24&amp;$D24&amp;$B24&amp;QuoteSuffix,,RateTickValue,Permanent,Trigger,ObjectOverwrite)</f>
        <v>EURAB3E17Y_Quote#0000</v>
      </c>
      <c r="G24" s="286" t="str">
        <f>_xll.ohRangeRetrieveError(F24)</f>
        <v/>
      </c>
      <c r="H24" s="249"/>
      <c r="J24" s="207"/>
      <c r="K24" s="299" t="s">
        <v>40</v>
      </c>
      <c r="L24" s="299" t="s">
        <v>86</v>
      </c>
      <c r="M24" s="299" t="s">
        <v>67</v>
      </c>
      <c r="N24" s="300" t="str">
        <f t="shared" si="2"/>
        <v>EURAB3E17Y</v>
      </c>
      <c r="O24" s="300" t="str">
        <v>EURAB3E17Y=ICAP</v>
      </c>
      <c r="P24" s="266" t="s">
        <v>145</v>
      </c>
      <c r="Q24" s="266" t="s">
        <v>145</v>
      </c>
      <c r="R24" s="266" t="e">
        <f t="shared" si="3"/>
        <v>#NUM!</v>
      </c>
      <c r="S24" s="266" t="e">
        <f t="shared" si="4"/>
        <v>#NUM!</v>
      </c>
      <c r="T24" s="298"/>
      <c r="U24" s="149" t="e">
        <v>#NUM!</v>
      </c>
      <c r="V24" s="298"/>
      <c r="W24" s="266" t="e">
        <v>#NUM!</v>
      </c>
      <c r="X24" s="303">
        <f>_xll.qlSimpleQuoteSetValue(F24,W24/100,Trigger)</f>
        <v>0</v>
      </c>
      <c r="Y24" s="208"/>
    </row>
    <row r="25" spans="1:25" ht="11.25" customHeight="1" x14ac:dyDescent="0.2">
      <c r="A25" s="207"/>
      <c r="B25" s="147" t="str">
        <f t="shared" si="0"/>
        <v>18Y</v>
      </c>
      <c r="C25" s="283" t="str">
        <f t="shared" si="0"/>
        <v>AB</v>
      </c>
      <c r="D25" s="284" t="str">
        <f t="shared" si="0"/>
        <v>3E</v>
      </c>
      <c r="E25" s="285" t="str">
        <f t="shared" si="1"/>
        <v>EURAB3E18Y_Quote</v>
      </c>
      <c r="F25" s="285" t="str">
        <f>_xll.qlSimpleQuote(Currency&amp;$C25&amp;$D25&amp;$B25&amp;QuoteSuffix,,RateTickValue,Permanent,Trigger,ObjectOverwrite)</f>
        <v>EURAB3E18Y_Quote#0000</v>
      </c>
      <c r="G25" s="286" t="str">
        <f>_xll.ohRangeRetrieveError(F25)</f>
        <v/>
      </c>
      <c r="H25" s="249"/>
      <c r="J25" s="207"/>
      <c r="K25" s="299" t="s">
        <v>39</v>
      </c>
      <c r="L25" s="299" t="s">
        <v>86</v>
      </c>
      <c r="M25" s="299" t="s">
        <v>67</v>
      </c>
      <c r="N25" s="300" t="str">
        <f t="shared" si="2"/>
        <v>EURAB3E18Y</v>
      </c>
      <c r="O25" s="300" t="str">
        <v>EURAB3E18Y=ICAP</v>
      </c>
      <c r="P25" s="266" t="s">
        <v>145</v>
      </c>
      <c r="Q25" s="266" t="s">
        <v>145</v>
      </c>
      <c r="R25" s="266" t="e">
        <f t="shared" si="3"/>
        <v>#NUM!</v>
      </c>
      <c r="S25" s="266" t="e">
        <f t="shared" si="4"/>
        <v>#NUM!</v>
      </c>
      <c r="T25" s="298"/>
      <c r="U25" s="149" t="e">
        <v>#NUM!</v>
      </c>
      <c r="V25" s="298"/>
      <c r="W25" s="266" t="e">
        <v>#NUM!</v>
      </c>
      <c r="X25" s="303">
        <f>_xll.qlSimpleQuoteSetValue(F25,W25/100,Trigger)</f>
        <v>0</v>
      </c>
      <c r="Y25" s="208"/>
    </row>
    <row r="26" spans="1:25" ht="11.25" customHeight="1" x14ac:dyDescent="0.2">
      <c r="A26" s="207"/>
      <c r="B26" s="147" t="str">
        <f t="shared" si="0"/>
        <v>19Y</v>
      </c>
      <c r="C26" s="283" t="str">
        <f t="shared" si="0"/>
        <v>AB</v>
      </c>
      <c r="D26" s="284" t="str">
        <f t="shared" si="0"/>
        <v>3E</v>
      </c>
      <c r="E26" s="285" t="str">
        <f t="shared" si="1"/>
        <v>EURAB3E19Y_Quote</v>
      </c>
      <c r="F26" s="285" t="str">
        <f>_xll.qlSimpleQuote(Currency&amp;$C26&amp;$D26&amp;$B26&amp;QuoteSuffix,,RateTickValue,Permanent,Trigger,ObjectOverwrite)</f>
        <v>EURAB3E19Y_Quote#0000</v>
      </c>
      <c r="G26" s="286" t="str">
        <f>_xll.ohRangeRetrieveError(F26)</f>
        <v/>
      </c>
      <c r="H26" s="249"/>
      <c r="J26" s="207"/>
      <c r="K26" s="299" t="s">
        <v>38</v>
      </c>
      <c r="L26" s="299" t="s">
        <v>86</v>
      </c>
      <c r="M26" s="299" t="s">
        <v>67</v>
      </c>
      <c r="N26" s="300" t="str">
        <f t="shared" si="2"/>
        <v>EURAB3E19Y</v>
      </c>
      <c r="O26" s="300" t="str">
        <v>EURAB3E19Y=ICAP</v>
      </c>
      <c r="P26" s="266" t="s">
        <v>145</v>
      </c>
      <c r="Q26" s="266" t="s">
        <v>145</v>
      </c>
      <c r="R26" s="266" t="e">
        <f t="shared" si="3"/>
        <v>#NUM!</v>
      </c>
      <c r="S26" s="266" t="e">
        <f t="shared" si="4"/>
        <v>#NUM!</v>
      </c>
      <c r="T26" s="298"/>
      <c r="U26" s="149" t="e">
        <v>#NUM!</v>
      </c>
      <c r="V26" s="298"/>
      <c r="W26" s="266" t="e">
        <v>#NUM!</v>
      </c>
      <c r="X26" s="303">
        <f>_xll.qlSimpleQuoteSetValue(F26,W26/100,Trigger)</f>
        <v>0</v>
      </c>
      <c r="Y26" s="208"/>
    </row>
    <row r="27" spans="1:25" ht="11.25" customHeight="1" x14ac:dyDescent="0.2">
      <c r="A27" s="207"/>
      <c r="B27" s="147" t="str">
        <f t="shared" si="0"/>
        <v>20Y</v>
      </c>
      <c r="C27" s="283" t="str">
        <f t="shared" si="0"/>
        <v>AB</v>
      </c>
      <c r="D27" s="284" t="str">
        <f t="shared" si="0"/>
        <v>3E</v>
      </c>
      <c r="E27" s="285" t="str">
        <f t="shared" si="1"/>
        <v>EURAB3E20Y_Quote</v>
      </c>
      <c r="F27" s="285" t="str">
        <f>_xll.qlSimpleQuote(Currency&amp;$C27&amp;$D27&amp;$B27&amp;QuoteSuffix,,RateTickValue,Permanent,Trigger,ObjectOverwrite)</f>
        <v>EURAB3E20Y_Quote#0000</v>
      </c>
      <c r="G27" s="286" t="str">
        <f>_xll.ohRangeRetrieveError(F27)</f>
        <v/>
      </c>
      <c r="H27" s="249"/>
      <c r="J27" s="207"/>
      <c r="K27" s="299" t="s">
        <v>37</v>
      </c>
      <c r="L27" s="299" t="s">
        <v>86</v>
      </c>
      <c r="M27" s="299" t="s">
        <v>67</v>
      </c>
      <c r="N27" s="300" t="str">
        <f t="shared" si="2"/>
        <v>EURAB3E20Y</v>
      </c>
      <c r="O27" s="300" t="str">
        <v>EURAB3E20Y=ICAP</v>
      </c>
      <c r="P27" s="266">
        <v>0.68200000000000005</v>
      </c>
      <c r="Q27" s="266">
        <v>0.73199999999999998</v>
      </c>
      <c r="R27" s="266">
        <f t="shared" si="3"/>
        <v>0.70700000000000007</v>
      </c>
      <c r="S27" s="266">
        <f t="shared" si="4"/>
        <v>5.0000000000000044E-2</v>
      </c>
      <c r="T27" s="298"/>
      <c r="U27" s="149">
        <v>0.70700000000000007</v>
      </c>
      <c r="V27" s="298"/>
      <c r="W27" s="266">
        <v>0.70700000000000007</v>
      </c>
      <c r="X27" s="303">
        <f>_xll.qlSimpleQuoteSetValue(F27,W27/100,Trigger)</f>
        <v>-9.9999999999987252E-6</v>
      </c>
      <c r="Y27" s="208"/>
    </row>
    <row r="28" spans="1:25" ht="11.25" customHeight="1" x14ac:dyDescent="0.2">
      <c r="A28" s="207"/>
      <c r="B28" s="147" t="str">
        <f t="shared" si="0"/>
        <v>21Y</v>
      </c>
      <c r="C28" s="283" t="str">
        <f t="shared" si="0"/>
        <v>AB</v>
      </c>
      <c r="D28" s="284" t="str">
        <f t="shared" si="0"/>
        <v>3E</v>
      </c>
      <c r="E28" s="285" t="str">
        <f t="shared" si="1"/>
        <v>EURAB3E21Y_Quote</v>
      </c>
      <c r="F28" s="285" t="str">
        <f>_xll.qlSimpleQuote(Currency&amp;$C28&amp;$D28&amp;$B28&amp;QuoteSuffix,,RateTickValue,Permanent,Trigger,ObjectOverwrite)</f>
        <v>EURAB3E21Y_Quote#0000</v>
      </c>
      <c r="G28" s="286" t="str">
        <f>_xll.ohRangeRetrieveError(F28)</f>
        <v/>
      </c>
      <c r="H28" s="249"/>
      <c r="J28" s="207"/>
      <c r="K28" s="299" t="s">
        <v>36</v>
      </c>
      <c r="L28" s="299" t="s">
        <v>86</v>
      </c>
      <c r="M28" s="299" t="s">
        <v>67</v>
      </c>
      <c r="N28" s="300" t="str">
        <f t="shared" si="2"/>
        <v>EURAB3E21Y</v>
      </c>
      <c r="O28" s="300" t="str">
        <v>EURAB3E21Y=ICAP</v>
      </c>
      <c r="P28" s="266" t="s">
        <v>145</v>
      </c>
      <c r="Q28" s="266" t="s">
        <v>145</v>
      </c>
      <c r="R28" s="266" t="e">
        <f t="shared" si="3"/>
        <v>#NUM!</v>
      </c>
      <c r="S28" s="266" t="e">
        <f t="shared" si="4"/>
        <v>#NUM!</v>
      </c>
      <c r="T28" s="298"/>
      <c r="U28" s="149" t="e">
        <v>#NUM!</v>
      </c>
      <c r="V28" s="298"/>
      <c r="W28" s="266" t="e">
        <v>#NUM!</v>
      </c>
      <c r="X28" s="303">
        <f>_xll.qlSimpleQuoteSetValue(F28,W28/100,Trigger)</f>
        <v>0</v>
      </c>
      <c r="Y28" s="208"/>
    </row>
    <row r="29" spans="1:25" ht="11.25" customHeight="1" x14ac:dyDescent="0.2">
      <c r="A29" s="207"/>
      <c r="B29" s="147" t="str">
        <f t="shared" si="0"/>
        <v>22Y</v>
      </c>
      <c r="C29" s="283" t="str">
        <f t="shared" si="0"/>
        <v>AB</v>
      </c>
      <c r="D29" s="284" t="str">
        <f t="shared" si="0"/>
        <v>3E</v>
      </c>
      <c r="E29" s="285" t="str">
        <f t="shared" si="1"/>
        <v>EURAB3E22Y_Quote</v>
      </c>
      <c r="F29" s="285" t="str">
        <f>_xll.qlSimpleQuote(Currency&amp;$C29&amp;$D29&amp;$B29&amp;QuoteSuffix,,RateTickValue,Permanent,Trigger,ObjectOverwrite)</f>
        <v>EURAB3E22Y_Quote#0000</v>
      </c>
      <c r="G29" s="286" t="str">
        <f>_xll.ohRangeRetrieveError(F29)</f>
        <v/>
      </c>
      <c r="H29" s="249"/>
      <c r="J29" s="207"/>
      <c r="K29" s="299" t="s">
        <v>35</v>
      </c>
      <c r="L29" s="299" t="s">
        <v>86</v>
      </c>
      <c r="M29" s="299" t="s">
        <v>67</v>
      </c>
      <c r="N29" s="300" t="str">
        <f t="shared" si="2"/>
        <v>EURAB3E22Y</v>
      </c>
      <c r="O29" s="300" t="str">
        <v>EURAB3E22Y=ICAP</v>
      </c>
      <c r="P29" s="266" t="s">
        <v>145</v>
      </c>
      <c r="Q29" s="266" t="s">
        <v>145</v>
      </c>
      <c r="R29" s="266" t="e">
        <f t="shared" si="3"/>
        <v>#NUM!</v>
      </c>
      <c r="S29" s="266" t="e">
        <f t="shared" si="4"/>
        <v>#NUM!</v>
      </c>
      <c r="T29" s="298"/>
      <c r="U29" s="149" t="e">
        <v>#NUM!</v>
      </c>
      <c r="V29" s="298"/>
      <c r="W29" s="266" t="e">
        <v>#NUM!</v>
      </c>
      <c r="X29" s="303">
        <f>_xll.qlSimpleQuoteSetValue(F29,W29/100,Trigger)</f>
        <v>0</v>
      </c>
      <c r="Y29" s="208"/>
    </row>
    <row r="30" spans="1:25" ht="11.25" customHeight="1" x14ac:dyDescent="0.2">
      <c r="A30" s="207"/>
      <c r="B30" s="147" t="str">
        <f t="shared" si="0"/>
        <v>23Y</v>
      </c>
      <c r="C30" s="283" t="str">
        <f t="shared" si="0"/>
        <v>AB</v>
      </c>
      <c r="D30" s="284" t="str">
        <f t="shared" si="0"/>
        <v>3E</v>
      </c>
      <c r="E30" s="285" t="str">
        <f t="shared" si="1"/>
        <v>EURAB3E23Y_Quote</v>
      </c>
      <c r="F30" s="285" t="str">
        <f>_xll.qlSimpleQuote(Currency&amp;$C30&amp;$D30&amp;$B30&amp;QuoteSuffix,,RateTickValue,Permanent,Trigger,ObjectOverwrite)</f>
        <v>EURAB3E23Y_Quote#0000</v>
      </c>
      <c r="G30" s="286" t="str">
        <f>_xll.ohRangeRetrieveError(F30)</f>
        <v/>
      </c>
      <c r="H30" s="249"/>
      <c r="J30" s="207"/>
      <c r="K30" s="299" t="s">
        <v>34</v>
      </c>
      <c r="L30" s="299" t="s">
        <v>86</v>
      </c>
      <c r="M30" s="299" t="s">
        <v>67</v>
      </c>
      <c r="N30" s="300" t="str">
        <f t="shared" si="2"/>
        <v>EURAB3E23Y</v>
      </c>
      <c r="O30" s="300" t="str">
        <v>EURAB3E23Y=ICAP</v>
      </c>
      <c r="P30" s="266" t="s">
        <v>145</v>
      </c>
      <c r="Q30" s="266" t="s">
        <v>145</v>
      </c>
      <c r="R30" s="266" t="e">
        <f t="shared" si="3"/>
        <v>#NUM!</v>
      </c>
      <c r="S30" s="266" t="e">
        <f t="shared" si="4"/>
        <v>#NUM!</v>
      </c>
      <c r="T30" s="298"/>
      <c r="U30" s="149" t="e">
        <v>#NUM!</v>
      </c>
      <c r="V30" s="298"/>
      <c r="W30" s="266" t="e">
        <v>#NUM!</v>
      </c>
      <c r="X30" s="303">
        <f>_xll.qlSimpleQuoteSetValue(F30,W30/100,Trigger)</f>
        <v>0</v>
      </c>
      <c r="Y30" s="208"/>
    </row>
    <row r="31" spans="1:25" ht="11.25" customHeight="1" x14ac:dyDescent="0.2">
      <c r="A31" s="207"/>
      <c r="B31" s="147" t="str">
        <f t="shared" si="0"/>
        <v>24Y</v>
      </c>
      <c r="C31" s="283" t="str">
        <f t="shared" si="0"/>
        <v>AB</v>
      </c>
      <c r="D31" s="284" t="str">
        <f t="shared" si="0"/>
        <v>3E</v>
      </c>
      <c r="E31" s="285" t="str">
        <f t="shared" si="1"/>
        <v>EURAB3E24Y_Quote</v>
      </c>
      <c r="F31" s="285" t="str">
        <f>_xll.qlSimpleQuote(Currency&amp;$C31&amp;$D31&amp;$B31&amp;QuoteSuffix,,RateTickValue,Permanent,Trigger,ObjectOverwrite)</f>
        <v>EURAB3E24Y_Quote#0000</v>
      </c>
      <c r="G31" s="286" t="str">
        <f>_xll.ohRangeRetrieveError(F31)</f>
        <v/>
      </c>
      <c r="H31" s="249"/>
      <c r="J31" s="207"/>
      <c r="K31" s="299" t="s">
        <v>33</v>
      </c>
      <c r="L31" s="299" t="s">
        <v>86</v>
      </c>
      <c r="M31" s="299" t="s">
        <v>67</v>
      </c>
      <c r="N31" s="300" t="str">
        <f t="shared" si="2"/>
        <v>EURAB3E24Y</v>
      </c>
      <c r="O31" s="300" t="str">
        <v>EURAB3E24Y=ICAP</v>
      </c>
      <c r="P31" s="266" t="s">
        <v>145</v>
      </c>
      <c r="Q31" s="266" t="s">
        <v>145</v>
      </c>
      <c r="R31" s="266" t="e">
        <f t="shared" si="3"/>
        <v>#NUM!</v>
      </c>
      <c r="S31" s="266" t="e">
        <f t="shared" si="4"/>
        <v>#NUM!</v>
      </c>
      <c r="T31" s="298"/>
      <c r="U31" s="149" t="e">
        <v>#NUM!</v>
      </c>
      <c r="V31" s="298"/>
      <c r="W31" s="266" t="e">
        <v>#NUM!</v>
      </c>
      <c r="X31" s="303">
        <f>_xll.qlSimpleQuoteSetValue(F31,W31/100,Trigger)</f>
        <v>0</v>
      </c>
      <c r="Y31" s="208"/>
    </row>
    <row r="32" spans="1:25" ht="11.25" customHeight="1" x14ac:dyDescent="0.2">
      <c r="A32" s="207"/>
      <c r="B32" s="147" t="str">
        <f t="shared" si="0"/>
        <v>25Y</v>
      </c>
      <c r="C32" s="283" t="str">
        <f t="shared" si="0"/>
        <v>AB</v>
      </c>
      <c r="D32" s="284" t="str">
        <f t="shared" si="0"/>
        <v>3E</v>
      </c>
      <c r="E32" s="285" t="str">
        <f t="shared" si="1"/>
        <v>EURAB3E25Y_Quote</v>
      </c>
      <c r="F32" s="285" t="str">
        <f>_xll.qlSimpleQuote(Currency&amp;$C32&amp;$D32&amp;$B32&amp;QuoteSuffix,,RateTickValue,Permanent,Trigger,ObjectOverwrite)</f>
        <v>EURAB3E25Y_Quote#0000</v>
      </c>
      <c r="G32" s="286" t="str">
        <f>_xll.ohRangeRetrieveError(F32)</f>
        <v/>
      </c>
      <c r="H32" s="249"/>
      <c r="J32" s="207"/>
      <c r="K32" s="299" t="s">
        <v>32</v>
      </c>
      <c r="L32" s="299" t="s">
        <v>86</v>
      </c>
      <c r="M32" s="299" t="s">
        <v>67</v>
      </c>
      <c r="N32" s="300" t="str">
        <f t="shared" si="2"/>
        <v>EURAB3E25Y</v>
      </c>
      <c r="O32" s="300" t="str">
        <v>EURAB3E25Y=ICAP</v>
      </c>
      <c r="P32" s="266">
        <v>0.71699999999999997</v>
      </c>
      <c r="Q32" s="266">
        <v>0.76700000000000002</v>
      </c>
      <c r="R32" s="266">
        <f t="shared" si="3"/>
        <v>0.74199999999999999</v>
      </c>
      <c r="S32" s="266">
        <f t="shared" si="4"/>
        <v>5.0000000000000044E-2</v>
      </c>
      <c r="T32" s="298"/>
      <c r="U32" s="149">
        <v>0.74199999999999999</v>
      </c>
      <c r="V32" s="298"/>
      <c r="W32" s="266">
        <v>0.74199999999999999</v>
      </c>
      <c r="X32" s="303">
        <f>_xll.qlSimpleQuoteSetValue(F32,W32/100,Trigger)</f>
        <v>-1.000000000000046E-5</v>
      </c>
      <c r="Y32" s="208"/>
    </row>
    <row r="33" spans="1:31" ht="11.25" customHeight="1" x14ac:dyDescent="0.2">
      <c r="A33" s="207"/>
      <c r="B33" s="147" t="str">
        <f t="shared" si="0"/>
        <v>26Y</v>
      </c>
      <c r="C33" s="283" t="str">
        <f t="shared" si="0"/>
        <v>AB</v>
      </c>
      <c r="D33" s="284" t="str">
        <f t="shared" si="0"/>
        <v>3E</v>
      </c>
      <c r="E33" s="285" t="str">
        <f t="shared" si="1"/>
        <v>EURAB3E26Y_Quote</v>
      </c>
      <c r="F33" s="285" t="str">
        <f>_xll.qlSimpleQuote(Currency&amp;$C33&amp;$D33&amp;$B33&amp;QuoteSuffix,,RateTickValue,Permanent,Trigger,ObjectOverwrite)</f>
        <v>EURAB3E26Y_Quote#0000</v>
      </c>
      <c r="G33" s="286" t="str">
        <f>_xll.ohRangeRetrieveError(F33)</f>
        <v/>
      </c>
      <c r="H33" s="249"/>
      <c r="J33" s="207"/>
      <c r="K33" s="299" t="s">
        <v>31</v>
      </c>
      <c r="L33" s="299" t="s">
        <v>86</v>
      </c>
      <c r="M33" s="299" t="s">
        <v>67</v>
      </c>
      <c r="N33" s="300" t="str">
        <f t="shared" si="2"/>
        <v>EURAB3E26Y</v>
      </c>
      <c r="O33" s="300" t="str">
        <v>EURAB3E26Y=ICAP</v>
      </c>
      <c r="P33" s="266" t="s">
        <v>145</v>
      </c>
      <c r="Q33" s="266" t="s">
        <v>145</v>
      </c>
      <c r="R33" s="266" t="e">
        <f t="shared" si="3"/>
        <v>#NUM!</v>
      </c>
      <c r="S33" s="266" t="e">
        <f t="shared" si="4"/>
        <v>#NUM!</v>
      </c>
      <c r="T33" s="298"/>
      <c r="U33" s="149" t="e">
        <v>#NUM!</v>
      </c>
      <c r="V33" s="298"/>
      <c r="W33" s="266" t="e">
        <v>#NUM!</v>
      </c>
      <c r="X33" s="303">
        <f>_xll.qlSimpleQuoteSetValue(F33,W33/100,Trigger)</f>
        <v>0</v>
      </c>
      <c r="Y33" s="208"/>
    </row>
    <row r="34" spans="1:31" ht="11.25" customHeight="1" x14ac:dyDescent="0.2">
      <c r="A34" s="207"/>
      <c r="B34" s="147" t="str">
        <f t="shared" si="0"/>
        <v>27Y</v>
      </c>
      <c r="C34" s="283" t="str">
        <f t="shared" si="0"/>
        <v>AB</v>
      </c>
      <c r="D34" s="284" t="str">
        <f t="shared" si="0"/>
        <v>3E</v>
      </c>
      <c r="E34" s="285" t="str">
        <f t="shared" si="1"/>
        <v>EURAB3E27Y_Quote</v>
      </c>
      <c r="F34" s="285" t="str">
        <f>_xll.qlSimpleQuote(Currency&amp;$C34&amp;$D34&amp;$B34&amp;QuoteSuffix,,RateTickValue,Permanent,Trigger,ObjectOverwrite)</f>
        <v>EURAB3E27Y_Quote#0000</v>
      </c>
      <c r="G34" s="286" t="str">
        <f>_xll.ohRangeRetrieveError(F34)</f>
        <v/>
      </c>
      <c r="H34" s="249"/>
      <c r="J34" s="207"/>
      <c r="K34" s="299" t="s">
        <v>30</v>
      </c>
      <c r="L34" s="299" t="s">
        <v>86</v>
      </c>
      <c r="M34" s="299" t="s">
        <v>67</v>
      </c>
      <c r="N34" s="300" t="str">
        <f t="shared" si="2"/>
        <v>EURAB3E27Y</v>
      </c>
      <c r="O34" s="300" t="str">
        <v>EURAB3E27Y=ICAP</v>
      </c>
      <c r="P34" s="266" t="s">
        <v>145</v>
      </c>
      <c r="Q34" s="266" t="s">
        <v>145</v>
      </c>
      <c r="R34" s="266" t="e">
        <f t="shared" si="3"/>
        <v>#NUM!</v>
      </c>
      <c r="S34" s="266" t="e">
        <f t="shared" si="4"/>
        <v>#NUM!</v>
      </c>
      <c r="T34" s="298"/>
      <c r="U34" s="149" t="e">
        <v>#NUM!</v>
      </c>
      <c r="V34" s="298"/>
      <c r="W34" s="266" t="e">
        <v>#NUM!</v>
      </c>
      <c r="X34" s="303">
        <f>_xll.qlSimpleQuoteSetValue(F34,W34/100,Trigger)</f>
        <v>0</v>
      </c>
      <c r="Y34" s="208"/>
    </row>
    <row r="35" spans="1:31" ht="11.25" customHeight="1" x14ac:dyDescent="0.2">
      <c r="A35" s="207"/>
      <c r="B35" s="147" t="str">
        <f t="shared" si="0"/>
        <v>28Y</v>
      </c>
      <c r="C35" s="283" t="str">
        <f t="shared" si="0"/>
        <v>AB</v>
      </c>
      <c r="D35" s="284" t="str">
        <f t="shared" si="0"/>
        <v>3E</v>
      </c>
      <c r="E35" s="285" t="str">
        <f t="shared" si="1"/>
        <v>EURAB3E28Y_Quote</v>
      </c>
      <c r="F35" s="285" t="str">
        <f>_xll.qlSimpleQuote(Currency&amp;$C35&amp;$D35&amp;$B35&amp;QuoteSuffix,,RateTickValue,Permanent,Trigger,ObjectOverwrite)</f>
        <v>EURAB3E28Y_Quote#0000</v>
      </c>
      <c r="G35" s="286" t="str">
        <f>_xll.ohRangeRetrieveError(F35)</f>
        <v/>
      </c>
      <c r="H35" s="249"/>
      <c r="J35" s="207"/>
      <c r="K35" s="299" t="s">
        <v>29</v>
      </c>
      <c r="L35" s="299" t="s">
        <v>86</v>
      </c>
      <c r="M35" s="299" t="s">
        <v>67</v>
      </c>
      <c r="N35" s="300" t="str">
        <f t="shared" si="2"/>
        <v>EURAB3E28Y</v>
      </c>
      <c r="O35" s="300" t="str">
        <v>EURAB3E28Y=ICAP</v>
      </c>
      <c r="P35" s="266" t="s">
        <v>145</v>
      </c>
      <c r="Q35" s="266" t="s">
        <v>145</v>
      </c>
      <c r="R35" s="266" t="e">
        <f t="shared" si="3"/>
        <v>#NUM!</v>
      </c>
      <c r="S35" s="266" t="e">
        <f t="shared" si="4"/>
        <v>#NUM!</v>
      </c>
      <c r="T35" s="298"/>
      <c r="U35" s="149" t="e">
        <v>#NUM!</v>
      </c>
      <c r="V35" s="298"/>
      <c r="W35" s="266" t="e">
        <v>#NUM!</v>
      </c>
      <c r="X35" s="303">
        <f>_xll.qlSimpleQuoteSetValue(F35,W35/100,Trigger)</f>
        <v>0</v>
      </c>
      <c r="Y35" s="208"/>
      <c r="AE35" s="282"/>
    </row>
    <row r="36" spans="1:31" ht="11.25" customHeight="1" x14ac:dyDescent="0.2">
      <c r="A36" s="207"/>
      <c r="B36" s="147" t="str">
        <f t="shared" si="0"/>
        <v>29Y</v>
      </c>
      <c r="C36" s="283" t="str">
        <f t="shared" si="0"/>
        <v>AB</v>
      </c>
      <c r="D36" s="284" t="str">
        <f t="shared" si="0"/>
        <v>3E</v>
      </c>
      <c r="E36" s="285" t="str">
        <f t="shared" si="1"/>
        <v>EURAB3E29Y_Quote</v>
      </c>
      <c r="F36" s="285" t="str">
        <f>_xll.qlSimpleQuote(Currency&amp;$C36&amp;$D36&amp;$B36&amp;QuoteSuffix,,RateTickValue,Permanent,Trigger,ObjectOverwrite)</f>
        <v>EURAB3E29Y_Quote#0000</v>
      </c>
      <c r="G36" s="286" t="str">
        <f>_xll.ohRangeRetrieveError(F36)</f>
        <v/>
      </c>
      <c r="H36" s="249"/>
      <c r="J36" s="207"/>
      <c r="K36" s="299" t="s">
        <v>28</v>
      </c>
      <c r="L36" s="299" t="s">
        <v>86</v>
      </c>
      <c r="M36" s="299" t="s">
        <v>67</v>
      </c>
      <c r="N36" s="300" t="str">
        <f t="shared" si="2"/>
        <v>EURAB3E29Y</v>
      </c>
      <c r="O36" s="300" t="str">
        <v>EURAB3E29Y=ICAP</v>
      </c>
      <c r="P36" s="266" t="s">
        <v>145</v>
      </c>
      <c r="Q36" s="266" t="s">
        <v>145</v>
      </c>
      <c r="R36" s="266" t="e">
        <f t="shared" si="3"/>
        <v>#NUM!</v>
      </c>
      <c r="S36" s="266" t="e">
        <f t="shared" si="4"/>
        <v>#NUM!</v>
      </c>
      <c r="T36" s="298"/>
      <c r="U36" s="149" t="e">
        <v>#NUM!</v>
      </c>
      <c r="V36" s="298"/>
      <c r="W36" s="266" t="e">
        <v>#NUM!</v>
      </c>
      <c r="X36" s="303">
        <f>_xll.qlSimpleQuoteSetValue(F36,W36/100,Trigger)</f>
        <v>0</v>
      </c>
      <c r="Y36" s="208"/>
      <c r="AE36" s="282"/>
    </row>
    <row r="37" spans="1:31" ht="11.25" customHeight="1" x14ac:dyDescent="0.2">
      <c r="A37" s="207"/>
      <c r="B37" s="147" t="str">
        <f t="shared" si="0"/>
        <v>30Y</v>
      </c>
      <c r="C37" s="283" t="str">
        <f t="shared" si="0"/>
        <v>AB</v>
      </c>
      <c r="D37" s="284" t="str">
        <f t="shared" si="0"/>
        <v>3E</v>
      </c>
      <c r="E37" s="285" t="str">
        <f t="shared" si="1"/>
        <v>EURAB3E30Y_Quote</v>
      </c>
      <c r="F37" s="285" t="str">
        <f>_xll.qlSimpleQuote(Currency&amp;$C37&amp;$D37&amp;$B37&amp;QuoteSuffix,,RateTickValue,Permanent,Trigger,ObjectOverwrite)</f>
        <v>EURAB3E30Y_Quote#0000</v>
      </c>
      <c r="G37" s="286" t="str">
        <f>_xll.ohRangeRetrieveError(F37)</f>
        <v/>
      </c>
      <c r="H37" s="249"/>
      <c r="J37" s="207"/>
      <c r="K37" s="299" t="s">
        <v>27</v>
      </c>
      <c r="L37" s="299" t="s">
        <v>86</v>
      </c>
      <c r="M37" s="299" t="s">
        <v>67</v>
      </c>
      <c r="N37" s="300" t="str">
        <f t="shared" si="2"/>
        <v>EURAB3E30Y</v>
      </c>
      <c r="O37" s="300" t="str">
        <v>EURAB3E30Y=ICAP</v>
      </c>
      <c r="P37" s="266">
        <v>0.72</v>
      </c>
      <c r="Q37" s="266">
        <v>0.77</v>
      </c>
      <c r="R37" s="266">
        <f t="shared" si="3"/>
        <v>0.745</v>
      </c>
      <c r="S37" s="266">
        <f t="shared" si="4"/>
        <v>5.0000000000000044E-2</v>
      </c>
      <c r="T37" s="298"/>
      <c r="U37" s="149">
        <v>0.745</v>
      </c>
      <c r="V37" s="298"/>
      <c r="W37" s="266">
        <v>0.745</v>
      </c>
      <c r="X37" s="303">
        <f>_xll.qlSimpleQuoteSetValue(F37,W37/100,Trigger)</f>
        <v>-9.9999999999995925E-6</v>
      </c>
      <c r="Y37" s="208"/>
      <c r="AE37" s="282"/>
    </row>
    <row r="38" spans="1:31" ht="11.25" customHeight="1" x14ac:dyDescent="0.2">
      <c r="A38" s="207"/>
      <c r="B38" s="147" t="str">
        <f t="shared" si="0"/>
        <v>35Y</v>
      </c>
      <c r="C38" s="283" t="str">
        <f t="shared" si="0"/>
        <v>AB</v>
      </c>
      <c r="D38" s="284" t="str">
        <f t="shared" si="0"/>
        <v>3E</v>
      </c>
      <c r="E38" s="285" t="str">
        <f t="shared" si="1"/>
        <v>EURAB3E35Y_Quote</v>
      </c>
      <c r="F38" s="285" t="str">
        <f>_xll.qlSimpleQuote(Currency&amp;$C38&amp;$D38&amp;$B38&amp;QuoteSuffix,,RateTickValue,Permanent,Trigger,ObjectOverwrite)</f>
        <v>EURAB3E35Y_Quote#0000</v>
      </c>
      <c r="G38" s="286" t="str">
        <f>_xll.ohRangeRetrieveError(F38)</f>
        <v/>
      </c>
      <c r="H38" s="249"/>
      <c r="J38" s="207"/>
      <c r="K38" s="299" t="s">
        <v>26</v>
      </c>
      <c r="L38" s="299" t="s">
        <v>86</v>
      </c>
      <c r="M38" s="299" t="s">
        <v>67</v>
      </c>
      <c r="N38" s="300" t="str">
        <f t="shared" si="2"/>
        <v>EURAB3E35Y</v>
      </c>
      <c r="O38" s="300" t="str">
        <v>EURAB3E35Y=ICAP</v>
      </c>
      <c r="P38" s="266" t="s">
        <v>145</v>
      </c>
      <c r="Q38" s="266" t="s">
        <v>145</v>
      </c>
      <c r="R38" s="266" t="e">
        <f t="shared" si="3"/>
        <v>#NUM!</v>
      </c>
      <c r="S38" s="266" t="e">
        <f t="shared" si="4"/>
        <v>#NUM!</v>
      </c>
      <c r="T38" s="298"/>
      <c r="U38" s="149" t="e">
        <v>#NUM!</v>
      </c>
      <c r="V38" s="298"/>
      <c r="W38" s="266" t="e">
        <v>#NUM!</v>
      </c>
      <c r="X38" s="303">
        <f>_xll.qlSimpleQuoteSetValue(F38,W38/100,Trigger)</f>
        <v>0</v>
      </c>
      <c r="Y38" s="208"/>
      <c r="AE38" s="282"/>
    </row>
    <row r="39" spans="1:31" ht="11.25" customHeight="1" x14ac:dyDescent="0.2">
      <c r="A39" s="207"/>
      <c r="B39" s="147" t="str">
        <f t="shared" si="0"/>
        <v>40Y</v>
      </c>
      <c r="C39" s="283" t="str">
        <f t="shared" si="0"/>
        <v>AB</v>
      </c>
      <c r="D39" s="284" t="str">
        <f t="shared" si="0"/>
        <v>3E</v>
      </c>
      <c r="E39" s="285" t="str">
        <f t="shared" si="1"/>
        <v>EURAB3E40Y_Quote</v>
      </c>
      <c r="F39" s="285" t="str">
        <f>_xll.qlSimpleQuote(Currency&amp;$C39&amp;$D39&amp;$B39&amp;QuoteSuffix,,RateTickValue,Permanent,Trigger,ObjectOverwrite)</f>
        <v>EURAB3E40Y_Quote#0000</v>
      </c>
      <c r="G39" s="286" t="str">
        <f>_xll.ohRangeRetrieveError(F39)</f>
        <v/>
      </c>
      <c r="H39" s="249"/>
      <c r="J39" s="207"/>
      <c r="K39" s="299" t="s">
        <v>25</v>
      </c>
      <c r="L39" s="299" t="s">
        <v>86</v>
      </c>
      <c r="M39" s="299" t="s">
        <v>67</v>
      </c>
      <c r="N39" s="300" t="str">
        <f t="shared" si="2"/>
        <v>EURAB3E40Y</v>
      </c>
      <c r="O39" s="300" t="str">
        <v>EURAB3E40Y=ICAP</v>
      </c>
      <c r="P39" s="266">
        <v>0.71699999999999997</v>
      </c>
      <c r="Q39" s="266">
        <v>0.76700000000000002</v>
      </c>
      <c r="R39" s="266">
        <f t="shared" si="3"/>
        <v>0.74199999999999999</v>
      </c>
      <c r="S39" s="266">
        <f t="shared" si="4"/>
        <v>5.0000000000000044E-2</v>
      </c>
      <c r="T39" s="298"/>
      <c r="U39" s="149">
        <v>0.74199999999999999</v>
      </c>
      <c r="V39" s="298"/>
      <c r="W39" s="266">
        <v>0.74199999999999999</v>
      </c>
      <c r="X39" s="303">
        <f>_xll.qlSimpleQuoteSetValue(F39,W39/100,Trigger)</f>
        <v>-1.000000000000046E-5</v>
      </c>
      <c r="Y39" s="208"/>
      <c r="AE39" s="282"/>
    </row>
    <row r="40" spans="1:31" ht="11.25" customHeight="1" x14ac:dyDescent="0.2">
      <c r="A40" s="207"/>
      <c r="B40" s="147" t="str">
        <f t="shared" si="0"/>
        <v>50Y</v>
      </c>
      <c r="C40" s="283" t="str">
        <f t="shared" si="0"/>
        <v>AB</v>
      </c>
      <c r="D40" s="284" t="str">
        <f t="shared" si="0"/>
        <v>3E</v>
      </c>
      <c r="E40" s="285" t="str">
        <f t="shared" si="1"/>
        <v>EURAB3E50Y_Quote</v>
      </c>
      <c r="F40" s="285" t="str">
        <f>_xll.qlSimpleQuote(Currency&amp;$C40&amp;$D40&amp;$B40&amp;QuoteSuffix,,RateTickValue,Permanent,Trigger,ObjectOverwrite)</f>
        <v>EURAB3E50Y_Quote#0000</v>
      </c>
      <c r="G40" s="286" t="str">
        <f>_xll.ohRangeRetrieveError(F40)</f>
        <v/>
      </c>
      <c r="H40" s="249"/>
      <c r="J40" s="207"/>
      <c r="K40" s="299" t="s">
        <v>24</v>
      </c>
      <c r="L40" s="299" t="s">
        <v>86</v>
      </c>
      <c r="M40" s="299" t="s">
        <v>67</v>
      </c>
      <c r="N40" s="300" t="str">
        <f t="shared" si="2"/>
        <v>EURAB3E50Y</v>
      </c>
      <c r="O40" s="300" t="str">
        <v>EURAB3E50Y=ICAP</v>
      </c>
      <c r="P40" s="266">
        <v>0.68</v>
      </c>
      <c r="Q40" s="266">
        <v>0.73</v>
      </c>
      <c r="R40" s="266">
        <f t="shared" si="3"/>
        <v>0.70500000000000007</v>
      </c>
      <c r="S40" s="266">
        <f t="shared" si="4"/>
        <v>5.0000000000000044E-2</v>
      </c>
      <c r="T40" s="298"/>
      <c r="U40" s="149">
        <v>0.70500000000000007</v>
      </c>
      <c r="V40" s="298"/>
      <c r="W40" s="266">
        <v>0.70500000000000007</v>
      </c>
      <c r="X40" s="303">
        <f>_xll.qlSimpleQuoteSetValue(F40,W40/100,Trigger)</f>
        <v>-9.9999999999987252E-6</v>
      </c>
      <c r="Y40" s="208"/>
      <c r="AE40" s="282"/>
    </row>
    <row r="41" spans="1:31" ht="11.25" customHeight="1" x14ac:dyDescent="0.2">
      <c r="A41" s="207"/>
      <c r="B41" s="148" t="str">
        <f t="shared" si="0"/>
        <v>60Y</v>
      </c>
      <c r="C41" s="287" t="str">
        <f t="shared" si="0"/>
        <v>AB</v>
      </c>
      <c r="D41" s="288" t="str">
        <f t="shared" si="0"/>
        <v>3E</v>
      </c>
      <c r="E41" s="289" t="str">
        <f t="shared" si="1"/>
        <v>EURAB3E60Y_Quote</v>
      </c>
      <c r="F41" s="289" t="str">
        <f>_xll.qlSimpleQuote(Currency&amp;$C41&amp;$D41&amp;$B41&amp;QuoteSuffix,,RateTickValue,Permanent,Trigger,ObjectOverwrite)</f>
        <v>EURAB3E60Y_Quote#0000</v>
      </c>
      <c r="G41" s="290" t="str">
        <f>_xll.ohRangeRetrieveError(F41)</f>
        <v/>
      </c>
      <c r="H41" s="249"/>
      <c r="J41" s="207"/>
      <c r="K41" s="299" t="s">
        <v>23</v>
      </c>
      <c r="L41" s="299" t="s">
        <v>86</v>
      </c>
      <c r="M41" s="299" t="s">
        <v>67</v>
      </c>
      <c r="N41" s="300" t="str">
        <f t="shared" si="2"/>
        <v>EURAB3E60Y</v>
      </c>
      <c r="O41" s="300" t="str">
        <v>EURAB3E60Y=ICAP</v>
      </c>
      <c r="P41" s="266">
        <v>0.66</v>
      </c>
      <c r="Q41" s="266">
        <v>0.71</v>
      </c>
      <c r="R41" s="266">
        <f t="shared" si="3"/>
        <v>0.68500000000000005</v>
      </c>
      <c r="S41" s="268">
        <f t="shared" si="4"/>
        <v>5.0000000000000044E-2</v>
      </c>
      <c r="T41" s="298"/>
      <c r="U41" s="151">
        <v>0.68500000000000005</v>
      </c>
      <c r="V41" s="298"/>
      <c r="W41" s="268">
        <v>0.68500000000000005</v>
      </c>
      <c r="X41" s="304">
        <f>_xll.qlSimpleQuoteSetValue(F41,W41/100,Trigger)</f>
        <v>-9.9999999999995925E-6</v>
      </c>
      <c r="Y41" s="208"/>
      <c r="AE41" s="282"/>
    </row>
    <row r="42" spans="1:31" ht="11.25" customHeight="1" x14ac:dyDescent="0.2">
      <c r="A42" s="250"/>
      <c r="B42" s="251"/>
      <c r="C42" s="251"/>
      <c r="D42" s="251"/>
      <c r="E42" s="251"/>
      <c r="F42" s="252"/>
      <c r="G42" s="252"/>
      <c r="H42" s="253"/>
      <c r="J42" s="296"/>
      <c r="K42" s="354"/>
      <c r="L42" s="291"/>
      <c r="M42" s="291"/>
      <c r="N42" s="291"/>
      <c r="O42" s="291"/>
      <c r="P42" s="291"/>
      <c r="Q42" s="291"/>
      <c r="R42" s="291"/>
      <c r="S42" s="251"/>
      <c r="T42" s="297"/>
      <c r="U42" s="297"/>
      <c r="V42" s="297"/>
      <c r="W42" s="297"/>
      <c r="X42" s="297"/>
      <c r="Y42" s="292"/>
    </row>
  </sheetData>
  <conditionalFormatting sqref="X5:X10">
    <cfRule type="cellIs" dxfId="19" priority="7" stopIfTrue="1" operator="greaterThan">
      <formula>0</formula>
    </cfRule>
    <cfRule type="cellIs" dxfId="18" priority="8" stopIfTrue="1" operator="lessThan">
      <formula>0</formula>
    </cfRule>
  </conditionalFormatting>
  <conditionalFormatting sqref="X11:X12">
    <cfRule type="cellIs" dxfId="17" priority="5" stopIfTrue="1" operator="greaterThan">
      <formula>0</formula>
    </cfRule>
    <cfRule type="cellIs" dxfId="16" priority="6" stopIfTrue="1" operator="lessThan">
      <formula>0</formula>
    </cfRule>
  </conditionalFormatting>
  <conditionalFormatting sqref="X13:X17 X19:X23 X25:X29 X31:X35 X37:X41">
    <cfRule type="cellIs" dxfId="15" priority="3" stopIfTrue="1" operator="greaterThan">
      <formula>0</formula>
    </cfRule>
    <cfRule type="cellIs" dxfId="14" priority="4" stopIfTrue="1" operator="lessThan">
      <formula>0</formula>
    </cfRule>
  </conditionalFormatting>
  <conditionalFormatting sqref="X18 X24 X30 X36">
    <cfRule type="cellIs" dxfId="13" priority="1" stopIfTrue="1" operator="greaterThan">
      <formula>0</formula>
    </cfRule>
    <cfRule type="cellIs" dxfId="1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9"/>
  <dimension ref="A1:AD47"/>
  <sheetViews>
    <sheetView showGridLines="0" topLeftCell="I1" workbookViewId="0">
      <selection activeCell="X2" sqref="X2"/>
    </sheetView>
  </sheetViews>
  <sheetFormatPr defaultRowHeight="11.25"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28515625" style="13" customWidth="1"/>
    <col min="14" max="14" width="14.7109375" style="13" customWidth="1"/>
    <col min="15" max="15" width="18.7109375" style="13" customWidth="1"/>
    <col min="16" max="19" width="10.7109375" style="13" customWidth="1"/>
    <col min="20" max="20" width="2.7109375" style="13" customWidth="1"/>
    <col min="21" max="21" width="10.7109375" style="13" customWidth="1"/>
    <col min="22" max="22" width="2.7109375" style="13" customWidth="1"/>
    <col min="23" max="24" width="10.7109375" style="13" customWidth="1"/>
    <col min="25" max="26" width="2.7109375" style="13" customWidth="1"/>
    <col min="27" max="16384" width="9.140625" style="13"/>
  </cols>
  <sheetData>
    <row r="1" spans="1:30" x14ac:dyDescent="0.2">
      <c r="A1" s="243"/>
      <c r="B1" s="236"/>
      <c r="C1" s="86"/>
      <c r="D1" s="86"/>
      <c r="E1" s="86"/>
      <c r="F1" s="367"/>
      <c r="G1" s="86"/>
      <c r="H1" s="87"/>
      <c r="J1" s="235" t="s">
        <v>224</v>
      </c>
      <c r="K1" s="206"/>
      <c r="L1" s="206"/>
      <c r="M1" s="206"/>
      <c r="N1" s="206"/>
      <c r="O1" s="206"/>
      <c r="P1" s="206"/>
      <c r="Q1" s="206"/>
      <c r="R1" s="206"/>
      <c r="S1" s="206"/>
      <c r="T1" s="206"/>
      <c r="U1" s="206"/>
      <c r="V1" s="206"/>
      <c r="W1" s="206"/>
      <c r="X1" s="206"/>
      <c r="Y1" s="247"/>
    </row>
    <row r="2" spans="1:30" x14ac:dyDescent="0.2">
      <c r="A2" s="88"/>
      <c r="B2" s="203"/>
      <c r="C2" s="203"/>
      <c r="D2" s="203"/>
      <c r="E2" s="203"/>
      <c r="F2" s="91"/>
      <c r="G2" s="203"/>
      <c r="H2" s="245"/>
      <c r="J2" s="248"/>
      <c r="K2" s="202"/>
      <c r="L2" s="308"/>
      <c r="M2" s="308"/>
      <c r="N2" s="308"/>
      <c r="O2" s="294" t="str">
        <f>VLOOKUP(J1,AreaTable,2,FALSE)</f>
        <v>ICAP</v>
      </c>
      <c r="P2" s="205"/>
      <c r="Q2" s="205"/>
      <c r="R2" s="202"/>
      <c r="S2" s="202"/>
      <c r="T2" s="205"/>
      <c r="U2" s="205"/>
      <c r="V2" s="205"/>
      <c r="W2" s="205"/>
      <c r="X2" s="224">
        <f>_xll.ohTrigger(X5:X41)</f>
        <v>153</v>
      </c>
      <c r="Y2" s="249"/>
    </row>
    <row r="3" spans="1:30" x14ac:dyDescent="0.2">
      <c r="A3" s="237"/>
      <c r="B3" s="203"/>
      <c r="C3" s="203"/>
      <c r="D3" s="203"/>
      <c r="E3" s="203"/>
      <c r="F3" s="91"/>
      <c r="G3" s="203"/>
      <c r="H3" s="245"/>
      <c r="J3" s="207"/>
      <c r="K3" s="205"/>
      <c r="L3" s="202"/>
      <c r="M3" s="202"/>
      <c r="N3" s="202"/>
      <c r="O3" s="202"/>
      <c r="P3" s="202"/>
      <c r="Q3" s="202"/>
      <c r="R3" s="202"/>
      <c r="S3" s="202"/>
      <c r="T3" s="205"/>
      <c r="U3" s="205"/>
      <c r="V3" s="205"/>
      <c r="W3" s="202"/>
      <c r="X3" s="238"/>
      <c r="Y3" s="208"/>
    </row>
    <row r="4" spans="1:30" ht="21" customHeight="1" x14ac:dyDescent="0.2">
      <c r="A4" s="207"/>
      <c r="B4" s="219" t="s">
        <v>20</v>
      </c>
      <c r="C4" s="219"/>
      <c r="D4" s="219"/>
      <c r="E4" s="220" t="s">
        <v>183</v>
      </c>
      <c r="F4" s="220" t="s">
        <v>203</v>
      </c>
      <c r="G4" s="246" t="s">
        <v>202</v>
      </c>
      <c r="H4" s="249"/>
      <c r="J4" s="207"/>
      <c r="K4" s="221"/>
      <c r="L4" s="223"/>
      <c r="M4" s="221"/>
      <c r="N4" s="221" t="s">
        <v>150</v>
      </c>
      <c r="O4" s="222" t="str">
        <f>_xll.RData(O5:O41,P4:Q4,,ReutersRtMode,,P5)</f>
        <v>Paused at 17:15:04</v>
      </c>
      <c r="P4" s="212" t="s">
        <v>119</v>
      </c>
      <c r="Q4" s="212" t="s">
        <v>95</v>
      </c>
      <c r="R4" s="213" t="s">
        <v>214</v>
      </c>
      <c r="S4" s="213" t="s">
        <v>199</v>
      </c>
      <c r="T4" s="205"/>
      <c r="U4" s="212" t="s">
        <v>116</v>
      </c>
      <c r="V4" s="205"/>
      <c r="W4" s="221" t="s">
        <v>114</v>
      </c>
      <c r="X4" s="221" t="s">
        <v>113</v>
      </c>
      <c r="Y4" s="208"/>
    </row>
    <row r="5" spans="1:30" x14ac:dyDescent="0.2">
      <c r="A5" s="207"/>
      <c r="B5" s="147" t="str">
        <f t="shared" ref="B5:B41" si="0">K5</f>
        <v>1Y</v>
      </c>
      <c r="C5" s="283" t="str">
        <f t="shared" ref="C5:C41" si="1">L5</f>
        <v>AB</v>
      </c>
      <c r="D5" s="284" t="str">
        <f t="shared" ref="D5:D41" si="2">M5</f>
        <v>6E</v>
      </c>
      <c r="E5" s="285" t="str">
        <f t="shared" ref="E5:E41" si="3">Currency&amp;$C5&amp;$D5&amp;$B5&amp;QuoteSuffix</f>
        <v>EURAB6E1Y_Quote</v>
      </c>
      <c r="F5" s="285" t="str">
        <f>_xll.qlSimpleQuote(Currency&amp;$C5&amp;$D5&amp;$B5&amp;QuoteSuffix,,RateTickValue,Permanent,Trigger,ObjectOverwrite)</f>
        <v>EURAB6E1Y_Quote#0000</v>
      </c>
      <c r="G5" s="286" t="str">
        <f>_xll.ohRangeRetrieveError(F5)</f>
        <v/>
      </c>
      <c r="H5" s="249"/>
      <c r="J5" s="207"/>
      <c r="K5" s="299" t="s">
        <v>5</v>
      </c>
      <c r="L5" s="299" t="s">
        <v>86</v>
      </c>
      <c r="M5" s="299" t="s">
        <v>61</v>
      </c>
      <c r="N5" s="300" t="str">
        <f t="shared" ref="N5:N41" si="4">Currency&amp;$L5&amp;$M5&amp;$K5</f>
        <v>EURAB6E1Y</v>
      </c>
      <c r="O5" s="300" t="str">
        <f t="array" ref="O5:O41">Instruments&amp;"="&amp;VLOOKUP(Contributor,ContributorTable,2,FALSE)</f>
        <v>EURAB6E1Y=ICAP</v>
      </c>
      <c r="P5" s="266">
        <v>-0.221</v>
      </c>
      <c r="Q5" s="266">
        <v>-0.18099999999999999</v>
      </c>
      <c r="R5" s="266">
        <f t="shared" ref="R5:R41" si="5">IF(ISERROR(AVERAGE(P5,Q5)),#NUM!,AVERAGE(P5,Q5))</f>
        <v>-0.20100000000000001</v>
      </c>
      <c r="S5" s="266">
        <f t="shared" ref="S5:S41" si="6">(R5-P5)*2</f>
        <v>3.999999999999998E-2</v>
      </c>
      <c r="T5" s="298"/>
      <c r="U5" s="149">
        <v>-0.20100000000000001</v>
      </c>
      <c r="V5" s="298"/>
      <c r="W5" s="266">
        <f t="array" ref="W5:W41">QuoteLive</f>
        <v>-0.20100000000000001</v>
      </c>
      <c r="X5" s="303">
        <f>_xll.qlSimpleQuoteSetValue(F5,W5/100,Trigger)</f>
        <v>0</v>
      </c>
      <c r="Y5" s="208"/>
    </row>
    <row r="6" spans="1:30" x14ac:dyDescent="0.2">
      <c r="A6" s="207"/>
      <c r="B6" s="147" t="str">
        <f t="shared" si="0"/>
        <v>15M</v>
      </c>
      <c r="C6" s="283" t="str">
        <f t="shared" si="1"/>
        <v>AB</v>
      </c>
      <c r="D6" s="284" t="str">
        <f t="shared" si="2"/>
        <v>6E</v>
      </c>
      <c r="E6" s="285" t="str">
        <f t="shared" si="3"/>
        <v>EURAB6E15M_Quote</v>
      </c>
      <c r="F6" s="285" t="str">
        <f>_xll.qlSimpleQuote(Currency&amp;$C6&amp;$D6&amp;$B6&amp;QuoteSuffix,,RateTickValue,Permanent,Trigger,ObjectOverwrite)</f>
        <v>EURAB6E15M_Quote#0000</v>
      </c>
      <c r="G6" s="286" t="str">
        <f>_xll.ohRangeRetrieveError(F6)</f>
        <v/>
      </c>
      <c r="H6" s="249"/>
      <c r="J6" s="207"/>
      <c r="K6" s="299" t="s">
        <v>65</v>
      </c>
      <c r="L6" s="299" t="s">
        <v>86</v>
      </c>
      <c r="M6" s="299" t="s">
        <v>61</v>
      </c>
      <c r="N6" s="300" t="str">
        <f t="shared" si="4"/>
        <v>EURAB6E15M</v>
      </c>
      <c r="O6" s="300" t="str">
        <v>EURAB6E15M=ICAP</v>
      </c>
      <c r="P6" s="266">
        <v>-0.25600000000000001</v>
      </c>
      <c r="Q6" s="266">
        <v>-0.20600000000000002</v>
      </c>
      <c r="R6" s="266">
        <f t="shared" si="5"/>
        <v>-0.23100000000000001</v>
      </c>
      <c r="S6" s="266">
        <f t="shared" si="6"/>
        <v>4.9999999999999989E-2</v>
      </c>
      <c r="T6" s="298"/>
      <c r="U6" s="149">
        <v>-0.23100000000000001</v>
      </c>
      <c r="V6" s="298"/>
      <c r="W6" s="266">
        <v>-0.23100000000000001</v>
      </c>
      <c r="X6" s="303">
        <f>_xll.qlSimpleQuoteSetValue(F6,W6/100,Trigger)</f>
        <v>0</v>
      </c>
      <c r="Y6" s="208"/>
      <c r="AD6" s="174"/>
    </row>
    <row r="7" spans="1:30" x14ac:dyDescent="0.2">
      <c r="A7" s="207"/>
      <c r="B7" s="147" t="str">
        <f t="shared" si="0"/>
        <v>18M</v>
      </c>
      <c r="C7" s="283" t="str">
        <f t="shared" si="1"/>
        <v>AB</v>
      </c>
      <c r="D7" s="284" t="str">
        <f t="shared" si="2"/>
        <v>6E</v>
      </c>
      <c r="E7" s="285" t="str">
        <f t="shared" si="3"/>
        <v>EURAB6E18M_Quote</v>
      </c>
      <c r="F7" s="285" t="str">
        <f>_xll.qlSimpleQuote(Currency&amp;$C7&amp;$D7&amp;$B7&amp;QuoteSuffix,,RateTickValue,Permanent,Trigger,ObjectOverwrite)</f>
        <v>EURAB6E18M_Quote#0000</v>
      </c>
      <c r="G7" s="286" t="str">
        <f>_xll.ohRangeRetrieveError(F7)</f>
        <v/>
      </c>
      <c r="H7" s="249"/>
      <c r="J7" s="207"/>
      <c r="K7" s="299" t="s">
        <v>64</v>
      </c>
      <c r="L7" s="299" t="s">
        <v>86</v>
      </c>
      <c r="M7" s="299" t="s">
        <v>61</v>
      </c>
      <c r="N7" s="300" t="str">
        <f t="shared" si="4"/>
        <v>EURAB6E18M</v>
      </c>
      <c r="O7" s="300" t="str">
        <v>EURAB6E18M=ICAP</v>
      </c>
      <c r="P7" s="266">
        <v>-0.23500000000000001</v>
      </c>
      <c r="Q7" s="266">
        <v>-0.185</v>
      </c>
      <c r="R7" s="266">
        <f t="shared" si="5"/>
        <v>-0.21000000000000002</v>
      </c>
      <c r="S7" s="266">
        <f t="shared" si="6"/>
        <v>4.9999999999999989E-2</v>
      </c>
      <c r="T7" s="298"/>
      <c r="U7" s="149">
        <v>-0.21000000000000002</v>
      </c>
      <c r="V7" s="298"/>
      <c r="W7" s="266">
        <v>-0.21000000000000002</v>
      </c>
      <c r="X7" s="303">
        <f>_xll.qlSimpleQuoteSetValue(F7,W7/100,Trigger)</f>
        <v>0</v>
      </c>
      <c r="Y7" s="208"/>
      <c r="AD7" s="174"/>
    </row>
    <row r="8" spans="1:30" x14ac:dyDescent="0.2">
      <c r="A8" s="207"/>
      <c r="B8" s="147" t="str">
        <f t="shared" si="0"/>
        <v>21M</v>
      </c>
      <c r="C8" s="283" t="str">
        <f t="shared" si="1"/>
        <v>AB</v>
      </c>
      <c r="D8" s="284" t="str">
        <f t="shared" si="2"/>
        <v>6E</v>
      </c>
      <c r="E8" s="285" t="str">
        <f t="shared" si="3"/>
        <v>EURAB6E21M_Quote</v>
      </c>
      <c r="F8" s="285" t="str">
        <f>_xll.qlSimpleQuote(Currency&amp;$C8&amp;$D8&amp;$B8&amp;QuoteSuffix,,RateTickValue,Permanent,Trigger,ObjectOverwrite)</f>
        <v>EURAB6E21M_Quote#0000</v>
      </c>
      <c r="G8" s="286" t="str">
        <f>_xll.ohRangeRetrieveError(F8)</f>
        <v/>
      </c>
      <c r="H8" s="249"/>
      <c r="J8" s="207"/>
      <c r="K8" s="299" t="s">
        <v>63</v>
      </c>
      <c r="L8" s="299" t="s">
        <v>86</v>
      </c>
      <c r="M8" s="299" t="s">
        <v>61</v>
      </c>
      <c r="N8" s="300" t="str">
        <f t="shared" si="4"/>
        <v>EURAB6E21M</v>
      </c>
      <c r="O8" s="300" t="str">
        <v>EURAB6E21M=ICAP</v>
      </c>
      <c r="P8" s="266">
        <v>-0.25600000000000001</v>
      </c>
      <c r="Q8" s="266">
        <v>-0.20600000000000002</v>
      </c>
      <c r="R8" s="266">
        <f t="shared" si="5"/>
        <v>-0.23100000000000001</v>
      </c>
      <c r="S8" s="266">
        <f t="shared" si="6"/>
        <v>4.9999999999999989E-2</v>
      </c>
      <c r="T8" s="298"/>
      <c r="U8" s="149">
        <v>-0.23100000000000001</v>
      </c>
      <c r="V8" s="298"/>
      <c r="W8" s="266">
        <v>-0.23100000000000001</v>
      </c>
      <c r="X8" s="303">
        <f>_xll.qlSimpleQuoteSetValue(F8,W8/100,Trigger)</f>
        <v>0</v>
      </c>
      <c r="Y8" s="208"/>
    </row>
    <row r="9" spans="1:30" x14ac:dyDescent="0.2">
      <c r="A9" s="207"/>
      <c r="B9" s="147" t="str">
        <f t="shared" si="0"/>
        <v>2Y</v>
      </c>
      <c r="C9" s="283" t="str">
        <f t="shared" si="1"/>
        <v>AB</v>
      </c>
      <c r="D9" s="284" t="str">
        <f t="shared" si="2"/>
        <v>6E</v>
      </c>
      <c r="E9" s="285" t="str">
        <f t="shared" si="3"/>
        <v>EURAB6E2Y_Quote</v>
      </c>
      <c r="F9" s="285" t="str">
        <f>_xll.qlSimpleQuote(Currency&amp;$C9&amp;$D9&amp;$B9&amp;QuoteSuffix,,RateTickValue,Permanent,Trigger,ObjectOverwrite)</f>
        <v>EURAB6E2Y_Quote#0000</v>
      </c>
      <c r="G9" s="286" t="str">
        <f>_xll.ohRangeRetrieveError(F9)</f>
        <v/>
      </c>
      <c r="H9" s="249"/>
      <c r="J9" s="207"/>
      <c r="K9" s="299" t="s">
        <v>55</v>
      </c>
      <c r="L9" s="299" t="s">
        <v>86</v>
      </c>
      <c r="M9" s="299" t="s">
        <v>61</v>
      </c>
      <c r="N9" s="300" t="str">
        <f t="shared" si="4"/>
        <v>EURAB6E2Y</v>
      </c>
      <c r="O9" s="300" t="str">
        <v>EURAB6E2Y=ICAP</v>
      </c>
      <c r="P9" s="266">
        <v>-0.23500000000000001</v>
      </c>
      <c r="Q9" s="266">
        <v>-0.19500000000000001</v>
      </c>
      <c r="R9" s="266">
        <f t="shared" si="5"/>
        <v>-0.21500000000000002</v>
      </c>
      <c r="S9" s="266">
        <f t="shared" si="6"/>
        <v>3.999999999999998E-2</v>
      </c>
      <c r="T9" s="298"/>
      <c r="U9" s="149">
        <v>-0.21500000000000002</v>
      </c>
      <c r="V9" s="298"/>
      <c r="W9" s="266">
        <v>-0.21500000000000002</v>
      </c>
      <c r="X9" s="303">
        <f>_xll.qlSimpleQuoteSetValue(F9,W9/100,Trigger)</f>
        <v>0</v>
      </c>
      <c r="Y9" s="208"/>
    </row>
    <row r="10" spans="1:30" x14ac:dyDescent="0.2">
      <c r="A10" s="207"/>
      <c r="B10" s="147" t="str">
        <f t="shared" si="0"/>
        <v>3Y</v>
      </c>
      <c r="C10" s="283" t="str">
        <f t="shared" si="1"/>
        <v>AB</v>
      </c>
      <c r="D10" s="284" t="str">
        <f t="shared" si="2"/>
        <v>6E</v>
      </c>
      <c r="E10" s="285" t="str">
        <f t="shared" si="3"/>
        <v>EURAB6E3Y_Quote</v>
      </c>
      <c r="F10" s="285" t="str">
        <f>_xll.qlSimpleQuote(Currency&amp;$C10&amp;$D10&amp;$B10&amp;QuoteSuffix,,RateTickValue,Permanent,Trigger,ObjectOverwrite)</f>
        <v>EURAB6E3Y_Quote#0000</v>
      </c>
      <c r="G10" s="286" t="str">
        <f>_xll.ohRangeRetrieveError(F10)</f>
        <v/>
      </c>
      <c r="H10" s="249"/>
      <c r="J10" s="207"/>
      <c r="K10" s="299" t="s">
        <v>54</v>
      </c>
      <c r="L10" s="299" t="s">
        <v>86</v>
      </c>
      <c r="M10" s="299" t="s">
        <v>61</v>
      </c>
      <c r="N10" s="300" t="str">
        <f t="shared" si="4"/>
        <v>EURAB6E3Y</v>
      </c>
      <c r="O10" s="300" t="str">
        <v>EURAB6E3Y=ICAP</v>
      </c>
      <c r="P10" s="266">
        <v>-0.22700000000000001</v>
      </c>
      <c r="Q10" s="266">
        <v>-0.187</v>
      </c>
      <c r="R10" s="266">
        <f t="shared" si="5"/>
        <v>-0.20700000000000002</v>
      </c>
      <c r="S10" s="266">
        <f t="shared" si="6"/>
        <v>3.999999999999998E-2</v>
      </c>
      <c r="T10" s="298"/>
      <c r="U10" s="149">
        <v>-0.20700000000000002</v>
      </c>
      <c r="V10" s="298"/>
      <c r="W10" s="266">
        <v>-0.20700000000000002</v>
      </c>
      <c r="X10" s="303">
        <f>_xll.qlSimpleQuoteSetValue(F10,W10/100,Trigger)</f>
        <v>0</v>
      </c>
      <c r="Y10" s="208"/>
    </row>
    <row r="11" spans="1:30" x14ac:dyDescent="0.2">
      <c r="A11" s="207"/>
      <c r="B11" s="147" t="str">
        <f t="shared" si="0"/>
        <v>4Y</v>
      </c>
      <c r="C11" s="283" t="str">
        <f t="shared" si="1"/>
        <v>AB</v>
      </c>
      <c r="D11" s="284" t="str">
        <f t="shared" si="2"/>
        <v>6E</v>
      </c>
      <c r="E11" s="285" t="str">
        <f t="shared" si="3"/>
        <v>EURAB6E4Y_Quote</v>
      </c>
      <c r="F11" s="285" t="str">
        <f>_xll.qlSimpleQuote(Currency&amp;$C11&amp;$D11&amp;$B11&amp;QuoteSuffix,,RateTickValue,Permanent,Trigger,ObjectOverwrite)</f>
        <v>EURAB6E4Y_Quote#0000</v>
      </c>
      <c r="G11" s="286" t="str">
        <f>_xll.ohRangeRetrieveError(F11)</f>
        <v/>
      </c>
      <c r="H11" s="249"/>
      <c r="J11" s="207"/>
      <c r="K11" s="299" t="s">
        <v>53</v>
      </c>
      <c r="L11" s="299" t="s">
        <v>86</v>
      </c>
      <c r="M11" s="299" t="s">
        <v>61</v>
      </c>
      <c r="N11" s="300" t="str">
        <f t="shared" si="4"/>
        <v>EURAB6E4Y</v>
      </c>
      <c r="O11" s="300" t="str">
        <v>EURAB6E4Y=ICAP</v>
      </c>
      <c r="P11" s="266">
        <v>-0.188</v>
      </c>
      <c r="Q11" s="266">
        <v>-0.14799999999999999</v>
      </c>
      <c r="R11" s="266">
        <f t="shared" si="5"/>
        <v>-0.16799999999999998</v>
      </c>
      <c r="S11" s="266">
        <f t="shared" si="6"/>
        <v>4.0000000000000036E-2</v>
      </c>
      <c r="T11" s="298"/>
      <c r="U11" s="149">
        <v>-0.16799999999999998</v>
      </c>
      <c r="V11" s="298"/>
      <c r="W11" s="266">
        <v>-0.16799999999999998</v>
      </c>
      <c r="X11" s="303">
        <f>_xll.qlSimpleQuoteSetValue(F11,W11/100,Trigger)</f>
        <v>0</v>
      </c>
      <c r="Y11" s="208"/>
    </row>
    <row r="12" spans="1:30" x14ac:dyDescent="0.2">
      <c r="A12" s="207"/>
      <c r="B12" s="147" t="str">
        <f t="shared" si="0"/>
        <v>5Y</v>
      </c>
      <c r="C12" s="283" t="str">
        <f t="shared" si="1"/>
        <v>AB</v>
      </c>
      <c r="D12" s="284" t="str">
        <f t="shared" si="2"/>
        <v>6E</v>
      </c>
      <c r="E12" s="285" t="str">
        <f t="shared" si="3"/>
        <v>EURAB6E5Y_Quote</v>
      </c>
      <c r="F12" s="285" t="str">
        <f>_xll.qlSimpleQuote(Currency&amp;$C12&amp;$D12&amp;$B12&amp;QuoteSuffix,,RateTickValue,Permanent,Trigger,ObjectOverwrite)</f>
        <v>EURAB6E5Y_Quote#0000</v>
      </c>
      <c r="G12" s="286" t="str">
        <f>_xll.ohRangeRetrieveError(F12)</f>
        <v/>
      </c>
      <c r="H12" s="249"/>
      <c r="J12" s="207"/>
      <c r="K12" s="299" t="s">
        <v>52</v>
      </c>
      <c r="L12" s="299" t="s">
        <v>86</v>
      </c>
      <c r="M12" s="299" t="s">
        <v>61</v>
      </c>
      <c r="N12" s="300" t="str">
        <f t="shared" si="4"/>
        <v>EURAB6E5Y</v>
      </c>
      <c r="O12" s="300" t="str">
        <v>EURAB6E5Y=ICAP</v>
      </c>
      <c r="P12" s="266">
        <v>-0.12</v>
      </c>
      <c r="Q12" s="266">
        <v>-0.08</v>
      </c>
      <c r="R12" s="266">
        <f t="shared" si="5"/>
        <v>-0.1</v>
      </c>
      <c r="S12" s="266">
        <f t="shared" si="6"/>
        <v>3.999999999999998E-2</v>
      </c>
      <c r="T12" s="298"/>
      <c r="U12" s="149">
        <v>-0.1</v>
      </c>
      <c r="V12" s="298"/>
      <c r="W12" s="266">
        <v>-0.1</v>
      </c>
      <c r="X12" s="303">
        <f>_xll.qlSimpleQuoteSetValue(F12,W12/100,Trigger)</f>
        <v>0</v>
      </c>
      <c r="Y12" s="208"/>
    </row>
    <row r="13" spans="1:30" x14ac:dyDescent="0.2">
      <c r="A13" s="207"/>
      <c r="B13" s="147" t="str">
        <f t="shared" si="0"/>
        <v>6Y</v>
      </c>
      <c r="C13" s="283" t="str">
        <f t="shared" si="1"/>
        <v>AB</v>
      </c>
      <c r="D13" s="284" t="str">
        <f t="shared" si="2"/>
        <v>6E</v>
      </c>
      <c r="E13" s="285" t="str">
        <f t="shared" si="3"/>
        <v>EURAB6E6Y_Quote</v>
      </c>
      <c r="F13" s="285" t="str">
        <f>_xll.qlSimpleQuote(Currency&amp;$C13&amp;$D13&amp;$B13&amp;QuoteSuffix,,RateTickValue,Permanent,Trigger,ObjectOverwrite)</f>
        <v>EURAB6E6Y_Quote#0000</v>
      </c>
      <c r="G13" s="286" t="str">
        <f>_xll.ohRangeRetrieveError(F13)</f>
        <v/>
      </c>
      <c r="H13" s="249"/>
      <c r="J13" s="207"/>
      <c r="K13" s="299" t="s">
        <v>51</v>
      </c>
      <c r="L13" s="299" t="s">
        <v>86</v>
      </c>
      <c r="M13" s="299" t="s">
        <v>61</v>
      </c>
      <c r="N13" s="300" t="str">
        <f t="shared" si="4"/>
        <v>EURAB6E6Y</v>
      </c>
      <c r="O13" s="300" t="str">
        <v>EURAB6E6Y=ICAP</v>
      </c>
      <c r="P13" s="266">
        <v>-3.9E-2</v>
      </c>
      <c r="Q13" s="266">
        <v>1E-3</v>
      </c>
      <c r="R13" s="266">
        <f t="shared" si="5"/>
        <v>-1.9E-2</v>
      </c>
      <c r="S13" s="266">
        <f t="shared" si="6"/>
        <v>0.04</v>
      </c>
      <c r="T13" s="298"/>
      <c r="U13" s="149">
        <v>-1.9E-2</v>
      </c>
      <c r="V13" s="298"/>
      <c r="W13" s="266">
        <v>-1.9E-2</v>
      </c>
      <c r="X13" s="303">
        <f>_xll.qlSimpleQuoteSetValue(F13,W13/100,Trigger)</f>
        <v>-9.9999999999999991E-6</v>
      </c>
      <c r="Y13" s="208"/>
    </row>
    <row r="14" spans="1:30" x14ac:dyDescent="0.2">
      <c r="A14" s="207"/>
      <c r="B14" s="147" t="str">
        <f t="shared" si="0"/>
        <v>7Y</v>
      </c>
      <c r="C14" s="283" t="str">
        <f t="shared" si="1"/>
        <v>AB</v>
      </c>
      <c r="D14" s="284" t="str">
        <f t="shared" si="2"/>
        <v>6E</v>
      </c>
      <c r="E14" s="285" t="str">
        <f t="shared" si="3"/>
        <v>EURAB6E7Y_Quote</v>
      </c>
      <c r="F14" s="285" t="str">
        <f>_xll.qlSimpleQuote(Currency&amp;$C14&amp;$D14&amp;$B14&amp;QuoteSuffix,,RateTickValue,Permanent,Trigger,ObjectOverwrite)</f>
        <v>EURAB6E7Y_Quote#0000</v>
      </c>
      <c r="G14" s="286" t="str">
        <f>_xll.ohRangeRetrieveError(F14)</f>
        <v/>
      </c>
      <c r="H14" s="249"/>
      <c r="J14" s="207"/>
      <c r="K14" s="299" t="s">
        <v>50</v>
      </c>
      <c r="L14" s="299" t="s">
        <v>86</v>
      </c>
      <c r="M14" s="299" t="s">
        <v>61</v>
      </c>
      <c r="N14" s="300" t="str">
        <f t="shared" si="4"/>
        <v>EURAB6E7Y</v>
      </c>
      <c r="O14" s="300" t="str">
        <v>EURAB6E7Y=ICAP</v>
      </c>
      <c r="P14" s="266">
        <v>5.6000000000000001E-2</v>
      </c>
      <c r="Q14" s="266">
        <v>9.6000000000000002E-2</v>
      </c>
      <c r="R14" s="266">
        <f t="shared" si="5"/>
        <v>7.5999999999999998E-2</v>
      </c>
      <c r="S14" s="266">
        <f t="shared" si="6"/>
        <v>3.9999999999999994E-2</v>
      </c>
      <c r="T14" s="298"/>
      <c r="U14" s="149">
        <v>7.5999999999999998E-2</v>
      </c>
      <c r="V14" s="298"/>
      <c r="W14" s="266">
        <v>7.5999999999999998E-2</v>
      </c>
      <c r="X14" s="303">
        <f>_xll.qlSimpleQuoteSetValue(F14,W14/100,Trigger)</f>
        <v>-1.0000000000000026E-5</v>
      </c>
      <c r="Y14" s="208"/>
    </row>
    <row r="15" spans="1:30" x14ac:dyDescent="0.2">
      <c r="A15" s="207"/>
      <c r="B15" s="147" t="str">
        <f t="shared" si="0"/>
        <v>8Y</v>
      </c>
      <c r="C15" s="283" t="str">
        <f t="shared" si="1"/>
        <v>AB</v>
      </c>
      <c r="D15" s="284" t="str">
        <f t="shared" si="2"/>
        <v>6E</v>
      </c>
      <c r="E15" s="285" t="str">
        <f t="shared" si="3"/>
        <v>EURAB6E8Y_Quote</v>
      </c>
      <c r="F15" s="285" t="str">
        <f>_xll.qlSimpleQuote(Currency&amp;$C15&amp;$D15&amp;$B15&amp;QuoteSuffix,,RateTickValue,Permanent,Trigger,ObjectOverwrite)</f>
        <v>EURAB6E8Y_Quote#0000</v>
      </c>
      <c r="G15" s="286" t="str">
        <f>_xll.ohRangeRetrieveError(F15)</f>
        <v/>
      </c>
      <c r="H15" s="249"/>
      <c r="J15" s="207"/>
      <c r="K15" s="299" t="s">
        <v>49</v>
      </c>
      <c r="L15" s="299" t="s">
        <v>86</v>
      </c>
      <c r="M15" s="299" t="s">
        <v>61</v>
      </c>
      <c r="N15" s="300" t="str">
        <f t="shared" si="4"/>
        <v>EURAB6E8Y</v>
      </c>
      <c r="O15" s="300" t="str">
        <v>EURAB6E8Y=ICAP</v>
      </c>
      <c r="P15" s="266">
        <v>0.155</v>
      </c>
      <c r="Q15" s="266">
        <v>0.19500000000000001</v>
      </c>
      <c r="R15" s="266">
        <f t="shared" si="5"/>
        <v>0.17499999999999999</v>
      </c>
      <c r="S15" s="266">
        <f t="shared" si="6"/>
        <v>3.999999999999998E-2</v>
      </c>
      <c r="T15" s="298"/>
      <c r="U15" s="149">
        <v>0.17499999999999999</v>
      </c>
      <c r="V15" s="298"/>
      <c r="W15" s="266">
        <v>0.17499999999999999</v>
      </c>
      <c r="X15" s="303">
        <f>_xll.qlSimpleQuoteSetValue(F15,W15/100,Trigger)</f>
        <v>-1.0000000000000026E-5</v>
      </c>
      <c r="Y15" s="208"/>
    </row>
    <row r="16" spans="1:30" x14ac:dyDescent="0.2">
      <c r="A16" s="207"/>
      <c r="B16" s="147" t="str">
        <f t="shared" si="0"/>
        <v>9Y</v>
      </c>
      <c r="C16" s="283" t="str">
        <f t="shared" si="1"/>
        <v>AB</v>
      </c>
      <c r="D16" s="284" t="str">
        <f t="shared" si="2"/>
        <v>6E</v>
      </c>
      <c r="E16" s="285" t="str">
        <f t="shared" si="3"/>
        <v>EURAB6E9Y_Quote</v>
      </c>
      <c r="F16" s="285" t="str">
        <f>_xll.qlSimpleQuote(Currency&amp;$C16&amp;$D16&amp;$B16&amp;QuoteSuffix,,RateTickValue,Permanent,Trigger,ObjectOverwrite)</f>
        <v>EURAB6E9Y_Quote#0000</v>
      </c>
      <c r="G16" s="286" t="str">
        <f>_xll.ohRangeRetrieveError(F16)</f>
        <v/>
      </c>
      <c r="H16" s="249"/>
      <c r="J16" s="207"/>
      <c r="K16" s="299" t="s">
        <v>48</v>
      </c>
      <c r="L16" s="299" t="s">
        <v>86</v>
      </c>
      <c r="M16" s="299" t="s">
        <v>61</v>
      </c>
      <c r="N16" s="300" t="str">
        <f t="shared" si="4"/>
        <v>EURAB6E9Y</v>
      </c>
      <c r="O16" s="300" t="str">
        <v>EURAB6E9Y=ICAP</v>
      </c>
      <c r="P16" s="266">
        <v>0.253</v>
      </c>
      <c r="Q16" s="266">
        <v>0.29299999999999998</v>
      </c>
      <c r="R16" s="266">
        <f t="shared" si="5"/>
        <v>0.27300000000000002</v>
      </c>
      <c r="S16" s="266">
        <f t="shared" si="6"/>
        <v>4.0000000000000036E-2</v>
      </c>
      <c r="T16" s="298"/>
      <c r="U16" s="149">
        <v>0.27300000000000002</v>
      </c>
      <c r="V16" s="298"/>
      <c r="W16" s="266">
        <v>0.27300000000000002</v>
      </c>
      <c r="X16" s="303">
        <f>_xll.qlSimpleQuoteSetValue(F16,W16/100,Trigger)</f>
        <v>-1.0000000000000026E-5</v>
      </c>
      <c r="Y16" s="208"/>
    </row>
    <row r="17" spans="1:25" x14ac:dyDescent="0.2">
      <c r="A17" s="207"/>
      <c r="B17" s="147" t="str">
        <f t="shared" si="0"/>
        <v>10Y</v>
      </c>
      <c r="C17" s="283" t="str">
        <f t="shared" si="1"/>
        <v>AB</v>
      </c>
      <c r="D17" s="284" t="str">
        <f t="shared" si="2"/>
        <v>6E</v>
      </c>
      <c r="E17" s="285" t="str">
        <f t="shared" si="3"/>
        <v>EURAB6E10Y_Quote</v>
      </c>
      <c r="F17" s="285" t="str">
        <f>_xll.qlSimpleQuote(Currency&amp;$C17&amp;$D17&amp;$B17&amp;QuoteSuffix,,RateTickValue,Permanent,Trigger,ObjectOverwrite)</f>
        <v>EURAB6E10Y_Quote#0000</v>
      </c>
      <c r="G17" s="286" t="str">
        <f>_xll.ohRangeRetrieveError(F17)</f>
        <v/>
      </c>
      <c r="H17" s="249"/>
      <c r="J17" s="207"/>
      <c r="K17" s="299" t="s">
        <v>47</v>
      </c>
      <c r="L17" s="299" t="s">
        <v>86</v>
      </c>
      <c r="M17" s="299" t="s">
        <v>61</v>
      </c>
      <c r="N17" s="300" t="str">
        <f t="shared" si="4"/>
        <v>EURAB6E10Y</v>
      </c>
      <c r="O17" s="300" t="str">
        <v>EURAB6E10Y=ICAP</v>
      </c>
      <c r="P17" s="266">
        <v>0.34300000000000003</v>
      </c>
      <c r="Q17" s="266">
        <v>0.38300000000000001</v>
      </c>
      <c r="R17" s="266">
        <f t="shared" si="5"/>
        <v>0.36299999999999999</v>
      </c>
      <c r="S17" s="266">
        <f t="shared" si="6"/>
        <v>3.9999999999999925E-2</v>
      </c>
      <c r="T17" s="298"/>
      <c r="U17" s="149">
        <v>0.36299999999999999</v>
      </c>
      <c r="V17" s="298"/>
      <c r="W17" s="266">
        <v>0.36299999999999999</v>
      </c>
      <c r="X17" s="303">
        <f>_xll.qlSimpleQuoteSetValue(F17,W17/100,Trigger)</f>
        <v>-1.0000000000000026E-5</v>
      </c>
      <c r="Y17" s="208"/>
    </row>
    <row r="18" spans="1:25" x14ac:dyDescent="0.2">
      <c r="A18" s="207"/>
      <c r="B18" s="147" t="str">
        <f t="shared" si="0"/>
        <v>11Y</v>
      </c>
      <c r="C18" s="283" t="str">
        <f t="shared" si="1"/>
        <v>AB</v>
      </c>
      <c r="D18" s="284" t="str">
        <f t="shared" si="2"/>
        <v>6E</v>
      </c>
      <c r="E18" s="285" t="str">
        <f t="shared" si="3"/>
        <v>EURAB6E11Y_Quote</v>
      </c>
      <c r="F18" s="285" t="str">
        <f>_xll.qlSimpleQuote(Currency&amp;$C18&amp;$D18&amp;$B18&amp;QuoteSuffix,,RateTickValue,Permanent,Trigger,ObjectOverwrite)</f>
        <v>EURAB6E11Y_Quote#0000</v>
      </c>
      <c r="G18" s="286" t="str">
        <f>_xll.ohRangeRetrieveError(F18)</f>
        <v/>
      </c>
      <c r="H18" s="249"/>
      <c r="J18" s="207"/>
      <c r="K18" s="299" t="s">
        <v>46</v>
      </c>
      <c r="L18" s="299" t="s">
        <v>86</v>
      </c>
      <c r="M18" s="299" t="s">
        <v>61</v>
      </c>
      <c r="N18" s="300" t="str">
        <f t="shared" si="4"/>
        <v>EURAB6E11Y</v>
      </c>
      <c r="O18" s="300" t="str">
        <v>EURAB6E11Y=ICAP</v>
      </c>
      <c r="P18" s="266">
        <v>0.42499999999999999</v>
      </c>
      <c r="Q18" s="266">
        <v>0.46500000000000002</v>
      </c>
      <c r="R18" s="266">
        <f t="shared" si="5"/>
        <v>0.44500000000000001</v>
      </c>
      <c r="S18" s="266">
        <f t="shared" si="6"/>
        <v>4.0000000000000036E-2</v>
      </c>
      <c r="T18" s="298"/>
      <c r="U18" s="149">
        <v>0.44500000000000001</v>
      </c>
      <c r="V18" s="298"/>
      <c r="W18" s="266">
        <v>0.44500000000000001</v>
      </c>
      <c r="X18" s="303">
        <f>_xll.qlSimpleQuoteSetValue(F18,W18/100,Trigger)</f>
        <v>-1.000000000000046E-5</v>
      </c>
      <c r="Y18" s="208"/>
    </row>
    <row r="19" spans="1:25" x14ac:dyDescent="0.2">
      <c r="A19" s="207"/>
      <c r="B19" s="147" t="str">
        <f t="shared" si="0"/>
        <v>12Y</v>
      </c>
      <c r="C19" s="283" t="str">
        <f t="shared" si="1"/>
        <v>AB</v>
      </c>
      <c r="D19" s="284" t="str">
        <f t="shared" si="2"/>
        <v>6E</v>
      </c>
      <c r="E19" s="285" t="str">
        <f t="shared" si="3"/>
        <v>EURAB6E12Y_Quote</v>
      </c>
      <c r="F19" s="285" t="str">
        <f>_xll.qlSimpleQuote(Currency&amp;$C19&amp;$D19&amp;$B19&amp;QuoteSuffix,,RateTickValue,Permanent,Trigger,ObjectOverwrite)</f>
        <v>EURAB6E12Y_Quote#0000</v>
      </c>
      <c r="G19" s="286" t="str">
        <f>_xll.ohRangeRetrieveError(F19)</f>
        <v/>
      </c>
      <c r="H19" s="249"/>
      <c r="J19" s="207"/>
      <c r="K19" s="299" t="s">
        <v>45</v>
      </c>
      <c r="L19" s="299" t="s">
        <v>86</v>
      </c>
      <c r="M19" s="299" t="s">
        <v>61</v>
      </c>
      <c r="N19" s="300" t="str">
        <f t="shared" si="4"/>
        <v>EURAB6E12Y</v>
      </c>
      <c r="O19" s="300" t="str">
        <v>EURAB6E12Y=ICAP</v>
      </c>
      <c r="P19" s="266">
        <v>0.498</v>
      </c>
      <c r="Q19" s="266">
        <v>0.53800000000000003</v>
      </c>
      <c r="R19" s="266">
        <f t="shared" si="5"/>
        <v>0.51800000000000002</v>
      </c>
      <c r="S19" s="266">
        <f t="shared" si="6"/>
        <v>4.0000000000000036E-2</v>
      </c>
      <c r="T19" s="298"/>
      <c r="U19" s="149">
        <v>0.51800000000000002</v>
      </c>
      <c r="V19" s="298"/>
      <c r="W19" s="266">
        <v>0.51800000000000002</v>
      </c>
      <c r="X19" s="303">
        <f>_xll.qlSimpleQuoteSetValue(F19,W19/100,Trigger)</f>
        <v>0</v>
      </c>
      <c r="Y19" s="208"/>
    </row>
    <row r="20" spans="1:25" x14ac:dyDescent="0.2">
      <c r="A20" s="207"/>
      <c r="B20" s="147" t="str">
        <f t="shared" si="0"/>
        <v>13Y</v>
      </c>
      <c r="C20" s="283" t="str">
        <f t="shared" si="1"/>
        <v>AB</v>
      </c>
      <c r="D20" s="284" t="str">
        <f t="shared" si="2"/>
        <v>6E</v>
      </c>
      <c r="E20" s="285" t="str">
        <f t="shared" si="3"/>
        <v>EURAB6E13Y_Quote</v>
      </c>
      <c r="F20" s="285" t="str">
        <f>_xll.qlSimpleQuote(Currency&amp;$C20&amp;$D20&amp;$B20&amp;QuoteSuffix,,RateTickValue,Permanent,Trigger,ObjectOverwrite)</f>
        <v>EURAB6E13Y_Quote#0000</v>
      </c>
      <c r="G20" s="286" t="str">
        <f>_xll.ohRangeRetrieveError(F20)</f>
        <v/>
      </c>
      <c r="H20" s="249"/>
      <c r="J20" s="207"/>
      <c r="K20" s="299" t="s">
        <v>44</v>
      </c>
      <c r="L20" s="299" t="s">
        <v>86</v>
      </c>
      <c r="M20" s="299" t="s">
        <v>61</v>
      </c>
      <c r="N20" s="300" t="str">
        <f t="shared" si="4"/>
        <v>EURAB6E13Y</v>
      </c>
      <c r="O20" s="300" t="str">
        <v>EURAB6E13Y=ICAP</v>
      </c>
      <c r="P20" s="266">
        <v>0.55900000000000005</v>
      </c>
      <c r="Q20" s="266">
        <v>0.59899999999999998</v>
      </c>
      <c r="R20" s="266">
        <f t="shared" si="5"/>
        <v>0.57899999999999996</v>
      </c>
      <c r="S20" s="266">
        <f t="shared" si="6"/>
        <v>3.9999999999999813E-2</v>
      </c>
      <c r="T20" s="298"/>
      <c r="U20" s="149">
        <v>0.57899999999999996</v>
      </c>
      <c r="V20" s="298"/>
      <c r="W20" s="266">
        <v>0.57899999999999996</v>
      </c>
      <c r="X20" s="303">
        <f>_xll.qlSimpleQuoteSetValue(F20,W20/100,Trigger)</f>
        <v>-1.000000000000046E-5</v>
      </c>
      <c r="Y20" s="208"/>
    </row>
    <row r="21" spans="1:25" x14ac:dyDescent="0.2">
      <c r="A21" s="207"/>
      <c r="B21" s="147" t="str">
        <f t="shared" si="0"/>
        <v>14Y</v>
      </c>
      <c r="C21" s="283" t="str">
        <f t="shared" si="1"/>
        <v>AB</v>
      </c>
      <c r="D21" s="284" t="str">
        <f t="shared" si="2"/>
        <v>6E</v>
      </c>
      <c r="E21" s="285" t="str">
        <f t="shared" si="3"/>
        <v>EURAB6E14Y_Quote</v>
      </c>
      <c r="F21" s="285" t="str">
        <f>_xll.qlSimpleQuote(Currency&amp;$C21&amp;$D21&amp;$B21&amp;QuoteSuffix,,RateTickValue,Permanent,Trigger,ObjectOverwrite)</f>
        <v>EURAB6E14Y_Quote#0000</v>
      </c>
      <c r="G21" s="286" t="str">
        <f>_xll.ohRangeRetrieveError(F21)</f>
        <v/>
      </c>
      <c r="H21" s="249"/>
      <c r="J21" s="207"/>
      <c r="K21" s="299" t="s">
        <v>43</v>
      </c>
      <c r="L21" s="299" t="s">
        <v>86</v>
      </c>
      <c r="M21" s="299" t="s">
        <v>61</v>
      </c>
      <c r="N21" s="300" t="str">
        <f t="shared" si="4"/>
        <v>EURAB6E14Y</v>
      </c>
      <c r="O21" s="300" t="str">
        <v>EURAB6E14Y=ICAP</v>
      </c>
      <c r="P21" s="266">
        <v>0.61099999999999999</v>
      </c>
      <c r="Q21" s="266">
        <v>0.65100000000000002</v>
      </c>
      <c r="R21" s="266">
        <f t="shared" si="5"/>
        <v>0.63100000000000001</v>
      </c>
      <c r="S21" s="266">
        <f t="shared" si="6"/>
        <v>4.0000000000000036E-2</v>
      </c>
      <c r="T21" s="298"/>
      <c r="U21" s="149">
        <v>0.63100000000000001</v>
      </c>
      <c r="V21" s="298"/>
      <c r="W21" s="266">
        <v>0.63100000000000001</v>
      </c>
      <c r="X21" s="303">
        <f>_xll.qlSimpleQuoteSetValue(F21,W21/100,Trigger)</f>
        <v>0</v>
      </c>
      <c r="Y21" s="208"/>
    </row>
    <row r="22" spans="1:25" x14ac:dyDescent="0.2">
      <c r="A22" s="207"/>
      <c r="B22" s="147" t="str">
        <f t="shared" si="0"/>
        <v>15Y</v>
      </c>
      <c r="C22" s="283" t="str">
        <f t="shared" si="1"/>
        <v>AB</v>
      </c>
      <c r="D22" s="284" t="str">
        <f t="shared" si="2"/>
        <v>6E</v>
      </c>
      <c r="E22" s="285" t="str">
        <f t="shared" si="3"/>
        <v>EURAB6E15Y_Quote</v>
      </c>
      <c r="F22" s="285" t="str">
        <f>_xll.qlSimpleQuote(Currency&amp;$C22&amp;$D22&amp;$B22&amp;QuoteSuffix,,RateTickValue,Permanent,Trigger,ObjectOverwrite)</f>
        <v>EURAB6E15Y_Quote#0000</v>
      </c>
      <c r="G22" s="286" t="str">
        <f>_xll.ohRangeRetrieveError(F22)</f>
        <v/>
      </c>
      <c r="H22" s="249"/>
      <c r="J22" s="207"/>
      <c r="K22" s="299" t="s">
        <v>42</v>
      </c>
      <c r="L22" s="299" t="s">
        <v>86</v>
      </c>
      <c r="M22" s="299" t="s">
        <v>61</v>
      </c>
      <c r="N22" s="300" t="str">
        <f t="shared" si="4"/>
        <v>EURAB6E15Y</v>
      </c>
      <c r="O22" s="300" t="str">
        <v>EURAB6E15Y=ICAP</v>
      </c>
      <c r="P22" s="266">
        <v>0.65500000000000003</v>
      </c>
      <c r="Q22" s="266">
        <v>0.69500000000000006</v>
      </c>
      <c r="R22" s="266">
        <f t="shared" si="5"/>
        <v>0.67500000000000004</v>
      </c>
      <c r="S22" s="266">
        <f t="shared" si="6"/>
        <v>4.0000000000000036E-2</v>
      </c>
      <c r="T22" s="298"/>
      <c r="U22" s="149">
        <v>0.67500000000000004</v>
      </c>
      <c r="V22" s="298"/>
      <c r="W22" s="266">
        <v>0.67500000000000004</v>
      </c>
      <c r="X22" s="303">
        <f>_xll.qlSimpleQuoteSetValue(F22,W22/100,Trigger)</f>
        <v>-9.9999999999995925E-6</v>
      </c>
      <c r="Y22" s="208"/>
    </row>
    <row r="23" spans="1:25" x14ac:dyDescent="0.2">
      <c r="A23" s="207"/>
      <c r="B23" s="147" t="str">
        <f t="shared" si="0"/>
        <v>16Y</v>
      </c>
      <c r="C23" s="283" t="str">
        <f t="shared" si="1"/>
        <v>AB</v>
      </c>
      <c r="D23" s="284" t="str">
        <f t="shared" si="2"/>
        <v>6E</v>
      </c>
      <c r="E23" s="285" t="str">
        <f t="shared" si="3"/>
        <v>EURAB6E16Y_Quote</v>
      </c>
      <c r="F23" s="285" t="str">
        <f>_xll.qlSimpleQuote(Currency&amp;$C23&amp;$D23&amp;$B23&amp;QuoteSuffix,,RateTickValue,Permanent,Trigger,ObjectOverwrite)</f>
        <v>EURAB6E16Y_Quote#0000</v>
      </c>
      <c r="G23" s="286" t="str">
        <f>_xll.ohRangeRetrieveError(F23)</f>
        <v/>
      </c>
      <c r="H23" s="249"/>
      <c r="J23" s="207"/>
      <c r="K23" s="299" t="s">
        <v>41</v>
      </c>
      <c r="L23" s="299" t="s">
        <v>86</v>
      </c>
      <c r="M23" s="299" t="s">
        <v>61</v>
      </c>
      <c r="N23" s="300" t="str">
        <f t="shared" si="4"/>
        <v>EURAB6E16Y</v>
      </c>
      <c r="O23" s="300" t="str">
        <v>EURAB6E16Y=ICAP</v>
      </c>
      <c r="P23" s="266">
        <v>0.69000000000000006</v>
      </c>
      <c r="Q23" s="266">
        <v>0.73</v>
      </c>
      <c r="R23" s="266">
        <f t="shared" si="5"/>
        <v>0.71</v>
      </c>
      <c r="S23" s="266">
        <f t="shared" si="6"/>
        <v>3.9999999999999813E-2</v>
      </c>
      <c r="T23" s="298"/>
      <c r="U23" s="149">
        <v>0.71</v>
      </c>
      <c r="V23" s="298"/>
      <c r="W23" s="266">
        <v>0.71</v>
      </c>
      <c r="X23" s="303">
        <f>_xll.qlSimpleQuoteSetValue(F23,W23/100,Trigger)</f>
        <v>0</v>
      </c>
      <c r="Y23" s="208"/>
    </row>
    <row r="24" spans="1:25" x14ac:dyDescent="0.2">
      <c r="A24" s="207"/>
      <c r="B24" s="147" t="str">
        <f t="shared" si="0"/>
        <v>17Y</v>
      </c>
      <c r="C24" s="283" t="str">
        <f t="shared" si="1"/>
        <v>AB</v>
      </c>
      <c r="D24" s="284" t="str">
        <f t="shared" si="2"/>
        <v>6E</v>
      </c>
      <c r="E24" s="285" t="str">
        <f t="shared" si="3"/>
        <v>EURAB6E17Y_Quote</v>
      </c>
      <c r="F24" s="285" t="str">
        <f>_xll.qlSimpleQuote(Currency&amp;$C24&amp;$D24&amp;$B24&amp;QuoteSuffix,,RateTickValue,Permanent,Trigger,ObjectOverwrite)</f>
        <v>EURAB6E17Y_Quote#0000</v>
      </c>
      <c r="G24" s="286" t="str">
        <f>_xll.ohRangeRetrieveError(F24)</f>
        <v/>
      </c>
      <c r="H24" s="249"/>
      <c r="J24" s="207"/>
      <c r="K24" s="299" t="s">
        <v>40</v>
      </c>
      <c r="L24" s="299" t="s">
        <v>86</v>
      </c>
      <c r="M24" s="299" t="s">
        <v>61</v>
      </c>
      <c r="N24" s="300" t="str">
        <f t="shared" si="4"/>
        <v>EURAB6E17Y</v>
      </c>
      <c r="O24" s="300" t="str">
        <v>EURAB6E17Y=ICAP</v>
      </c>
      <c r="P24" s="266">
        <v>0.71599999999999997</v>
      </c>
      <c r="Q24" s="266">
        <v>0.75600000000000001</v>
      </c>
      <c r="R24" s="266">
        <f t="shared" si="5"/>
        <v>0.73599999999999999</v>
      </c>
      <c r="S24" s="266">
        <f t="shared" si="6"/>
        <v>4.0000000000000036E-2</v>
      </c>
      <c r="T24" s="298"/>
      <c r="U24" s="149">
        <v>0.73599999999999999</v>
      </c>
      <c r="V24" s="298"/>
      <c r="W24" s="266">
        <v>0.73599999999999999</v>
      </c>
      <c r="X24" s="303">
        <f>_xll.qlSimpleQuoteSetValue(F24,W24/100,Trigger)</f>
        <v>0</v>
      </c>
      <c r="Y24" s="208"/>
    </row>
    <row r="25" spans="1:25" x14ac:dyDescent="0.2">
      <c r="A25" s="207"/>
      <c r="B25" s="147" t="str">
        <f t="shared" si="0"/>
        <v>18Y</v>
      </c>
      <c r="C25" s="283" t="str">
        <f t="shared" si="1"/>
        <v>AB</v>
      </c>
      <c r="D25" s="284" t="str">
        <f t="shared" si="2"/>
        <v>6E</v>
      </c>
      <c r="E25" s="285" t="str">
        <f t="shared" si="3"/>
        <v>EURAB6E18Y_Quote</v>
      </c>
      <c r="F25" s="285" t="str">
        <f>_xll.qlSimpleQuote(Currency&amp;$C25&amp;$D25&amp;$B25&amp;QuoteSuffix,,RateTickValue,Permanent,Trigger,ObjectOverwrite)</f>
        <v>EURAB6E18Y_Quote#0000</v>
      </c>
      <c r="G25" s="286" t="str">
        <f>_xll.ohRangeRetrieveError(F25)</f>
        <v/>
      </c>
      <c r="H25" s="249"/>
      <c r="J25" s="207"/>
      <c r="K25" s="299" t="s">
        <v>39</v>
      </c>
      <c r="L25" s="299" t="s">
        <v>86</v>
      </c>
      <c r="M25" s="299" t="s">
        <v>61</v>
      </c>
      <c r="N25" s="300" t="str">
        <f t="shared" si="4"/>
        <v>EURAB6E18Y</v>
      </c>
      <c r="O25" s="300" t="str">
        <v>EURAB6E18Y=ICAP</v>
      </c>
      <c r="P25" s="266">
        <v>0.73699999999999999</v>
      </c>
      <c r="Q25" s="266">
        <v>0.77700000000000002</v>
      </c>
      <c r="R25" s="266">
        <f t="shared" si="5"/>
        <v>0.75700000000000001</v>
      </c>
      <c r="S25" s="266">
        <f t="shared" si="6"/>
        <v>4.0000000000000036E-2</v>
      </c>
      <c r="T25" s="298"/>
      <c r="U25" s="149">
        <v>0.75700000000000001</v>
      </c>
      <c r="V25" s="298"/>
      <c r="W25" s="266">
        <v>0.75700000000000001</v>
      </c>
      <c r="X25" s="303">
        <f>_xll.qlSimpleQuoteSetValue(F25,W25/100,Trigger)</f>
        <v>0</v>
      </c>
      <c r="Y25" s="208"/>
    </row>
    <row r="26" spans="1:25" x14ac:dyDescent="0.2">
      <c r="A26" s="207"/>
      <c r="B26" s="147" t="str">
        <f t="shared" si="0"/>
        <v>19Y</v>
      </c>
      <c r="C26" s="283" t="str">
        <f t="shared" si="1"/>
        <v>AB</v>
      </c>
      <c r="D26" s="284" t="str">
        <f t="shared" si="2"/>
        <v>6E</v>
      </c>
      <c r="E26" s="285" t="str">
        <f t="shared" si="3"/>
        <v>EURAB6E19Y_Quote</v>
      </c>
      <c r="F26" s="285" t="str">
        <f>_xll.qlSimpleQuote(Currency&amp;$C26&amp;$D26&amp;$B26&amp;QuoteSuffix,,RateTickValue,Permanent,Trigger,ObjectOverwrite)</f>
        <v>EURAB6E19Y_Quote#0000</v>
      </c>
      <c r="G26" s="286" t="str">
        <f>_xll.ohRangeRetrieveError(F26)</f>
        <v/>
      </c>
      <c r="H26" s="249"/>
      <c r="J26" s="207"/>
      <c r="K26" s="299" t="s">
        <v>38</v>
      </c>
      <c r="L26" s="299" t="s">
        <v>86</v>
      </c>
      <c r="M26" s="299" t="s">
        <v>61</v>
      </c>
      <c r="N26" s="300" t="str">
        <f t="shared" si="4"/>
        <v>EURAB6E19Y</v>
      </c>
      <c r="O26" s="300" t="str">
        <v>EURAB6E19Y=ICAP</v>
      </c>
      <c r="P26" s="266">
        <v>0.752</v>
      </c>
      <c r="Q26" s="266">
        <v>0.79200000000000004</v>
      </c>
      <c r="R26" s="266">
        <f t="shared" si="5"/>
        <v>0.77200000000000002</v>
      </c>
      <c r="S26" s="266">
        <f t="shared" si="6"/>
        <v>4.0000000000000036E-2</v>
      </c>
      <c r="T26" s="298"/>
      <c r="U26" s="149">
        <v>0.77200000000000002</v>
      </c>
      <c r="V26" s="298"/>
      <c r="W26" s="266">
        <v>0.77200000000000002</v>
      </c>
      <c r="X26" s="303">
        <f>_xll.qlSimpleQuoteSetValue(F26,W26/100,Trigger)</f>
        <v>0</v>
      </c>
      <c r="Y26" s="208"/>
    </row>
    <row r="27" spans="1:25" x14ac:dyDescent="0.2">
      <c r="A27" s="207"/>
      <c r="B27" s="147" t="str">
        <f t="shared" si="0"/>
        <v>20Y</v>
      </c>
      <c r="C27" s="283" t="str">
        <f t="shared" si="1"/>
        <v>AB</v>
      </c>
      <c r="D27" s="284" t="str">
        <f t="shared" si="2"/>
        <v>6E</v>
      </c>
      <c r="E27" s="285" t="str">
        <f t="shared" si="3"/>
        <v>EURAB6E20Y_Quote</v>
      </c>
      <c r="F27" s="285" t="str">
        <f>_xll.qlSimpleQuote(Currency&amp;$C27&amp;$D27&amp;$B27&amp;QuoteSuffix,,RateTickValue,Permanent,Trigger,ObjectOverwrite)</f>
        <v>EURAB6E20Y_Quote#0000</v>
      </c>
      <c r="G27" s="286" t="str">
        <f>_xll.ohRangeRetrieveError(F27)</f>
        <v/>
      </c>
      <c r="H27" s="249"/>
      <c r="J27" s="207"/>
      <c r="K27" s="299" t="s">
        <v>37</v>
      </c>
      <c r="L27" s="299" t="s">
        <v>86</v>
      </c>
      <c r="M27" s="299" t="s">
        <v>61</v>
      </c>
      <c r="N27" s="300" t="str">
        <f t="shared" si="4"/>
        <v>EURAB6E20Y</v>
      </c>
      <c r="O27" s="300" t="str">
        <v>EURAB6E20Y=ICAP</v>
      </c>
      <c r="P27" s="266">
        <v>0.76400000000000001</v>
      </c>
      <c r="Q27" s="266">
        <v>0.80400000000000005</v>
      </c>
      <c r="R27" s="266">
        <f t="shared" si="5"/>
        <v>0.78400000000000003</v>
      </c>
      <c r="S27" s="266">
        <f t="shared" si="6"/>
        <v>4.0000000000000036E-2</v>
      </c>
      <c r="T27" s="298"/>
      <c r="U27" s="149">
        <v>0.78400000000000003</v>
      </c>
      <c r="V27" s="298"/>
      <c r="W27" s="266">
        <v>0.78400000000000003</v>
      </c>
      <c r="X27" s="303">
        <f>_xll.qlSimpleQuoteSetValue(F27,W27/100,Trigger)</f>
        <v>0</v>
      </c>
      <c r="Y27" s="208"/>
    </row>
    <row r="28" spans="1:25" x14ac:dyDescent="0.2">
      <c r="A28" s="207"/>
      <c r="B28" s="147" t="str">
        <f t="shared" si="0"/>
        <v>21Y</v>
      </c>
      <c r="C28" s="283" t="str">
        <f t="shared" si="1"/>
        <v>AB</v>
      </c>
      <c r="D28" s="284" t="str">
        <f t="shared" si="2"/>
        <v>6E</v>
      </c>
      <c r="E28" s="285" t="str">
        <f t="shared" si="3"/>
        <v>EURAB6E21Y_Quote</v>
      </c>
      <c r="F28" s="285" t="str">
        <f>_xll.qlSimpleQuote(Currency&amp;$C28&amp;$D28&amp;$B28&amp;QuoteSuffix,,RateTickValue,Permanent,Trigger,ObjectOverwrite)</f>
        <v>EURAB6E21Y_Quote#0000</v>
      </c>
      <c r="G28" s="286" t="str">
        <f>_xll.ohRangeRetrieveError(F28)</f>
        <v/>
      </c>
      <c r="H28" s="249"/>
      <c r="J28" s="207"/>
      <c r="K28" s="299" t="s">
        <v>36</v>
      </c>
      <c r="L28" s="299" t="s">
        <v>86</v>
      </c>
      <c r="M28" s="299" t="s">
        <v>61</v>
      </c>
      <c r="N28" s="300" t="str">
        <f t="shared" si="4"/>
        <v>EURAB6E21Y</v>
      </c>
      <c r="O28" s="300" t="str">
        <v>EURAB6E21Y=ICAP</v>
      </c>
      <c r="P28" s="266">
        <v>0.77300000000000002</v>
      </c>
      <c r="Q28" s="266">
        <v>0.81300000000000006</v>
      </c>
      <c r="R28" s="266">
        <f t="shared" si="5"/>
        <v>0.79300000000000004</v>
      </c>
      <c r="S28" s="266">
        <f t="shared" si="6"/>
        <v>4.0000000000000036E-2</v>
      </c>
      <c r="T28" s="298"/>
      <c r="U28" s="149">
        <v>0.79300000000000004</v>
      </c>
      <c r="V28" s="298"/>
      <c r="W28" s="266">
        <v>0.79300000000000004</v>
      </c>
      <c r="X28" s="303">
        <f>_xll.qlSimpleQuoteSetValue(F28,W28/100,Trigger)</f>
        <v>0</v>
      </c>
      <c r="Y28" s="208"/>
    </row>
    <row r="29" spans="1:25" x14ac:dyDescent="0.2">
      <c r="A29" s="207"/>
      <c r="B29" s="147" t="str">
        <f t="shared" si="0"/>
        <v>22Y</v>
      </c>
      <c r="C29" s="283" t="str">
        <f t="shared" si="1"/>
        <v>AB</v>
      </c>
      <c r="D29" s="284" t="str">
        <f t="shared" si="2"/>
        <v>6E</v>
      </c>
      <c r="E29" s="285" t="str">
        <f t="shared" si="3"/>
        <v>EURAB6E22Y_Quote</v>
      </c>
      <c r="F29" s="285" t="str">
        <f>_xll.qlSimpleQuote(Currency&amp;$C29&amp;$D29&amp;$B29&amp;QuoteSuffix,,RateTickValue,Permanent,Trigger,ObjectOverwrite)</f>
        <v>EURAB6E22Y_Quote#0000</v>
      </c>
      <c r="G29" s="286" t="str">
        <f>_xll.ohRangeRetrieveError(F29)</f>
        <v/>
      </c>
      <c r="H29" s="249"/>
      <c r="J29" s="207"/>
      <c r="K29" s="299" t="s">
        <v>35</v>
      </c>
      <c r="L29" s="299" t="s">
        <v>86</v>
      </c>
      <c r="M29" s="299" t="s">
        <v>61</v>
      </c>
      <c r="N29" s="300" t="str">
        <f t="shared" si="4"/>
        <v>EURAB6E22Y</v>
      </c>
      <c r="O29" s="300" t="str">
        <v>EURAB6E22Y=ICAP</v>
      </c>
      <c r="P29" s="266">
        <v>0.77900000000000003</v>
      </c>
      <c r="Q29" s="266">
        <v>0.81900000000000006</v>
      </c>
      <c r="R29" s="266">
        <f t="shared" si="5"/>
        <v>0.79900000000000004</v>
      </c>
      <c r="S29" s="266">
        <f t="shared" si="6"/>
        <v>4.0000000000000036E-2</v>
      </c>
      <c r="T29" s="298"/>
      <c r="U29" s="149">
        <v>0.79900000000000004</v>
      </c>
      <c r="V29" s="298"/>
      <c r="W29" s="266">
        <v>0.79900000000000004</v>
      </c>
      <c r="X29" s="303">
        <f>_xll.qlSimpleQuoteSetValue(F29,W29/100,Trigger)</f>
        <v>0</v>
      </c>
      <c r="Y29" s="208"/>
    </row>
    <row r="30" spans="1:25" x14ac:dyDescent="0.2">
      <c r="A30" s="207"/>
      <c r="B30" s="147" t="str">
        <f t="shared" si="0"/>
        <v>23Y</v>
      </c>
      <c r="C30" s="283" t="str">
        <f t="shared" si="1"/>
        <v>AB</v>
      </c>
      <c r="D30" s="284" t="str">
        <f t="shared" si="2"/>
        <v>6E</v>
      </c>
      <c r="E30" s="285" t="str">
        <f t="shared" si="3"/>
        <v>EURAB6E23Y_Quote</v>
      </c>
      <c r="F30" s="285" t="str">
        <f>_xll.qlSimpleQuote(Currency&amp;$C30&amp;$D30&amp;$B30&amp;QuoteSuffix,,RateTickValue,Permanent,Trigger,ObjectOverwrite)</f>
        <v>EURAB6E23Y_Quote#0000</v>
      </c>
      <c r="G30" s="286" t="str">
        <f>_xll.ohRangeRetrieveError(F30)</f>
        <v/>
      </c>
      <c r="H30" s="249"/>
      <c r="J30" s="207"/>
      <c r="K30" s="299" t="s">
        <v>34</v>
      </c>
      <c r="L30" s="299" t="s">
        <v>86</v>
      </c>
      <c r="M30" s="299" t="s">
        <v>61</v>
      </c>
      <c r="N30" s="300" t="str">
        <f t="shared" si="4"/>
        <v>EURAB6E23Y</v>
      </c>
      <c r="O30" s="300" t="str">
        <v>EURAB6E23Y=ICAP</v>
      </c>
      <c r="P30" s="266">
        <v>0.78300000000000003</v>
      </c>
      <c r="Q30" s="266">
        <v>0.82300000000000006</v>
      </c>
      <c r="R30" s="266">
        <f t="shared" si="5"/>
        <v>0.80300000000000005</v>
      </c>
      <c r="S30" s="266">
        <f t="shared" si="6"/>
        <v>4.0000000000000036E-2</v>
      </c>
      <c r="T30" s="298"/>
      <c r="U30" s="149">
        <v>0.80300000000000005</v>
      </c>
      <c r="V30" s="298"/>
      <c r="W30" s="266">
        <v>0.80300000000000005</v>
      </c>
      <c r="X30" s="303">
        <f>_xll.qlSimpleQuoteSetValue(F30,W30/100,Trigger)</f>
        <v>0</v>
      </c>
      <c r="Y30" s="208"/>
    </row>
    <row r="31" spans="1:25" x14ac:dyDescent="0.2">
      <c r="A31" s="207"/>
      <c r="B31" s="147" t="str">
        <f t="shared" si="0"/>
        <v>24Y</v>
      </c>
      <c r="C31" s="283" t="str">
        <f t="shared" si="1"/>
        <v>AB</v>
      </c>
      <c r="D31" s="284" t="str">
        <f t="shared" si="2"/>
        <v>6E</v>
      </c>
      <c r="E31" s="285" t="str">
        <f t="shared" si="3"/>
        <v>EURAB6E24Y_Quote</v>
      </c>
      <c r="F31" s="285" t="str">
        <f>_xll.qlSimpleQuote(Currency&amp;$C31&amp;$D31&amp;$B31&amp;QuoteSuffix,,RateTickValue,Permanent,Trigger,ObjectOverwrite)</f>
        <v>EURAB6E24Y_Quote#0000</v>
      </c>
      <c r="G31" s="286" t="str">
        <f>_xll.ohRangeRetrieveError(F31)</f>
        <v/>
      </c>
      <c r="H31" s="249"/>
      <c r="J31" s="207"/>
      <c r="K31" s="299" t="s">
        <v>33</v>
      </c>
      <c r="L31" s="299" t="s">
        <v>86</v>
      </c>
      <c r="M31" s="299" t="s">
        <v>61</v>
      </c>
      <c r="N31" s="300" t="str">
        <f t="shared" si="4"/>
        <v>EURAB6E24Y</v>
      </c>
      <c r="O31" s="300" t="str">
        <v>EURAB6E24Y=ICAP</v>
      </c>
      <c r="P31" s="266">
        <v>0.78500000000000003</v>
      </c>
      <c r="Q31" s="266">
        <v>0.82500000000000007</v>
      </c>
      <c r="R31" s="266">
        <f t="shared" si="5"/>
        <v>0.80500000000000005</v>
      </c>
      <c r="S31" s="266">
        <f t="shared" si="6"/>
        <v>4.0000000000000036E-2</v>
      </c>
      <c r="T31" s="298"/>
      <c r="U31" s="149">
        <v>0.80500000000000005</v>
      </c>
      <c r="V31" s="298"/>
      <c r="W31" s="266">
        <v>0.80500000000000005</v>
      </c>
      <c r="X31" s="303">
        <f>_xll.qlSimpleQuoteSetValue(F31,W31/100,Trigger)</f>
        <v>0</v>
      </c>
      <c r="Y31" s="208"/>
    </row>
    <row r="32" spans="1:25" x14ac:dyDescent="0.2">
      <c r="A32" s="207"/>
      <c r="B32" s="147" t="str">
        <f t="shared" si="0"/>
        <v>25Y</v>
      </c>
      <c r="C32" s="283" t="str">
        <f t="shared" si="1"/>
        <v>AB</v>
      </c>
      <c r="D32" s="284" t="str">
        <f t="shared" si="2"/>
        <v>6E</v>
      </c>
      <c r="E32" s="285" t="str">
        <f t="shared" si="3"/>
        <v>EURAB6E25Y_Quote</v>
      </c>
      <c r="F32" s="285" t="str">
        <f>_xll.qlSimpleQuote(Currency&amp;$C32&amp;$D32&amp;$B32&amp;QuoteSuffix,,RateTickValue,Permanent,Trigger,ObjectOverwrite)</f>
        <v>EURAB6E25Y_Quote#0000</v>
      </c>
      <c r="G32" s="286" t="str">
        <f>_xll.ohRangeRetrieveError(F32)</f>
        <v/>
      </c>
      <c r="H32" s="249"/>
      <c r="J32" s="207"/>
      <c r="K32" s="299" t="s">
        <v>32</v>
      </c>
      <c r="L32" s="299" t="s">
        <v>86</v>
      </c>
      <c r="M32" s="299" t="s">
        <v>61</v>
      </c>
      <c r="N32" s="300" t="str">
        <f t="shared" si="4"/>
        <v>EURAB6E25Y</v>
      </c>
      <c r="O32" s="300" t="str">
        <v>EURAB6E25Y=ICAP</v>
      </c>
      <c r="P32" s="266">
        <v>0.78600000000000003</v>
      </c>
      <c r="Q32" s="266">
        <v>0.82600000000000007</v>
      </c>
      <c r="R32" s="266">
        <f t="shared" si="5"/>
        <v>0.80600000000000005</v>
      </c>
      <c r="S32" s="266">
        <f t="shared" si="6"/>
        <v>4.0000000000000036E-2</v>
      </c>
      <c r="T32" s="298"/>
      <c r="U32" s="149">
        <v>0.80600000000000005</v>
      </c>
      <c r="V32" s="298"/>
      <c r="W32" s="266">
        <v>0.80600000000000005</v>
      </c>
      <c r="X32" s="303">
        <f>_xll.qlSimpleQuoteSetValue(F32,W32/100,Trigger)</f>
        <v>0</v>
      </c>
      <c r="Y32" s="208"/>
    </row>
    <row r="33" spans="1:25" x14ac:dyDescent="0.2">
      <c r="A33" s="207"/>
      <c r="B33" s="147" t="str">
        <f t="shared" si="0"/>
        <v>26Y</v>
      </c>
      <c r="C33" s="283" t="str">
        <f t="shared" si="1"/>
        <v>AB</v>
      </c>
      <c r="D33" s="284" t="str">
        <f t="shared" si="2"/>
        <v>6E</v>
      </c>
      <c r="E33" s="285" t="str">
        <f t="shared" si="3"/>
        <v>EURAB6E26Y_Quote</v>
      </c>
      <c r="F33" s="285" t="str">
        <f>_xll.qlSimpleQuote(Currency&amp;$C33&amp;$D33&amp;$B33&amp;QuoteSuffix,,RateTickValue,Permanent,Trigger,ObjectOverwrite)</f>
        <v>EURAB6E26Y_Quote#0000</v>
      </c>
      <c r="G33" s="286" t="str">
        <f>_xll.ohRangeRetrieveError(F33)</f>
        <v/>
      </c>
      <c r="H33" s="249"/>
      <c r="J33" s="207"/>
      <c r="K33" s="299" t="s">
        <v>31</v>
      </c>
      <c r="L33" s="299" t="s">
        <v>86</v>
      </c>
      <c r="M33" s="299" t="s">
        <v>61</v>
      </c>
      <c r="N33" s="300" t="str">
        <f t="shared" si="4"/>
        <v>EURAB6E26Y</v>
      </c>
      <c r="O33" s="300" t="str">
        <v>EURAB6E26Y=ICAP</v>
      </c>
      <c r="P33" s="266">
        <v>0.78600000000000003</v>
      </c>
      <c r="Q33" s="266">
        <v>0.82600000000000007</v>
      </c>
      <c r="R33" s="266">
        <f t="shared" si="5"/>
        <v>0.80600000000000005</v>
      </c>
      <c r="S33" s="266">
        <f t="shared" si="6"/>
        <v>4.0000000000000036E-2</v>
      </c>
      <c r="T33" s="298"/>
      <c r="U33" s="149">
        <v>0.80600000000000005</v>
      </c>
      <c r="V33" s="298"/>
      <c r="W33" s="266">
        <v>0.80600000000000005</v>
      </c>
      <c r="X33" s="303">
        <f>_xll.qlSimpleQuoteSetValue(F33,W33/100,Trigger)</f>
        <v>0</v>
      </c>
      <c r="Y33" s="208"/>
    </row>
    <row r="34" spans="1:25" x14ac:dyDescent="0.2">
      <c r="A34" s="207"/>
      <c r="B34" s="147" t="str">
        <f t="shared" si="0"/>
        <v>27Y</v>
      </c>
      <c r="C34" s="283" t="str">
        <f t="shared" si="1"/>
        <v>AB</v>
      </c>
      <c r="D34" s="284" t="str">
        <f t="shared" si="2"/>
        <v>6E</v>
      </c>
      <c r="E34" s="285" t="str">
        <f t="shared" si="3"/>
        <v>EURAB6E27Y_Quote</v>
      </c>
      <c r="F34" s="285" t="str">
        <f>_xll.qlSimpleQuote(Currency&amp;$C34&amp;$D34&amp;$B34&amp;QuoteSuffix,,RateTickValue,Permanent,Trigger,ObjectOverwrite)</f>
        <v>EURAB6E27Y_Quote#0000</v>
      </c>
      <c r="G34" s="286" t="str">
        <f>_xll.ohRangeRetrieveError(F34)</f>
        <v/>
      </c>
      <c r="H34" s="249"/>
      <c r="J34" s="207"/>
      <c r="K34" s="299" t="s">
        <v>30</v>
      </c>
      <c r="L34" s="299" t="s">
        <v>86</v>
      </c>
      <c r="M34" s="299" t="s">
        <v>61</v>
      </c>
      <c r="N34" s="300" t="str">
        <f t="shared" si="4"/>
        <v>EURAB6E27Y</v>
      </c>
      <c r="O34" s="300" t="str">
        <v>EURAB6E27Y=ICAP</v>
      </c>
      <c r="P34" s="266">
        <v>0.78500000000000003</v>
      </c>
      <c r="Q34" s="266">
        <v>0.82500000000000007</v>
      </c>
      <c r="R34" s="266">
        <f t="shared" si="5"/>
        <v>0.80500000000000005</v>
      </c>
      <c r="S34" s="266">
        <f t="shared" si="6"/>
        <v>4.0000000000000036E-2</v>
      </c>
      <c r="T34" s="298"/>
      <c r="U34" s="149">
        <v>0.80500000000000005</v>
      </c>
      <c r="V34" s="298"/>
      <c r="W34" s="266">
        <v>0.80500000000000005</v>
      </c>
      <c r="X34" s="303">
        <f>_xll.qlSimpleQuoteSetValue(F34,W34/100,Trigger)</f>
        <v>0</v>
      </c>
      <c r="Y34" s="208"/>
    </row>
    <row r="35" spans="1:25" x14ac:dyDescent="0.2">
      <c r="A35" s="207"/>
      <c r="B35" s="147" t="str">
        <f t="shared" si="0"/>
        <v>28Y</v>
      </c>
      <c r="C35" s="283" t="str">
        <f t="shared" si="1"/>
        <v>AB</v>
      </c>
      <c r="D35" s="284" t="str">
        <f t="shared" si="2"/>
        <v>6E</v>
      </c>
      <c r="E35" s="285" t="str">
        <f t="shared" si="3"/>
        <v>EURAB6E28Y_Quote</v>
      </c>
      <c r="F35" s="285" t="str">
        <f>_xll.qlSimpleQuote(Currency&amp;$C35&amp;$D35&amp;$B35&amp;QuoteSuffix,,RateTickValue,Permanent,Trigger,ObjectOverwrite)</f>
        <v>EURAB6E28Y_Quote#0000</v>
      </c>
      <c r="G35" s="286" t="str">
        <f>_xll.ohRangeRetrieveError(F35)</f>
        <v/>
      </c>
      <c r="H35" s="249"/>
      <c r="J35" s="207"/>
      <c r="K35" s="299" t="s">
        <v>29</v>
      </c>
      <c r="L35" s="299" t="s">
        <v>86</v>
      </c>
      <c r="M35" s="299" t="s">
        <v>61</v>
      </c>
      <c r="N35" s="300" t="str">
        <f t="shared" si="4"/>
        <v>EURAB6E28Y</v>
      </c>
      <c r="O35" s="300" t="str">
        <v>EURAB6E28Y=ICAP</v>
      </c>
      <c r="P35" s="266">
        <v>0.78400000000000003</v>
      </c>
      <c r="Q35" s="266">
        <v>0.82400000000000007</v>
      </c>
      <c r="R35" s="266">
        <f t="shared" si="5"/>
        <v>0.80400000000000005</v>
      </c>
      <c r="S35" s="266">
        <f t="shared" si="6"/>
        <v>4.0000000000000036E-2</v>
      </c>
      <c r="T35" s="298"/>
      <c r="U35" s="149">
        <v>0.80400000000000005</v>
      </c>
      <c r="V35" s="298"/>
      <c r="W35" s="266">
        <v>0.80400000000000005</v>
      </c>
      <c r="X35" s="303">
        <f>_xll.qlSimpleQuoteSetValue(F35,W35/100,Trigger)</f>
        <v>0</v>
      </c>
      <c r="Y35" s="208"/>
    </row>
    <row r="36" spans="1:25" x14ac:dyDescent="0.2">
      <c r="A36" s="207"/>
      <c r="B36" s="147" t="str">
        <f t="shared" si="0"/>
        <v>29Y</v>
      </c>
      <c r="C36" s="283" t="str">
        <f t="shared" si="1"/>
        <v>AB</v>
      </c>
      <c r="D36" s="284" t="str">
        <f t="shared" si="2"/>
        <v>6E</v>
      </c>
      <c r="E36" s="285" t="str">
        <f t="shared" si="3"/>
        <v>EURAB6E29Y_Quote</v>
      </c>
      <c r="F36" s="285" t="str">
        <f>_xll.qlSimpleQuote(Currency&amp;$C36&amp;$D36&amp;$B36&amp;QuoteSuffix,,RateTickValue,Permanent,Trigger,ObjectOverwrite)</f>
        <v>EURAB6E29Y_Quote#0000</v>
      </c>
      <c r="G36" s="286" t="str">
        <f>_xll.ohRangeRetrieveError(F36)</f>
        <v/>
      </c>
      <c r="H36" s="249"/>
      <c r="J36" s="207"/>
      <c r="K36" s="299" t="s">
        <v>28</v>
      </c>
      <c r="L36" s="299" t="s">
        <v>86</v>
      </c>
      <c r="M36" s="299" t="s">
        <v>61</v>
      </c>
      <c r="N36" s="300" t="str">
        <f t="shared" si="4"/>
        <v>EURAB6E29Y</v>
      </c>
      <c r="O36" s="300" t="str">
        <v>EURAB6E29Y=ICAP</v>
      </c>
      <c r="P36" s="266">
        <v>0.78200000000000003</v>
      </c>
      <c r="Q36" s="266">
        <v>0.82200000000000006</v>
      </c>
      <c r="R36" s="266">
        <f t="shared" si="5"/>
        <v>0.80200000000000005</v>
      </c>
      <c r="S36" s="266">
        <f t="shared" si="6"/>
        <v>4.0000000000000036E-2</v>
      </c>
      <c r="T36" s="298"/>
      <c r="U36" s="149">
        <v>0.80200000000000005</v>
      </c>
      <c r="V36" s="298"/>
      <c r="W36" s="266">
        <v>0.80200000000000005</v>
      </c>
      <c r="X36" s="303">
        <f>_xll.qlSimpleQuoteSetValue(F36,W36/100,Trigger)</f>
        <v>0</v>
      </c>
      <c r="Y36" s="208"/>
    </row>
    <row r="37" spans="1:25" x14ac:dyDescent="0.2">
      <c r="A37" s="207"/>
      <c r="B37" s="147" t="str">
        <f t="shared" si="0"/>
        <v>30Y</v>
      </c>
      <c r="C37" s="283" t="str">
        <f t="shared" si="1"/>
        <v>AB</v>
      </c>
      <c r="D37" s="284" t="str">
        <f t="shared" si="2"/>
        <v>6E</v>
      </c>
      <c r="E37" s="285" t="str">
        <f t="shared" si="3"/>
        <v>EURAB6E30Y_Quote</v>
      </c>
      <c r="F37" s="285" t="str">
        <f>_xll.qlSimpleQuote(Currency&amp;$C37&amp;$D37&amp;$B37&amp;QuoteSuffix,,RateTickValue,Permanent,Trigger,ObjectOverwrite)</f>
        <v>EURAB6E30Y_Quote#0000</v>
      </c>
      <c r="G37" s="286" t="str">
        <f>_xll.ohRangeRetrieveError(F37)</f>
        <v/>
      </c>
      <c r="H37" s="249"/>
      <c r="J37" s="207"/>
      <c r="K37" s="299" t="s">
        <v>27</v>
      </c>
      <c r="L37" s="299" t="s">
        <v>86</v>
      </c>
      <c r="M37" s="299" t="s">
        <v>61</v>
      </c>
      <c r="N37" s="300" t="str">
        <f t="shared" si="4"/>
        <v>EURAB6E30Y</v>
      </c>
      <c r="O37" s="300" t="str">
        <v>EURAB6E30Y=ICAP</v>
      </c>
      <c r="P37" s="266">
        <v>0.78</v>
      </c>
      <c r="Q37" s="266">
        <v>0.82000000000000006</v>
      </c>
      <c r="R37" s="266">
        <f t="shared" si="5"/>
        <v>0.8</v>
      </c>
      <c r="S37" s="266">
        <f t="shared" si="6"/>
        <v>4.0000000000000036E-2</v>
      </c>
      <c r="T37" s="298"/>
      <c r="U37" s="149">
        <v>0.8</v>
      </c>
      <c r="V37" s="298"/>
      <c r="W37" s="266">
        <v>0.8</v>
      </c>
      <c r="X37" s="303">
        <f>_xll.qlSimpleQuoteSetValue(F37,W37/100,Trigger)</f>
        <v>0</v>
      </c>
      <c r="Y37" s="208"/>
    </row>
    <row r="38" spans="1:25" x14ac:dyDescent="0.2">
      <c r="A38" s="207"/>
      <c r="B38" s="147" t="str">
        <f t="shared" si="0"/>
        <v>35Y</v>
      </c>
      <c r="C38" s="283" t="str">
        <f t="shared" si="1"/>
        <v>AB</v>
      </c>
      <c r="D38" s="284" t="str">
        <f t="shared" si="2"/>
        <v>6E</v>
      </c>
      <c r="E38" s="285" t="str">
        <f t="shared" si="3"/>
        <v>EURAB6E35Y_Quote</v>
      </c>
      <c r="F38" s="285" t="str">
        <f>_xll.qlSimpleQuote(Currency&amp;$C38&amp;$D38&amp;$B38&amp;QuoteSuffix,,RateTickValue,Permanent,Trigger,ObjectOverwrite)</f>
        <v>EURAB6E35Y_Quote#0000</v>
      </c>
      <c r="G38" s="286" t="str">
        <f>_xll.ohRangeRetrieveError(F38)</f>
        <v/>
      </c>
      <c r="H38" s="249"/>
      <c r="J38" s="207"/>
      <c r="K38" s="299" t="s">
        <v>26</v>
      </c>
      <c r="L38" s="299" t="s">
        <v>86</v>
      </c>
      <c r="M38" s="299" t="s">
        <v>61</v>
      </c>
      <c r="N38" s="300" t="str">
        <f t="shared" si="4"/>
        <v>EURAB6E35Y</v>
      </c>
      <c r="O38" s="300" t="str">
        <v>EURAB6E35Y=ICAP</v>
      </c>
      <c r="P38" s="266">
        <v>0.77300000000000002</v>
      </c>
      <c r="Q38" s="266">
        <v>0.81300000000000006</v>
      </c>
      <c r="R38" s="266">
        <f t="shared" si="5"/>
        <v>0.79300000000000004</v>
      </c>
      <c r="S38" s="266">
        <f t="shared" si="6"/>
        <v>4.0000000000000036E-2</v>
      </c>
      <c r="T38" s="298"/>
      <c r="U38" s="149">
        <v>0.79300000000000004</v>
      </c>
      <c r="V38" s="298"/>
      <c r="W38" s="266">
        <v>0.79300000000000004</v>
      </c>
      <c r="X38" s="303">
        <f>_xll.qlSimpleQuoteSetValue(F38,W38/100,Trigger)</f>
        <v>0</v>
      </c>
      <c r="Y38" s="208"/>
    </row>
    <row r="39" spans="1:25" x14ac:dyDescent="0.2">
      <c r="A39" s="207"/>
      <c r="B39" s="147" t="str">
        <f t="shared" si="0"/>
        <v>40Y</v>
      </c>
      <c r="C39" s="283" t="str">
        <f t="shared" si="1"/>
        <v>AB</v>
      </c>
      <c r="D39" s="284" t="str">
        <f t="shared" si="2"/>
        <v>6E</v>
      </c>
      <c r="E39" s="285" t="str">
        <f t="shared" si="3"/>
        <v>EURAB6E40Y_Quote</v>
      </c>
      <c r="F39" s="285" t="str">
        <f>_xll.qlSimpleQuote(Currency&amp;$C39&amp;$D39&amp;$B39&amp;QuoteSuffix,,RateTickValue,Permanent,Trigger,ObjectOverwrite)</f>
        <v>EURAB6E40Y_Quote#0000</v>
      </c>
      <c r="G39" s="286" t="str">
        <f>_xll.ohRangeRetrieveError(F39)</f>
        <v/>
      </c>
      <c r="H39" s="249"/>
      <c r="J39" s="207"/>
      <c r="K39" s="299" t="s">
        <v>25</v>
      </c>
      <c r="L39" s="299" t="s">
        <v>86</v>
      </c>
      <c r="M39" s="299" t="s">
        <v>61</v>
      </c>
      <c r="N39" s="300" t="str">
        <f t="shared" si="4"/>
        <v>EURAB6E40Y</v>
      </c>
      <c r="O39" s="300" t="str">
        <v>EURAB6E40Y=ICAP</v>
      </c>
      <c r="P39" s="266">
        <v>0.76500000000000001</v>
      </c>
      <c r="Q39" s="266">
        <v>0.80500000000000005</v>
      </c>
      <c r="R39" s="266">
        <f t="shared" si="5"/>
        <v>0.78500000000000003</v>
      </c>
      <c r="S39" s="266">
        <f t="shared" si="6"/>
        <v>4.0000000000000036E-2</v>
      </c>
      <c r="T39" s="298"/>
      <c r="U39" s="149">
        <v>0.78500000000000003</v>
      </c>
      <c r="V39" s="298"/>
      <c r="W39" s="266">
        <v>0.78500000000000003</v>
      </c>
      <c r="X39" s="303">
        <f>_xll.qlSimpleQuoteSetValue(F39,W39/100,Trigger)</f>
        <v>0</v>
      </c>
      <c r="Y39" s="208"/>
    </row>
    <row r="40" spans="1:25" x14ac:dyDescent="0.2">
      <c r="A40" s="207"/>
      <c r="B40" s="147" t="str">
        <f t="shared" si="0"/>
        <v>50Y</v>
      </c>
      <c r="C40" s="283" t="str">
        <f t="shared" si="1"/>
        <v>AB</v>
      </c>
      <c r="D40" s="284" t="str">
        <f t="shared" si="2"/>
        <v>6E</v>
      </c>
      <c r="E40" s="285" t="str">
        <f t="shared" si="3"/>
        <v>EURAB6E50Y_Quote</v>
      </c>
      <c r="F40" s="285" t="str">
        <f>_xll.qlSimpleQuote(Currency&amp;$C40&amp;$D40&amp;$B40&amp;QuoteSuffix,,RateTickValue,Permanent,Trigger,ObjectOverwrite)</f>
        <v>EURAB6E50Y_Quote#0000</v>
      </c>
      <c r="G40" s="286" t="str">
        <f>_xll.ohRangeRetrieveError(F40)</f>
        <v/>
      </c>
      <c r="H40" s="249"/>
      <c r="J40" s="207"/>
      <c r="K40" s="299" t="s">
        <v>24</v>
      </c>
      <c r="L40" s="299" t="s">
        <v>86</v>
      </c>
      <c r="M40" s="299" t="s">
        <v>61</v>
      </c>
      <c r="N40" s="300" t="str">
        <f t="shared" si="4"/>
        <v>EURAB6E50Y</v>
      </c>
      <c r="O40" s="300" t="str">
        <v>EURAB6E50Y=ICAP</v>
      </c>
      <c r="P40" s="266">
        <v>0.72099999999999997</v>
      </c>
      <c r="Q40" s="266">
        <v>0.76100000000000001</v>
      </c>
      <c r="R40" s="266">
        <f t="shared" si="5"/>
        <v>0.74099999999999999</v>
      </c>
      <c r="S40" s="266">
        <f t="shared" si="6"/>
        <v>4.0000000000000036E-2</v>
      </c>
      <c r="T40" s="298"/>
      <c r="U40" s="149">
        <v>0.74099999999999999</v>
      </c>
      <c r="V40" s="298"/>
      <c r="W40" s="266">
        <v>0.74099999999999999</v>
      </c>
      <c r="X40" s="303">
        <f>_xll.qlSimpleQuoteSetValue(F40,W40/100,Trigger)</f>
        <v>0</v>
      </c>
      <c r="Y40" s="208"/>
    </row>
    <row r="41" spans="1:25" x14ac:dyDescent="0.2">
      <c r="A41" s="207"/>
      <c r="B41" s="148" t="str">
        <f t="shared" si="0"/>
        <v>60Y</v>
      </c>
      <c r="C41" s="287" t="str">
        <f t="shared" si="1"/>
        <v>AB</v>
      </c>
      <c r="D41" s="288" t="str">
        <f t="shared" si="2"/>
        <v>6E</v>
      </c>
      <c r="E41" s="289" t="str">
        <f t="shared" si="3"/>
        <v>EURAB6E60Y_Quote</v>
      </c>
      <c r="F41" s="289" t="str">
        <f>_xll.qlSimpleQuote(Currency&amp;$C41&amp;$D41&amp;$B41&amp;QuoteSuffix,,RateTickValue,Permanent,Trigger,ObjectOverwrite)</f>
        <v>EURAB6E60Y_Quote#0000</v>
      </c>
      <c r="G41" s="290" t="str">
        <f>_xll.ohRangeRetrieveError(F41)</f>
        <v/>
      </c>
      <c r="H41" s="249"/>
      <c r="J41" s="207"/>
      <c r="K41" s="299" t="s">
        <v>23</v>
      </c>
      <c r="L41" s="299" t="s">
        <v>86</v>
      </c>
      <c r="M41" s="299" t="s">
        <v>61</v>
      </c>
      <c r="N41" s="300" t="str">
        <f t="shared" si="4"/>
        <v>EURAB6E60Y</v>
      </c>
      <c r="O41" s="300" t="str">
        <v>EURAB6E60Y=ICAP</v>
      </c>
      <c r="P41" s="266">
        <v>0.69600000000000006</v>
      </c>
      <c r="Q41" s="266">
        <v>0.73599999999999999</v>
      </c>
      <c r="R41" s="266">
        <f t="shared" si="5"/>
        <v>0.71599999999999997</v>
      </c>
      <c r="S41" s="268">
        <f t="shared" si="6"/>
        <v>3.9999999999999813E-2</v>
      </c>
      <c r="T41" s="298"/>
      <c r="U41" s="151">
        <v>0.71599999999999997</v>
      </c>
      <c r="V41" s="298"/>
      <c r="W41" s="268">
        <v>0.71599999999999997</v>
      </c>
      <c r="X41" s="304">
        <f>_xll.qlSimpleQuoteSetValue(F41,W41/100,Trigger)</f>
        <v>0</v>
      </c>
      <c r="Y41" s="208"/>
    </row>
    <row r="42" spans="1:25" x14ac:dyDescent="0.2">
      <c r="A42" s="296"/>
      <c r="B42" s="297"/>
      <c r="C42" s="297"/>
      <c r="D42" s="297"/>
      <c r="E42" s="297"/>
      <c r="F42" s="297"/>
      <c r="G42" s="297"/>
      <c r="H42" s="253"/>
      <c r="J42" s="250"/>
      <c r="K42" s="291"/>
      <c r="L42" s="291"/>
      <c r="M42" s="291"/>
      <c r="N42" s="291"/>
      <c r="O42" s="291"/>
      <c r="P42" s="291"/>
      <c r="Q42" s="291"/>
      <c r="R42" s="291"/>
      <c r="S42" s="251"/>
      <c r="T42" s="251"/>
      <c r="U42" s="251"/>
      <c r="V42" s="251"/>
      <c r="W42" s="251"/>
      <c r="X42" s="251"/>
      <c r="Y42" s="292"/>
    </row>
    <row r="45" spans="1:25" x14ac:dyDescent="0.2">
      <c r="U45" s="273"/>
      <c r="V45" s="273"/>
      <c r="W45" s="273"/>
    </row>
    <row r="46" spans="1:25" x14ac:dyDescent="0.2">
      <c r="U46" s="273"/>
      <c r="V46" s="273"/>
      <c r="W46" s="273"/>
    </row>
    <row r="47" spans="1:25" x14ac:dyDescent="0.2">
      <c r="U47" s="273"/>
      <c r="V47" s="273"/>
      <c r="W47" s="273"/>
    </row>
  </sheetData>
  <conditionalFormatting sqref="X5:X7">
    <cfRule type="cellIs" dxfId="11" priority="5" stopIfTrue="1" operator="greaterThan">
      <formula>0</formula>
    </cfRule>
    <cfRule type="cellIs" dxfId="10" priority="6" stopIfTrue="1" operator="lessThan">
      <formula>0</formula>
    </cfRule>
  </conditionalFormatting>
  <conditionalFormatting sqref="X8:X18">
    <cfRule type="cellIs" dxfId="9" priority="3" stopIfTrue="1" operator="greaterThan">
      <formula>0</formula>
    </cfRule>
    <cfRule type="cellIs" dxfId="8" priority="4" stopIfTrue="1" operator="lessThan">
      <formula>0</formula>
    </cfRule>
  </conditionalFormatting>
  <conditionalFormatting sqref="X19:X41">
    <cfRule type="cellIs" dxfId="7" priority="1" stopIfTrue="1" operator="greaterThan">
      <formula>0</formula>
    </cfRule>
    <cfRule type="cellIs" dxfId="6"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V329"/>
  <sheetViews>
    <sheetView showGridLines="0" topLeftCell="H1" workbookViewId="0">
      <selection activeCell="S2" sqref="S2"/>
    </sheetView>
  </sheetViews>
  <sheetFormatPr defaultRowHeight="11.25" outlineLevelCol="1" x14ac:dyDescent="0.2"/>
  <cols>
    <col min="1" max="1" width="2.7109375" style="175" hidden="1" customWidth="1" outlineLevel="1"/>
    <col min="2" max="2" width="7" style="175" hidden="1" customWidth="1" outlineLevel="1"/>
    <col min="3" max="3" width="9" style="175" hidden="1" customWidth="1" outlineLevel="1"/>
    <col min="4" max="4" width="16.140625" style="175" hidden="1" customWidth="1" outlineLevel="1"/>
    <col min="5" max="5" width="25.7109375" style="179" hidden="1" customWidth="1" outlineLevel="1"/>
    <col min="6" max="6" width="25.7109375" style="175" hidden="1" customWidth="1" outlineLevel="1"/>
    <col min="7" max="7" width="2.7109375" style="175" hidden="1" customWidth="1" outlineLevel="1"/>
    <col min="8" max="8" width="3" style="175" customWidth="1" collapsed="1"/>
    <col min="9" max="9" width="2.7109375" style="175" customWidth="1"/>
    <col min="10" max="10" width="3.85546875" style="175" bestFit="1" customWidth="1"/>
    <col min="11" max="11" width="3.5703125" style="175" bestFit="1" customWidth="1"/>
    <col min="12" max="12" width="14.7109375" style="175" customWidth="1"/>
    <col min="13" max="13" width="18.7109375" style="175" customWidth="1"/>
    <col min="14" max="14" width="10.7109375" style="175" customWidth="1"/>
    <col min="15" max="15" width="2.7109375" style="175" customWidth="1"/>
    <col min="16" max="16" width="10.7109375" style="175" customWidth="1"/>
    <col min="17" max="17" width="2.7109375" style="175" customWidth="1"/>
    <col min="18" max="19" width="10.7109375" style="175" customWidth="1"/>
    <col min="20" max="20" width="2.7109375" style="175" customWidth="1"/>
    <col min="21" max="16384" width="9.140625" style="175"/>
  </cols>
  <sheetData>
    <row r="1" spans="1:22" x14ac:dyDescent="0.2">
      <c r="A1" s="243"/>
      <c r="B1" s="86"/>
      <c r="C1" s="86"/>
      <c r="D1" s="86"/>
      <c r="E1" s="367"/>
      <c r="F1" s="86"/>
      <c r="G1" s="87"/>
      <c r="I1" s="243" t="s">
        <v>225</v>
      </c>
      <c r="J1" s="206"/>
      <c r="K1" s="206"/>
      <c r="L1" s="206"/>
      <c r="M1" s="206"/>
      <c r="N1" s="206"/>
      <c r="O1" s="206"/>
      <c r="P1" s="206"/>
      <c r="Q1" s="206"/>
      <c r="R1" s="206"/>
      <c r="S1" s="206"/>
      <c r="T1" s="247"/>
    </row>
    <row r="2" spans="1:22" x14ac:dyDescent="0.2">
      <c r="A2" s="237"/>
      <c r="B2" s="203"/>
      <c r="C2" s="203"/>
      <c r="D2" s="203"/>
      <c r="E2" s="91"/>
      <c r="F2" s="203"/>
      <c r="G2" s="245"/>
      <c r="I2" s="237"/>
      <c r="J2" s="202"/>
      <c r="K2" s="308"/>
      <c r="L2" s="308"/>
      <c r="M2" s="294" t="str">
        <f>VLOOKUP(I1,AreaTable,2,FALSE)</f>
        <v>ICAP</v>
      </c>
      <c r="N2" s="205"/>
      <c r="O2" s="205"/>
      <c r="P2" s="205"/>
      <c r="Q2" s="205"/>
      <c r="R2" s="205"/>
      <c r="S2" s="224">
        <f>_xll.ohTrigger(S5:S328)</f>
        <v>47</v>
      </c>
      <c r="T2" s="249"/>
    </row>
    <row r="3" spans="1:22" x14ac:dyDescent="0.2">
      <c r="A3" s="380"/>
      <c r="B3" s="203"/>
      <c r="C3" s="203"/>
      <c r="D3" s="203"/>
      <c r="E3" s="91"/>
      <c r="F3" s="203"/>
      <c r="G3" s="245"/>
      <c r="I3" s="248"/>
      <c r="J3" s="202"/>
      <c r="K3" s="238"/>
      <c r="L3" s="238"/>
      <c r="M3" s="238"/>
      <c r="N3" s="238"/>
      <c r="O3" s="238"/>
      <c r="P3" s="238"/>
      <c r="Q3" s="238"/>
      <c r="R3" s="238"/>
      <c r="S3" s="238"/>
      <c r="T3" s="239"/>
    </row>
    <row r="4" spans="1:22" ht="22.5" x14ac:dyDescent="0.2">
      <c r="A4" s="207"/>
      <c r="B4" s="219" t="s">
        <v>66</v>
      </c>
      <c r="C4" s="219" t="s">
        <v>146</v>
      </c>
      <c r="D4" s="220" t="s">
        <v>147</v>
      </c>
      <c r="E4" s="220" t="s">
        <v>148</v>
      </c>
      <c r="F4" s="246" t="s">
        <v>202</v>
      </c>
      <c r="G4" s="249"/>
      <c r="H4" s="176"/>
      <c r="I4" s="248"/>
      <c r="J4" s="221"/>
      <c r="K4" s="221"/>
      <c r="L4" s="221" t="s">
        <v>150</v>
      </c>
      <c r="M4" s="222" t="str">
        <f>_xll.RData(M5:M328,N4,,ReutersRtMode,,N5)</f>
        <v>Paused at 17:15:04</v>
      </c>
      <c r="N4" s="212" t="s">
        <v>149</v>
      </c>
      <c r="O4" s="205"/>
      <c r="P4" s="212" t="s">
        <v>116</v>
      </c>
      <c r="Q4" s="205"/>
      <c r="R4" s="212" t="s">
        <v>114</v>
      </c>
      <c r="S4" s="212" t="s">
        <v>113</v>
      </c>
      <c r="T4" s="208"/>
    </row>
    <row r="5" spans="1:22" x14ac:dyDescent="0.2">
      <c r="A5" s="207"/>
      <c r="B5" s="355" t="str">
        <f>J5</f>
        <v>1Y</v>
      </c>
      <c r="C5" s="355" t="str">
        <f>K5</f>
        <v>1F</v>
      </c>
      <c r="D5" s="280" t="str">
        <f t="shared" ref="D5:D68" si="0">Currency&amp;$C5&amp;B5&amp;QuoteSuffix</f>
        <v>EUR1F1Y_Quote</v>
      </c>
      <c r="E5" s="280" t="str">
        <f>_xll.qlSimpleQuote(D5,,RateTickValue,Permanent,Trigger,ObjectOverwrite)</f>
        <v>EUR1F1Y_Quote#0000</v>
      </c>
      <c r="F5" s="281" t="str">
        <f>_xll.ohRangeRetrieveError(E5)</f>
        <v/>
      </c>
      <c r="G5" s="249"/>
      <c r="H5" s="177"/>
      <c r="I5" s="207">
        <v>1</v>
      </c>
      <c r="J5" s="303" t="s">
        <v>5</v>
      </c>
      <c r="K5" s="303" t="str">
        <f t="shared" ref="K5:K22" si="1">$I$5&amp;"F"</f>
        <v>1F</v>
      </c>
      <c r="L5" s="300" t="str">
        <f t="shared" ref="L5:L68" si="2">Currency&amp;$K5&amp;$J5</f>
        <v>EUR1F1Y</v>
      </c>
      <c r="M5" s="300" t="str">
        <f t="array" ref="M5:M328">Instruments&amp;"="&amp;VLOOKUP(Contributor,ContributorTable,2,FALSE)</f>
        <v>EUR1F1Y=ICAP</v>
      </c>
      <c r="N5" s="266">
        <v>-0.23</v>
      </c>
      <c r="O5" s="205"/>
      <c r="P5" s="266">
        <v>-0.23</v>
      </c>
      <c r="Q5" s="205"/>
      <c r="R5" s="266">
        <f t="array" ref="R5:R328">QuoteLive</f>
        <v>-0.23</v>
      </c>
      <c r="S5" s="266">
        <f>_xll.qlSimpleQuoteSetValue(E5,R5/100,Trigger)</f>
        <v>0</v>
      </c>
      <c r="T5" s="208"/>
      <c r="V5" s="178"/>
    </row>
    <row r="6" spans="1:22" x14ac:dyDescent="0.2">
      <c r="A6" s="207"/>
      <c r="B6" s="284" t="str">
        <f t="shared" ref="B6:B69" si="3">J6</f>
        <v>2Y</v>
      </c>
      <c r="C6" s="284" t="str">
        <f t="shared" ref="C6:C69" si="4">K6</f>
        <v>1F</v>
      </c>
      <c r="D6" s="285" t="str">
        <f t="shared" si="0"/>
        <v>EUR1F2Y_Quote</v>
      </c>
      <c r="E6" s="285" t="str">
        <f>_xll.qlSimpleQuote(D6,,RateTickValue,Permanent,Trigger,ObjectOverwrite)</f>
        <v>EUR1F2Y_Quote#0000</v>
      </c>
      <c r="F6" s="286" t="str">
        <f>_xll.ohRangeRetrieveError(E6)</f>
        <v/>
      </c>
      <c r="G6" s="249"/>
      <c r="H6" s="177"/>
      <c r="I6" s="248"/>
      <c r="J6" s="303" t="s">
        <v>55</v>
      </c>
      <c r="K6" s="303" t="str">
        <f t="shared" si="1"/>
        <v>1F</v>
      </c>
      <c r="L6" s="300" t="str">
        <f t="shared" si="2"/>
        <v>EUR1F2Y</v>
      </c>
      <c r="M6" s="300" t="str">
        <v>EUR1F2Y=ICAP</v>
      </c>
      <c r="N6" s="266">
        <v>-0.21</v>
      </c>
      <c r="O6" s="205"/>
      <c r="P6" s="266">
        <v>-0.21</v>
      </c>
      <c r="Q6" s="205"/>
      <c r="R6" s="266">
        <v>-0.21</v>
      </c>
      <c r="S6" s="266">
        <f>_xll.qlSimpleQuoteSetValue(E6,R6/100,Trigger)</f>
        <v>0</v>
      </c>
      <c r="T6" s="208"/>
      <c r="V6" s="178"/>
    </row>
    <row r="7" spans="1:22" x14ac:dyDescent="0.2">
      <c r="A7" s="207"/>
      <c r="B7" s="284" t="str">
        <f t="shared" si="3"/>
        <v>3Y</v>
      </c>
      <c r="C7" s="284" t="str">
        <f t="shared" si="4"/>
        <v>1F</v>
      </c>
      <c r="D7" s="285" t="str">
        <f t="shared" si="0"/>
        <v>EUR1F3Y_Quote</v>
      </c>
      <c r="E7" s="285" t="str">
        <f>_xll.qlSimpleQuote(D7,,RateTickValue,Permanent,Trigger,ObjectOverwrite)</f>
        <v>EUR1F3Y_Quote#0000</v>
      </c>
      <c r="F7" s="286" t="str">
        <f>_xll.ohRangeRetrieveError(E7)</f>
        <v/>
      </c>
      <c r="G7" s="249"/>
      <c r="H7" s="177"/>
      <c r="I7" s="248"/>
      <c r="J7" s="303" t="s">
        <v>54</v>
      </c>
      <c r="K7" s="303" t="str">
        <f t="shared" si="1"/>
        <v>1F</v>
      </c>
      <c r="L7" s="300" t="str">
        <f t="shared" si="2"/>
        <v>EUR1F3Y</v>
      </c>
      <c r="M7" s="300" t="str">
        <v>EUR1F3Y=ICAP</v>
      </c>
      <c r="N7" s="266">
        <v>-0.157</v>
      </c>
      <c r="O7" s="205"/>
      <c r="P7" s="266">
        <v>-0.157</v>
      </c>
      <c r="Q7" s="205"/>
      <c r="R7" s="266">
        <v>-0.157</v>
      </c>
      <c r="S7" s="266">
        <f>_xll.qlSimpleQuoteSetValue(E7,R7/100,Trigger)</f>
        <v>0</v>
      </c>
      <c r="T7" s="208"/>
      <c r="V7" s="178"/>
    </row>
    <row r="8" spans="1:22" x14ac:dyDescent="0.2">
      <c r="A8" s="207"/>
      <c r="B8" s="284" t="str">
        <f t="shared" si="3"/>
        <v>4Y</v>
      </c>
      <c r="C8" s="284" t="str">
        <f t="shared" si="4"/>
        <v>1F</v>
      </c>
      <c r="D8" s="285" t="str">
        <f t="shared" si="0"/>
        <v>EUR1F4Y_Quote</v>
      </c>
      <c r="E8" s="285" t="str">
        <f>_xll.qlSimpleQuote(D8,,RateTickValue,Permanent,Trigger,ObjectOverwrite)</f>
        <v>EUR1F4Y_Quote#0000</v>
      </c>
      <c r="F8" s="286" t="str">
        <f>_xll.ohRangeRetrieveError(E8)</f>
        <v/>
      </c>
      <c r="G8" s="249"/>
      <c r="H8" s="177"/>
      <c r="I8" s="248"/>
      <c r="J8" s="303" t="s">
        <v>53</v>
      </c>
      <c r="K8" s="303" t="str">
        <f t="shared" si="1"/>
        <v>1F</v>
      </c>
      <c r="L8" s="300" t="str">
        <f t="shared" si="2"/>
        <v>EUR1F4Y</v>
      </c>
      <c r="M8" s="300" t="str">
        <v>EUR1F4Y=ICAP</v>
      </c>
      <c r="N8" s="266">
        <v>-7.5999999999999998E-2</v>
      </c>
      <c r="O8" s="205"/>
      <c r="P8" s="266">
        <v>-7.5999999999999998E-2</v>
      </c>
      <c r="Q8" s="205"/>
      <c r="R8" s="266">
        <v>-7.5999999999999998E-2</v>
      </c>
      <c r="S8" s="266">
        <f>_xll.qlSimpleQuoteSetValue(E8,R8/100,Trigger)</f>
        <v>0</v>
      </c>
      <c r="T8" s="208"/>
      <c r="V8" s="178"/>
    </row>
    <row r="9" spans="1:22" x14ac:dyDescent="0.2">
      <c r="A9" s="207"/>
      <c r="B9" s="284" t="str">
        <f t="shared" si="3"/>
        <v>5Y</v>
      </c>
      <c r="C9" s="284" t="str">
        <f t="shared" si="4"/>
        <v>1F</v>
      </c>
      <c r="D9" s="285" t="str">
        <f t="shared" si="0"/>
        <v>EUR1F5Y_Quote</v>
      </c>
      <c r="E9" s="285" t="str">
        <f>_xll.qlSimpleQuote(D9,,RateTickValue,Permanent,Trigger,ObjectOverwrite)</f>
        <v>EUR1F5Y_Quote#0000</v>
      </c>
      <c r="F9" s="286" t="str">
        <f>_xll.ohRangeRetrieveError(E9)</f>
        <v/>
      </c>
      <c r="G9" s="249"/>
      <c r="H9" s="177"/>
      <c r="I9" s="248"/>
      <c r="J9" s="303" t="s">
        <v>52</v>
      </c>
      <c r="K9" s="303" t="str">
        <f t="shared" si="1"/>
        <v>1F</v>
      </c>
      <c r="L9" s="300" t="str">
        <f t="shared" si="2"/>
        <v>EUR1F5Y</v>
      </c>
      <c r="M9" s="300" t="str">
        <v>EUR1F5Y=ICAP</v>
      </c>
      <c r="N9" s="266">
        <v>1.7000000000000001E-2</v>
      </c>
      <c r="O9" s="205"/>
      <c r="P9" s="266">
        <v>1.7000000000000001E-2</v>
      </c>
      <c r="Q9" s="205"/>
      <c r="R9" s="266">
        <v>1.7000000000000001E-2</v>
      </c>
      <c r="S9" s="266">
        <f>_xll.qlSimpleQuoteSetValue(E9,R9/100,Trigger)</f>
        <v>0</v>
      </c>
      <c r="T9" s="208"/>
      <c r="V9" s="178"/>
    </row>
    <row r="10" spans="1:22" x14ac:dyDescent="0.2">
      <c r="A10" s="207"/>
      <c r="B10" s="284" t="str">
        <f t="shared" si="3"/>
        <v>6Y</v>
      </c>
      <c r="C10" s="284" t="str">
        <f t="shared" si="4"/>
        <v>1F</v>
      </c>
      <c r="D10" s="285" t="str">
        <f t="shared" si="0"/>
        <v>EUR1F6Y_Quote</v>
      </c>
      <c r="E10" s="285" t="str">
        <f>_xll.qlSimpleQuote(D10,,RateTickValue,Permanent,Trigger,ObjectOverwrite)</f>
        <v>EUR1F6Y_Quote#0000</v>
      </c>
      <c r="F10" s="286" t="str">
        <f>_xll.ohRangeRetrieveError(E10)</f>
        <v/>
      </c>
      <c r="G10" s="249"/>
      <c r="H10" s="177"/>
      <c r="I10" s="248"/>
      <c r="J10" s="303" t="s">
        <v>51</v>
      </c>
      <c r="K10" s="303" t="str">
        <f t="shared" si="1"/>
        <v>1F</v>
      </c>
      <c r="L10" s="300" t="str">
        <f t="shared" si="2"/>
        <v>EUR1F6Y</v>
      </c>
      <c r="M10" s="300" t="str">
        <v>EUR1F6Y=ICAP</v>
      </c>
      <c r="N10" s="266">
        <v>0.121</v>
      </c>
      <c r="O10" s="205"/>
      <c r="P10" s="266">
        <v>0.121</v>
      </c>
      <c r="Q10" s="205"/>
      <c r="R10" s="266">
        <v>0.121</v>
      </c>
      <c r="S10" s="266">
        <f>_xll.qlSimpleQuoteSetValue(E10,R10/100,Trigger)</f>
        <v>0</v>
      </c>
      <c r="T10" s="208"/>
      <c r="V10" s="178"/>
    </row>
    <row r="11" spans="1:22" x14ac:dyDescent="0.2">
      <c r="A11" s="207"/>
      <c r="B11" s="284" t="str">
        <f t="shared" si="3"/>
        <v>7Y</v>
      </c>
      <c r="C11" s="284" t="str">
        <f t="shared" si="4"/>
        <v>1F</v>
      </c>
      <c r="D11" s="285" t="str">
        <f t="shared" si="0"/>
        <v>EUR1F7Y_Quote</v>
      </c>
      <c r="E11" s="285" t="str">
        <f>_xll.qlSimpleQuote(D11,,RateTickValue,Permanent,Trigger,ObjectOverwrite)</f>
        <v>EUR1F7Y_Quote#0000</v>
      </c>
      <c r="F11" s="286" t="str">
        <f>_xll.ohRangeRetrieveError(E11)</f>
        <v/>
      </c>
      <c r="G11" s="249"/>
      <c r="H11" s="177"/>
      <c r="I11" s="248"/>
      <c r="J11" s="303" t="s">
        <v>50</v>
      </c>
      <c r="K11" s="303" t="str">
        <f t="shared" si="1"/>
        <v>1F</v>
      </c>
      <c r="L11" s="300" t="str">
        <f t="shared" si="2"/>
        <v>EUR1F7Y</v>
      </c>
      <c r="M11" s="300" t="str">
        <v>EUR1F7Y=ICAP</v>
      </c>
      <c r="N11" s="266">
        <v>0.22800000000000001</v>
      </c>
      <c r="O11" s="205"/>
      <c r="P11" s="266">
        <v>0.22800000000000001</v>
      </c>
      <c r="Q11" s="205"/>
      <c r="R11" s="266">
        <v>0.22800000000000001</v>
      </c>
      <c r="S11" s="266">
        <f>_xll.qlSimpleQuoteSetValue(E11,R11/100,Trigger)</f>
        <v>0</v>
      </c>
      <c r="T11" s="208"/>
      <c r="V11" s="178"/>
    </row>
    <row r="12" spans="1:22" x14ac:dyDescent="0.2">
      <c r="A12" s="207"/>
      <c r="B12" s="284" t="str">
        <f t="shared" si="3"/>
        <v>8Y</v>
      </c>
      <c r="C12" s="284" t="str">
        <f t="shared" si="4"/>
        <v>1F</v>
      </c>
      <c r="D12" s="285" t="str">
        <f t="shared" si="0"/>
        <v>EUR1F8Y_Quote</v>
      </c>
      <c r="E12" s="285" t="str">
        <f>_xll.qlSimpleQuote(D12,,RateTickValue,Permanent,Trigger,ObjectOverwrite)</f>
        <v>EUR1F8Y_Quote#0000</v>
      </c>
      <c r="F12" s="286" t="str">
        <f>_xll.ohRangeRetrieveError(E12)</f>
        <v/>
      </c>
      <c r="G12" s="249"/>
      <c r="H12" s="177"/>
      <c r="I12" s="248"/>
      <c r="J12" s="303" t="s">
        <v>49</v>
      </c>
      <c r="K12" s="303" t="str">
        <f t="shared" si="1"/>
        <v>1F</v>
      </c>
      <c r="L12" s="300" t="str">
        <f t="shared" si="2"/>
        <v>EUR1F8Y</v>
      </c>
      <c r="M12" s="300" t="str">
        <v>EUR1F8Y=ICAP</v>
      </c>
      <c r="N12" s="266">
        <v>0.33200000000000002</v>
      </c>
      <c r="O12" s="205"/>
      <c r="P12" s="266">
        <v>0.33200000000000002</v>
      </c>
      <c r="Q12" s="205"/>
      <c r="R12" s="266">
        <v>0.33200000000000002</v>
      </c>
      <c r="S12" s="266">
        <f>_xll.qlSimpleQuoteSetValue(E12,R12/100,Trigger)</f>
        <v>0</v>
      </c>
      <c r="T12" s="208"/>
      <c r="V12" s="178"/>
    </row>
    <row r="13" spans="1:22" x14ac:dyDescent="0.2">
      <c r="A13" s="207"/>
      <c r="B13" s="284" t="str">
        <f t="shared" si="3"/>
        <v>9Y</v>
      </c>
      <c r="C13" s="284" t="str">
        <f t="shared" si="4"/>
        <v>1F</v>
      </c>
      <c r="D13" s="285" t="str">
        <f t="shared" si="0"/>
        <v>EUR1F9Y_Quote</v>
      </c>
      <c r="E13" s="285" t="str">
        <f>_xll.qlSimpleQuote(D13,,RateTickValue,Permanent,Trigger,ObjectOverwrite)</f>
        <v>EUR1F9Y_Quote#0000</v>
      </c>
      <c r="F13" s="286" t="str">
        <f>_xll.ohRangeRetrieveError(E13)</f>
        <v/>
      </c>
      <c r="G13" s="249"/>
      <c r="H13" s="177"/>
      <c r="I13" s="248"/>
      <c r="J13" s="303" t="s">
        <v>48</v>
      </c>
      <c r="K13" s="303" t="str">
        <f t="shared" si="1"/>
        <v>1F</v>
      </c>
      <c r="L13" s="300" t="str">
        <f t="shared" si="2"/>
        <v>EUR1F9Y</v>
      </c>
      <c r="M13" s="300" t="str">
        <v>EUR1F9Y=ICAP</v>
      </c>
      <c r="N13" s="266">
        <v>0.42499999999999999</v>
      </c>
      <c r="O13" s="205"/>
      <c r="P13" s="266">
        <v>0.42499999999999999</v>
      </c>
      <c r="Q13" s="205"/>
      <c r="R13" s="266">
        <v>0.42499999999999999</v>
      </c>
      <c r="S13" s="266">
        <f>_xll.qlSimpleQuoteSetValue(E13,R13/100,Trigger)</f>
        <v>0</v>
      </c>
      <c r="T13" s="208"/>
      <c r="V13" s="178"/>
    </row>
    <row r="14" spans="1:22" x14ac:dyDescent="0.2">
      <c r="A14" s="207"/>
      <c r="B14" s="284" t="str">
        <f t="shared" si="3"/>
        <v>10Y</v>
      </c>
      <c r="C14" s="284" t="str">
        <f t="shared" si="4"/>
        <v>1F</v>
      </c>
      <c r="D14" s="285" t="str">
        <f t="shared" si="0"/>
        <v>EUR1F10Y_Quote</v>
      </c>
      <c r="E14" s="285" t="str">
        <f>_xll.qlSimpleQuote(D14,,RateTickValue,Permanent,Trigger,ObjectOverwrite)</f>
        <v>EUR1F10Y_Quote#0000</v>
      </c>
      <c r="F14" s="286" t="str">
        <f>_xll.ohRangeRetrieveError(E14)</f>
        <v/>
      </c>
      <c r="G14" s="249"/>
      <c r="H14" s="177"/>
      <c r="I14" s="248"/>
      <c r="J14" s="303" t="s">
        <v>47</v>
      </c>
      <c r="K14" s="303" t="str">
        <f t="shared" si="1"/>
        <v>1F</v>
      </c>
      <c r="L14" s="300" t="str">
        <f t="shared" si="2"/>
        <v>EUR1F10Y</v>
      </c>
      <c r="M14" s="300" t="str">
        <v>EUR1F10Y=ICAP</v>
      </c>
      <c r="N14" s="266">
        <v>0.50900000000000001</v>
      </c>
      <c r="O14" s="205"/>
      <c r="P14" s="266">
        <v>0.50900000000000001</v>
      </c>
      <c r="Q14" s="205"/>
      <c r="R14" s="266">
        <v>0.50900000000000001</v>
      </c>
      <c r="S14" s="266">
        <f>_xll.qlSimpleQuoteSetValue(E14,R14/100,Trigger)</f>
        <v>0</v>
      </c>
      <c r="T14" s="208"/>
      <c r="V14" s="178"/>
    </row>
    <row r="15" spans="1:22" x14ac:dyDescent="0.2">
      <c r="A15" s="207"/>
      <c r="B15" s="284" t="str">
        <f t="shared" si="3"/>
        <v>11Y</v>
      </c>
      <c r="C15" s="284" t="str">
        <f t="shared" si="4"/>
        <v>1F</v>
      </c>
      <c r="D15" s="285" t="str">
        <f t="shared" si="0"/>
        <v>EUR1F11Y_Quote</v>
      </c>
      <c r="E15" s="285" t="str">
        <f>_xll.qlSimpleQuote(D15,,RateTickValue,Permanent,Trigger,ObjectOverwrite)</f>
        <v>EUR1F11Y_Quote#0000</v>
      </c>
      <c r="F15" s="286" t="str">
        <f>_xll.ohRangeRetrieveError(E15)</f>
        <v/>
      </c>
      <c r="G15" s="249"/>
      <c r="H15" s="177"/>
      <c r="I15" s="248"/>
      <c r="J15" s="303" t="s">
        <v>46</v>
      </c>
      <c r="K15" s="303" t="str">
        <f t="shared" si="1"/>
        <v>1F</v>
      </c>
      <c r="L15" s="300" t="str">
        <f t="shared" si="2"/>
        <v>EUR1F11Y</v>
      </c>
      <c r="M15" s="300" t="str">
        <v>EUR1F11Y=ICAP</v>
      </c>
      <c r="N15" s="266">
        <v>0.58299999999999996</v>
      </c>
      <c r="O15" s="205"/>
      <c r="P15" s="266">
        <v>0.58299999999999996</v>
      </c>
      <c r="Q15" s="205"/>
      <c r="R15" s="266">
        <v>0.58299999999999996</v>
      </c>
      <c r="S15" s="266">
        <f>_xll.qlSimpleQuoteSetValue(E15,R15/100,Trigger)</f>
        <v>0</v>
      </c>
      <c r="T15" s="208"/>
      <c r="V15" s="178"/>
    </row>
    <row r="16" spans="1:22" x14ac:dyDescent="0.2">
      <c r="A16" s="207"/>
      <c r="B16" s="284" t="str">
        <f t="shared" si="3"/>
        <v>12Y</v>
      </c>
      <c r="C16" s="284" t="str">
        <f t="shared" si="4"/>
        <v>1F</v>
      </c>
      <c r="D16" s="285" t="str">
        <f t="shared" si="0"/>
        <v>EUR1F12Y_Quote</v>
      </c>
      <c r="E16" s="285" t="str">
        <f>_xll.qlSimpleQuote(D16,,RateTickValue,Permanent,Trigger,ObjectOverwrite)</f>
        <v>EUR1F12Y_Quote#0000</v>
      </c>
      <c r="F16" s="286" t="str">
        <f>_xll.ohRangeRetrieveError(E16)</f>
        <v/>
      </c>
      <c r="G16" s="249"/>
      <c r="H16" s="177"/>
      <c r="I16" s="248"/>
      <c r="J16" s="303" t="s">
        <v>45</v>
      </c>
      <c r="K16" s="303" t="str">
        <f t="shared" si="1"/>
        <v>1F</v>
      </c>
      <c r="L16" s="300" t="str">
        <f t="shared" si="2"/>
        <v>EUR1F12Y</v>
      </c>
      <c r="M16" s="300" t="str">
        <v>EUR1F12Y=ICAP</v>
      </c>
      <c r="N16" s="266">
        <v>0.64400000000000002</v>
      </c>
      <c r="O16" s="205"/>
      <c r="P16" s="266">
        <v>0.64400000000000002</v>
      </c>
      <c r="Q16" s="205"/>
      <c r="R16" s="266">
        <v>0.64400000000000002</v>
      </c>
      <c r="S16" s="266">
        <f>_xll.qlSimpleQuoteSetValue(E16,R16/100,Trigger)</f>
        <v>0</v>
      </c>
      <c r="T16" s="208"/>
      <c r="V16" s="178"/>
    </row>
    <row r="17" spans="1:22" x14ac:dyDescent="0.2">
      <c r="A17" s="207"/>
      <c r="B17" s="284" t="str">
        <f t="shared" si="3"/>
        <v>13Y</v>
      </c>
      <c r="C17" s="284" t="str">
        <f t="shared" si="4"/>
        <v>1F</v>
      </c>
      <c r="D17" s="285" t="str">
        <f t="shared" si="0"/>
        <v>EUR1F13Y_Quote</v>
      </c>
      <c r="E17" s="285" t="str">
        <f>_xll.qlSimpleQuote(D17,,RateTickValue,Permanent,Trigger,ObjectOverwrite)</f>
        <v>EUR1F13Y_Quote#0000</v>
      </c>
      <c r="F17" s="286" t="str">
        <f>_xll.ohRangeRetrieveError(E17)</f>
        <v/>
      </c>
      <c r="G17" s="249"/>
      <c r="H17" s="177"/>
      <c r="I17" s="248"/>
      <c r="J17" s="303" t="s">
        <v>44</v>
      </c>
      <c r="K17" s="303" t="str">
        <f t="shared" si="1"/>
        <v>1F</v>
      </c>
      <c r="L17" s="300" t="str">
        <f t="shared" si="2"/>
        <v>EUR1F13Y</v>
      </c>
      <c r="M17" s="300" t="str">
        <v>EUR1F13Y=ICAP</v>
      </c>
      <c r="N17" s="266">
        <v>0.69500000000000006</v>
      </c>
      <c r="O17" s="205"/>
      <c r="P17" s="266">
        <v>0.69500000000000006</v>
      </c>
      <c r="Q17" s="205"/>
      <c r="R17" s="266">
        <v>0.69500000000000006</v>
      </c>
      <c r="S17" s="266">
        <f>_xll.qlSimpleQuoteSetValue(E17,R17/100,Trigger)</f>
        <v>0</v>
      </c>
      <c r="T17" s="208"/>
      <c r="V17" s="178"/>
    </row>
    <row r="18" spans="1:22" x14ac:dyDescent="0.2">
      <c r="A18" s="207"/>
      <c r="B18" s="284" t="str">
        <f t="shared" si="3"/>
        <v>14Y</v>
      </c>
      <c r="C18" s="284" t="str">
        <f t="shared" si="4"/>
        <v>1F</v>
      </c>
      <c r="D18" s="285" t="str">
        <f t="shared" si="0"/>
        <v>EUR1F14Y_Quote</v>
      </c>
      <c r="E18" s="285" t="str">
        <f>_xll.qlSimpleQuote(D18,,RateTickValue,Permanent,Trigger,ObjectOverwrite)</f>
        <v>EUR1F14Y_Quote#0000</v>
      </c>
      <c r="F18" s="286" t="str">
        <f>_xll.ohRangeRetrieveError(E18)</f>
        <v/>
      </c>
      <c r="G18" s="249"/>
      <c r="H18" s="177"/>
      <c r="I18" s="248"/>
      <c r="J18" s="303" t="s">
        <v>43</v>
      </c>
      <c r="K18" s="303" t="str">
        <f t="shared" si="1"/>
        <v>1F</v>
      </c>
      <c r="L18" s="300" t="str">
        <f t="shared" si="2"/>
        <v>EUR1F14Y</v>
      </c>
      <c r="M18" s="300" t="str">
        <v>EUR1F14Y=ICAP</v>
      </c>
      <c r="N18" s="266">
        <v>0.73799999999999999</v>
      </c>
      <c r="O18" s="205"/>
      <c r="P18" s="266">
        <v>0.73799999999999999</v>
      </c>
      <c r="Q18" s="205"/>
      <c r="R18" s="266">
        <v>0.73799999999999999</v>
      </c>
      <c r="S18" s="266">
        <f>_xll.qlSimpleQuoteSetValue(E18,R18/100,Trigger)</f>
        <v>0</v>
      </c>
      <c r="T18" s="208"/>
      <c r="V18" s="178"/>
    </row>
    <row r="19" spans="1:22" x14ac:dyDescent="0.2">
      <c r="A19" s="207"/>
      <c r="B19" s="284" t="str">
        <f t="shared" si="3"/>
        <v>15Y</v>
      </c>
      <c r="C19" s="284" t="str">
        <f t="shared" si="4"/>
        <v>1F</v>
      </c>
      <c r="D19" s="285" t="str">
        <f t="shared" si="0"/>
        <v>EUR1F15Y_Quote</v>
      </c>
      <c r="E19" s="285" t="str">
        <f>_xll.qlSimpleQuote(D19,,RateTickValue,Permanent,Trigger,ObjectOverwrite)</f>
        <v>EUR1F15Y_Quote#0000</v>
      </c>
      <c r="F19" s="286" t="str">
        <f>_xll.ohRangeRetrieveError(E19)</f>
        <v/>
      </c>
      <c r="G19" s="249"/>
      <c r="H19" s="177"/>
      <c r="I19" s="248"/>
      <c r="J19" s="303" t="s">
        <v>42</v>
      </c>
      <c r="K19" s="303" t="str">
        <f t="shared" si="1"/>
        <v>1F</v>
      </c>
      <c r="L19" s="300" t="str">
        <f t="shared" si="2"/>
        <v>EUR1F15Y</v>
      </c>
      <c r="M19" s="300" t="str">
        <v>EUR1F15Y=ICAP</v>
      </c>
      <c r="N19" s="266">
        <v>0.77200000000000002</v>
      </c>
      <c r="O19" s="205"/>
      <c r="P19" s="266">
        <v>0.77200000000000002</v>
      </c>
      <c r="Q19" s="205"/>
      <c r="R19" s="266">
        <v>0.77200000000000002</v>
      </c>
      <c r="S19" s="266">
        <f>_xll.qlSimpleQuoteSetValue(E19,R19/100,Trigger)</f>
        <v>0</v>
      </c>
      <c r="T19" s="208"/>
      <c r="V19" s="178"/>
    </row>
    <row r="20" spans="1:22" x14ac:dyDescent="0.2">
      <c r="A20" s="207"/>
      <c r="B20" s="284" t="str">
        <f t="shared" si="3"/>
        <v>20Y</v>
      </c>
      <c r="C20" s="284" t="str">
        <f t="shared" si="4"/>
        <v>1F</v>
      </c>
      <c r="D20" s="285" t="str">
        <f t="shared" si="0"/>
        <v>EUR1F20Y_Quote</v>
      </c>
      <c r="E20" s="285" t="str">
        <f>_xll.qlSimpleQuote(D20,,RateTickValue,Permanent,Trigger,ObjectOverwrite)</f>
        <v>EUR1F20Y_Quote#0000</v>
      </c>
      <c r="F20" s="286" t="str">
        <f>_xll.ohRangeRetrieveError(E20)</f>
        <v/>
      </c>
      <c r="G20" s="249"/>
      <c r="H20" s="177"/>
      <c r="I20" s="248"/>
      <c r="J20" s="303" t="s">
        <v>37</v>
      </c>
      <c r="K20" s="303" t="str">
        <f t="shared" si="1"/>
        <v>1F</v>
      </c>
      <c r="L20" s="300" t="str">
        <f t="shared" si="2"/>
        <v>EUR1F20Y</v>
      </c>
      <c r="M20" s="300" t="str">
        <v>EUR1F20Y=ICAP</v>
      </c>
      <c r="N20" s="266">
        <v>0.84499999999999997</v>
      </c>
      <c r="O20" s="205"/>
      <c r="P20" s="266">
        <v>0.84499999999999997</v>
      </c>
      <c r="Q20" s="205"/>
      <c r="R20" s="266">
        <v>0.84499999999999997</v>
      </c>
      <c r="S20" s="266">
        <f>_xll.qlSimpleQuoteSetValue(E20,R20/100,Trigger)</f>
        <v>0</v>
      </c>
      <c r="T20" s="208"/>
      <c r="V20" s="178"/>
    </row>
    <row r="21" spans="1:22" x14ac:dyDescent="0.2">
      <c r="A21" s="207"/>
      <c r="B21" s="284" t="str">
        <f t="shared" si="3"/>
        <v>25Y</v>
      </c>
      <c r="C21" s="284" t="str">
        <f t="shared" si="4"/>
        <v>1F</v>
      </c>
      <c r="D21" s="285" t="str">
        <f t="shared" si="0"/>
        <v>EUR1F25Y_Quote</v>
      </c>
      <c r="E21" s="285" t="str">
        <f>_xll.qlSimpleQuote(D21,,RateTickValue,Permanent,Trigger,ObjectOverwrite)</f>
        <v>EUR1F25Y_Quote#0000</v>
      </c>
      <c r="F21" s="286" t="str">
        <f>_xll.ohRangeRetrieveError(E21)</f>
        <v/>
      </c>
      <c r="G21" s="249"/>
      <c r="H21" s="177"/>
      <c r="I21" s="248"/>
      <c r="J21" s="303" t="s">
        <v>32</v>
      </c>
      <c r="K21" s="303" t="str">
        <f t="shared" si="1"/>
        <v>1F</v>
      </c>
      <c r="L21" s="300" t="str">
        <f t="shared" si="2"/>
        <v>EUR1F25Y</v>
      </c>
      <c r="M21" s="300" t="str">
        <v>EUR1F25Y=ICAP</v>
      </c>
      <c r="N21" s="266">
        <v>0.84899999999999998</v>
      </c>
      <c r="O21" s="205"/>
      <c r="P21" s="266">
        <v>0.84899999999999998</v>
      </c>
      <c r="Q21" s="205"/>
      <c r="R21" s="266">
        <v>0.84899999999999998</v>
      </c>
      <c r="S21" s="266">
        <f>_xll.qlSimpleQuoteSetValue(E21,R21/100,Trigger)</f>
        <v>0</v>
      </c>
      <c r="T21" s="208"/>
      <c r="V21" s="178"/>
    </row>
    <row r="22" spans="1:22" x14ac:dyDescent="0.2">
      <c r="A22" s="207"/>
      <c r="B22" s="284" t="str">
        <f t="shared" si="3"/>
        <v>30Y</v>
      </c>
      <c r="C22" s="284" t="str">
        <f t="shared" si="4"/>
        <v>1F</v>
      </c>
      <c r="D22" s="285" t="str">
        <f t="shared" si="0"/>
        <v>EUR1F30Y_Quote</v>
      </c>
      <c r="E22" s="285" t="str">
        <f>_xll.qlSimpleQuote(D22,,RateTickValue,Permanent,Trigger,ObjectOverwrite)</f>
        <v>EUR1F30Y_Quote#0000</v>
      </c>
      <c r="F22" s="286" t="str">
        <f>_xll.ohRangeRetrieveError(E22)</f>
        <v/>
      </c>
      <c r="G22" s="249"/>
      <c r="H22" s="177"/>
      <c r="I22" s="248"/>
      <c r="J22" s="304" t="s">
        <v>27</v>
      </c>
      <c r="K22" s="304" t="str">
        <f t="shared" si="1"/>
        <v>1F</v>
      </c>
      <c r="L22" s="302" t="str">
        <f t="shared" si="2"/>
        <v>EUR1F30Y</v>
      </c>
      <c r="M22" s="302" t="str">
        <v>EUR1F30Y=ICAP</v>
      </c>
      <c r="N22" s="268">
        <v>0.83399999999999996</v>
      </c>
      <c r="O22" s="205"/>
      <c r="P22" s="268">
        <v>0.83399999999999996</v>
      </c>
      <c r="Q22" s="205"/>
      <c r="R22" s="268">
        <v>0.83399999999999996</v>
      </c>
      <c r="S22" s="268">
        <f>_xll.qlSimpleQuoteSetValue(E22,R22/100,Trigger)</f>
        <v>0</v>
      </c>
      <c r="T22" s="208"/>
      <c r="V22" s="178"/>
    </row>
    <row r="23" spans="1:22" x14ac:dyDescent="0.2">
      <c r="A23" s="207"/>
      <c r="B23" s="284" t="str">
        <f t="shared" si="3"/>
        <v>1Y</v>
      </c>
      <c r="C23" s="284" t="str">
        <f t="shared" si="4"/>
        <v>2F</v>
      </c>
      <c r="D23" s="285" t="str">
        <f t="shared" si="0"/>
        <v>EUR2F1Y_Quote</v>
      </c>
      <c r="E23" s="285" t="str">
        <f>_xll.qlSimpleQuote(D23,,RateTickValue,Permanent,Trigger,ObjectOverwrite)</f>
        <v>EUR2F1Y_Quote#0000</v>
      </c>
      <c r="F23" s="286" t="str">
        <f>_xll.ohRangeRetrieveError(E23)</f>
        <v/>
      </c>
      <c r="G23" s="249"/>
      <c r="H23" s="177"/>
      <c r="I23" s="207">
        <v>2</v>
      </c>
      <c r="J23" s="152" t="s">
        <v>5</v>
      </c>
      <c r="K23" s="152" t="str">
        <f t="shared" ref="K23:K40" si="5">$I$23&amp;"F"</f>
        <v>2F</v>
      </c>
      <c r="L23" s="93" t="str">
        <f t="shared" si="2"/>
        <v>EUR2F1Y</v>
      </c>
      <c r="M23" s="93" t="str">
        <v>EUR2F1Y=ICAP</v>
      </c>
      <c r="N23" s="267">
        <v>-0.191</v>
      </c>
      <c r="O23" s="205"/>
      <c r="P23" s="267">
        <v>-0.191</v>
      </c>
      <c r="Q23" s="205"/>
      <c r="R23" s="267">
        <v>-0.191</v>
      </c>
      <c r="S23" s="267">
        <f>_xll.qlSimpleQuoteSetValue(E23,R23/100,Trigger)</f>
        <v>0</v>
      </c>
      <c r="T23" s="208"/>
      <c r="V23" s="178"/>
    </row>
    <row r="24" spans="1:22" x14ac:dyDescent="0.2">
      <c r="A24" s="207"/>
      <c r="B24" s="284" t="str">
        <f t="shared" si="3"/>
        <v>2Y</v>
      </c>
      <c r="C24" s="284" t="str">
        <f t="shared" si="4"/>
        <v>2F</v>
      </c>
      <c r="D24" s="285" t="str">
        <f t="shared" si="0"/>
        <v>EUR2F2Y_Quote</v>
      </c>
      <c r="E24" s="285" t="str">
        <f>_xll.qlSimpleQuote(D24,,RateTickValue,Permanent,Trigger,ObjectOverwrite)</f>
        <v>EUR2F2Y_Quote#0000</v>
      </c>
      <c r="F24" s="286" t="str">
        <f>_xll.ohRangeRetrieveError(E24)</f>
        <v/>
      </c>
      <c r="G24" s="249"/>
      <c r="H24" s="177"/>
      <c r="I24" s="248"/>
      <c r="J24" s="303" t="s">
        <v>55</v>
      </c>
      <c r="K24" s="303" t="str">
        <f t="shared" si="5"/>
        <v>2F</v>
      </c>
      <c r="L24" s="300" t="str">
        <f t="shared" si="2"/>
        <v>EUR2F2Y</v>
      </c>
      <c r="M24" s="300" t="str">
        <v>EUR2F2Y=ICAP</v>
      </c>
      <c r="N24" s="266">
        <v>-0.122</v>
      </c>
      <c r="O24" s="205"/>
      <c r="P24" s="266">
        <v>-0.122</v>
      </c>
      <c r="Q24" s="205"/>
      <c r="R24" s="266">
        <v>-0.122</v>
      </c>
      <c r="S24" s="266">
        <f>_xll.qlSimpleQuoteSetValue(E24,R24/100,Trigger)</f>
        <v>0</v>
      </c>
      <c r="T24" s="208"/>
      <c r="V24" s="178"/>
    </row>
    <row r="25" spans="1:22" x14ac:dyDescent="0.2">
      <c r="A25" s="207"/>
      <c r="B25" s="284" t="str">
        <f t="shared" si="3"/>
        <v>3Y</v>
      </c>
      <c r="C25" s="284" t="str">
        <f t="shared" si="4"/>
        <v>2F</v>
      </c>
      <c r="D25" s="285" t="str">
        <f t="shared" si="0"/>
        <v>EUR2F3Y_Quote</v>
      </c>
      <c r="E25" s="285" t="str">
        <f>_xll.qlSimpleQuote(D25,,RateTickValue,Permanent,Trigger,ObjectOverwrite)</f>
        <v>EUR2F3Y_Quote#0000</v>
      </c>
      <c r="F25" s="286" t="str">
        <f>_xll.ohRangeRetrieveError(E25)</f>
        <v/>
      </c>
      <c r="G25" s="249"/>
      <c r="H25" s="177"/>
      <c r="I25" s="248"/>
      <c r="J25" s="303" t="s">
        <v>54</v>
      </c>
      <c r="K25" s="303" t="str">
        <f t="shared" si="5"/>
        <v>2F</v>
      </c>
      <c r="L25" s="300" t="str">
        <f t="shared" si="2"/>
        <v>EUR2F3Y</v>
      </c>
      <c r="M25" s="300" t="str">
        <v>EUR2F3Y=ICAP</v>
      </c>
      <c r="N25" s="266">
        <v>-2.6000000000000002E-2</v>
      </c>
      <c r="O25" s="205"/>
      <c r="P25" s="266">
        <v>-2.6000000000000002E-2</v>
      </c>
      <c r="Q25" s="205"/>
      <c r="R25" s="266">
        <v>-2.6000000000000002E-2</v>
      </c>
      <c r="S25" s="266">
        <f>_xll.qlSimpleQuoteSetValue(E25,R25/100,Trigger)</f>
        <v>0</v>
      </c>
      <c r="T25" s="208"/>
      <c r="V25" s="178"/>
    </row>
    <row r="26" spans="1:22" x14ac:dyDescent="0.2">
      <c r="A26" s="207"/>
      <c r="B26" s="284" t="str">
        <f t="shared" si="3"/>
        <v>4Y</v>
      </c>
      <c r="C26" s="284" t="str">
        <f t="shared" si="4"/>
        <v>2F</v>
      </c>
      <c r="D26" s="285" t="str">
        <f t="shared" si="0"/>
        <v>EUR2F4Y_Quote</v>
      </c>
      <c r="E26" s="285" t="str">
        <f>_xll.qlSimpleQuote(D26,,RateTickValue,Permanent,Trigger,ObjectOverwrite)</f>
        <v>EUR2F4Y_Quote#0000</v>
      </c>
      <c r="F26" s="286" t="str">
        <f>_xll.ohRangeRetrieveError(E26)</f>
        <v/>
      </c>
      <c r="G26" s="249"/>
      <c r="H26" s="177"/>
      <c r="I26" s="248"/>
      <c r="J26" s="303" t="s">
        <v>53</v>
      </c>
      <c r="K26" s="303" t="str">
        <f t="shared" si="5"/>
        <v>2F</v>
      </c>
      <c r="L26" s="300" t="str">
        <f t="shared" si="2"/>
        <v>EUR2F4Y</v>
      </c>
      <c r="M26" s="300" t="str">
        <v>EUR2F4Y=ICAP</v>
      </c>
      <c r="N26" s="266">
        <v>7.8E-2</v>
      </c>
      <c r="O26" s="205"/>
      <c r="P26" s="266">
        <v>7.8E-2</v>
      </c>
      <c r="Q26" s="205"/>
      <c r="R26" s="266">
        <v>7.8E-2</v>
      </c>
      <c r="S26" s="266">
        <f>_xll.qlSimpleQuoteSetValue(E26,R26/100,Trigger)</f>
        <v>0</v>
      </c>
      <c r="T26" s="208"/>
      <c r="V26" s="178"/>
    </row>
    <row r="27" spans="1:22" x14ac:dyDescent="0.2">
      <c r="A27" s="207"/>
      <c r="B27" s="284" t="str">
        <f t="shared" si="3"/>
        <v>5Y</v>
      </c>
      <c r="C27" s="284" t="str">
        <f t="shared" si="4"/>
        <v>2F</v>
      </c>
      <c r="D27" s="285" t="str">
        <f t="shared" si="0"/>
        <v>EUR2F5Y_Quote</v>
      </c>
      <c r="E27" s="285" t="str">
        <f>_xll.qlSimpleQuote(D27,,RateTickValue,Permanent,Trigger,ObjectOverwrite)</f>
        <v>EUR2F5Y_Quote#0000</v>
      </c>
      <c r="F27" s="286" t="str">
        <f>_xll.ohRangeRetrieveError(E27)</f>
        <v/>
      </c>
      <c r="G27" s="249"/>
      <c r="H27" s="177"/>
      <c r="I27" s="248"/>
      <c r="J27" s="303" t="s">
        <v>52</v>
      </c>
      <c r="K27" s="303" t="str">
        <f t="shared" si="5"/>
        <v>2F</v>
      </c>
      <c r="L27" s="300" t="str">
        <f t="shared" si="2"/>
        <v>EUR2F5Y</v>
      </c>
      <c r="M27" s="300" t="str">
        <v>EUR2F5Y=ICAP</v>
      </c>
      <c r="N27" s="266">
        <v>0.191</v>
      </c>
      <c r="O27" s="205"/>
      <c r="P27" s="266">
        <v>0.191</v>
      </c>
      <c r="Q27" s="205"/>
      <c r="R27" s="266">
        <v>0.191</v>
      </c>
      <c r="S27" s="266">
        <f>_xll.qlSimpleQuoteSetValue(E27,R27/100,Trigger)</f>
        <v>0</v>
      </c>
      <c r="T27" s="208"/>
      <c r="V27" s="178"/>
    </row>
    <row r="28" spans="1:22" x14ac:dyDescent="0.2">
      <c r="A28" s="207"/>
      <c r="B28" s="284" t="str">
        <f t="shared" si="3"/>
        <v>6Y</v>
      </c>
      <c r="C28" s="284" t="str">
        <f t="shared" si="4"/>
        <v>2F</v>
      </c>
      <c r="D28" s="285" t="str">
        <f t="shared" si="0"/>
        <v>EUR2F6Y_Quote</v>
      </c>
      <c r="E28" s="285" t="str">
        <f>_xll.qlSimpleQuote(D28,,RateTickValue,Permanent,Trigger,ObjectOverwrite)</f>
        <v>EUR2F6Y_Quote#0000</v>
      </c>
      <c r="F28" s="286" t="str">
        <f>_xll.ohRangeRetrieveError(E28)</f>
        <v/>
      </c>
      <c r="G28" s="249"/>
      <c r="H28" s="177"/>
      <c r="I28" s="248"/>
      <c r="J28" s="303" t="s">
        <v>51</v>
      </c>
      <c r="K28" s="303" t="str">
        <f t="shared" si="5"/>
        <v>2F</v>
      </c>
      <c r="L28" s="300" t="str">
        <f t="shared" si="2"/>
        <v>EUR2F6Y</v>
      </c>
      <c r="M28" s="300" t="str">
        <v>EUR2F6Y=ICAP</v>
      </c>
      <c r="N28" s="266">
        <v>0.30399999999999999</v>
      </c>
      <c r="O28" s="205"/>
      <c r="P28" s="266">
        <v>0.30399999999999999</v>
      </c>
      <c r="Q28" s="205"/>
      <c r="R28" s="266">
        <v>0.30399999999999999</v>
      </c>
      <c r="S28" s="266">
        <f>_xll.qlSimpleQuoteSetValue(E28,R28/100,Trigger)</f>
        <v>0</v>
      </c>
      <c r="T28" s="208"/>
      <c r="V28" s="178"/>
    </row>
    <row r="29" spans="1:22" x14ac:dyDescent="0.2">
      <c r="A29" s="207"/>
      <c r="B29" s="284" t="str">
        <f t="shared" si="3"/>
        <v>7Y</v>
      </c>
      <c r="C29" s="284" t="str">
        <f t="shared" si="4"/>
        <v>2F</v>
      </c>
      <c r="D29" s="285" t="str">
        <f t="shared" si="0"/>
        <v>EUR2F7Y_Quote</v>
      </c>
      <c r="E29" s="285" t="str">
        <f>_xll.qlSimpleQuote(D29,,RateTickValue,Permanent,Trigger,ObjectOverwrite)</f>
        <v>EUR2F7Y_Quote#0000</v>
      </c>
      <c r="F29" s="286" t="str">
        <f>_xll.ohRangeRetrieveError(E29)</f>
        <v/>
      </c>
      <c r="G29" s="249"/>
      <c r="H29" s="177"/>
      <c r="I29" s="248"/>
      <c r="J29" s="303" t="s">
        <v>50</v>
      </c>
      <c r="K29" s="303" t="str">
        <f t="shared" si="5"/>
        <v>2F</v>
      </c>
      <c r="L29" s="300" t="str">
        <f t="shared" si="2"/>
        <v>EUR2F7Y</v>
      </c>
      <c r="M29" s="300" t="str">
        <v>EUR2F7Y=ICAP</v>
      </c>
      <c r="N29" s="266">
        <v>0.41100000000000003</v>
      </c>
      <c r="O29" s="205"/>
      <c r="P29" s="266">
        <v>0.41100000000000003</v>
      </c>
      <c r="Q29" s="205"/>
      <c r="R29" s="266">
        <v>0.41100000000000003</v>
      </c>
      <c r="S29" s="266">
        <f>_xll.qlSimpleQuoteSetValue(E29,R29/100,Trigger)</f>
        <v>0</v>
      </c>
      <c r="T29" s="208"/>
      <c r="V29" s="178"/>
    </row>
    <row r="30" spans="1:22" x14ac:dyDescent="0.2">
      <c r="A30" s="207"/>
      <c r="B30" s="284" t="str">
        <f t="shared" si="3"/>
        <v>8Y</v>
      </c>
      <c r="C30" s="284" t="str">
        <f t="shared" si="4"/>
        <v>2F</v>
      </c>
      <c r="D30" s="285" t="str">
        <f t="shared" si="0"/>
        <v>EUR2F8Y_Quote</v>
      </c>
      <c r="E30" s="285" t="str">
        <f>_xll.qlSimpleQuote(D30,,RateTickValue,Permanent,Trigger,ObjectOverwrite)</f>
        <v>EUR2F8Y_Quote#0000</v>
      </c>
      <c r="F30" s="286" t="str">
        <f>_xll.ohRangeRetrieveError(E30)</f>
        <v/>
      </c>
      <c r="G30" s="249"/>
      <c r="H30" s="177"/>
      <c r="I30" s="248"/>
      <c r="J30" s="303" t="s">
        <v>49</v>
      </c>
      <c r="K30" s="303" t="str">
        <f t="shared" si="5"/>
        <v>2F</v>
      </c>
      <c r="L30" s="300" t="str">
        <f t="shared" si="2"/>
        <v>EUR2F8Y</v>
      </c>
      <c r="M30" s="300" t="str">
        <v>EUR2F8Y=ICAP</v>
      </c>
      <c r="N30" s="266">
        <v>0.50700000000000001</v>
      </c>
      <c r="O30" s="205"/>
      <c r="P30" s="266">
        <v>0.50700000000000001</v>
      </c>
      <c r="Q30" s="205"/>
      <c r="R30" s="266">
        <v>0.50700000000000001</v>
      </c>
      <c r="S30" s="266">
        <f>_xll.qlSimpleQuoteSetValue(E30,R30/100,Trigger)</f>
        <v>0</v>
      </c>
      <c r="T30" s="208"/>
      <c r="V30" s="178"/>
    </row>
    <row r="31" spans="1:22" x14ac:dyDescent="0.2">
      <c r="A31" s="207"/>
      <c r="B31" s="284" t="str">
        <f t="shared" si="3"/>
        <v>9Y</v>
      </c>
      <c r="C31" s="284" t="str">
        <f t="shared" si="4"/>
        <v>2F</v>
      </c>
      <c r="D31" s="285" t="str">
        <f t="shared" si="0"/>
        <v>EUR2F9Y_Quote</v>
      </c>
      <c r="E31" s="285" t="str">
        <f>_xll.qlSimpleQuote(D31,,RateTickValue,Permanent,Trigger,ObjectOverwrite)</f>
        <v>EUR2F9Y_Quote#0000</v>
      </c>
      <c r="F31" s="286" t="str">
        <f>_xll.ohRangeRetrieveError(E31)</f>
        <v/>
      </c>
      <c r="G31" s="249"/>
      <c r="H31" s="177"/>
      <c r="I31" s="248"/>
      <c r="J31" s="303" t="s">
        <v>48</v>
      </c>
      <c r="K31" s="303" t="str">
        <f t="shared" si="5"/>
        <v>2F</v>
      </c>
      <c r="L31" s="300" t="str">
        <f t="shared" si="2"/>
        <v>EUR2F9Y</v>
      </c>
      <c r="M31" s="300" t="str">
        <v>EUR2F9Y=ICAP</v>
      </c>
      <c r="N31" s="266">
        <v>0.59099999999999997</v>
      </c>
      <c r="O31" s="205"/>
      <c r="P31" s="266">
        <v>0.59099999999999997</v>
      </c>
      <c r="Q31" s="205"/>
      <c r="R31" s="266">
        <v>0.59099999999999997</v>
      </c>
      <c r="S31" s="266">
        <f>_xll.qlSimpleQuoteSetValue(E31,R31/100,Trigger)</f>
        <v>0</v>
      </c>
      <c r="T31" s="208"/>
      <c r="V31" s="178"/>
    </row>
    <row r="32" spans="1:22" x14ac:dyDescent="0.2">
      <c r="A32" s="207"/>
      <c r="B32" s="284" t="str">
        <f t="shared" si="3"/>
        <v>10Y</v>
      </c>
      <c r="C32" s="284" t="str">
        <f t="shared" si="4"/>
        <v>2F</v>
      </c>
      <c r="D32" s="285" t="str">
        <f t="shared" si="0"/>
        <v>EUR2F10Y_Quote</v>
      </c>
      <c r="E32" s="285" t="str">
        <f>_xll.qlSimpleQuote(D32,,RateTickValue,Permanent,Trigger,ObjectOverwrite)</f>
        <v>EUR2F10Y_Quote#0000</v>
      </c>
      <c r="F32" s="286" t="str">
        <f>_xll.ohRangeRetrieveError(E32)</f>
        <v/>
      </c>
      <c r="G32" s="249"/>
      <c r="H32" s="177"/>
      <c r="I32" s="248"/>
      <c r="J32" s="303" t="s">
        <v>47</v>
      </c>
      <c r="K32" s="303" t="str">
        <f t="shared" si="5"/>
        <v>2F</v>
      </c>
      <c r="L32" s="300" t="str">
        <f t="shared" si="2"/>
        <v>EUR2F10Y</v>
      </c>
      <c r="M32" s="300" t="str">
        <v>EUR2F10Y=ICAP</v>
      </c>
      <c r="N32" s="266">
        <v>0.66500000000000004</v>
      </c>
      <c r="O32" s="205"/>
      <c r="P32" s="266">
        <v>0.66500000000000004</v>
      </c>
      <c r="Q32" s="205"/>
      <c r="R32" s="266">
        <v>0.66500000000000004</v>
      </c>
      <c r="S32" s="266">
        <f>_xll.qlSimpleQuoteSetValue(E32,R32/100,Trigger)</f>
        <v>0</v>
      </c>
      <c r="T32" s="208"/>
      <c r="V32" s="178"/>
    </row>
    <row r="33" spans="1:22" x14ac:dyDescent="0.2">
      <c r="A33" s="207"/>
      <c r="B33" s="284" t="str">
        <f t="shared" si="3"/>
        <v>11Y</v>
      </c>
      <c r="C33" s="284" t="str">
        <f t="shared" si="4"/>
        <v>2F</v>
      </c>
      <c r="D33" s="285" t="str">
        <f t="shared" si="0"/>
        <v>EUR2F11Y_Quote</v>
      </c>
      <c r="E33" s="285" t="str">
        <f>_xll.qlSimpleQuote(D33,,RateTickValue,Permanent,Trigger,ObjectOverwrite)</f>
        <v>EUR2F11Y_Quote#0000</v>
      </c>
      <c r="F33" s="286" t="str">
        <f>_xll.ohRangeRetrieveError(E33)</f>
        <v/>
      </c>
      <c r="G33" s="249"/>
      <c r="H33" s="177"/>
      <c r="I33" s="248"/>
      <c r="J33" s="303" t="s">
        <v>46</v>
      </c>
      <c r="K33" s="303" t="str">
        <f t="shared" si="5"/>
        <v>2F</v>
      </c>
      <c r="L33" s="300" t="str">
        <f t="shared" si="2"/>
        <v>EUR2F11Y</v>
      </c>
      <c r="M33" s="300" t="str">
        <v>EUR2F11Y=ICAP</v>
      </c>
      <c r="N33" s="266">
        <v>0.72399999999999998</v>
      </c>
      <c r="O33" s="205"/>
      <c r="P33" s="266">
        <v>0.72399999999999998</v>
      </c>
      <c r="Q33" s="205"/>
      <c r="R33" s="266">
        <v>0.72399999999999998</v>
      </c>
      <c r="S33" s="266">
        <f>_xll.qlSimpleQuoteSetValue(E33,R33/100,Trigger)</f>
        <v>0</v>
      </c>
      <c r="T33" s="208"/>
      <c r="V33" s="178"/>
    </row>
    <row r="34" spans="1:22" x14ac:dyDescent="0.2">
      <c r="A34" s="207"/>
      <c r="B34" s="284" t="str">
        <f t="shared" si="3"/>
        <v>12Y</v>
      </c>
      <c r="C34" s="284" t="str">
        <f t="shared" si="4"/>
        <v>2F</v>
      </c>
      <c r="D34" s="285" t="str">
        <f t="shared" si="0"/>
        <v>EUR2F12Y_Quote</v>
      </c>
      <c r="E34" s="285" t="str">
        <f>_xll.qlSimpleQuote(D34,,RateTickValue,Permanent,Trigger,ObjectOverwrite)</f>
        <v>EUR2F12Y_Quote#0000</v>
      </c>
      <c r="F34" s="286" t="str">
        <f>_xll.ohRangeRetrieveError(E34)</f>
        <v/>
      </c>
      <c r="G34" s="249"/>
      <c r="H34" s="177"/>
      <c r="I34" s="248"/>
      <c r="J34" s="303" t="s">
        <v>45</v>
      </c>
      <c r="K34" s="303" t="str">
        <f t="shared" si="5"/>
        <v>2F</v>
      </c>
      <c r="L34" s="300" t="str">
        <f t="shared" si="2"/>
        <v>EUR2F12Y</v>
      </c>
      <c r="M34" s="300" t="str">
        <v>EUR2F12Y=ICAP</v>
      </c>
      <c r="N34" s="266">
        <v>0.77400000000000002</v>
      </c>
      <c r="O34" s="205"/>
      <c r="P34" s="266">
        <v>0.77400000000000002</v>
      </c>
      <c r="Q34" s="205"/>
      <c r="R34" s="266">
        <v>0.77400000000000002</v>
      </c>
      <c r="S34" s="266">
        <f>_xll.qlSimpleQuoteSetValue(E34,R34/100,Trigger)</f>
        <v>0</v>
      </c>
      <c r="T34" s="208"/>
      <c r="V34" s="178"/>
    </row>
    <row r="35" spans="1:22" x14ac:dyDescent="0.2">
      <c r="A35" s="207"/>
      <c r="B35" s="284" t="str">
        <f t="shared" si="3"/>
        <v>13Y</v>
      </c>
      <c r="C35" s="284" t="str">
        <f t="shared" si="4"/>
        <v>2F</v>
      </c>
      <c r="D35" s="285" t="str">
        <f t="shared" si="0"/>
        <v>EUR2F13Y_Quote</v>
      </c>
      <c r="E35" s="285" t="str">
        <f>_xll.qlSimpleQuote(D35,,RateTickValue,Permanent,Trigger,ObjectOverwrite)</f>
        <v>EUR2F13Y_Quote#0000</v>
      </c>
      <c r="F35" s="286" t="str">
        <f>_xll.ohRangeRetrieveError(E35)</f>
        <v/>
      </c>
      <c r="G35" s="249"/>
      <c r="H35" s="177"/>
      <c r="I35" s="248"/>
      <c r="J35" s="303" t="s">
        <v>44</v>
      </c>
      <c r="K35" s="303" t="str">
        <f t="shared" si="5"/>
        <v>2F</v>
      </c>
      <c r="L35" s="300" t="str">
        <f t="shared" si="2"/>
        <v>EUR2F13Y</v>
      </c>
      <c r="M35" s="300" t="str">
        <v>EUR2F13Y=ICAP</v>
      </c>
      <c r="N35" s="266">
        <v>0.81400000000000006</v>
      </c>
      <c r="O35" s="205"/>
      <c r="P35" s="266">
        <v>0.81400000000000006</v>
      </c>
      <c r="Q35" s="205"/>
      <c r="R35" s="266">
        <v>0.81400000000000006</v>
      </c>
      <c r="S35" s="266">
        <f>_xll.qlSimpleQuoteSetValue(E35,R35/100,Trigger)</f>
        <v>0</v>
      </c>
      <c r="T35" s="208"/>
      <c r="V35" s="178"/>
    </row>
    <row r="36" spans="1:22" x14ac:dyDescent="0.2">
      <c r="A36" s="207"/>
      <c r="B36" s="284" t="str">
        <f t="shared" si="3"/>
        <v>14Y</v>
      </c>
      <c r="C36" s="284" t="str">
        <f t="shared" si="4"/>
        <v>2F</v>
      </c>
      <c r="D36" s="285" t="str">
        <f t="shared" si="0"/>
        <v>EUR2F14Y_Quote</v>
      </c>
      <c r="E36" s="285" t="str">
        <f>_xll.qlSimpleQuote(D36,,RateTickValue,Permanent,Trigger,ObjectOverwrite)</f>
        <v>EUR2F14Y_Quote#0000</v>
      </c>
      <c r="F36" s="286" t="str">
        <f>_xll.ohRangeRetrieveError(E36)</f>
        <v/>
      </c>
      <c r="G36" s="249"/>
      <c r="H36" s="177"/>
      <c r="I36" s="248"/>
      <c r="J36" s="303" t="s">
        <v>43</v>
      </c>
      <c r="K36" s="303" t="str">
        <f t="shared" si="5"/>
        <v>2F</v>
      </c>
      <c r="L36" s="300" t="str">
        <f t="shared" si="2"/>
        <v>EUR2F14Y</v>
      </c>
      <c r="M36" s="300" t="str">
        <v>EUR2F14Y=ICAP</v>
      </c>
      <c r="N36" s="266">
        <v>0.84499999999999997</v>
      </c>
      <c r="O36" s="205"/>
      <c r="P36" s="266">
        <v>0.84499999999999997</v>
      </c>
      <c r="Q36" s="205"/>
      <c r="R36" s="266">
        <v>0.84499999999999997</v>
      </c>
      <c r="S36" s="266">
        <f>_xll.qlSimpleQuoteSetValue(E36,R36/100,Trigger)</f>
        <v>0</v>
      </c>
      <c r="T36" s="208"/>
      <c r="V36" s="178"/>
    </row>
    <row r="37" spans="1:22" x14ac:dyDescent="0.2">
      <c r="A37" s="207"/>
      <c r="B37" s="284" t="str">
        <f t="shared" si="3"/>
        <v>15Y</v>
      </c>
      <c r="C37" s="284" t="str">
        <f t="shared" si="4"/>
        <v>2F</v>
      </c>
      <c r="D37" s="285" t="str">
        <f t="shared" si="0"/>
        <v>EUR2F15Y_Quote</v>
      </c>
      <c r="E37" s="285" t="str">
        <f>_xll.qlSimpleQuote(D37,,RateTickValue,Permanent,Trigger,ObjectOverwrite)</f>
        <v>EUR2F15Y_Quote#0000</v>
      </c>
      <c r="F37" s="286" t="str">
        <f>_xll.ohRangeRetrieveError(E37)</f>
        <v/>
      </c>
      <c r="G37" s="249"/>
      <c r="H37" s="177"/>
      <c r="I37" s="248"/>
      <c r="J37" s="303" t="s">
        <v>42</v>
      </c>
      <c r="K37" s="303" t="str">
        <f t="shared" si="5"/>
        <v>2F</v>
      </c>
      <c r="L37" s="300" t="str">
        <f t="shared" si="2"/>
        <v>EUR2F15Y</v>
      </c>
      <c r="M37" s="300" t="str">
        <v>EUR2F15Y=ICAP</v>
      </c>
      <c r="N37" s="266">
        <v>0.86599999999999999</v>
      </c>
      <c r="O37" s="205"/>
      <c r="P37" s="266">
        <v>0.86599999999999999</v>
      </c>
      <c r="Q37" s="205"/>
      <c r="R37" s="266">
        <v>0.86599999999999999</v>
      </c>
      <c r="S37" s="266">
        <f>_xll.qlSimpleQuoteSetValue(E37,R37/100,Trigger)</f>
        <v>0</v>
      </c>
      <c r="T37" s="208"/>
      <c r="V37" s="178"/>
    </row>
    <row r="38" spans="1:22" x14ac:dyDescent="0.2">
      <c r="A38" s="207"/>
      <c r="B38" s="284" t="str">
        <f t="shared" si="3"/>
        <v>20Y</v>
      </c>
      <c r="C38" s="284" t="str">
        <f t="shared" si="4"/>
        <v>2F</v>
      </c>
      <c r="D38" s="285" t="str">
        <f t="shared" si="0"/>
        <v>EUR2F20Y_Quote</v>
      </c>
      <c r="E38" s="285" t="str">
        <f>_xll.qlSimpleQuote(D38,,RateTickValue,Permanent,Trigger,ObjectOverwrite)</f>
        <v>EUR2F20Y_Quote#0000</v>
      </c>
      <c r="F38" s="286" t="str">
        <f>_xll.ohRangeRetrieveError(E38)</f>
        <v/>
      </c>
      <c r="G38" s="249"/>
      <c r="H38" s="177"/>
      <c r="I38" s="248"/>
      <c r="J38" s="303" t="s">
        <v>37</v>
      </c>
      <c r="K38" s="303" t="str">
        <f t="shared" si="5"/>
        <v>2F</v>
      </c>
      <c r="L38" s="300" t="str">
        <f t="shared" si="2"/>
        <v>EUR2F20Y</v>
      </c>
      <c r="M38" s="300" t="str">
        <v>EUR2F20Y=ICAP</v>
      </c>
      <c r="N38" s="266">
        <v>0.90600000000000003</v>
      </c>
      <c r="O38" s="205"/>
      <c r="P38" s="266">
        <v>0.90600000000000003</v>
      </c>
      <c r="Q38" s="205"/>
      <c r="R38" s="266">
        <v>0.90600000000000003</v>
      </c>
      <c r="S38" s="266">
        <f>_xll.qlSimpleQuoteSetValue(E38,R38/100,Trigger)</f>
        <v>0</v>
      </c>
      <c r="T38" s="208"/>
      <c r="V38" s="178"/>
    </row>
    <row r="39" spans="1:22" x14ac:dyDescent="0.2">
      <c r="A39" s="207"/>
      <c r="B39" s="284" t="str">
        <f t="shared" si="3"/>
        <v>25Y</v>
      </c>
      <c r="C39" s="284" t="str">
        <f t="shared" si="4"/>
        <v>2F</v>
      </c>
      <c r="D39" s="285" t="str">
        <f t="shared" si="0"/>
        <v>EUR2F25Y_Quote</v>
      </c>
      <c r="E39" s="285" t="str">
        <f>_xll.qlSimpleQuote(D39,,RateTickValue,Permanent,Trigger,ObjectOverwrite)</f>
        <v>EUR2F25Y_Quote#0000</v>
      </c>
      <c r="F39" s="286" t="str">
        <f>_xll.ohRangeRetrieveError(E39)</f>
        <v/>
      </c>
      <c r="G39" s="249"/>
      <c r="H39" s="177"/>
      <c r="I39" s="248"/>
      <c r="J39" s="303" t="s">
        <v>32</v>
      </c>
      <c r="K39" s="303" t="str">
        <f t="shared" si="5"/>
        <v>2F</v>
      </c>
      <c r="L39" s="300" t="str">
        <f t="shared" si="2"/>
        <v>EUR2F25Y</v>
      </c>
      <c r="M39" s="300" t="str">
        <v>EUR2F25Y=ICAP</v>
      </c>
      <c r="N39" s="266">
        <v>0.89300000000000002</v>
      </c>
      <c r="O39" s="205"/>
      <c r="P39" s="266">
        <v>0.89300000000000002</v>
      </c>
      <c r="Q39" s="205"/>
      <c r="R39" s="266">
        <v>0.89300000000000002</v>
      </c>
      <c r="S39" s="266">
        <f>_xll.qlSimpleQuoteSetValue(E39,R39/100,Trigger)</f>
        <v>0</v>
      </c>
      <c r="T39" s="208"/>
      <c r="V39" s="178"/>
    </row>
    <row r="40" spans="1:22" x14ac:dyDescent="0.2">
      <c r="A40" s="207"/>
      <c r="B40" s="284" t="str">
        <f t="shared" si="3"/>
        <v>30Y</v>
      </c>
      <c r="C40" s="284" t="str">
        <f t="shared" si="4"/>
        <v>2F</v>
      </c>
      <c r="D40" s="285" t="str">
        <f t="shared" si="0"/>
        <v>EUR2F30Y_Quote</v>
      </c>
      <c r="E40" s="285" t="str">
        <f>_xll.qlSimpleQuote(D40,,RateTickValue,Permanent,Trigger,ObjectOverwrite)</f>
        <v>EUR2F30Y_Quote#0000</v>
      </c>
      <c r="F40" s="286" t="str">
        <f>_xll.ohRangeRetrieveError(E40)</f>
        <v/>
      </c>
      <c r="G40" s="249"/>
      <c r="H40" s="177"/>
      <c r="I40" s="248"/>
      <c r="J40" s="304" t="s">
        <v>27</v>
      </c>
      <c r="K40" s="304" t="str">
        <f t="shared" si="5"/>
        <v>2F</v>
      </c>
      <c r="L40" s="302" t="str">
        <f t="shared" si="2"/>
        <v>EUR2F30Y</v>
      </c>
      <c r="M40" s="302" t="str">
        <v>EUR2F30Y=ICAP</v>
      </c>
      <c r="N40" s="268">
        <v>0.871</v>
      </c>
      <c r="O40" s="205"/>
      <c r="P40" s="268">
        <v>0.871</v>
      </c>
      <c r="Q40" s="205"/>
      <c r="R40" s="268">
        <v>0.871</v>
      </c>
      <c r="S40" s="268">
        <f>_xll.qlSimpleQuoteSetValue(E40,R40/100,Trigger)</f>
        <v>0</v>
      </c>
      <c r="T40" s="208"/>
      <c r="V40" s="178"/>
    </row>
    <row r="41" spans="1:22" x14ac:dyDescent="0.2">
      <c r="A41" s="207"/>
      <c r="B41" s="284" t="str">
        <f t="shared" si="3"/>
        <v>1Y</v>
      </c>
      <c r="C41" s="284" t="str">
        <f t="shared" si="4"/>
        <v>3F</v>
      </c>
      <c r="D41" s="285" t="str">
        <f t="shared" si="0"/>
        <v>EUR3F1Y_Quote</v>
      </c>
      <c r="E41" s="285" t="str">
        <f>_xll.qlSimpleQuote(D41,,RateTickValue,Permanent,Trigger,ObjectOverwrite)</f>
        <v>EUR3F1Y_Quote#0000</v>
      </c>
      <c r="F41" s="286" t="str">
        <f>_xll.ohRangeRetrieveError(E41)</f>
        <v/>
      </c>
      <c r="G41" s="249"/>
      <c r="H41" s="177"/>
      <c r="I41" s="207">
        <v>3</v>
      </c>
      <c r="J41" s="152" t="s">
        <v>5</v>
      </c>
      <c r="K41" s="152" t="str">
        <f t="shared" ref="K41:K58" si="6">$I$41&amp;"F"</f>
        <v>3F</v>
      </c>
      <c r="L41" s="93" t="str">
        <f t="shared" si="2"/>
        <v>EUR3F1Y</v>
      </c>
      <c r="M41" s="93" t="str">
        <v>EUR3F1Y=ICAP</v>
      </c>
      <c r="N41" s="267">
        <v>-5.2999999999999999E-2</v>
      </c>
      <c r="O41" s="205"/>
      <c r="P41" s="267">
        <v>-5.2999999999999999E-2</v>
      </c>
      <c r="Q41" s="205"/>
      <c r="R41" s="267">
        <v>-5.2999999999999999E-2</v>
      </c>
      <c r="S41" s="267">
        <f>_xll.qlSimpleQuoteSetValue(E41,R41/100,Trigger)</f>
        <v>0</v>
      </c>
      <c r="T41" s="208"/>
      <c r="V41" s="178"/>
    </row>
    <row r="42" spans="1:22" x14ac:dyDescent="0.2">
      <c r="A42" s="207"/>
      <c r="B42" s="284" t="str">
        <f t="shared" si="3"/>
        <v>2Y</v>
      </c>
      <c r="C42" s="284" t="str">
        <f t="shared" si="4"/>
        <v>3F</v>
      </c>
      <c r="D42" s="285" t="str">
        <f t="shared" si="0"/>
        <v>EUR3F2Y_Quote</v>
      </c>
      <c r="E42" s="285" t="str">
        <f>_xll.qlSimpleQuote(D42,,RateTickValue,Permanent,Trigger,ObjectOverwrite)</f>
        <v>EUR3F2Y_Quote#0000</v>
      </c>
      <c r="F42" s="286" t="str">
        <f>_xll.ohRangeRetrieveError(E42)</f>
        <v/>
      </c>
      <c r="G42" s="249"/>
      <c r="H42" s="177"/>
      <c r="I42" s="248"/>
      <c r="J42" s="303" t="s">
        <v>55</v>
      </c>
      <c r="K42" s="303" t="str">
        <f t="shared" si="6"/>
        <v>3F</v>
      </c>
      <c r="L42" s="300" t="str">
        <f t="shared" si="2"/>
        <v>EUR3F2Y</v>
      </c>
      <c r="M42" s="300" t="str">
        <v>EUR3F2Y=ICAP</v>
      </c>
      <c r="N42" s="266">
        <v>5.6000000000000001E-2</v>
      </c>
      <c r="O42" s="205"/>
      <c r="P42" s="266">
        <v>5.6000000000000001E-2</v>
      </c>
      <c r="Q42" s="205"/>
      <c r="R42" s="266">
        <v>5.6000000000000001E-2</v>
      </c>
      <c r="S42" s="266">
        <f>_xll.qlSimpleQuoteSetValue(E42,R42/100,Trigger)</f>
        <v>0</v>
      </c>
      <c r="T42" s="208"/>
      <c r="V42" s="178"/>
    </row>
    <row r="43" spans="1:22" x14ac:dyDescent="0.2">
      <c r="A43" s="207"/>
      <c r="B43" s="284" t="str">
        <f t="shared" si="3"/>
        <v>3Y</v>
      </c>
      <c r="C43" s="284" t="str">
        <f t="shared" si="4"/>
        <v>3F</v>
      </c>
      <c r="D43" s="285" t="str">
        <f t="shared" si="0"/>
        <v>EUR3F3Y_Quote</v>
      </c>
      <c r="E43" s="285" t="str">
        <f>_xll.qlSimpleQuote(D43,,RateTickValue,Permanent,Trigger,ObjectOverwrite)</f>
        <v>EUR3F3Y_Quote#0000</v>
      </c>
      <c r="F43" s="286" t="str">
        <f>_xll.ohRangeRetrieveError(E43)</f>
        <v/>
      </c>
      <c r="G43" s="249"/>
      <c r="H43" s="177"/>
      <c r="I43" s="248"/>
      <c r="J43" s="303" t="s">
        <v>54</v>
      </c>
      <c r="K43" s="303" t="str">
        <f t="shared" si="6"/>
        <v>3F</v>
      </c>
      <c r="L43" s="300" t="str">
        <f t="shared" si="2"/>
        <v>EUR3F3Y</v>
      </c>
      <c r="M43" s="300" t="str">
        <v>EUR3F3Y=ICAP</v>
      </c>
      <c r="N43" s="266">
        <v>0.16700000000000001</v>
      </c>
      <c r="O43" s="205"/>
      <c r="P43" s="266">
        <v>0.16700000000000001</v>
      </c>
      <c r="Q43" s="205"/>
      <c r="R43" s="266">
        <v>0.16700000000000001</v>
      </c>
      <c r="S43" s="266">
        <f>_xll.qlSimpleQuoteSetValue(E43,R43/100,Trigger)</f>
        <v>0</v>
      </c>
      <c r="T43" s="208"/>
      <c r="V43" s="178"/>
    </row>
    <row r="44" spans="1:22" x14ac:dyDescent="0.2">
      <c r="A44" s="207"/>
      <c r="B44" s="284" t="str">
        <f t="shared" si="3"/>
        <v>4Y</v>
      </c>
      <c r="C44" s="284" t="str">
        <f t="shared" si="4"/>
        <v>3F</v>
      </c>
      <c r="D44" s="285" t="str">
        <f t="shared" si="0"/>
        <v>EUR3F4Y_Quote</v>
      </c>
      <c r="E44" s="285" t="str">
        <f>_xll.qlSimpleQuote(D44,,RateTickValue,Permanent,Trigger,ObjectOverwrite)</f>
        <v>EUR3F4Y_Quote#0000</v>
      </c>
      <c r="F44" s="286" t="str">
        <f>_xll.ohRangeRetrieveError(E44)</f>
        <v/>
      </c>
      <c r="G44" s="249"/>
      <c r="H44" s="177"/>
      <c r="I44" s="248"/>
      <c r="J44" s="303" t="s">
        <v>53</v>
      </c>
      <c r="K44" s="303" t="str">
        <f t="shared" si="6"/>
        <v>3F</v>
      </c>
      <c r="L44" s="300" t="str">
        <f t="shared" si="2"/>
        <v>EUR3F4Y</v>
      </c>
      <c r="M44" s="300" t="str">
        <v>EUR3F4Y=ICAP</v>
      </c>
      <c r="N44" s="266">
        <v>0.28600000000000003</v>
      </c>
      <c r="O44" s="205"/>
      <c r="P44" s="266">
        <v>0.28600000000000003</v>
      </c>
      <c r="Q44" s="205"/>
      <c r="R44" s="266">
        <v>0.28600000000000003</v>
      </c>
      <c r="S44" s="266">
        <f>_xll.qlSimpleQuoteSetValue(E44,R44/100,Trigger)</f>
        <v>0</v>
      </c>
      <c r="T44" s="208"/>
      <c r="V44" s="178"/>
    </row>
    <row r="45" spans="1:22" x14ac:dyDescent="0.2">
      <c r="A45" s="207"/>
      <c r="B45" s="284" t="str">
        <f t="shared" si="3"/>
        <v>5Y</v>
      </c>
      <c r="C45" s="284" t="str">
        <f t="shared" si="4"/>
        <v>3F</v>
      </c>
      <c r="D45" s="285" t="str">
        <f t="shared" si="0"/>
        <v>EUR3F5Y_Quote</v>
      </c>
      <c r="E45" s="285" t="str">
        <f>_xll.qlSimpleQuote(D45,,RateTickValue,Permanent,Trigger,ObjectOverwrite)</f>
        <v>EUR3F5Y_Quote#0000</v>
      </c>
      <c r="F45" s="286" t="str">
        <f>_xll.ohRangeRetrieveError(E45)</f>
        <v/>
      </c>
      <c r="G45" s="249"/>
      <c r="H45" s="177"/>
      <c r="I45" s="248"/>
      <c r="J45" s="303" t="s">
        <v>52</v>
      </c>
      <c r="K45" s="303" t="str">
        <f t="shared" si="6"/>
        <v>3F</v>
      </c>
      <c r="L45" s="300" t="str">
        <f t="shared" si="2"/>
        <v>EUR3F5Y</v>
      </c>
      <c r="M45" s="300" t="str">
        <v>EUR3F5Y=ICAP</v>
      </c>
      <c r="N45" s="266">
        <v>0.40200000000000002</v>
      </c>
      <c r="O45" s="205"/>
      <c r="P45" s="266">
        <v>0.40200000000000002</v>
      </c>
      <c r="Q45" s="205"/>
      <c r="R45" s="266">
        <v>0.40200000000000002</v>
      </c>
      <c r="S45" s="266">
        <f>_xll.qlSimpleQuoteSetValue(E45,R45/100,Trigger)</f>
        <v>0</v>
      </c>
      <c r="T45" s="208"/>
      <c r="V45" s="178"/>
    </row>
    <row r="46" spans="1:22" x14ac:dyDescent="0.2">
      <c r="A46" s="207"/>
      <c r="B46" s="284" t="str">
        <f t="shared" si="3"/>
        <v>6Y</v>
      </c>
      <c r="C46" s="284" t="str">
        <f t="shared" si="4"/>
        <v>3F</v>
      </c>
      <c r="D46" s="285" t="str">
        <f t="shared" si="0"/>
        <v>EUR3F6Y_Quote</v>
      </c>
      <c r="E46" s="285" t="str">
        <f>_xll.qlSimpleQuote(D46,,RateTickValue,Permanent,Trigger,ObjectOverwrite)</f>
        <v>EUR3F6Y_Quote#0000</v>
      </c>
      <c r="F46" s="286" t="str">
        <f>_xll.ohRangeRetrieveError(E46)</f>
        <v/>
      </c>
      <c r="G46" s="249"/>
      <c r="H46" s="177"/>
      <c r="I46" s="248"/>
      <c r="J46" s="303" t="s">
        <v>51</v>
      </c>
      <c r="K46" s="303" t="str">
        <f t="shared" si="6"/>
        <v>3F</v>
      </c>
      <c r="L46" s="300" t="str">
        <f t="shared" si="2"/>
        <v>EUR3F6Y</v>
      </c>
      <c r="M46" s="300" t="str">
        <v>EUR3F6Y=ICAP</v>
      </c>
      <c r="N46" s="266">
        <v>0.51200000000000001</v>
      </c>
      <c r="O46" s="205"/>
      <c r="P46" s="266">
        <v>0.51200000000000001</v>
      </c>
      <c r="Q46" s="205"/>
      <c r="R46" s="266">
        <v>0.51200000000000001</v>
      </c>
      <c r="S46" s="266">
        <f>_xll.qlSimpleQuoteSetValue(E46,R46/100,Trigger)</f>
        <v>0</v>
      </c>
      <c r="T46" s="208"/>
      <c r="V46" s="178"/>
    </row>
    <row r="47" spans="1:22" x14ac:dyDescent="0.2">
      <c r="A47" s="207"/>
      <c r="B47" s="284" t="str">
        <f t="shared" si="3"/>
        <v>7Y</v>
      </c>
      <c r="C47" s="284" t="str">
        <f t="shared" si="4"/>
        <v>3F</v>
      </c>
      <c r="D47" s="285" t="str">
        <f t="shared" si="0"/>
        <v>EUR3F7Y_Quote</v>
      </c>
      <c r="E47" s="285" t="str">
        <f>_xll.qlSimpleQuote(D47,,RateTickValue,Permanent,Trigger,ObjectOverwrite)</f>
        <v>EUR3F7Y_Quote#0000</v>
      </c>
      <c r="F47" s="286" t="str">
        <f>_xll.ohRangeRetrieveError(E47)</f>
        <v/>
      </c>
      <c r="G47" s="249"/>
      <c r="H47" s="177"/>
      <c r="I47" s="248"/>
      <c r="J47" s="303" t="s">
        <v>50</v>
      </c>
      <c r="K47" s="303" t="str">
        <f t="shared" si="6"/>
        <v>3F</v>
      </c>
      <c r="L47" s="300" t="str">
        <f t="shared" si="2"/>
        <v>EUR3F7Y</v>
      </c>
      <c r="M47" s="300" t="str">
        <v>EUR3F7Y=ICAP</v>
      </c>
      <c r="N47" s="266">
        <v>0.60699999999999998</v>
      </c>
      <c r="O47" s="205"/>
      <c r="P47" s="266">
        <v>0.60699999999999998</v>
      </c>
      <c r="Q47" s="205"/>
      <c r="R47" s="266">
        <v>0.60699999999999998</v>
      </c>
      <c r="S47" s="266">
        <f>_xll.qlSimpleQuoteSetValue(E47,R47/100,Trigger)</f>
        <v>0</v>
      </c>
      <c r="T47" s="208"/>
      <c r="V47" s="178"/>
    </row>
    <row r="48" spans="1:22" x14ac:dyDescent="0.2">
      <c r="A48" s="207"/>
      <c r="B48" s="284" t="str">
        <f t="shared" si="3"/>
        <v>8Y</v>
      </c>
      <c r="C48" s="284" t="str">
        <f t="shared" si="4"/>
        <v>3F</v>
      </c>
      <c r="D48" s="285" t="str">
        <f t="shared" si="0"/>
        <v>EUR3F8Y_Quote</v>
      </c>
      <c r="E48" s="285" t="str">
        <f>_xll.qlSimpleQuote(D48,,RateTickValue,Permanent,Trigger,ObjectOverwrite)</f>
        <v>EUR3F8Y_Quote#0000</v>
      </c>
      <c r="F48" s="286" t="str">
        <f>_xll.ohRangeRetrieveError(E48)</f>
        <v/>
      </c>
      <c r="G48" s="249"/>
      <c r="H48" s="177"/>
      <c r="I48" s="248"/>
      <c r="J48" s="303" t="s">
        <v>49</v>
      </c>
      <c r="K48" s="303" t="str">
        <f t="shared" si="6"/>
        <v>3F</v>
      </c>
      <c r="L48" s="300" t="str">
        <f t="shared" si="2"/>
        <v>EUR3F8Y</v>
      </c>
      <c r="M48" s="300" t="str">
        <v>EUR3F8Y=ICAP</v>
      </c>
      <c r="N48" s="266">
        <v>0.69000000000000006</v>
      </c>
      <c r="O48" s="205"/>
      <c r="P48" s="266">
        <v>0.69000000000000006</v>
      </c>
      <c r="Q48" s="205"/>
      <c r="R48" s="266">
        <v>0.69000000000000006</v>
      </c>
      <c r="S48" s="266">
        <f>_xll.qlSimpleQuoteSetValue(E48,R48/100,Trigger)</f>
        <v>0</v>
      </c>
      <c r="T48" s="208"/>
      <c r="V48" s="178"/>
    </row>
    <row r="49" spans="1:22" x14ac:dyDescent="0.2">
      <c r="A49" s="207"/>
      <c r="B49" s="284" t="str">
        <f t="shared" si="3"/>
        <v>9Y</v>
      </c>
      <c r="C49" s="284" t="str">
        <f t="shared" si="4"/>
        <v>3F</v>
      </c>
      <c r="D49" s="285" t="str">
        <f t="shared" si="0"/>
        <v>EUR3F9Y_Quote</v>
      </c>
      <c r="E49" s="285" t="str">
        <f>_xll.qlSimpleQuote(D49,,RateTickValue,Permanent,Trigger,ObjectOverwrite)</f>
        <v>EUR3F9Y_Quote#0000</v>
      </c>
      <c r="F49" s="286" t="str">
        <f>_xll.ohRangeRetrieveError(E49)</f>
        <v/>
      </c>
      <c r="G49" s="249"/>
      <c r="H49" s="177"/>
      <c r="I49" s="248"/>
      <c r="J49" s="303" t="s">
        <v>48</v>
      </c>
      <c r="K49" s="303" t="str">
        <f t="shared" si="6"/>
        <v>3F</v>
      </c>
      <c r="L49" s="300" t="str">
        <f t="shared" si="2"/>
        <v>EUR3F9Y</v>
      </c>
      <c r="M49" s="300" t="str">
        <v>EUR3F9Y=ICAP</v>
      </c>
      <c r="N49" s="266">
        <v>0.76100000000000001</v>
      </c>
      <c r="O49" s="205"/>
      <c r="P49" s="266">
        <v>0.76100000000000001</v>
      </c>
      <c r="Q49" s="205"/>
      <c r="R49" s="266">
        <v>0.76100000000000001</v>
      </c>
      <c r="S49" s="266">
        <f>_xll.qlSimpleQuoteSetValue(E49,R49/100,Trigger)</f>
        <v>0</v>
      </c>
      <c r="T49" s="208"/>
      <c r="V49" s="178"/>
    </row>
    <row r="50" spans="1:22" x14ac:dyDescent="0.2">
      <c r="A50" s="207"/>
      <c r="B50" s="284" t="str">
        <f t="shared" si="3"/>
        <v>10Y</v>
      </c>
      <c r="C50" s="284" t="str">
        <f t="shared" si="4"/>
        <v>3F</v>
      </c>
      <c r="D50" s="285" t="str">
        <f t="shared" si="0"/>
        <v>EUR3F10Y_Quote</v>
      </c>
      <c r="E50" s="285" t="str">
        <f>_xll.qlSimpleQuote(D50,,RateTickValue,Permanent,Trigger,ObjectOverwrite)</f>
        <v>EUR3F10Y_Quote#0000</v>
      </c>
      <c r="F50" s="286" t="str">
        <f>_xll.ohRangeRetrieveError(E50)</f>
        <v/>
      </c>
      <c r="G50" s="249"/>
      <c r="H50" s="177"/>
      <c r="I50" s="248"/>
      <c r="J50" s="303" t="s">
        <v>47</v>
      </c>
      <c r="K50" s="303" t="str">
        <f t="shared" si="6"/>
        <v>3F</v>
      </c>
      <c r="L50" s="300" t="str">
        <f t="shared" si="2"/>
        <v>EUR3F10Y</v>
      </c>
      <c r="M50" s="300" t="str">
        <v>EUR3F10Y=ICAP</v>
      </c>
      <c r="N50" s="266">
        <v>0.81700000000000006</v>
      </c>
      <c r="O50" s="205"/>
      <c r="P50" s="266">
        <v>0.81700000000000006</v>
      </c>
      <c r="Q50" s="205"/>
      <c r="R50" s="266">
        <v>0.81700000000000006</v>
      </c>
      <c r="S50" s="266">
        <f>_xll.qlSimpleQuoteSetValue(E50,R50/100,Trigger)</f>
        <v>0</v>
      </c>
      <c r="T50" s="208"/>
      <c r="V50" s="178"/>
    </row>
    <row r="51" spans="1:22" x14ac:dyDescent="0.2">
      <c r="A51" s="207"/>
      <c r="B51" s="284" t="str">
        <f t="shared" si="3"/>
        <v>11Y</v>
      </c>
      <c r="C51" s="284" t="str">
        <f t="shared" si="4"/>
        <v>3F</v>
      </c>
      <c r="D51" s="285" t="str">
        <f t="shared" si="0"/>
        <v>EUR3F11Y_Quote</v>
      </c>
      <c r="E51" s="285" t="str">
        <f>_xll.qlSimpleQuote(D51,,RateTickValue,Permanent,Trigger,ObjectOverwrite)</f>
        <v>EUR3F11Y_Quote#0000</v>
      </c>
      <c r="F51" s="286" t="str">
        <f>_xll.ohRangeRetrieveError(E51)</f>
        <v/>
      </c>
      <c r="G51" s="249"/>
      <c r="H51" s="177"/>
      <c r="I51" s="248"/>
      <c r="J51" s="303" t="s">
        <v>46</v>
      </c>
      <c r="K51" s="303" t="str">
        <f t="shared" si="6"/>
        <v>3F</v>
      </c>
      <c r="L51" s="300" t="str">
        <f t="shared" si="2"/>
        <v>EUR3F11Y</v>
      </c>
      <c r="M51" s="300" t="str">
        <v>EUR3F11Y=ICAP</v>
      </c>
      <c r="N51" s="266">
        <v>0.86299999999999999</v>
      </c>
      <c r="O51" s="205"/>
      <c r="P51" s="266">
        <v>0.86299999999999999</v>
      </c>
      <c r="Q51" s="205"/>
      <c r="R51" s="266">
        <v>0.86299999999999999</v>
      </c>
      <c r="S51" s="266">
        <f>_xll.qlSimpleQuoteSetValue(E51,R51/100,Trigger)</f>
        <v>0</v>
      </c>
      <c r="T51" s="208"/>
      <c r="V51" s="178"/>
    </row>
    <row r="52" spans="1:22" x14ac:dyDescent="0.2">
      <c r="A52" s="207"/>
      <c r="B52" s="284" t="str">
        <f t="shared" si="3"/>
        <v>12Y</v>
      </c>
      <c r="C52" s="284" t="str">
        <f t="shared" si="4"/>
        <v>3F</v>
      </c>
      <c r="D52" s="285" t="str">
        <f t="shared" si="0"/>
        <v>EUR3F12Y_Quote</v>
      </c>
      <c r="E52" s="285" t="str">
        <f>_xll.qlSimpleQuote(D52,,RateTickValue,Permanent,Trigger,ObjectOverwrite)</f>
        <v>EUR3F12Y_Quote#0000</v>
      </c>
      <c r="F52" s="286" t="str">
        <f>_xll.ohRangeRetrieveError(E52)</f>
        <v/>
      </c>
      <c r="G52" s="249"/>
      <c r="H52" s="177"/>
      <c r="I52" s="248"/>
      <c r="J52" s="303" t="s">
        <v>45</v>
      </c>
      <c r="K52" s="303" t="str">
        <f t="shared" si="6"/>
        <v>3F</v>
      </c>
      <c r="L52" s="300" t="str">
        <f t="shared" si="2"/>
        <v>EUR3F12Y</v>
      </c>
      <c r="M52" s="300" t="str">
        <v>EUR3F12Y=ICAP</v>
      </c>
      <c r="N52" s="266">
        <v>0.9</v>
      </c>
      <c r="O52" s="205"/>
      <c r="P52" s="266">
        <v>0.9</v>
      </c>
      <c r="Q52" s="205"/>
      <c r="R52" s="266">
        <v>0.9</v>
      </c>
      <c r="S52" s="266">
        <f>_xll.qlSimpleQuoteSetValue(E52,R52/100,Trigger)</f>
        <v>0</v>
      </c>
      <c r="T52" s="208"/>
      <c r="V52" s="178"/>
    </row>
    <row r="53" spans="1:22" x14ac:dyDescent="0.2">
      <c r="A53" s="207"/>
      <c r="B53" s="284" t="str">
        <f t="shared" si="3"/>
        <v>13Y</v>
      </c>
      <c r="C53" s="284" t="str">
        <f t="shared" si="4"/>
        <v>3F</v>
      </c>
      <c r="D53" s="285" t="str">
        <f t="shared" si="0"/>
        <v>EUR3F13Y_Quote</v>
      </c>
      <c r="E53" s="285" t="str">
        <f>_xll.qlSimpleQuote(D53,,RateTickValue,Permanent,Trigger,ObjectOverwrite)</f>
        <v>EUR3F13Y_Quote#0000</v>
      </c>
      <c r="F53" s="286" t="str">
        <f>_xll.ohRangeRetrieveError(E53)</f>
        <v/>
      </c>
      <c r="G53" s="249"/>
      <c r="H53" s="177"/>
      <c r="I53" s="248"/>
      <c r="J53" s="303" t="s">
        <v>44</v>
      </c>
      <c r="K53" s="303" t="str">
        <f t="shared" si="6"/>
        <v>3F</v>
      </c>
      <c r="L53" s="300" t="str">
        <f t="shared" si="2"/>
        <v>EUR3F13Y</v>
      </c>
      <c r="M53" s="300" t="str">
        <v>EUR3F13Y=ICAP</v>
      </c>
      <c r="N53" s="266">
        <v>0.92700000000000005</v>
      </c>
      <c r="O53" s="205"/>
      <c r="P53" s="266">
        <v>0.92700000000000005</v>
      </c>
      <c r="Q53" s="205"/>
      <c r="R53" s="266">
        <v>0.92700000000000005</v>
      </c>
      <c r="S53" s="266">
        <f>_xll.qlSimpleQuoteSetValue(E53,R53/100,Trigger)</f>
        <v>0</v>
      </c>
      <c r="T53" s="208"/>
      <c r="V53" s="178"/>
    </row>
    <row r="54" spans="1:22" x14ac:dyDescent="0.2">
      <c r="A54" s="207"/>
      <c r="B54" s="284" t="str">
        <f t="shared" si="3"/>
        <v>14Y</v>
      </c>
      <c r="C54" s="284" t="str">
        <f t="shared" si="4"/>
        <v>3F</v>
      </c>
      <c r="D54" s="285" t="str">
        <f t="shared" si="0"/>
        <v>EUR3F14Y_Quote</v>
      </c>
      <c r="E54" s="285" t="str">
        <f>_xll.qlSimpleQuote(D54,,RateTickValue,Permanent,Trigger,ObjectOverwrite)</f>
        <v>EUR3F14Y_Quote#0000</v>
      </c>
      <c r="F54" s="286" t="str">
        <f>_xll.ohRangeRetrieveError(E54)</f>
        <v/>
      </c>
      <c r="G54" s="249"/>
      <c r="H54" s="177"/>
      <c r="I54" s="248"/>
      <c r="J54" s="303" t="s">
        <v>43</v>
      </c>
      <c r="K54" s="303" t="str">
        <f t="shared" si="6"/>
        <v>3F</v>
      </c>
      <c r="L54" s="300" t="str">
        <f t="shared" si="2"/>
        <v>EUR3F14Y</v>
      </c>
      <c r="M54" s="300" t="str">
        <v>EUR3F14Y=ICAP</v>
      </c>
      <c r="N54" s="266">
        <v>0.94400000000000006</v>
      </c>
      <c r="O54" s="205"/>
      <c r="P54" s="266">
        <v>0.94400000000000006</v>
      </c>
      <c r="Q54" s="205"/>
      <c r="R54" s="266">
        <v>0.94400000000000006</v>
      </c>
      <c r="S54" s="266">
        <f>_xll.qlSimpleQuoteSetValue(E54,R54/100,Trigger)</f>
        <v>0</v>
      </c>
      <c r="T54" s="208"/>
      <c r="V54" s="178"/>
    </row>
    <row r="55" spans="1:22" x14ac:dyDescent="0.2">
      <c r="A55" s="207"/>
      <c r="B55" s="284" t="str">
        <f t="shared" si="3"/>
        <v>15Y</v>
      </c>
      <c r="C55" s="284" t="str">
        <f t="shared" si="4"/>
        <v>3F</v>
      </c>
      <c r="D55" s="285" t="str">
        <f t="shared" si="0"/>
        <v>EUR3F15Y_Quote</v>
      </c>
      <c r="E55" s="285" t="str">
        <f>_xll.qlSimpleQuote(D55,,RateTickValue,Permanent,Trigger,ObjectOverwrite)</f>
        <v>EUR3F15Y_Quote#0000</v>
      </c>
      <c r="F55" s="286" t="str">
        <f>_xll.ohRangeRetrieveError(E55)</f>
        <v/>
      </c>
      <c r="G55" s="249"/>
      <c r="H55" s="177"/>
      <c r="I55" s="248"/>
      <c r="J55" s="303" t="s">
        <v>42</v>
      </c>
      <c r="K55" s="303" t="str">
        <f t="shared" si="6"/>
        <v>3F</v>
      </c>
      <c r="L55" s="300" t="str">
        <f t="shared" si="2"/>
        <v>EUR3F15Y</v>
      </c>
      <c r="M55" s="300" t="str">
        <v>EUR3F15Y=ICAP</v>
      </c>
      <c r="N55" s="266">
        <v>0.95700000000000007</v>
      </c>
      <c r="O55" s="205"/>
      <c r="P55" s="266">
        <v>0.95700000000000007</v>
      </c>
      <c r="Q55" s="205"/>
      <c r="R55" s="266">
        <v>0.95700000000000007</v>
      </c>
      <c r="S55" s="266">
        <f>_xll.qlSimpleQuoteSetValue(E55,R55/100,Trigger)</f>
        <v>0</v>
      </c>
      <c r="T55" s="208"/>
      <c r="V55" s="178"/>
    </row>
    <row r="56" spans="1:22" x14ac:dyDescent="0.2">
      <c r="A56" s="207"/>
      <c r="B56" s="284" t="str">
        <f t="shared" si="3"/>
        <v>20Y</v>
      </c>
      <c r="C56" s="284" t="str">
        <f t="shared" si="4"/>
        <v>3F</v>
      </c>
      <c r="D56" s="285" t="str">
        <f t="shared" si="0"/>
        <v>EUR3F20Y_Quote</v>
      </c>
      <c r="E56" s="285" t="str">
        <f>_xll.qlSimpleQuote(D56,,RateTickValue,Permanent,Trigger,ObjectOverwrite)</f>
        <v>EUR3F20Y_Quote#0000</v>
      </c>
      <c r="F56" s="286" t="str">
        <f>_xll.ohRangeRetrieveError(E56)</f>
        <v/>
      </c>
      <c r="G56" s="249"/>
      <c r="H56" s="177"/>
      <c r="I56" s="248"/>
      <c r="J56" s="303" t="s">
        <v>37</v>
      </c>
      <c r="K56" s="303" t="str">
        <f t="shared" si="6"/>
        <v>3F</v>
      </c>
      <c r="L56" s="300" t="str">
        <f t="shared" si="2"/>
        <v>EUR3F20Y</v>
      </c>
      <c r="M56" s="300" t="str">
        <v>EUR3F20Y=ICAP</v>
      </c>
      <c r="N56" s="266">
        <v>0.96399999999999997</v>
      </c>
      <c r="O56" s="205"/>
      <c r="P56" s="266">
        <v>0.96399999999999997</v>
      </c>
      <c r="Q56" s="205"/>
      <c r="R56" s="266">
        <v>0.96399999999999997</v>
      </c>
      <c r="S56" s="266">
        <f>_xll.qlSimpleQuoteSetValue(E56,R56/100,Trigger)</f>
        <v>0</v>
      </c>
      <c r="T56" s="208"/>
      <c r="V56" s="178"/>
    </row>
    <row r="57" spans="1:22" x14ac:dyDescent="0.2">
      <c r="A57" s="207"/>
      <c r="B57" s="284" t="str">
        <f t="shared" si="3"/>
        <v>25Y</v>
      </c>
      <c r="C57" s="284" t="str">
        <f t="shared" si="4"/>
        <v>3F</v>
      </c>
      <c r="D57" s="285" t="str">
        <f t="shared" si="0"/>
        <v>EUR3F25Y_Quote</v>
      </c>
      <c r="E57" s="285" t="str">
        <f>_xll.qlSimpleQuote(D57,,RateTickValue,Permanent,Trigger,ObjectOverwrite)</f>
        <v>EUR3F25Y_Quote#0000</v>
      </c>
      <c r="F57" s="286" t="str">
        <f>_xll.ohRangeRetrieveError(E57)</f>
        <v/>
      </c>
      <c r="G57" s="249"/>
      <c r="H57" s="177"/>
      <c r="I57" s="248"/>
      <c r="J57" s="303" t="s">
        <v>32</v>
      </c>
      <c r="K57" s="303" t="str">
        <f t="shared" si="6"/>
        <v>3F</v>
      </c>
      <c r="L57" s="300" t="str">
        <f t="shared" si="2"/>
        <v>EUR3F25Y</v>
      </c>
      <c r="M57" s="300" t="str">
        <v>EUR3F25Y=ICAP</v>
      </c>
      <c r="N57" s="266">
        <v>0.93600000000000005</v>
      </c>
      <c r="O57" s="205"/>
      <c r="P57" s="266">
        <v>0.93600000000000005</v>
      </c>
      <c r="Q57" s="205"/>
      <c r="R57" s="266">
        <v>0.93600000000000005</v>
      </c>
      <c r="S57" s="266">
        <f>_xll.qlSimpleQuoteSetValue(E57,R57/100,Trigger)</f>
        <v>0</v>
      </c>
      <c r="T57" s="208"/>
      <c r="V57" s="178"/>
    </row>
    <row r="58" spans="1:22" x14ac:dyDescent="0.2">
      <c r="A58" s="207"/>
      <c r="B58" s="284" t="str">
        <f t="shared" si="3"/>
        <v>30Y</v>
      </c>
      <c r="C58" s="284" t="str">
        <f t="shared" si="4"/>
        <v>3F</v>
      </c>
      <c r="D58" s="285" t="str">
        <f t="shared" si="0"/>
        <v>EUR3F30Y_Quote</v>
      </c>
      <c r="E58" s="285" t="str">
        <f>_xll.qlSimpleQuote(D58,,RateTickValue,Permanent,Trigger,ObjectOverwrite)</f>
        <v>EUR3F30Y_Quote#0000</v>
      </c>
      <c r="F58" s="286" t="str">
        <f>_xll.ohRangeRetrieveError(E58)</f>
        <v/>
      </c>
      <c r="G58" s="249"/>
      <c r="H58" s="177"/>
      <c r="I58" s="248"/>
      <c r="J58" s="304" t="s">
        <v>27</v>
      </c>
      <c r="K58" s="304" t="str">
        <f t="shared" si="6"/>
        <v>3F</v>
      </c>
      <c r="L58" s="302" t="str">
        <f t="shared" si="2"/>
        <v>EUR3F30Y</v>
      </c>
      <c r="M58" s="302" t="str">
        <v>EUR3F30Y=ICAP</v>
      </c>
      <c r="N58" s="268">
        <v>0.90600000000000003</v>
      </c>
      <c r="O58" s="205"/>
      <c r="P58" s="268">
        <v>0.90600000000000003</v>
      </c>
      <c r="Q58" s="205"/>
      <c r="R58" s="268">
        <v>0.90600000000000003</v>
      </c>
      <c r="S58" s="268">
        <f>_xll.qlSimpleQuoteSetValue(E58,R58/100,Trigger)</f>
        <v>0</v>
      </c>
      <c r="T58" s="208"/>
      <c r="V58" s="178"/>
    </row>
    <row r="59" spans="1:22" x14ac:dyDescent="0.2">
      <c r="A59" s="207"/>
      <c r="B59" s="284" t="str">
        <f t="shared" si="3"/>
        <v>1Y</v>
      </c>
      <c r="C59" s="284" t="str">
        <f t="shared" si="4"/>
        <v>4F</v>
      </c>
      <c r="D59" s="285" t="str">
        <f t="shared" si="0"/>
        <v>EUR4F1Y_Quote</v>
      </c>
      <c r="E59" s="285" t="str">
        <f>_xll.qlSimpleQuote(D59,,RateTickValue,Permanent,Trigger,ObjectOverwrite)</f>
        <v>EUR4F1Y_Quote#0000</v>
      </c>
      <c r="F59" s="286" t="str">
        <f>_xll.ohRangeRetrieveError(E59)</f>
        <v/>
      </c>
      <c r="G59" s="249"/>
      <c r="H59" s="177"/>
      <c r="I59" s="207">
        <v>4</v>
      </c>
      <c r="J59" s="152" t="s">
        <v>5</v>
      </c>
      <c r="K59" s="152" t="str">
        <f t="shared" ref="K59:K76" si="7">$I$59&amp;"F"</f>
        <v>4F</v>
      </c>
      <c r="L59" s="93" t="str">
        <f t="shared" si="2"/>
        <v>EUR4F1Y</v>
      </c>
      <c r="M59" s="93" t="str">
        <v>EUR4F1Y=ICAP</v>
      </c>
      <c r="N59" s="267">
        <v>0.16600000000000001</v>
      </c>
      <c r="O59" s="205"/>
      <c r="P59" s="267">
        <v>0.16600000000000001</v>
      </c>
      <c r="Q59" s="205"/>
      <c r="R59" s="267">
        <v>0.16600000000000001</v>
      </c>
      <c r="S59" s="267">
        <f>_xll.qlSimpleQuoteSetValue(E59,R59/100,Trigger)</f>
        <v>0</v>
      </c>
      <c r="T59" s="208"/>
      <c r="V59" s="178"/>
    </row>
    <row r="60" spans="1:22" x14ac:dyDescent="0.2">
      <c r="A60" s="207"/>
      <c r="B60" s="284" t="str">
        <f t="shared" si="3"/>
        <v>2Y</v>
      </c>
      <c r="C60" s="284" t="str">
        <f t="shared" si="4"/>
        <v>4F</v>
      </c>
      <c r="D60" s="285" t="str">
        <f t="shared" si="0"/>
        <v>EUR4F2Y_Quote</v>
      </c>
      <c r="E60" s="285" t="str">
        <f>_xll.qlSimpleQuote(D60,,RateTickValue,Permanent,Trigger,ObjectOverwrite)</f>
        <v>EUR4F2Y_Quote#0000</v>
      </c>
      <c r="F60" s="286" t="str">
        <f>_xll.ohRangeRetrieveError(E60)</f>
        <v/>
      </c>
      <c r="G60" s="249"/>
      <c r="H60" s="177"/>
      <c r="I60" s="248"/>
      <c r="J60" s="303" t="s">
        <v>55</v>
      </c>
      <c r="K60" s="303" t="str">
        <f t="shared" si="7"/>
        <v>4F</v>
      </c>
      <c r="L60" s="300" t="str">
        <f t="shared" si="2"/>
        <v>EUR4F2Y</v>
      </c>
      <c r="M60" s="300" t="str">
        <v>EUR4F2Y=ICAP</v>
      </c>
      <c r="N60" s="266">
        <v>0.27800000000000002</v>
      </c>
      <c r="O60" s="205"/>
      <c r="P60" s="266">
        <v>0.27800000000000002</v>
      </c>
      <c r="Q60" s="205"/>
      <c r="R60" s="266">
        <v>0.27800000000000002</v>
      </c>
      <c r="S60" s="266">
        <f>_xll.qlSimpleQuoteSetValue(E60,R60/100,Trigger)</f>
        <v>0</v>
      </c>
      <c r="T60" s="208"/>
      <c r="V60" s="178"/>
    </row>
    <row r="61" spans="1:22" x14ac:dyDescent="0.2">
      <c r="A61" s="207"/>
      <c r="B61" s="284" t="str">
        <f t="shared" si="3"/>
        <v>3Y</v>
      </c>
      <c r="C61" s="284" t="str">
        <f t="shared" si="4"/>
        <v>4F</v>
      </c>
      <c r="D61" s="285" t="str">
        <f t="shared" si="0"/>
        <v>EUR4F3Y_Quote</v>
      </c>
      <c r="E61" s="285" t="str">
        <f>_xll.qlSimpleQuote(D61,,RateTickValue,Permanent,Trigger,ObjectOverwrite)</f>
        <v>EUR4F3Y_Quote#0000</v>
      </c>
      <c r="F61" s="286" t="str">
        <f>_xll.ohRangeRetrieveError(E61)</f>
        <v/>
      </c>
      <c r="G61" s="249"/>
      <c r="H61" s="177"/>
      <c r="I61" s="248"/>
      <c r="J61" s="303" t="s">
        <v>54</v>
      </c>
      <c r="K61" s="303" t="str">
        <f t="shared" si="7"/>
        <v>4F</v>
      </c>
      <c r="L61" s="300" t="str">
        <f t="shared" si="2"/>
        <v>EUR4F3Y</v>
      </c>
      <c r="M61" s="300" t="str">
        <v>EUR4F3Y=ICAP</v>
      </c>
      <c r="N61" s="266">
        <v>0.4</v>
      </c>
      <c r="O61" s="205"/>
      <c r="P61" s="266">
        <v>0.4</v>
      </c>
      <c r="Q61" s="205"/>
      <c r="R61" s="266">
        <v>0.4</v>
      </c>
      <c r="S61" s="266">
        <f>_xll.qlSimpleQuoteSetValue(E61,R61/100,Trigger)</f>
        <v>0</v>
      </c>
      <c r="T61" s="208"/>
      <c r="V61" s="178"/>
    </row>
    <row r="62" spans="1:22" x14ac:dyDescent="0.2">
      <c r="A62" s="207"/>
      <c r="B62" s="284" t="str">
        <f t="shared" si="3"/>
        <v>4Y</v>
      </c>
      <c r="C62" s="284" t="str">
        <f t="shared" si="4"/>
        <v>4F</v>
      </c>
      <c r="D62" s="285" t="str">
        <f t="shared" si="0"/>
        <v>EUR4F4Y_Quote</v>
      </c>
      <c r="E62" s="285" t="str">
        <f>_xll.qlSimpleQuote(D62,,RateTickValue,Permanent,Trigger,ObjectOverwrite)</f>
        <v>EUR4F4Y_Quote#0000</v>
      </c>
      <c r="F62" s="286" t="str">
        <f>_xll.ohRangeRetrieveError(E62)</f>
        <v/>
      </c>
      <c r="G62" s="249"/>
      <c r="H62" s="177"/>
      <c r="I62" s="248"/>
      <c r="J62" s="303" t="s">
        <v>53</v>
      </c>
      <c r="K62" s="303" t="str">
        <f t="shared" si="7"/>
        <v>4F</v>
      </c>
      <c r="L62" s="300" t="str">
        <f t="shared" si="2"/>
        <v>EUR4F4Y</v>
      </c>
      <c r="M62" s="300" t="str">
        <v>EUR4F4Y=ICAP</v>
      </c>
      <c r="N62" s="266">
        <v>0.51700000000000002</v>
      </c>
      <c r="O62" s="205"/>
      <c r="P62" s="266">
        <v>0.51700000000000002</v>
      </c>
      <c r="Q62" s="205"/>
      <c r="R62" s="266">
        <v>0.51700000000000002</v>
      </c>
      <c r="S62" s="266">
        <f>_xll.qlSimpleQuoteSetValue(E62,R62/100,Trigger)</f>
        <v>0</v>
      </c>
      <c r="T62" s="208"/>
      <c r="V62" s="178"/>
    </row>
    <row r="63" spans="1:22" x14ac:dyDescent="0.2">
      <c r="A63" s="207"/>
      <c r="B63" s="284" t="str">
        <f t="shared" si="3"/>
        <v>5Y</v>
      </c>
      <c r="C63" s="284" t="str">
        <f t="shared" si="4"/>
        <v>4F</v>
      </c>
      <c r="D63" s="285" t="str">
        <f t="shared" si="0"/>
        <v>EUR4F5Y_Quote</v>
      </c>
      <c r="E63" s="285" t="str">
        <f>_xll.qlSimpleQuote(D63,,RateTickValue,Permanent,Trigger,ObjectOverwrite)</f>
        <v>EUR4F5Y_Quote#0000</v>
      </c>
      <c r="F63" s="286" t="str">
        <f>_xll.ohRangeRetrieveError(E63)</f>
        <v/>
      </c>
      <c r="G63" s="249"/>
      <c r="H63" s="177"/>
      <c r="I63" s="248"/>
      <c r="J63" s="303" t="s">
        <v>52</v>
      </c>
      <c r="K63" s="303" t="str">
        <f t="shared" si="7"/>
        <v>4F</v>
      </c>
      <c r="L63" s="300" t="str">
        <f t="shared" si="2"/>
        <v>EUR4F5Y</v>
      </c>
      <c r="M63" s="300" t="str">
        <v>EUR4F5Y=ICAP</v>
      </c>
      <c r="N63" s="266">
        <v>0.626</v>
      </c>
      <c r="O63" s="205"/>
      <c r="P63" s="266">
        <v>0.626</v>
      </c>
      <c r="Q63" s="205"/>
      <c r="R63" s="266">
        <v>0.626</v>
      </c>
      <c r="S63" s="266">
        <f>_xll.qlSimpleQuoteSetValue(E63,R63/100,Trigger)</f>
        <v>0</v>
      </c>
      <c r="T63" s="208"/>
      <c r="V63" s="178"/>
    </row>
    <row r="64" spans="1:22" x14ac:dyDescent="0.2">
      <c r="A64" s="207"/>
      <c r="B64" s="284" t="str">
        <f t="shared" si="3"/>
        <v>6Y</v>
      </c>
      <c r="C64" s="284" t="str">
        <f t="shared" si="4"/>
        <v>4F</v>
      </c>
      <c r="D64" s="285" t="str">
        <f t="shared" si="0"/>
        <v>EUR4F6Y_Quote</v>
      </c>
      <c r="E64" s="285" t="str">
        <f>_xll.qlSimpleQuote(D64,,RateTickValue,Permanent,Trigger,ObjectOverwrite)</f>
        <v>EUR4F6Y_Quote#0000</v>
      </c>
      <c r="F64" s="286" t="str">
        <f>_xll.ohRangeRetrieveError(E64)</f>
        <v/>
      </c>
      <c r="G64" s="249"/>
      <c r="H64" s="177"/>
      <c r="I64" s="248"/>
      <c r="J64" s="303" t="s">
        <v>51</v>
      </c>
      <c r="K64" s="303" t="str">
        <f t="shared" si="7"/>
        <v>4F</v>
      </c>
      <c r="L64" s="300" t="str">
        <f t="shared" si="2"/>
        <v>EUR4F6Y</v>
      </c>
      <c r="M64" s="300" t="str">
        <v>EUR4F6Y=ICAP</v>
      </c>
      <c r="N64" s="266">
        <v>0.71799999999999997</v>
      </c>
      <c r="O64" s="205"/>
      <c r="P64" s="266">
        <v>0.71799999999999997</v>
      </c>
      <c r="Q64" s="205"/>
      <c r="R64" s="266">
        <v>0.71799999999999997</v>
      </c>
      <c r="S64" s="266">
        <f>_xll.qlSimpleQuoteSetValue(E64,R64/100,Trigger)</f>
        <v>0</v>
      </c>
      <c r="T64" s="208"/>
      <c r="V64" s="178"/>
    </row>
    <row r="65" spans="1:22" x14ac:dyDescent="0.2">
      <c r="A65" s="207"/>
      <c r="B65" s="284" t="str">
        <f t="shared" si="3"/>
        <v>7Y</v>
      </c>
      <c r="C65" s="284" t="str">
        <f t="shared" si="4"/>
        <v>4F</v>
      </c>
      <c r="D65" s="285" t="str">
        <f t="shared" si="0"/>
        <v>EUR4F7Y_Quote</v>
      </c>
      <c r="E65" s="285" t="str">
        <f>_xll.qlSimpleQuote(D65,,RateTickValue,Permanent,Trigger,ObjectOverwrite)</f>
        <v>EUR4F7Y_Quote#0000</v>
      </c>
      <c r="F65" s="286" t="str">
        <f>_xll.ohRangeRetrieveError(E65)</f>
        <v/>
      </c>
      <c r="G65" s="249"/>
      <c r="H65" s="177"/>
      <c r="I65" s="248"/>
      <c r="J65" s="303" t="s">
        <v>50</v>
      </c>
      <c r="K65" s="303" t="str">
        <f t="shared" si="7"/>
        <v>4F</v>
      </c>
      <c r="L65" s="300" t="str">
        <f t="shared" si="2"/>
        <v>EUR4F7Y</v>
      </c>
      <c r="M65" s="300" t="str">
        <v>EUR4F7Y=ICAP</v>
      </c>
      <c r="N65" s="266">
        <v>0.79800000000000004</v>
      </c>
      <c r="O65" s="205"/>
      <c r="P65" s="266">
        <v>0.79800000000000004</v>
      </c>
      <c r="Q65" s="205"/>
      <c r="R65" s="266">
        <v>0.79800000000000004</v>
      </c>
      <c r="S65" s="266">
        <f>_xll.qlSimpleQuoteSetValue(E65,R65/100,Trigger)</f>
        <v>0</v>
      </c>
      <c r="T65" s="208"/>
      <c r="V65" s="178"/>
    </row>
    <row r="66" spans="1:22" x14ac:dyDescent="0.2">
      <c r="A66" s="207"/>
      <c r="B66" s="284" t="str">
        <f t="shared" si="3"/>
        <v>8Y</v>
      </c>
      <c r="C66" s="284" t="str">
        <f t="shared" si="4"/>
        <v>4F</v>
      </c>
      <c r="D66" s="285" t="str">
        <f t="shared" si="0"/>
        <v>EUR4F8Y_Quote</v>
      </c>
      <c r="E66" s="285" t="str">
        <f>_xll.qlSimpleQuote(D66,,RateTickValue,Permanent,Trigger,ObjectOverwrite)</f>
        <v>EUR4F8Y_Quote#0000</v>
      </c>
      <c r="F66" s="286" t="str">
        <f>_xll.ohRangeRetrieveError(E66)</f>
        <v/>
      </c>
      <c r="G66" s="249"/>
      <c r="H66" s="177"/>
      <c r="I66" s="248"/>
      <c r="J66" s="303" t="s">
        <v>49</v>
      </c>
      <c r="K66" s="303" t="str">
        <f t="shared" si="7"/>
        <v>4F</v>
      </c>
      <c r="L66" s="300" t="str">
        <f t="shared" si="2"/>
        <v>EUR4F8Y</v>
      </c>
      <c r="M66" s="300" t="str">
        <v>EUR4F8Y=ICAP</v>
      </c>
      <c r="N66" s="266">
        <v>0.86499999999999999</v>
      </c>
      <c r="O66" s="205"/>
      <c r="P66" s="266">
        <v>0.86499999999999999</v>
      </c>
      <c r="Q66" s="205"/>
      <c r="R66" s="266">
        <v>0.86499999999999999</v>
      </c>
      <c r="S66" s="266">
        <f>_xll.qlSimpleQuoteSetValue(E66,R66/100,Trigger)</f>
        <v>0</v>
      </c>
      <c r="T66" s="208"/>
      <c r="V66" s="178"/>
    </row>
    <row r="67" spans="1:22" x14ac:dyDescent="0.2">
      <c r="A67" s="207"/>
      <c r="B67" s="284" t="str">
        <f t="shared" si="3"/>
        <v>9Y</v>
      </c>
      <c r="C67" s="284" t="str">
        <f t="shared" si="4"/>
        <v>4F</v>
      </c>
      <c r="D67" s="285" t="str">
        <f t="shared" si="0"/>
        <v>EUR4F9Y_Quote</v>
      </c>
      <c r="E67" s="285" t="str">
        <f>_xll.qlSimpleQuote(D67,,RateTickValue,Permanent,Trigger,ObjectOverwrite)</f>
        <v>EUR4F9Y_Quote#0000</v>
      </c>
      <c r="F67" s="286" t="str">
        <f>_xll.ohRangeRetrieveError(E67)</f>
        <v/>
      </c>
      <c r="G67" s="249"/>
      <c r="H67" s="177"/>
      <c r="I67" s="248"/>
      <c r="J67" s="303" t="s">
        <v>48</v>
      </c>
      <c r="K67" s="303" t="str">
        <f t="shared" si="7"/>
        <v>4F</v>
      </c>
      <c r="L67" s="300" t="str">
        <f t="shared" si="2"/>
        <v>EUR4F9Y</v>
      </c>
      <c r="M67" s="300" t="str">
        <v>EUR4F9Y=ICAP</v>
      </c>
      <c r="N67" s="266">
        <v>0.91700000000000004</v>
      </c>
      <c r="O67" s="205"/>
      <c r="P67" s="266">
        <v>0.91700000000000004</v>
      </c>
      <c r="Q67" s="205"/>
      <c r="R67" s="266">
        <v>0.91700000000000004</v>
      </c>
      <c r="S67" s="266">
        <f>_xll.qlSimpleQuoteSetValue(E67,R67/100,Trigger)</f>
        <v>0</v>
      </c>
      <c r="T67" s="208"/>
      <c r="V67" s="178"/>
    </row>
    <row r="68" spans="1:22" x14ac:dyDescent="0.2">
      <c r="A68" s="207"/>
      <c r="B68" s="284" t="str">
        <f t="shared" si="3"/>
        <v>10Y</v>
      </c>
      <c r="C68" s="284" t="str">
        <f t="shared" si="4"/>
        <v>4F</v>
      </c>
      <c r="D68" s="285" t="str">
        <f t="shared" si="0"/>
        <v>EUR4F10Y_Quote</v>
      </c>
      <c r="E68" s="285" t="str">
        <f>_xll.qlSimpleQuote(D68,,RateTickValue,Permanent,Trigger,ObjectOverwrite)</f>
        <v>EUR4F10Y_Quote#0000</v>
      </c>
      <c r="F68" s="286" t="str">
        <f>_xll.ohRangeRetrieveError(E68)</f>
        <v/>
      </c>
      <c r="G68" s="249"/>
      <c r="H68" s="177"/>
      <c r="I68" s="248"/>
      <c r="J68" s="303" t="s">
        <v>47</v>
      </c>
      <c r="K68" s="303" t="str">
        <f t="shared" si="7"/>
        <v>4F</v>
      </c>
      <c r="L68" s="300" t="str">
        <f t="shared" si="2"/>
        <v>EUR4F10Y</v>
      </c>
      <c r="M68" s="300" t="str">
        <v>EUR4F10Y=ICAP</v>
      </c>
      <c r="N68" s="266">
        <v>0.95800000000000007</v>
      </c>
      <c r="O68" s="205"/>
      <c r="P68" s="266">
        <v>0.95800000000000007</v>
      </c>
      <c r="Q68" s="205"/>
      <c r="R68" s="266">
        <v>0.95800000000000007</v>
      </c>
      <c r="S68" s="266">
        <f>_xll.qlSimpleQuoteSetValue(E68,R68/100,Trigger)</f>
        <v>0</v>
      </c>
      <c r="T68" s="208"/>
      <c r="V68" s="178"/>
    </row>
    <row r="69" spans="1:22" x14ac:dyDescent="0.2">
      <c r="A69" s="207"/>
      <c r="B69" s="284" t="str">
        <f t="shared" si="3"/>
        <v>11Y</v>
      </c>
      <c r="C69" s="284" t="str">
        <f t="shared" si="4"/>
        <v>4F</v>
      </c>
      <c r="D69" s="285" t="str">
        <f t="shared" ref="D69:D132" si="8">Currency&amp;$C69&amp;B69&amp;QuoteSuffix</f>
        <v>EUR4F11Y_Quote</v>
      </c>
      <c r="E69" s="285" t="str">
        <f>_xll.qlSimpleQuote(D69,,RateTickValue,Permanent,Trigger,ObjectOverwrite)</f>
        <v>EUR4F11Y_Quote#0000</v>
      </c>
      <c r="F69" s="286" t="str">
        <f>_xll.ohRangeRetrieveError(E69)</f>
        <v/>
      </c>
      <c r="G69" s="249"/>
      <c r="H69" s="177"/>
      <c r="I69" s="248"/>
      <c r="J69" s="303" t="s">
        <v>46</v>
      </c>
      <c r="K69" s="303" t="str">
        <f t="shared" si="7"/>
        <v>4F</v>
      </c>
      <c r="L69" s="300" t="str">
        <f t="shared" ref="L69:L132" si="9">Currency&amp;$K69&amp;$J69</f>
        <v>EUR4F11Y</v>
      </c>
      <c r="M69" s="300" t="str">
        <v>EUR4F11Y=ICAP</v>
      </c>
      <c r="N69" s="266">
        <v>0.99</v>
      </c>
      <c r="O69" s="205"/>
      <c r="P69" s="266">
        <v>0.99</v>
      </c>
      <c r="Q69" s="205"/>
      <c r="R69" s="266">
        <v>0.99</v>
      </c>
      <c r="S69" s="266">
        <f>_xll.qlSimpleQuoteSetValue(E69,R69/100,Trigger)</f>
        <v>0</v>
      </c>
      <c r="T69" s="208"/>
      <c r="V69" s="178"/>
    </row>
    <row r="70" spans="1:22" x14ac:dyDescent="0.2">
      <c r="A70" s="207"/>
      <c r="B70" s="284" t="str">
        <f t="shared" ref="B70:B133" si="10">J70</f>
        <v>12Y</v>
      </c>
      <c r="C70" s="284" t="str">
        <f t="shared" ref="C70:C133" si="11">K70</f>
        <v>4F</v>
      </c>
      <c r="D70" s="285" t="str">
        <f t="shared" si="8"/>
        <v>EUR4F12Y_Quote</v>
      </c>
      <c r="E70" s="285" t="str">
        <f>_xll.qlSimpleQuote(D70,,RateTickValue,Permanent,Trigger,ObjectOverwrite)</f>
        <v>EUR4F12Y_Quote#0000</v>
      </c>
      <c r="F70" s="286" t="str">
        <f>_xll.ohRangeRetrieveError(E70)</f>
        <v/>
      </c>
      <c r="G70" s="249"/>
      <c r="H70" s="177"/>
      <c r="I70" s="248"/>
      <c r="J70" s="303" t="s">
        <v>45</v>
      </c>
      <c r="K70" s="303" t="str">
        <f t="shared" si="7"/>
        <v>4F</v>
      </c>
      <c r="L70" s="300" t="str">
        <f t="shared" si="9"/>
        <v>EUR4F12Y</v>
      </c>
      <c r="M70" s="300" t="str">
        <v>EUR4F12Y=ICAP</v>
      </c>
      <c r="N70" s="266">
        <v>1.012</v>
      </c>
      <c r="O70" s="205"/>
      <c r="P70" s="266">
        <v>1.012</v>
      </c>
      <c r="Q70" s="205"/>
      <c r="R70" s="266">
        <v>1.012</v>
      </c>
      <c r="S70" s="266">
        <f>_xll.qlSimpleQuoteSetValue(E70,R70/100,Trigger)</f>
        <v>0</v>
      </c>
      <c r="T70" s="208"/>
      <c r="V70" s="178"/>
    </row>
    <row r="71" spans="1:22" x14ac:dyDescent="0.2">
      <c r="A71" s="207"/>
      <c r="B71" s="284" t="str">
        <f t="shared" si="10"/>
        <v>13Y</v>
      </c>
      <c r="C71" s="284" t="str">
        <f t="shared" si="11"/>
        <v>4F</v>
      </c>
      <c r="D71" s="285" t="str">
        <f t="shared" si="8"/>
        <v>EUR4F13Y_Quote</v>
      </c>
      <c r="E71" s="285" t="str">
        <f>_xll.qlSimpleQuote(D71,,RateTickValue,Permanent,Trigger,ObjectOverwrite)</f>
        <v>EUR4F13Y_Quote#0000</v>
      </c>
      <c r="F71" s="286" t="str">
        <f>_xll.ohRangeRetrieveError(E71)</f>
        <v/>
      </c>
      <c r="G71" s="249"/>
      <c r="H71" s="177"/>
      <c r="I71" s="248"/>
      <c r="J71" s="303" t="s">
        <v>44</v>
      </c>
      <c r="K71" s="303" t="str">
        <f t="shared" si="7"/>
        <v>4F</v>
      </c>
      <c r="L71" s="300" t="str">
        <f t="shared" si="9"/>
        <v>EUR4F13Y</v>
      </c>
      <c r="M71" s="300" t="str">
        <v>EUR4F13Y=ICAP</v>
      </c>
      <c r="N71" s="266">
        <v>1.0249999999999999</v>
      </c>
      <c r="O71" s="205"/>
      <c r="P71" s="266">
        <v>1.0249999999999999</v>
      </c>
      <c r="Q71" s="205"/>
      <c r="R71" s="266">
        <v>1.0249999999999999</v>
      </c>
      <c r="S71" s="266">
        <f>_xll.qlSimpleQuoteSetValue(E71,R71/100,Trigger)</f>
        <v>0</v>
      </c>
      <c r="T71" s="208"/>
      <c r="V71" s="178"/>
    </row>
    <row r="72" spans="1:22" x14ac:dyDescent="0.2">
      <c r="A72" s="207"/>
      <c r="B72" s="284" t="str">
        <f t="shared" si="10"/>
        <v>14Y</v>
      </c>
      <c r="C72" s="284" t="str">
        <f t="shared" si="11"/>
        <v>4F</v>
      </c>
      <c r="D72" s="285" t="str">
        <f t="shared" si="8"/>
        <v>EUR4F14Y_Quote</v>
      </c>
      <c r="E72" s="285" t="str">
        <f>_xll.qlSimpleQuote(D72,,RateTickValue,Permanent,Trigger,ObjectOverwrite)</f>
        <v>EUR4F14Y_Quote#0000</v>
      </c>
      <c r="F72" s="286" t="str">
        <f>_xll.ohRangeRetrieveError(E72)</f>
        <v/>
      </c>
      <c r="G72" s="249"/>
      <c r="H72" s="177"/>
      <c r="I72" s="248"/>
      <c r="J72" s="303" t="s">
        <v>43</v>
      </c>
      <c r="K72" s="303" t="str">
        <f t="shared" si="7"/>
        <v>4F</v>
      </c>
      <c r="L72" s="300" t="str">
        <f t="shared" si="9"/>
        <v>EUR4F14Y</v>
      </c>
      <c r="M72" s="300" t="str">
        <v>EUR4F14Y=ICAP</v>
      </c>
      <c r="N72" s="266">
        <v>1.0329999999999999</v>
      </c>
      <c r="O72" s="205"/>
      <c r="P72" s="266">
        <v>1.0329999999999999</v>
      </c>
      <c r="Q72" s="205"/>
      <c r="R72" s="266">
        <v>1.0329999999999999</v>
      </c>
      <c r="S72" s="266">
        <f>_xll.qlSimpleQuoteSetValue(E72,R72/100,Trigger)</f>
        <v>0</v>
      </c>
      <c r="T72" s="208"/>
      <c r="V72" s="178"/>
    </row>
    <row r="73" spans="1:22" x14ac:dyDescent="0.2">
      <c r="A73" s="207"/>
      <c r="B73" s="284" t="str">
        <f t="shared" si="10"/>
        <v>15Y</v>
      </c>
      <c r="C73" s="284" t="str">
        <f t="shared" si="11"/>
        <v>4F</v>
      </c>
      <c r="D73" s="285" t="str">
        <f t="shared" si="8"/>
        <v>EUR4F15Y_Quote</v>
      </c>
      <c r="E73" s="285" t="str">
        <f>_xll.qlSimpleQuote(D73,,RateTickValue,Permanent,Trigger,ObjectOverwrite)</f>
        <v>EUR4F15Y_Quote#0000</v>
      </c>
      <c r="F73" s="286" t="str">
        <f>_xll.ohRangeRetrieveError(E73)</f>
        <v/>
      </c>
      <c r="G73" s="249"/>
      <c r="H73" s="177"/>
      <c r="I73" s="248"/>
      <c r="J73" s="303" t="s">
        <v>42</v>
      </c>
      <c r="K73" s="303" t="str">
        <f t="shared" si="7"/>
        <v>4F</v>
      </c>
      <c r="L73" s="300" t="str">
        <f t="shared" si="9"/>
        <v>EUR4F15Y</v>
      </c>
      <c r="M73" s="300" t="str">
        <v>EUR4F15Y=ICAP</v>
      </c>
      <c r="N73" s="266">
        <v>1.0349999999999999</v>
      </c>
      <c r="O73" s="205"/>
      <c r="P73" s="266">
        <v>1.0349999999999999</v>
      </c>
      <c r="Q73" s="205"/>
      <c r="R73" s="266">
        <v>1.0349999999999999</v>
      </c>
      <c r="S73" s="266">
        <f>_xll.qlSimpleQuoteSetValue(E73,R73/100,Trigger)</f>
        <v>0</v>
      </c>
      <c r="T73" s="208"/>
      <c r="V73" s="178"/>
    </row>
    <row r="74" spans="1:22" x14ac:dyDescent="0.2">
      <c r="A74" s="207"/>
      <c r="B74" s="284" t="str">
        <f t="shared" si="10"/>
        <v>20Y</v>
      </c>
      <c r="C74" s="284" t="str">
        <f t="shared" si="11"/>
        <v>4F</v>
      </c>
      <c r="D74" s="285" t="str">
        <f t="shared" si="8"/>
        <v>EUR4F20Y_Quote</v>
      </c>
      <c r="E74" s="285" t="str">
        <f>_xll.qlSimpleQuote(D74,,RateTickValue,Permanent,Trigger,ObjectOverwrite)</f>
        <v>EUR4F20Y_Quote#0000</v>
      </c>
      <c r="F74" s="286" t="str">
        <f>_xll.ohRangeRetrieveError(E74)</f>
        <v/>
      </c>
      <c r="G74" s="249"/>
      <c r="H74" s="177"/>
      <c r="I74" s="248"/>
      <c r="J74" s="303" t="s">
        <v>37</v>
      </c>
      <c r="K74" s="303" t="str">
        <f t="shared" si="7"/>
        <v>4F</v>
      </c>
      <c r="L74" s="300" t="str">
        <f t="shared" si="9"/>
        <v>EUR4F20Y</v>
      </c>
      <c r="M74" s="300" t="str">
        <v>EUR4F20Y=ICAP</v>
      </c>
      <c r="N74" s="266">
        <v>1.014</v>
      </c>
      <c r="O74" s="205"/>
      <c r="P74" s="266">
        <v>1.014</v>
      </c>
      <c r="Q74" s="205"/>
      <c r="R74" s="266">
        <v>1.014</v>
      </c>
      <c r="S74" s="266">
        <f>_xll.qlSimpleQuoteSetValue(E74,R74/100,Trigger)</f>
        <v>0</v>
      </c>
      <c r="T74" s="208"/>
      <c r="V74" s="178"/>
    </row>
    <row r="75" spans="1:22" x14ac:dyDescent="0.2">
      <c r="A75" s="207"/>
      <c r="B75" s="284" t="str">
        <f t="shared" si="10"/>
        <v>25Y</v>
      </c>
      <c r="C75" s="284" t="str">
        <f t="shared" si="11"/>
        <v>4F</v>
      </c>
      <c r="D75" s="285" t="str">
        <f t="shared" si="8"/>
        <v>EUR4F25Y_Quote</v>
      </c>
      <c r="E75" s="285" t="str">
        <f>_xll.qlSimpleQuote(D75,,RateTickValue,Permanent,Trigger,ObjectOverwrite)</f>
        <v>EUR4F25Y_Quote#0000</v>
      </c>
      <c r="F75" s="286" t="str">
        <f>_xll.ohRangeRetrieveError(E75)</f>
        <v/>
      </c>
      <c r="G75" s="249"/>
      <c r="H75" s="177"/>
      <c r="I75" s="248"/>
      <c r="J75" s="303" t="s">
        <v>32</v>
      </c>
      <c r="K75" s="303" t="str">
        <f t="shared" si="7"/>
        <v>4F</v>
      </c>
      <c r="L75" s="300" t="str">
        <f t="shared" si="9"/>
        <v>EUR4F25Y</v>
      </c>
      <c r="M75" s="300" t="str">
        <v>EUR4F25Y=ICAP</v>
      </c>
      <c r="N75" s="266">
        <v>0.97299999999999998</v>
      </c>
      <c r="O75" s="205"/>
      <c r="P75" s="266">
        <v>0.97299999999999998</v>
      </c>
      <c r="Q75" s="205"/>
      <c r="R75" s="266">
        <v>0.97299999999999998</v>
      </c>
      <c r="S75" s="266">
        <f>_xll.qlSimpleQuoteSetValue(E75,R75/100,Trigger)</f>
        <v>0</v>
      </c>
      <c r="T75" s="208"/>
      <c r="V75" s="178"/>
    </row>
    <row r="76" spans="1:22" x14ac:dyDescent="0.2">
      <c r="A76" s="207"/>
      <c r="B76" s="284" t="str">
        <f t="shared" si="10"/>
        <v>30Y</v>
      </c>
      <c r="C76" s="284" t="str">
        <f t="shared" si="11"/>
        <v>4F</v>
      </c>
      <c r="D76" s="285" t="str">
        <f t="shared" si="8"/>
        <v>EUR4F30Y_Quote</v>
      </c>
      <c r="E76" s="285" t="str">
        <f>_xll.qlSimpleQuote(D76,,RateTickValue,Permanent,Trigger,ObjectOverwrite)</f>
        <v>EUR4F30Y_Quote#0000</v>
      </c>
      <c r="F76" s="286" t="str">
        <f>_xll.ohRangeRetrieveError(E76)</f>
        <v/>
      </c>
      <c r="G76" s="249"/>
      <c r="H76" s="177"/>
      <c r="I76" s="248"/>
      <c r="J76" s="304" t="s">
        <v>27</v>
      </c>
      <c r="K76" s="304" t="str">
        <f t="shared" si="7"/>
        <v>4F</v>
      </c>
      <c r="L76" s="302" t="str">
        <f t="shared" si="9"/>
        <v>EUR4F30Y</v>
      </c>
      <c r="M76" s="302" t="str">
        <v>EUR4F30Y=ICAP</v>
      </c>
      <c r="N76" s="268">
        <v>0.93800000000000006</v>
      </c>
      <c r="O76" s="205"/>
      <c r="P76" s="268">
        <v>0.93800000000000006</v>
      </c>
      <c r="Q76" s="205"/>
      <c r="R76" s="268">
        <v>0.93800000000000006</v>
      </c>
      <c r="S76" s="268">
        <f>_xll.qlSimpleQuoteSetValue(E76,R76/100,Trigger)</f>
        <v>0</v>
      </c>
      <c r="T76" s="208"/>
      <c r="V76" s="178"/>
    </row>
    <row r="77" spans="1:22" x14ac:dyDescent="0.2">
      <c r="A77" s="207"/>
      <c r="B77" s="284" t="str">
        <f t="shared" si="10"/>
        <v>1Y</v>
      </c>
      <c r="C77" s="284" t="str">
        <f t="shared" si="11"/>
        <v>5F</v>
      </c>
      <c r="D77" s="285" t="str">
        <f t="shared" si="8"/>
        <v>EUR5F1Y_Quote</v>
      </c>
      <c r="E77" s="285" t="str">
        <f>_xll.qlSimpleQuote(D77,,RateTickValue,Permanent,Trigger,ObjectOverwrite)</f>
        <v>EUR5F1Y_Quote#0000</v>
      </c>
      <c r="F77" s="286" t="str">
        <f>_xll.ohRangeRetrieveError(E77)</f>
        <v/>
      </c>
      <c r="G77" s="249"/>
      <c r="H77" s="177"/>
      <c r="I77" s="207">
        <v>5</v>
      </c>
      <c r="J77" s="152" t="s">
        <v>5</v>
      </c>
      <c r="K77" s="152" t="str">
        <f t="shared" ref="K77:K94" si="12">$I$77&amp;"F"</f>
        <v>5F</v>
      </c>
      <c r="L77" s="93" t="str">
        <f t="shared" si="9"/>
        <v>EUR5F1Y</v>
      </c>
      <c r="M77" s="93" t="str">
        <v>EUR5F1Y=ICAP</v>
      </c>
      <c r="N77" s="267">
        <v>0.39</v>
      </c>
      <c r="O77" s="205"/>
      <c r="P77" s="267">
        <v>0.39</v>
      </c>
      <c r="Q77" s="205"/>
      <c r="R77" s="267">
        <v>0.39</v>
      </c>
      <c r="S77" s="267">
        <f>_xll.qlSimpleQuoteSetValue(E77,R77/100,Trigger)</f>
        <v>0</v>
      </c>
      <c r="T77" s="208"/>
      <c r="V77" s="178"/>
    </row>
    <row r="78" spans="1:22" x14ac:dyDescent="0.2">
      <c r="A78" s="207"/>
      <c r="B78" s="284" t="str">
        <f t="shared" si="10"/>
        <v>2Y</v>
      </c>
      <c r="C78" s="284" t="str">
        <f t="shared" si="11"/>
        <v>5F</v>
      </c>
      <c r="D78" s="285" t="str">
        <f t="shared" si="8"/>
        <v>EUR5F2Y_Quote</v>
      </c>
      <c r="E78" s="285" t="str">
        <f>_xll.qlSimpleQuote(D78,,RateTickValue,Permanent,Trigger,ObjectOverwrite)</f>
        <v>EUR5F2Y_Quote#0000</v>
      </c>
      <c r="F78" s="286" t="str">
        <f>_xll.ohRangeRetrieveError(E78)</f>
        <v/>
      </c>
      <c r="G78" s="249"/>
      <c r="H78" s="177"/>
      <c r="I78" s="248"/>
      <c r="J78" s="303" t="s">
        <v>55</v>
      </c>
      <c r="K78" s="303" t="str">
        <f t="shared" si="12"/>
        <v>5F</v>
      </c>
      <c r="L78" s="300" t="str">
        <f t="shared" si="9"/>
        <v>EUR5F2Y</v>
      </c>
      <c r="M78" s="300" t="str">
        <v>EUR5F2Y=ICAP</v>
      </c>
      <c r="N78" s="266">
        <v>0.51700000000000002</v>
      </c>
      <c r="O78" s="205"/>
      <c r="P78" s="266">
        <v>0.51700000000000002</v>
      </c>
      <c r="Q78" s="205"/>
      <c r="R78" s="266">
        <v>0.51700000000000002</v>
      </c>
      <c r="S78" s="266">
        <f>_xll.qlSimpleQuoteSetValue(E78,R78/100,Trigger)</f>
        <v>0</v>
      </c>
      <c r="T78" s="208"/>
      <c r="V78" s="178"/>
    </row>
    <row r="79" spans="1:22" x14ac:dyDescent="0.2">
      <c r="A79" s="207"/>
      <c r="B79" s="284" t="str">
        <f t="shared" si="10"/>
        <v>3Y</v>
      </c>
      <c r="C79" s="284" t="str">
        <f t="shared" si="11"/>
        <v>5F</v>
      </c>
      <c r="D79" s="285" t="str">
        <f t="shared" si="8"/>
        <v>EUR5F3Y_Quote</v>
      </c>
      <c r="E79" s="285" t="str">
        <f>_xll.qlSimpleQuote(D79,,RateTickValue,Permanent,Trigger,ObjectOverwrite)</f>
        <v>EUR5F3Y_Quote#0000</v>
      </c>
      <c r="F79" s="286" t="str">
        <f>_xll.ohRangeRetrieveError(E79)</f>
        <v/>
      </c>
      <c r="G79" s="249"/>
      <c r="H79" s="177"/>
      <c r="I79" s="248"/>
      <c r="J79" s="303" t="s">
        <v>54</v>
      </c>
      <c r="K79" s="303" t="str">
        <f t="shared" si="12"/>
        <v>5F</v>
      </c>
      <c r="L79" s="300" t="str">
        <f t="shared" si="9"/>
        <v>EUR5F3Y</v>
      </c>
      <c r="M79" s="300" t="str">
        <v>EUR5F3Y=ICAP</v>
      </c>
      <c r="N79" s="266">
        <v>0.63500000000000001</v>
      </c>
      <c r="O79" s="205"/>
      <c r="P79" s="266">
        <v>0.63500000000000001</v>
      </c>
      <c r="Q79" s="205"/>
      <c r="R79" s="266">
        <v>0.63500000000000001</v>
      </c>
      <c r="S79" s="266">
        <f>_xll.qlSimpleQuoteSetValue(E79,R79/100,Trigger)</f>
        <v>0</v>
      </c>
      <c r="T79" s="208"/>
      <c r="V79" s="178"/>
    </row>
    <row r="80" spans="1:22" x14ac:dyDescent="0.2">
      <c r="A80" s="207"/>
      <c r="B80" s="284" t="str">
        <f t="shared" si="10"/>
        <v>4Y</v>
      </c>
      <c r="C80" s="284" t="str">
        <f t="shared" si="11"/>
        <v>5F</v>
      </c>
      <c r="D80" s="285" t="str">
        <f t="shared" si="8"/>
        <v>EUR5F4Y_Quote</v>
      </c>
      <c r="E80" s="285" t="str">
        <f>_xll.qlSimpleQuote(D80,,RateTickValue,Permanent,Trigger,ObjectOverwrite)</f>
        <v>EUR5F4Y_Quote#0000</v>
      </c>
      <c r="F80" s="286" t="str">
        <f>_xll.ohRangeRetrieveError(E80)</f>
        <v/>
      </c>
      <c r="G80" s="249"/>
      <c r="H80" s="177"/>
      <c r="I80" s="248"/>
      <c r="J80" s="303" t="s">
        <v>53</v>
      </c>
      <c r="K80" s="303" t="str">
        <f t="shared" si="12"/>
        <v>5F</v>
      </c>
      <c r="L80" s="300" t="str">
        <f t="shared" si="9"/>
        <v>EUR5F4Y</v>
      </c>
      <c r="M80" s="300" t="str">
        <v>EUR5F4Y=ICAP</v>
      </c>
      <c r="N80" s="266">
        <v>0.74199999999999999</v>
      </c>
      <c r="O80" s="205"/>
      <c r="P80" s="266">
        <v>0.74199999999999999</v>
      </c>
      <c r="Q80" s="205"/>
      <c r="R80" s="266">
        <v>0.74199999999999999</v>
      </c>
      <c r="S80" s="266">
        <f>_xll.qlSimpleQuoteSetValue(E80,R80/100,Trigger)</f>
        <v>0</v>
      </c>
      <c r="T80" s="208"/>
      <c r="V80" s="178"/>
    </row>
    <row r="81" spans="1:22" x14ac:dyDescent="0.2">
      <c r="A81" s="207"/>
      <c r="B81" s="284" t="str">
        <f t="shared" si="10"/>
        <v>5Y</v>
      </c>
      <c r="C81" s="284" t="str">
        <f t="shared" si="11"/>
        <v>5F</v>
      </c>
      <c r="D81" s="285" t="str">
        <f t="shared" si="8"/>
        <v>EUR5F5Y_Quote</v>
      </c>
      <c r="E81" s="285" t="str">
        <f>_xll.qlSimpleQuote(D81,,RateTickValue,Permanent,Trigger,ObjectOverwrite)</f>
        <v>EUR5F5Y_Quote#0000</v>
      </c>
      <c r="F81" s="286" t="str">
        <f>_xll.ohRangeRetrieveError(E81)</f>
        <v/>
      </c>
      <c r="G81" s="249"/>
      <c r="H81" s="177"/>
      <c r="I81" s="248"/>
      <c r="J81" s="303" t="s">
        <v>52</v>
      </c>
      <c r="K81" s="303" t="str">
        <f t="shared" si="12"/>
        <v>5F</v>
      </c>
      <c r="L81" s="300" t="str">
        <f t="shared" si="9"/>
        <v>EUR5F5Y</v>
      </c>
      <c r="M81" s="300" t="str">
        <v>EUR5F5Y=ICAP</v>
      </c>
      <c r="N81" s="266">
        <v>0.83000000000000007</v>
      </c>
      <c r="O81" s="205"/>
      <c r="P81" s="266">
        <v>0.83000000000000007</v>
      </c>
      <c r="Q81" s="205"/>
      <c r="R81" s="266">
        <v>0.83000000000000007</v>
      </c>
      <c r="S81" s="266">
        <f>_xll.qlSimpleQuoteSetValue(E81,R81/100,Trigger)</f>
        <v>0</v>
      </c>
      <c r="T81" s="208"/>
      <c r="V81" s="178"/>
    </row>
    <row r="82" spans="1:22" x14ac:dyDescent="0.2">
      <c r="A82" s="207"/>
      <c r="B82" s="284" t="str">
        <f t="shared" si="10"/>
        <v>6Y</v>
      </c>
      <c r="C82" s="284" t="str">
        <f t="shared" si="11"/>
        <v>5F</v>
      </c>
      <c r="D82" s="285" t="str">
        <f t="shared" si="8"/>
        <v>EUR5F6Y_Quote</v>
      </c>
      <c r="E82" s="285" t="str">
        <f>_xll.qlSimpleQuote(D82,,RateTickValue,Permanent,Trigger,ObjectOverwrite)</f>
        <v>EUR5F6Y_Quote#0000</v>
      </c>
      <c r="F82" s="286" t="str">
        <f>_xll.ohRangeRetrieveError(E82)</f>
        <v/>
      </c>
      <c r="G82" s="249"/>
      <c r="H82" s="177"/>
      <c r="I82" s="248"/>
      <c r="J82" s="303" t="s">
        <v>51</v>
      </c>
      <c r="K82" s="303" t="str">
        <f t="shared" si="12"/>
        <v>5F</v>
      </c>
      <c r="L82" s="300" t="str">
        <f t="shared" si="9"/>
        <v>EUR5F6Y</v>
      </c>
      <c r="M82" s="300" t="str">
        <v>EUR5F6Y=ICAP</v>
      </c>
      <c r="N82" s="266">
        <v>0.90500000000000003</v>
      </c>
      <c r="O82" s="205"/>
      <c r="P82" s="266">
        <v>0.90500000000000003</v>
      </c>
      <c r="Q82" s="205"/>
      <c r="R82" s="266">
        <v>0.90500000000000003</v>
      </c>
      <c r="S82" s="266">
        <f>_xll.qlSimpleQuoteSetValue(E82,R82/100,Trigger)</f>
        <v>0</v>
      </c>
      <c r="T82" s="208"/>
      <c r="V82" s="178"/>
    </row>
    <row r="83" spans="1:22" x14ac:dyDescent="0.2">
      <c r="A83" s="207"/>
      <c r="B83" s="284" t="str">
        <f t="shared" si="10"/>
        <v>7Y</v>
      </c>
      <c r="C83" s="284" t="str">
        <f t="shared" si="11"/>
        <v>5F</v>
      </c>
      <c r="D83" s="285" t="str">
        <f t="shared" si="8"/>
        <v>EUR5F7Y_Quote</v>
      </c>
      <c r="E83" s="285" t="str">
        <f>_xll.qlSimpleQuote(D83,,RateTickValue,Permanent,Trigger,ObjectOverwrite)</f>
        <v>EUR5F7Y_Quote#0000</v>
      </c>
      <c r="F83" s="286" t="str">
        <f>_xll.ohRangeRetrieveError(E83)</f>
        <v/>
      </c>
      <c r="G83" s="249"/>
      <c r="H83" s="177"/>
      <c r="I83" s="248"/>
      <c r="J83" s="303" t="s">
        <v>50</v>
      </c>
      <c r="K83" s="303" t="str">
        <f t="shared" si="12"/>
        <v>5F</v>
      </c>
      <c r="L83" s="300" t="str">
        <f t="shared" si="9"/>
        <v>EUR5F7Y</v>
      </c>
      <c r="M83" s="300" t="str">
        <v>EUR5F7Y=ICAP</v>
      </c>
      <c r="N83" s="266">
        <v>0.96699999999999997</v>
      </c>
      <c r="O83" s="205"/>
      <c r="P83" s="266">
        <v>0.96699999999999997</v>
      </c>
      <c r="Q83" s="205"/>
      <c r="R83" s="266">
        <v>0.96699999999999997</v>
      </c>
      <c r="S83" s="266">
        <f>_xll.qlSimpleQuoteSetValue(E83,R83/100,Trigger)</f>
        <v>0</v>
      </c>
      <c r="T83" s="208"/>
      <c r="V83" s="178"/>
    </row>
    <row r="84" spans="1:22" x14ac:dyDescent="0.2">
      <c r="A84" s="207"/>
      <c r="B84" s="284" t="str">
        <f t="shared" si="10"/>
        <v>8Y</v>
      </c>
      <c r="C84" s="284" t="str">
        <f t="shared" si="11"/>
        <v>5F</v>
      </c>
      <c r="D84" s="285" t="str">
        <f t="shared" si="8"/>
        <v>EUR5F8Y_Quote</v>
      </c>
      <c r="E84" s="285" t="str">
        <f>_xll.qlSimpleQuote(D84,,RateTickValue,Permanent,Trigger,ObjectOverwrite)</f>
        <v>EUR5F8Y_Quote#0000</v>
      </c>
      <c r="F84" s="286" t="str">
        <f>_xll.ohRangeRetrieveError(E84)</f>
        <v/>
      </c>
      <c r="G84" s="249"/>
      <c r="H84" s="177"/>
      <c r="I84" s="248"/>
      <c r="J84" s="303" t="s">
        <v>49</v>
      </c>
      <c r="K84" s="303" t="str">
        <f t="shared" si="12"/>
        <v>5F</v>
      </c>
      <c r="L84" s="300" t="str">
        <f t="shared" si="9"/>
        <v>EUR5F8Y</v>
      </c>
      <c r="M84" s="300" t="str">
        <v>EUR5F8Y=ICAP</v>
      </c>
      <c r="N84" s="266">
        <v>1.0130000000000001</v>
      </c>
      <c r="O84" s="205"/>
      <c r="P84" s="266">
        <v>1.0130000000000001</v>
      </c>
      <c r="Q84" s="205"/>
      <c r="R84" s="266">
        <v>1.0130000000000001</v>
      </c>
      <c r="S84" s="266">
        <f>_xll.qlSimpleQuoteSetValue(E84,R84/100,Trigger)</f>
        <v>0</v>
      </c>
      <c r="T84" s="208"/>
      <c r="V84" s="178"/>
    </row>
    <row r="85" spans="1:22" x14ac:dyDescent="0.2">
      <c r="A85" s="207"/>
      <c r="B85" s="284" t="str">
        <f t="shared" si="10"/>
        <v>9Y</v>
      </c>
      <c r="C85" s="284" t="str">
        <f t="shared" si="11"/>
        <v>5F</v>
      </c>
      <c r="D85" s="285" t="str">
        <f t="shared" si="8"/>
        <v>EUR5F9Y_Quote</v>
      </c>
      <c r="E85" s="285" t="str">
        <f>_xll.qlSimpleQuote(D85,,RateTickValue,Permanent,Trigger,ObjectOverwrite)</f>
        <v>EUR5F9Y_Quote#0000</v>
      </c>
      <c r="F85" s="286" t="str">
        <f>_xll.ohRangeRetrieveError(E85)</f>
        <v/>
      </c>
      <c r="G85" s="249"/>
      <c r="H85" s="177"/>
      <c r="I85" s="248"/>
      <c r="J85" s="303" t="s">
        <v>48</v>
      </c>
      <c r="K85" s="303" t="str">
        <f t="shared" si="12"/>
        <v>5F</v>
      </c>
      <c r="L85" s="300" t="str">
        <f t="shared" si="9"/>
        <v>EUR5F9Y</v>
      </c>
      <c r="M85" s="300" t="str">
        <v>EUR5F9Y=ICAP</v>
      </c>
      <c r="N85" s="266">
        <v>1.048</v>
      </c>
      <c r="O85" s="205"/>
      <c r="P85" s="266">
        <v>1.048</v>
      </c>
      <c r="Q85" s="205"/>
      <c r="R85" s="266">
        <v>1.048</v>
      </c>
      <c r="S85" s="266">
        <f>_xll.qlSimpleQuoteSetValue(E85,R85/100,Trigger)</f>
        <v>0</v>
      </c>
      <c r="T85" s="208"/>
      <c r="V85" s="178"/>
    </row>
    <row r="86" spans="1:22" x14ac:dyDescent="0.2">
      <c r="A86" s="207"/>
      <c r="B86" s="284" t="str">
        <f t="shared" si="10"/>
        <v>10Y</v>
      </c>
      <c r="C86" s="284" t="str">
        <f t="shared" si="11"/>
        <v>5F</v>
      </c>
      <c r="D86" s="285" t="str">
        <f t="shared" si="8"/>
        <v>EUR5F10Y_Quote</v>
      </c>
      <c r="E86" s="285" t="str">
        <f>_xll.qlSimpleQuote(D86,,RateTickValue,Permanent,Trigger,ObjectOverwrite)</f>
        <v>EUR5F10Y_Quote#0000</v>
      </c>
      <c r="F86" s="286" t="str">
        <f>_xll.ohRangeRetrieveError(E86)</f>
        <v/>
      </c>
      <c r="G86" s="249"/>
      <c r="H86" s="177"/>
      <c r="I86" s="248"/>
      <c r="J86" s="303" t="s">
        <v>47</v>
      </c>
      <c r="K86" s="303" t="str">
        <f t="shared" si="12"/>
        <v>5F</v>
      </c>
      <c r="L86" s="300" t="str">
        <f t="shared" si="9"/>
        <v>EUR5F10Y</v>
      </c>
      <c r="M86" s="300" t="str">
        <v>EUR5F10Y=ICAP</v>
      </c>
      <c r="N86" s="266">
        <v>1.0760000000000001</v>
      </c>
      <c r="O86" s="205"/>
      <c r="P86" s="266">
        <v>1.0760000000000001</v>
      </c>
      <c r="Q86" s="205"/>
      <c r="R86" s="266">
        <v>1.0760000000000001</v>
      </c>
      <c r="S86" s="266">
        <f>_xll.qlSimpleQuoteSetValue(E86,R86/100,Trigger)</f>
        <v>0</v>
      </c>
      <c r="T86" s="208"/>
      <c r="V86" s="178"/>
    </row>
    <row r="87" spans="1:22" x14ac:dyDescent="0.2">
      <c r="A87" s="207"/>
      <c r="B87" s="284" t="str">
        <f t="shared" si="10"/>
        <v>11Y</v>
      </c>
      <c r="C87" s="284" t="str">
        <f t="shared" si="11"/>
        <v>5F</v>
      </c>
      <c r="D87" s="285" t="str">
        <f t="shared" si="8"/>
        <v>EUR5F11Y_Quote</v>
      </c>
      <c r="E87" s="285" t="str">
        <f>_xll.qlSimpleQuote(D87,,RateTickValue,Permanent,Trigger,ObjectOverwrite)</f>
        <v>EUR5F11Y_Quote#0000</v>
      </c>
      <c r="F87" s="286" t="str">
        <f>_xll.ohRangeRetrieveError(E87)</f>
        <v/>
      </c>
      <c r="G87" s="249"/>
      <c r="H87" s="177"/>
      <c r="I87" s="248"/>
      <c r="J87" s="303" t="s">
        <v>46</v>
      </c>
      <c r="K87" s="303" t="str">
        <f t="shared" si="12"/>
        <v>5F</v>
      </c>
      <c r="L87" s="300" t="str">
        <f t="shared" si="9"/>
        <v>EUR5F11Y</v>
      </c>
      <c r="M87" s="300" t="str">
        <v>EUR5F11Y=ICAP</v>
      </c>
      <c r="N87" s="266">
        <v>1.093</v>
      </c>
      <c r="O87" s="205"/>
      <c r="P87" s="266">
        <v>1.093</v>
      </c>
      <c r="Q87" s="205"/>
      <c r="R87" s="266">
        <v>1.093</v>
      </c>
      <c r="S87" s="266">
        <f>_xll.qlSimpleQuoteSetValue(E87,R87/100,Trigger)</f>
        <v>0</v>
      </c>
      <c r="T87" s="208"/>
      <c r="V87" s="178"/>
    </row>
    <row r="88" spans="1:22" x14ac:dyDescent="0.2">
      <c r="A88" s="207"/>
      <c r="B88" s="284" t="str">
        <f t="shared" si="10"/>
        <v>12Y</v>
      </c>
      <c r="C88" s="284" t="str">
        <f t="shared" si="11"/>
        <v>5F</v>
      </c>
      <c r="D88" s="285" t="str">
        <f t="shared" si="8"/>
        <v>EUR5F12Y_Quote</v>
      </c>
      <c r="E88" s="285" t="str">
        <f>_xll.qlSimpleQuote(D88,,RateTickValue,Permanent,Trigger,ObjectOverwrite)</f>
        <v>EUR5F12Y_Quote#0000</v>
      </c>
      <c r="F88" s="286" t="str">
        <f>_xll.ohRangeRetrieveError(E88)</f>
        <v/>
      </c>
      <c r="G88" s="249"/>
      <c r="H88" s="177"/>
      <c r="I88" s="248"/>
      <c r="J88" s="303" t="s">
        <v>45</v>
      </c>
      <c r="K88" s="303" t="str">
        <f t="shared" si="12"/>
        <v>5F</v>
      </c>
      <c r="L88" s="300" t="str">
        <f t="shared" si="9"/>
        <v>EUR5F12Y</v>
      </c>
      <c r="M88" s="300" t="str">
        <v>EUR5F12Y=ICAP</v>
      </c>
      <c r="N88" s="266">
        <v>1.1000000000000001</v>
      </c>
      <c r="O88" s="205"/>
      <c r="P88" s="266">
        <v>1.1000000000000001</v>
      </c>
      <c r="Q88" s="205"/>
      <c r="R88" s="266">
        <v>1.1000000000000001</v>
      </c>
      <c r="S88" s="266">
        <f>_xll.qlSimpleQuoteSetValue(E88,R88/100,Trigger)</f>
        <v>0</v>
      </c>
      <c r="T88" s="208"/>
      <c r="V88" s="178"/>
    </row>
    <row r="89" spans="1:22" x14ac:dyDescent="0.2">
      <c r="A89" s="207"/>
      <c r="B89" s="284" t="str">
        <f t="shared" si="10"/>
        <v>13Y</v>
      </c>
      <c r="C89" s="284" t="str">
        <f t="shared" si="11"/>
        <v>5F</v>
      </c>
      <c r="D89" s="285" t="str">
        <f t="shared" si="8"/>
        <v>EUR5F13Y_Quote</v>
      </c>
      <c r="E89" s="285" t="str">
        <f>_xll.qlSimpleQuote(D89,,RateTickValue,Permanent,Trigger,ObjectOverwrite)</f>
        <v>EUR5F13Y_Quote#0000</v>
      </c>
      <c r="F89" s="286" t="str">
        <f>_xll.ohRangeRetrieveError(E89)</f>
        <v/>
      </c>
      <c r="G89" s="249"/>
      <c r="H89" s="177"/>
      <c r="I89" s="248"/>
      <c r="J89" s="303" t="s">
        <v>44</v>
      </c>
      <c r="K89" s="303" t="str">
        <f t="shared" si="12"/>
        <v>5F</v>
      </c>
      <c r="L89" s="300" t="str">
        <f t="shared" si="9"/>
        <v>EUR5F13Y</v>
      </c>
      <c r="M89" s="300" t="str">
        <v>EUR5F13Y=ICAP</v>
      </c>
      <c r="N89" s="266">
        <v>1.103</v>
      </c>
      <c r="O89" s="205"/>
      <c r="P89" s="266">
        <v>1.103</v>
      </c>
      <c r="Q89" s="205"/>
      <c r="R89" s="266">
        <v>1.103</v>
      </c>
      <c r="S89" s="266">
        <f>_xll.qlSimpleQuoteSetValue(E89,R89/100,Trigger)</f>
        <v>0</v>
      </c>
      <c r="T89" s="208"/>
      <c r="V89" s="178"/>
    </row>
    <row r="90" spans="1:22" x14ac:dyDescent="0.2">
      <c r="A90" s="207"/>
      <c r="B90" s="284" t="str">
        <f t="shared" si="10"/>
        <v>14Y</v>
      </c>
      <c r="C90" s="284" t="str">
        <f t="shared" si="11"/>
        <v>5F</v>
      </c>
      <c r="D90" s="285" t="str">
        <f t="shared" si="8"/>
        <v>EUR5F14Y_Quote</v>
      </c>
      <c r="E90" s="285" t="str">
        <f>_xll.qlSimpleQuote(D90,,RateTickValue,Permanent,Trigger,ObjectOverwrite)</f>
        <v>EUR5F14Y_Quote#0000</v>
      </c>
      <c r="F90" s="286" t="str">
        <f>_xll.ohRangeRetrieveError(E90)</f>
        <v/>
      </c>
      <c r="G90" s="249"/>
      <c r="H90" s="177"/>
      <c r="I90" s="248"/>
      <c r="J90" s="303" t="s">
        <v>43</v>
      </c>
      <c r="K90" s="303" t="str">
        <f t="shared" si="12"/>
        <v>5F</v>
      </c>
      <c r="L90" s="300" t="str">
        <f t="shared" si="9"/>
        <v>EUR5F14Y</v>
      </c>
      <c r="M90" s="300" t="str">
        <v>EUR5F14Y=ICAP</v>
      </c>
      <c r="N90" s="266">
        <v>1.101</v>
      </c>
      <c r="O90" s="205"/>
      <c r="P90" s="266">
        <v>1.101</v>
      </c>
      <c r="Q90" s="205"/>
      <c r="R90" s="266">
        <v>1.101</v>
      </c>
      <c r="S90" s="266">
        <f>_xll.qlSimpleQuoteSetValue(E90,R90/100,Trigger)</f>
        <v>0</v>
      </c>
      <c r="T90" s="208"/>
      <c r="V90" s="178"/>
    </row>
    <row r="91" spans="1:22" x14ac:dyDescent="0.2">
      <c r="A91" s="207"/>
      <c r="B91" s="284" t="str">
        <f t="shared" si="10"/>
        <v>15Y</v>
      </c>
      <c r="C91" s="284" t="str">
        <f t="shared" si="11"/>
        <v>5F</v>
      </c>
      <c r="D91" s="285" t="str">
        <f t="shared" si="8"/>
        <v>EUR5F15Y_Quote</v>
      </c>
      <c r="E91" s="285" t="str">
        <f>_xll.qlSimpleQuote(D91,,RateTickValue,Permanent,Trigger,ObjectOverwrite)</f>
        <v>EUR5F15Y_Quote#0000</v>
      </c>
      <c r="F91" s="286" t="str">
        <f>_xll.ohRangeRetrieveError(E91)</f>
        <v/>
      </c>
      <c r="G91" s="249"/>
      <c r="H91" s="177"/>
      <c r="I91" s="248"/>
      <c r="J91" s="303" t="s">
        <v>42</v>
      </c>
      <c r="K91" s="303" t="str">
        <f t="shared" si="12"/>
        <v>5F</v>
      </c>
      <c r="L91" s="300" t="str">
        <f t="shared" si="9"/>
        <v>EUR5F15Y</v>
      </c>
      <c r="M91" s="300" t="str">
        <v>EUR5F15Y=ICAP</v>
      </c>
      <c r="N91" s="266">
        <v>1.097</v>
      </c>
      <c r="O91" s="205"/>
      <c r="P91" s="266">
        <v>1.097</v>
      </c>
      <c r="Q91" s="205"/>
      <c r="R91" s="266">
        <v>1.097</v>
      </c>
      <c r="S91" s="266">
        <f>_xll.qlSimpleQuoteSetValue(E91,R91/100,Trigger)</f>
        <v>0</v>
      </c>
      <c r="T91" s="208"/>
      <c r="V91" s="178"/>
    </row>
    <row r="92" spans="1:22" x14ac:dyDescent="0.2">
      <c r="A92" s="207"/>
      <c r="B92" s="284" t="str">
        <f t="shared" si="10"/>
        <v>20Y</v>
      </c>
      <c r="C92" s="284" t="str">
        <f t="shared" si="11"/>
        <v>5F</v>
      </c>
      <c r="D92" s="285" t="str">
        <f t="shared" si="8"/>
        <v>EUR5F20Y_Quote</v>
      </c>
      <c r="E92" s="285" t="str">
        <f>_xll.qlSimpleQuote(D92,,RateTickValue,Permanent,Trigger,ObjectOverwrite)</f>
        <v>EUR5F20Y_Quote#0000</v>
      </c>
      <c r="F92" s="286" t="str">
        <f>_xll.ohRangeRetrieveError(E92)</f>
        <v/>
      </c>
      <c r="G92" s="249"/>
      <c r="H92" s="177"/>
      <c r="I92" s="248"/>
      <c r="J92" s="303" t="s">
        <v>37</v>
      </c>
      <c r="K92" s="303" t="str">
        <f t="shared" si="12"/>
        <v>5F</v>
      </c>
      <c r="L92" s="300" t="str">
        <f t="shared" si="9"/>
        <v>EUR5F20Y</v>
      </c>
      <c r="M92" s="300" t="str">
        <v>EUR5F20Y=ICAP</v>
      </c>
      <c r="N92" s="266">
        <v>1.052</v>
      </c>
      <c r="O92" s="205"/>
      <c r="P92" s="266">
        <v>1.052</v>
      </c>
      <c r="Q92" s="205"/>
      <c r="R92" s="266">
        <v>1.052</v>
      </c>
      <c r="S92" s="266">
        <f>_xll.qlSimpleQuoteSetValue(E92,R92/100,Trigger)</f>
        <v>0</v>
      </c>
      <c r="T92" s="208"/>
      <c r="V92" s="178"/>
    </row>
    <row r="93" spans="1:22" x14ac:dyDescent="0.2">
      <c r="A93" s="207"/>
      <c r="B93" s="284" t="str">
        <f t="shared" si="10"/>
        <v>25Y</v>
      </c>
      <c r="C93" s="284" t="str">
        <f t="shared" si="11"/>
        <v>5F</v>
      </c>
      <c r="D93" s="285" t="str">
        <f t="shared" si="8"/>
        <v>EUR5F25Y_Quote</v>
      </c>
      <c r="E93" s="285" t="str">
        <f>_xll.qlSimpleQuote(D93,,RateTickValue,Permanent,Trigger,ObjectOverwrite)</f>
        <v>EUR5F25Y_Quote#0000</v>
      </c>
      <c r="F93" s="286" t="str">
        <f>_xll.ohRangeRetrieveError(E93)</f>
        <v/>
      </c>
      <c r="G93" s="249"/>
      <c r="H93" s="177"/>
      <c r="I93" s="248"/>
      <c r="J93" s="303" t="s">
        <v>32</v>
      </c>
      <c r="K93" s="303" t="str">
        <f t="shared" si="12"/>
        <v>5F</v>
      </c>
      <c r="L93" s="300" t="str">
        <f t="shared" si="9"/>
        <v>EUR5F25Y</v>
      </c>
      <c r="M93" s="300" t="str">
        <v>EUR5F25Y=ICAP</v>
      </c>
      <c r="N93" s="266">
        <v>1</v>
      </c>
      <c r="O93" s="205"/>
      <c r="P93" s="266">
        <v>1</v>
      </c>
      <c r="Q93" s="205"/>
      <c r="R93" s="266">
        <v>1</v>
      </c>
      <c r="S93" s="266">
        <f>_xll.qlSimpleQuoteSetValue(E93,R93/100,Trigger)</f>
        <v>0</v>
      </c>
      <c r="T93" s="208"/>
      <c r="V93" s="178"/>
    </row>
    <row r="94" spans="1:22" x14ac:dyDescent="0.2">
      <c r="A94" s="207"/>
      <c r="B94" s="284" t="str">
        <f t="shared" si="10"/>
        <v>30Y</v>
      </c>
      <c r="C94" s="284" t="str">
        <f t="shared" si="11"/>
        <v>5F</v>
      </c>
      <c r="D94" s="285" t="str">
        <f t="shared" si="8"/>
        <v>EUR5F30Y_Quote</v>
      </c>
      <c r="E94" s="285" t="str">
        <f>_xll.qlSimpleQuote(D94,,RateTickValue,Permanent,Trigger,ObjectOverwrite)</f>
        <v>EUR5F30Y_Quote#0000</v>
      </c>
      <c r="F94" s="286" t="str">
        <f>_xll.ohRangeRetrieveError(E94)</f>
        <v/>
      </c>
      <c r="G94" s="249"/>
      <c r="H94" s="177"/>
      <c r="I94" s="248"/>
      <c r="J94" s="304" t="s">
        <v>27</v>
      </c>
      <c r="K94" s="304" t="str">
        <f t="shared" si="12"/>
        <v>5F</v>
      </c>
      <c r="L94" s="302" t="str">
        <f t="shared" si="9"/>
        <v>EUR5F30Y</v>
      </c>
      <c r="M94" s="302" t="str">
        <v>EUR5F30Y=ICAP</v>
      </c>
      <c r="N94" s="268">
        <v>0.96199999999999997</v>
      </c>
      <c r="O94" s="205"/>
      <c r="P94" s="268">
        <v>0.96199999999999997</v>
      </c>
      <c r="Q94" s="205"/>
      <c r="R94" s="268">
        <v>0.96199999999999997</v>
      </c>
      <c r="S94" s="268">
        <f>_xll.qlSimpleQuoteSetValue(E94,R94/100,Trigger)</f>
        <v>0</v>
      </c>
      <c r="T94" s="208"/>
      <c r="V94" s="178"/>
    </row>
    <row r="95" spans="1:22" x14ac:dyDescent="0.2">
      <c r="A95" s="207"/>
      <c r="B95" s="284" t="str">
        <f t="shared" si="10"/>
        <v>1Y</v>
      </c>
      <c r="C95" s="284" t="str">
        <f t="shared" si="11"/>
        <v>6F</v>
      </c>
      <c r="D95" s="285" t="str">
        <f t="shared" si="8"/>
        <v>EUR6F1Y_Quote</v>
      </c>
      <c r="E95" s="285" t="str">
        <f>_xll.qlSimpleQuote(D95,,RateTickValue,Permanent,Trigger,ObjectOverwrite)</f>
        <v>EUR6F1Y_Quote#0000</v>
      </c>
      <c r="F95" s="286" t="str">
        <f>_xll.ohRangeRetrieveError(E95)</f>
        <v/>
      </c>
      <c r="G95" s="249"/>
      <c r="H95" s="177"/>
      <c r="I95" s="207">
        <v>6</v>
      </c>
      <c r="J95" s="152" t="s">
        <v>5</v>
      </c>
      <c r="K95" s="152" t="str">
        <f t="shared" ref="K95:K112" si="13">$I$95&amp;"F"</f>
        <v>6F</v>
      </c>
      <c r="L95" s="93" t="str">
        <f t="shared" si="9"/>
        <v>EUR6F1Y</v>
      </c>
      <c r="M95" s="93" t="str">
        <v>EUR6F1Y=ICAP</v>
      </c>
      <c r="N95" s="267">
        <v>0.64500000000000002</v>
      </c>
      <c r="O95" s="205"/>
      <c r="P95" s="267">
        <v>0.64500000000000002</v>
      </c>
      <c r="Q95" s="205"/>
      <c r="R95" s="267">
        <v>0.64500000000000002</v>
      </c>
      <c r="S95" s="267">
        <f>_xll.qlSimpleQuoteSetValue(E95,R95/100,Trigger)</f>
        <v>0</v>
      </c>
      <c r="T95" s="208"/>
      <c r="V95" s="178"/>
    </row>
    <row r="96" spans="1:22" x14ac:dyDescent="0.2">
      <c r="A96" s="207"/>
      <c r="B96" s="284" t="str">
        <f t="shared" si="10"/>
        <v>2Y</v>
      </c>
      <c r="C96" s="284" t="str">
        <f t="shared" si="11"/>
        <v>6F</v>
      </c>
      <c r="D96" s="285" t="str">
        <f t="shared" si="8"/>
        <v>EUR6F2Y_Quote</v>
      </c>
      <c r="E96" s="285" t="str">
        <f>_xll.qlSimpleQuote(D96,,RateTickValue,Permanent,Trigger,ObjectOverwrite)</f>
        <v>EUR6F2Y_Quote#0000</v>
      </c>
      <c r="F96" s="286" t="str">
        <f>_xll.ohRangeRetrieveError(E96)</f>
        <v/>
      </c>
      <c r="G96" s="249"/>
      <c r="H96" s="177"/>
      <c r="I96" s="248"/>
      <c r="J96" s="303" t="s">
        <v>55</v>
      </c>
      <c r="K96" s="303" t="str">
        <f t="shared" si="13"/>
        <v>6F</v>
      </c>
      <c r="L96" s="300" t="str">
        <f t="shared" si="9"/>
        <v>EUR6F2Y</v>
      </c>
      <c r="M96" s="300" t="str">
        <v>EUR6F2Y=ICAP</v>
      </c>
      <c r="N96" s="266">
        <v>0.75800000000000001</v>
      </c>
      <c r="O96" s="205"/>
      <c r="P96" s="266">
        <v>0.75800000000000001</v>
      </c>
      <c r="Q96" s="205"/>
      <c r="R96" s="266">
        <v>0.75800000000000001</v>
      </c>
      <c r="S96" s="266">
        <f>_xll.qlSimpleQuoteSetValue(E96,R96/100,Trigger)</f>
        <v>0</v>
      </c>
      <c r="T96" s="208"/>
      <c r="V96" s="178"/>
    </row>
    <row r="97" spans="1:22" x14ac:dyDescent="0.2">
      <c r="A97" s="207"/>
      <c r="B97" s="284" t="str">
        <f t="shared" si="10"/>
        <v>3Y</v>
      </c>
      <c r="C97" s="284" t="str">
        <f t="shared" si="11"/>
        <v>6F</v>
      </c>
      <c r="D97" s="285" t="str">
        <f t="shared" si="8"/>
        <v>EUR6F3Y_Quote</v>
      </c>
      <c r="E97" s="285" t="str">
        <f>_xll.qlSimpleQuote(D97,,RateTickValue,Permanent,Trigger,ObjectOverwrite)</f>
        <v>EUR6F3Y_Quote#0000</v>
      </c>
      <c r="F97" s="286" t="str">
        <f>_xll.ohRangeRetrieveError(E97)</f>
        <v/>
      </c>
      <c r="G97" s="249"/>
      <c r="H97" s="177"/>
      <c r="I97" s="248"/>
      <c r="J97" s="303" t="s">
        <v>54</v>
      </c>
      <c r="K97" s="303" t="str">
        <f t="shared" si="13"/>
        <v>6F</v>
      </c>
      <c r="L97" s="300" t="str">
        <f t="shared" si="9"/>
        <v>EUR6F3Y</v>
      </c>
      <c r="M97" s="300" t="str">
        <v>EUR6F3Y=ICAP</v>
      </c>
      <c r="N97" s="266">
        <v>0.86</v>
      </c>
      <c r="O97" s="205"/>
      <c r="P97" s="266">
        <v>0.86</v>
      </c>
      <c r="Q97" s="205"/>
      <c r="R97" s="266">
        <v>0.86</v>
      </c>
      <c r="S97" s="266">
        <f>_xll.qlSimpleQuoteSetValue(E97,R97/100,Trigger)</f>
        <v>0</v>
      </c>
      <c r="T97" s="208"/>
      <c r="V97" s="178"/>
    </row>
    <row r="98" spans="1:22" x14ac:dyDescent="0.2">
      <c r="A98" s="207"/>
      <c r="B98" s="284" t="str">
        <f t="shared" si="10"/>
        <v>4Y</v>
      </c>
      <c r="C98" s="284" t="str">
        <f t="shared" si="11"/>
        <v>6F</v>
      </c>
      <c r="D98" s="285" t="str">
        <f t="shared" si="8"/>
        <v>EUR6F4Y_Quote</v>
      </c>
      <c r="E98" s="285" t="str">
        <f>_xll.qlSimpleQuote(D98,,RateTickValue,Permanent,Trigger,ObjectOverwrite)</f>
        <v>EUR6F4Y_Quote#0000</v>
      </c>
      <c r="F98" s="286" t="str">
        <f>_xll.ohRangeRetrieveError(E98)</f>
        <v/>
      </c>
      <c r="G98" s="249"/>
      <c r="H98" s="177"/>
      <c r="I98" s="248"/>
      <c r="J98" s="303" t="s">
        <v>53</v>
      </c>
      <c r="K98" s="303" t="str">
        <f t="shared" si="13"/>
        <v>6F</v>
      </c>
      <c r="L98" s="300" t="str">
        <f t="shared" si="9"/>
        <v>EUR6F4Y</v>
      </c>
      <c r="M98" s="300" t="str">
        <v>EUR6F4Y=ICAP</v>
      </c>
      <c r="N98" s="266">
        <v>0.94100000000000006</v>
      </c>
      <c r="O98" s="205"/>
      <c r="P98" s="266">
        <v>0.94100000000000006</v>
      </c>
      <c r="Q98" s="205"/>
      <c r="R98" s="266">
        <v>0.94100000000000006</v>
      </c>
      <c r="S98" s="266">
        <f>_xll.qlSimpleQuoteSetValue(E98,R98/100,Trigger)</f>
        <v>0</v>
      </c>
      <c r="T98" s="208"/>
      <c r="V98" s="178"/>
    </row>
    <row r="99" spans="1:22" x14ac:dyDescent="0.2">
      <c r="A99" s="207"/>
      <c r="B99" s="284" t="str">
        <f t="shared" si="10"/>
        <v>5Y</v>
      </c>
      <c r="C99" s="284" t="str">
        <f t="shared" si="11"/>
        <v>6F</v>
      </c>
      <c r="D99" s="285" t="str">
        <f t="shared" si="8"/>
        <v>EUR6F5Y_Quote</v>
      </c>
      <c r="E99" s="285" t="str">
        <f>_xll.qlSimpleQuote(D99,,RateTickValue,Permanent,Trigger,ObjectOverwrite)</f>
        <v>EUR6F5Y_Quote#0000</v>
      </c>
      <c r="F99" s="286" t="str">
        <f>_xll.ohRangeRetrieveError(E99)</f>
        <v/>
      </c>
      <c r="G99" s="249"/>
      <c r="H99" s="177"/>
      <c r="I99" s="248"/>
      <c r="J99" s="303" t="s">
        <v>52</v>
      </c>
      <c r="K99" s="303" t="str">
        <f t="shared" si="13"/>
        <v>6F</v>
      </c>
      <c r="L99" s="300" t="str">
        <f t="shared" si="9"/>
        <v>EUR6F5Y</v>
      </c>
      <c r="M99" s="300" t="str">
        <v>EUR6F5Y=ICAP</v>
      </c>
      <c r="N99" s="266">
        <v>1.01</v>
      </c>
      <c r="O99" s="205"/>
      <c r="P99" s="266">
        <v>1.01</v>
      </c>
      <c r="Q99" s="205"/>
      <c r="R99" s="266">
        <v>1.01</v>
      </c>
      <c r="S99" s="266">
        <f>_xll.qlSimpleQuoteSetValue(E99,R99/100,Trigger)</f>
        <v>0</v>
      </c>
      <c r="T99" s="208"/>
      <c r="V99" s="178"/>
    </row>
    <row r="100" spans="1:22" x14ac:dyDescent="0.2">
      <c r="A100" s="207"/>
      <c r="B100" s="284" t="str">
        <f t="shared" si="10"/>
        <v>6Y</v>
      </c>
      <c r="C100" s="284" t="str">
        <f t="shared" si="11"/>
        <v>6F</v>
      </c>
      <c r="D100" s="285" t="str">
        <f t="shared" si="8"/>
        <v>EUR6F6Y_Quote</v>
      </c>
      <c r="E100" s="285" t="str">
        <f>_xll.qlSimpleQuote(D100,,RateTickValue,Permanent,Trigger,ObjectOverwrite)</f>
        <v>EUR6F6Y_Quote#0000</v>
      </c>
      <c r="F100" s="286" t="str">
        <f>_xll.ohRangeRetrieveError(E100)</f>
        <v/>
      </c>
      <c r="G100" s="249"/>
      <c r="H100" s="177"/>
      <c r="I100" s="248"/>
      <c r="J100" s="303" t="s">
        <v>51</v>
      </c>
      <c r="K100" s="303" t="str">
        <f t="shared" si="13"/>
        <v>6F</v>
      </c>
      <c r="L100" s="300" t="str">
        <f t="shared" si="9"/>
        <v>EUR6F6Y</v>
      </c>
      <c r="M100" s="300" t="str">
        <v>EUR6F6Y=ICAP</v>
      </c>
      <c r="N100" s="266">
        <v>1.0660000000000001</v>
      </c>
      <c r="O100" s="205"/>
      <c r="P100" s="266">
        <v>1.0660000000000001</v>
      </c>
      <c r="Q100" s="205"/>
      <c r="R100" s="266">
        <v>1.0660000000000001</v>
      </c>
      <c r="S100" s="266">
        <f>_xll.qlSimpleQuoteSetValue(E100,R100/100,Trigger)</f>
        <v>0</v>
      </c>
      <c r="T100" s="208"/>
      <c r="V100" s="178"/>
    </row>
    <row r="101" spans="1:22" x14ac:dyDescent="0.2">
      <c r="A101" s="207"/>
      <c r="B101" s="284" t="str">
        <f t="shared" si="10"/>
        <v>7Y</v>
      </c>
      <c r="C101" s="284" t="str">
        <f t="shared" si="11"/>
        <v>6F</v>
      </c>
      <c r="D101" s="285" t="str">
        <f t="shared" si="8"/>
        <v>EUR6F7Y_Quote</v>
      </c>
      <c r="E101" s="285" t="str">
        <f>_xll.qlSimpleQuote(D101,,RateTickValue,Permanent,Trigger,ObjectOverwrite)</f>
        <v>EUR6F7Y_Quote#0000</v>
      </c>
      <c r="F101" s="286" t="str">
        <f>_xll.ohRangeRetrieveError(E101)</f>
        <v/>
      </c>
      <c r="G101" s="249"/>
      <c r="H101" s="177"/>
      <c r="I101" s="248"/>
      <c r="J101" s="303" t="s">
        <v>50</v>
      </c>
      <c r="K101" s="303" t="str">
        <f t="shared" si="13"/>
        <v>6F</v>
      </c>
      <c r="L101" s="300" t="str">
        <f t="shared" si="9"/>
        <v>EUR6F7Y</v>
      </c>
      <c r="M101" s="300" t="str">
        <v>EUR6F7Y=ICAP</v>
      </c>
      <c r="N101" s="266">
        <v>1.105</v>
      </c>
      <c r="O101" s="205"/>
      <c r="P101" s="266">
        <v>1.105</v>
      </c>
      <c r="Q101" s="205"/>
      <c r="R101" s="266">
        <v>1.105</v>
      </c>
      <c r="S101" s="266">
        <f>_xll.qlSimpleQuoteSetValue(E101,R101/100,Trigger)</f>
        <v>0</v>
      </c>
      <c r="T101" s="208"/>
      <c r="V101" s="178"/>
    </row>
    <row r="102" spans="1:22" x14ac:dyDescent="0.2">
      <c r="A102" s="207"/>
      <c r="B102" s="284" t="str">
        <f t="shared" si="10"/>
        <v>8Y</v>
      </c>
      <c r="C102" s="284" t="str">
        <f t="shared" si="11"/>
        <v>6F</v>
      </c>
      <c r="D102" s="285" t="str">
        <f t="shared" si="8"/>
        <v>EUR6F8Y_Quote</v>
      </c>
      <c r="E102" s="285" t="str">
        <f>_xll.qlSimpleQuote(D102,,RateTickValue,Permanent,Trigger,ObjectOverwrite)</f>
        <v>EUR6F8Y_Quote#0000</v>
      </c>
      <c r="F102" s="286" t="str">
        <f>_xll.ohRangeRetrieveError(E102)</f>
        <v/>
      </c>
      <c r="G102" s="249"/>
      <c r="H102" s="177"/>
      <c r="I102" s="248"/>
      <c r="J102" s="303" t="s">
        <v>49</v>
      </c>
      <c r="K102" s="303" t="str">
        <f t="shared" si="13"/>
        <v>6F</v>
      </c>
      <c r="L102" s="300" t="str">
        <f t="shared" si="9"/>
        <v>EUR6F8Y</v>
      </c>
      <c r="M102" s="300" t="str">
        <v>EUR6F8Y=ICAP</v>
      </c>
      <c r="N102" s="266">
        <v>1.1340000000000001</v>
      </c>
      <c r="O102" s="205"/>
      <c r="P102" s="266">
        <v>1.1340000000000001</v>
      </c>
      <c r="Q102" s="205"/>
      <c r="R102" s="266">
        <v>1.1340000000000001</v>
      </c>
      <c r="S102" s="266">
        <f>_xll.qlSimpleQuoteSetValue(E102,R102/100,Trigger)</f>
        <v>0</v>
      </c>
      <c r="T102" s="208"/>
      <c r="V102" s="178"/>
    </row>
    <row r="103" spans="1:22" x14ac:dyDescent="0.2">
      <c r="A103" s="207"/>
      <c r="B103" s="284" t="str">
        <f t="shared" si="10"/>
        <v>9Y</v>
      </c>
      <c r="C103" s="284" t="str">
        <f t="shared" si="11"/>
        <v>6F</v>
      </c>
      <c r="D103" s="285" t="str">
        <f t="shared" si="8"/>
        <v>EUR6F9Y_Quote</v>
      </c>
      <c r="E103" s="285" t="str">
        <f>_xll.qlSimpleQuote(D103,,RateTickValue,Permanent,Trigger,ObjectOverwrite)</f>
        <v>EUR6F9Y_Quote#0000</v>
      </c>
      <c r="F103" s="286" t="str">
        <f>_xll.ohRangeRetrieveError(E103)</f>
        <v/>
      </c>
      <c r="G103" s="249"/>
      <c r="H103" s="177"/>
      <c r="I103" s="248"/>
      <c r="J103" s="303" t="s">
        <v>48</v>
      </c>
      <c r="K103" s="303" t="str">
        <f t="shared" si="13"/>
        <v>6F</v>
      </c>
      <c r="L103" s="300" t="str">
        <f t="shared" si="9"/>
        <v>EUR6F9Y</v>
      </c>
      <c r="M103" s="300" t="str">
        <v>EUR6F9Y=ICAP</v>
      </c>
      <c r="N103" s="266">
        <v>1.155</v>
      </c>
      <c r="O103" s="205"/>
      <c r="P103" s="266">
        <v>1.155</v>
      </c>
      <c r="Q103" s="205"/>
      <c r="R103" s="266">
        <v>1.155</v>
      </c>
      <c r="S103" s="266">
        <f>_xll.qlSimpleQuoteSetValue(E103,R103/100,Trigger)</f>
        <v>0</v>
      </c>
      <c r="T103" s="208"/>
      <c r="V103" s="178"/>
    </row>
    <row r="104" spans="1:22" x14ac:dyDescent="0.2">
      <c r="A104" s="207"/>
      <c r="B104" s="284" t="str">
        <f t="shared" si="10"/>
        <v>10Y</v>
      </c>
      <c r="C104" s="284" t="str">
        <f t="shared" si="11"/>
        <v>6F</v>
      </c>
      <c r="D104" s="285" t="str">
        <f t="shared" si="8"/>
        <v>EUR6F10Y_Quote</v>
      </c>
      <c r="E104" s="285" t="str">
        <f>_xll.qlSimpleQuote(D104,,RateTickValue,Permanent,Trigger,ObjectOverwrite)</f>
        <v>EUR6F10Y_Quote#0000</v>
      </c>
      <c r="F104" s="286" t="str">
        <f>_xll.ohRangeRetrieveError(E104)</f>
        <v/>
      </c>
      <c r="G104" s="249"/>
      <c r="H104" s="177"/>
      <c r="I104" s="248"/>
      <c r="J104" s="303" t="s">
        <v>47</v>
      </c>
      <c r="K104" s="303" t="str">
        <f t="shared" si="13"/>
        <v>6F</v>
      </c>
      <c r="L104" s="300" t="str">
        <f t="shared" si="9"/>
        <v>EUR6F10Y</v>
      </c>
      <c r="M104" s="300" t="str">
        <v>EUR6F10Y=ICAP</v>
      </c>
      <c r="N104" s="266">
        <v>1.1659999999999999</v>
      </c>
      <c r="O104" s="205"/>
      <c r="P104" s="266">
        <v>1.1659999999999999</v>
      </c>
      <c r="Q104" s="205"/>
      <c r="R104" s="266">
        <v>1.1659999999999999</v>
      </c>
      <c r="S104" s="266">
        <f>_xll.qlSimpleQuoteSetValue(E104,R104/100,Trigger)</f>
        <v>0</v>
      </c>
      <c r="T104" s="208"/>
      <c r="V104" s="178"/>
    </row>
    <row r="105" spans="1:22" x14ac:dyDescent="0.2">
      <c r="A105" s="207"/>
      <c r="B105" s="284" t="str">
        <f t="shared" si="10"/>
        <v>11Y</v>
      </c>
      <c r="C105" s="284" t="str">
        <f t="shared" si="11"/>
        <v>6F</v>
      </c>
      <c r="D105" s="285" t="str">
        <f t="shared" si="8"/>
        <v>EUR6F11Y_Quote</v>
      </c>
      <c r="E105" s="285" t="str">
        <f>_xll.qlSimpleQuote(D105,,RateTickValue,Permanent,Trigger,ObjectOverwrite)</f>
        <v>EUR6F11Y_Quote#0000</v>
      </c>
      <c r="F105" s="286" t="str">
        <f>_xll.ohRangeRetrieveError(E105)</f>
        <v/>
      </c>
      <c r="G105" s="249"/>
      <c r="H105" s="177"/>
      <c r="I105" s="248"/>
      <c r="J105" s="303" t="s">
        <v>46</v>
      </c>
      <c r="K105" s="303" t="str">
        <f t="shared" si="13"/>
        <v>6F</v>
      </c>
      <c r="L105" s="300" t="str">
        <f t="shared" si="9"/>
        <v>EUR6F11Y</v>
      </c>
      <c r="M105" s="300" t="str">
        <v>EUR6F11Y=ICAP</v>
      </c>
      <c r="N105" s="266">
        <v>1.1679999999999999</v>
      </c>
      <c r="O105" s="205"/>
      <c r="P105" s="266">
        <v>1.1679999999999999</v>
      </c>
      <c r="Q105" s="205"/>
      <c r="R105" s="266">
        <v>1.1679999999999999</v>
      </c>
      <c r="S105" s="266">
        <f>_xll.qlSimpleQuoteSetValue(E105,R105/100,Trigger)</f>
        <v>0</v>
      </c>
      <c r="T105" s="208"/>
      <c r="V105" s="178"/>
    </row>
    <row r="106" spans="1:22" x14ac:dyDescent="0.2">
      <c r="A106" s="207"/>
      <c r="B106" s="284" t="str">
        <f t="shared" si="10"/>
        <v>12Y</v>
      </c>
      <c r="C106" s="284" t="str">
        <f t="shared" si="11"/>
        <v>6F</v>
      </c>
      <c r="D106" s="285" t="str">
        <f t="shared" si="8"/>
        <v>EUR6F12Y_Quote</v>
      </c>
      <c r="E106" s="285" t="str">
        <f>_xll.qlSimpleQuote(D106,,RateTickValue,Permanent,Trigger,ObjectOverwrite)</f>
        <v>EUR6F12Y_Quote#0000</v>
      </c>
      <c r="F106" s="286" t="str">
        <f>_xll.ohRangeRetrieveError(E106)</f>
        <v/>
      </c>
      <c r="G106" s="249"/>
      <c r="H106" s="177"/>
      <c r="I106" s="248"/>
      <c r="J106" s="303" t="s">
        <v>45</v>
      </c>
      <c r="K106" s="303" t="str">
        <f t="shared" si="13"/>
        <v>6F</v>
      </c>
      <c r="L106" s="300" t="str">
        <f t="shared" si="9"/>
        <v>EUR6F12Y</v>
      </c>
      <c r="M106" s="300" t="str">
        <v>EUR6F12Y=ICAP</v>
      </c>
      <c r="N106" s="266">
        <v>1.1659999999999999</v>
      </c>
      <c r="O106" s="205"/>
      <c r="P106" s="266">
        <v>1.1659999999999999</v>
      </c>
      <c r="Q106" s="205"/>
      <c r="R106" s="266">
        <v>1.1659999999999999</v>
      </c>
      <c r="S106" s="266">
        <f>_xll.qlSimpleQuoteSetValue(E106,R106/100,Trigger)</f>
        <v>0</v>
      </c>
      <c r="T106" s="208"/>
      <c r="V106" s="178"/>
    </row>
    <row r="107" spans="1:22" x14ac:dyDescent="0.2">
      <c r="A107" s="207"/>
      <c r="B107" s="284" t="str">
        <f t="shared" si="10"/>
        <v>13Y</v>
      </c>
      <c r="C107" s="284" t="str">
        <f t="shared" si="11"/>
        <v>6F</v>
      </c>
      <c r="D107" s="285" t="str">
        <f t="shared" si="8"/>
        <v>EUR6F13Y_Quote</v>
      </c>
      <c r="E107" s="285" t="str">
        <f>_xll.qlSimpleQuote(D107,,RateTickValue,Permanent,Trigger,ObjectOverwrite)</f>
        <v>EUR6F13Y_Quote#0000</v>
      </c>
      <c r="F107" s="286" t="str">
        <f>_xll.ohRangeRetrieveError(E107)</f>
        <v/>
      </c>
      <c r="G107" s="249"/>
      <c r="H107" s="177"/>
      <c r="I107" s="248"/>
      <c r="J107" s="303" t="s">
        <v>44</v>
      </c>
      <c r="K107" s="303" t="str">
        <f t="shared" si="13"/>
        <v>6F</v>
      </c>
      <c r="L107" s="300" t="str">
        <f t="shared" si="9"/>
        <v>EUR6F13Y</v>
      </c>
      <c r="M107" s="300" t="str">
        <v>EUR6F13Y=ICAP</v>
      </c>
      <c r="N107" s="266">
        <v>1.159</v>
      </c>
      <c r="O107" s="205"/>
      <c r="P107" s="266">
        <v>1.159</v>
      </c>
      <c r="Q107" s="205"/>
      <c r="R107" s="266">
        <v>1.159</v>
      </c>
      <c r="S107" s="266">
        <f>_xll.qlSimpleQuoteSetValue(E107,R107/100,Trigger)</f>
        <v>0</v>
      </c>
      <c r="T107" s="208"/>
      <c r="V107" s="178"/>
    </row>
    <row r="108" spans="1:22" x14ac:dyDescent="0.2">
      <c r="A108" s="207"/>
      <c r="B108" s="284" t="str">
        <f t="shared" si="10"/>
        <v>14Y</v>
      </c>
      <c r="C108" s="284" t="str">
        <f t="shared" si="11"/>
        <v>6F</v>
      </c>
      <c r="D108" s="285" t="str">
        <f t="shared" si="8"/>
        <v>EUR6F14Y_Quote</v>
      </c>
      <c r="E108" s="285" t="str">
        <f>_xll.qlSimpleQuote(D108,,RateTickValue,Permanent,Trigger,ObjectOverwrite)</f>
        <v>EUR6F14Y_Quote#0000</v>
      </c>
      <c r="F108" s="286" t="str">
        <f>_xll.ohRangeRetrieveError(E108)</f>
        <v/>
      </c>
      <c r="G108" s="249"/>
      <c r="H108" s="177"/>
      <c r="I108" s="248"/>
      <c r="J108" s="303" t="s">
        <v>43</v>
      </c>
      <c r="K108" s="303" t="str">
        <f t="shared" si="13"/>
        <v>6F</v>
      </c>
      <c r="L108" s="300" t="str">
        <f t="shared" si="9"/>
        <v>EUR6F14Y</v>
      </c>
      <c r="M108" s="300" t="str">
        <v>EUR6F14Y=ICAP</v>
      </c>
      <c r="N108" s="266">
        <v>1.151</v>
      </c>
      <c r="O108" s="205"/>
      <c r="P108" s="266">
        <v>1.151</v>
      </c>
      <c r="Q108" s="205"/>
      <c r="R108" s="266">
        <v>1.151</v>
      </c>
      <c r="S108" s="266">
        <f>_xll.qlSimpleQuoteSetValue(E108,R108/100,Trigger)</f>
        <v>0</v>
      </c>
      <c r="T108" s="208"/>
      <c r="V108" s="178"/>
    </row>
    <row r="109" spans="1:22" x14ac:dyDescent="0.2">
      <c r="A109" s="207"/>
      <c r="B109" s="284" t="str">
        <f t="shared" si="10"/>
        <v>15Y</v>
      </c>
      <c r="C109" s="284" t="str">
        <f t="shared" si="11"/>
        <v>6F</v>
      </c>
      <c r="D109" s="285" t="str">
        <f t="shared" si="8"/>
        <v>EUR6F15Y_Quote</v>
      </c>
      <c r="E109" s="285" t="str">
        <f>_xll.qlSimpleQuote(D109,,RateTickValue,Permanent,Trigger,ObjectOverwrite)</f>
        <v>EUR6F15Y_Quote#0000</v>
      </c>
      <c r="F109" s="286" t="str">
        <f>_xll.ohRangeRetrieveError(E109)</f>
        <v/>
      </c>
      <c r="G109" s="249"/>
      <c r="H109" s="177"/>
      <c r="I109" s="248"/>
      <c r="J109" s="303" t="s">
        <v>42</v>
      </c>
      <c r="K109" s="303" t="str">
        <f t="shared" si="13"/>
        <v>6F</v>
      </c>
      <c r="L109" s="300" t="str">
        <f t="shared" si="9"/>
        <v>EUR6F15Y</v>
      </c>
      <c r="M109" s="300" t="str">
        <v>EUR6F15Y=ICAP</v>
      </c>
      <c r="N109" s="266">
        <v>1.141</v>
      </c>
      <c r="O109" s="205"/>
      <c r="P109" s="266">
        <v>1.141</v>
      </c>
      <c r="Q109" s="205"/>
      <c r="R109" s="266">
        <v>1.141</v>
      </c>
      <c r="S109" s="266">
        <f>_xll.qlSimpleQuoteSetValue(E109,R109/100,Trigger)</f>
        <v>0</v>
      </c>
      <c r="T109" s="208"/>
      <c r="V109" s="178"/>
    </row>
    <row r="110" spans="1:22" x14ac:dyDescent="0.2">
      <c r="A110" s="207"/>
      <c r="B110" s="284" t="str">
        <f t="shared" si="10"/>
        <v>20Y</v>
      </c>
      <c r="C110" s="284" t="str">
        <f t="shared" si="11"/>
        <v>6F</v>
      </c>
      <c r="D110" s="285" t="str">
        <f t="shared" si="8"/>
        <v>EUR6F20Y_Quote</v>
      </c>
      <c r="E110" s="285" t="str">
        <f>_xll.qlSimpleQuote(D110,,RateTickValue,Permanent,Trigger,ObjectOverwrite)</f>
        <v>EUR6F20Y_Quote#0000</v>
      </c>
      <c r="F110" s="286" t="str">
        <f>_xll.ohRangeRetrieveError(E110)</f>
        <v/>
      </c>
      <c r="G110" s="249"/>
      <c r="H110" s="177"/>
      <c r="I110" s="248"/>
      <c r="J110" s="303" t="s">
        <v>37</v>
      </c>
      <c r="K110" s="303" t="str">
        <f t="shared" si="13"/>
        <v>6F</v>
      </c>
      <c r="L110" s="300" t="str">
        <f t="shared" si="9"/>
        <v>EUR6F20Y</v>
      </c>
      <c r="M110" s="300" t="str">
        <v>EUR6F20Y=ICAP</v>
      </c>
      <c r="N110" s="266">
        <v>1.0780000000000001</v>
      </c>
      <c r="O110" s="205"/>
      <c r="P110" s="266">
        <v>1.0780000000000001</v>
      </c>
      <c r="Q110" s="205"/>
      <c r="R110" s="266">
        <v>1.0780000000000001</v>
      </c>
      <c r="S110" s="266">
        <f>_xll.qlSimpleQuoteSetValue(E110,R110/100,Trigger)</f>
        <v>0</v>
      </c>
      <c r="T110" s="208"/>
      <c r="V110" s="178"/>
    </row>
    <row r="111" spans="1:22" x14ac:dyDescent="0.2">
      <c r="A111" s="207"/>
      <c r="B111" s="284" t="str">
        <f t="shared" si="10"/>
        <v>25Y</v>
      </c>
      <c r="C111" s="284" t="str">
        <f t="shared" si="11"/>
        <v>6F</v>
      </c>
      <c r="D111" s="285" t="str">
        <f t="shared" si="8"/>
        <v>EUR6F25Y_Quote</v>
      </c>
      <c r="E111" s="285" t="str">
        <f>_xll.qlSimpleQuote(D111,,RateTickValue,Permanent,Trigger,ObjectOverwrite)</f>
        <v>EUR6F25Y_Quote#0000</v>
      </c>
      <c r="F111" s="286" t="str">
        <f>_xll.ohRangeRetrieveError(E111)</f>
        <v/>
      </c>
      <c r="G111" s="249"/>
      <c r="H111" s="177"/>
      <c r="I111" s="248"/>
      <c r="J111" s="303" t="s">
        <v>32</v>
      </c>
      <c r="K111" s="303" t="str">
        <f t="shared" si="13"/>
        <v>6F</v>
      </c>
      <c r="L111" s="300" t="str">
        <f t="shared" si="9"/>
        <v>EUR6F25Y</v>
      </c>
      <c r="M111" s="300" t="str">
        <v>EUR6F25Y=ICAP</v>
      </c>
      <c r="N111" s="266">
        <v>1.018</v>
      </c>
      <c r="O111" s="205"/>
      <c r="P111" s="266">
        <v>1.018</v>
      </c>
      <c r="Q111" s="205"/>
      <c r="R111" s="266">
        <v>1.018</v>
      </c>
      <c r="S111" s="266">
        <f>_xll.qlSimpleQuoteSetValue(E111,R111/100,Trigger)</f>
        <v>0</v>
      </c>
      <c r="T111" s="208"/>
      <c r="V111" s="178"/>
    </row>
    <row r="112" spans="1:22" x14ac:dyDescent="0.2">
      <c r="A112" s="207"/>
      <c r="B112" s="284" t="str">
        <f t="shared" si="10"/>
        <v>30Y</v>
      </c>
      <c r="C112" s="284" t="str">
        <f t="shared" si="11"/>
        <v>6F</v>
      </c>
      <c r="D112" s="285" t="str">
        <f t="shared" si="8"/>
        <v>EUR6F30Y_Quote</v>
      </c>
      <c r="E112" s="285" t="str">
        <f>_xll.qlSimpleQuote(D112,,RateTickValue,Permanent,Trigger,ObjectOverwrite)</f>
        <v>EUR6F30Y_Quote#0000</v>
      </c>
      <c r="F112" s="286" t="str">
        <f>_xll.ohRangeRetrieveError(E112)</f>
        <v/>
      </c>
      <c r="G112" s="249"/>
      <c r="H112" s="177"/>
      <c r="I112" s="248"/>
      <c r="J112" s="304" t="s">
        <v>27</v>
      </c>
      <c r="K112" s="304" t="str">
        <f t="shared" si="13"/>
        <v>6F</v>
      </c>
      <c r="L112" s="302" t="str">
        <f t="shared" si="9"/>
        <v>EUR6F30Y</v>
      </c>
      <c r="M112" s="302" t="str">
        <v>EUR6F30Y=ICAP</v>
      </c>
      <c r="N112" s="268">
        <v>0.97799999999999998</v>
      </c>
      <c r="O112" s="205"/>
      <c r="P112" s="268">
        <v>0.97799999999999998</v>
      </c>
      <c r="Q112" s="205"/>
      <c r="R112" s="268">
        <v>0.97799999999999998</v>
      </c>
      <c r="S112" s="268">
        <f>_xll.qlSimpleQuoteSetValue(E112,R112/100,Trigger)</f>
        <v>0</v>
      </c>
      <c r="T112" s="208"/>
      <c r="V112" s="178"/>
    </row>
    <row r="113" spans="1:22" x14ac:dyDescent="0.2">
      <c r="A113" s="207"/>
      <c r="B113" s="284" t="str">
        <f t="shared" si="10"/>
        <v>1Y</v>
      </c>
      <c r="C113" s="284" t="str">
        <f t="shared" si="11"/>
        <v>7F</v>
      </c>
      <c r="D113" s="285" t="str">
        <f t="shared" si="8"/>
        <v>EUR7F1Y_Quote</v>
      </c>
      <c r="E113" s="285" t="str">
        <f>_xll.qlSimpleQuote(D113,,RateTickValue,Permanent,Trigger,ObjectOverwrite)</f>
        <v>EUR7F1Y_Quote#0000</v>
      </c>
      <c r="F113" s="286" t="str">
        <f>_xll.ohRangeRetrieveError(E113)</f>
        <v/>
      </c>
      <c r="G113" s="249"/>
      <c r="H113" s="177"/>
      <c r="I113" s="207">
        <v>7</v>
      </c>
      <c r="J113" s="152" t="s">
        <v>5</v>
      </c>
      <c r="K113" s="152" t="str">
        <f t="shared" ref="K113:K130" si="14">$I$113&amp;"F"</f>
        <v>7F</v>
      </c>
      <c r="L113" s="93" t="str">
        <f t="shared" si="9"/>
        <v>EUR7F1Y</v>
      </c>
      <c r="M113" s="93" t="str">
        <v>EUR7F1Y=ICAP</v>
      </c>
      <c r="N113" s="267">
        <v>0.871</v>
      </c>
      <c r="O113" s="205"/>
      <c r="P113" s="267">
        <v>0.871</v>
      </c>
      <c r="Q113" s="205"/>
      <c r="R113" s="267">
        <v>0.871</v>
      </c>
      <c r="S113" s="267">
        <f>_xll.qlSimpleQuoteSetValue(E113,R113/100,Trigger)</f>
        <v>0</v>
      </c>
      <c r="T113" s="208"/>
      <c r="V113" s="178"/>
    </row>
    <row r="114" spans="1:22" x14ac:dyDescent="0.2">
      <c r="A114" s="207"/>
      <c r="B114" s="284" t="str">
        <f t="shared" si="10"/>
        <v>2Y</v>
      </c>
      <c r="C114" s="284" t="str">
        <f t="shared" si="11"/>
        <v>7F</v>
      </c>
      <c r="D114" s="285" t="str">
        <f t="shared" si="8"/>
        <v>EUR7F2Y_Quote</v>
      </c>
      <c r="E114" s="285" t="str">
        <f>_xll.qlSimpleQuote(D114,,RateTickValue,Permanent,Trigger,ObjectOverwrite)</f>
        <v>EUR7F2Y_Quote#0000</v>
      </c>
      <c r="F114" s="286" t="str">
        <f>_xll.ohRangeRetrieveError(E114)</f>
        <v/>
      </c>
      <c r="G114" s="249"/>
      <c r="H114" s="177"/>
      <c r="I114" s="248"/>
      <c r="J114" s="303" t="s">
        <v>55</v>
      </c>
      <c r="K114" s="303" t="str">
        <f t="shared" si="14"/>
        <v>7F</v>
      </c>
      <c r="L114" s="300" t="str">
        <f t="shared" si="9"/>
        <v>EUR7F2Y</v>
      </c>
      <c r="M114" s="300" t="str">
        <v>EUR7F2Y=ICAP</v>
      </c>
      <c r="N114" s="266">
        <v>0.96899999999999997</v>
      </c>
      <c r="O114" s="205"/>
      <c r="P114" s="266">
        <v>0.96899999999999997</v>
      </c>
      <c r="Q114" s="205"/>
      <c r="R114" s="266">
        <v>0.96899999999999997</v>
      </c>
      <c r="S114" s="266">
        <f>_xll.qlSimpleQuoteSetValue(E114,R114/100,Trigger)</f>
        <v>0</v>
      </c>
      <c r="T114" s="208"/>
      <c r="V114" s="178"/>
    </row>
    <row r="115" spans="1:22" x14ac:dyDescent="0.2">
      <c r="A115" s="207"/>
      <c r="B115" s="284" t="str">
        <f t="shared" si="10"/>
        <v>3Y</v>
      </c>
      <c r="C115" s="284" t="str">
        <f t="shared" si="11"/>
        <v>7F</v>
      </c>
      <c r="D115" s="285" t="str">
        <f t="shared" si="8"/>
        <v>EUR7F3Y_Quote</v>
      </c>
      <c r="E115" s="285" t="str">
        <f>_xll.qlSimpleQuote(D115,,RateTickValue,Permanent,Trigger,ObjectOverwrite)</f>
        <v>EUR7F3Y_Quote#0000</v>
      </c>
      <c r="F115" s="286" t="str">
        <f>_xll.ohRangeRetrieveError(E115)</f>
        <v/>
      </c>
      <c r="G115" s="249"/>
      <c r="H115" s="177"/>
      <c r="I115" s="248"/>
      <c r="J115" s="303" t="s">
        <v>54</v>
      </c>
      <c r="K115" s="303" t="str">
        <f t="shared" si="14"/>
        <v>7F</v>
      </c>
      <c r="L115" s="300" t="str">
        <f t="shared" si="9"/>
        <v>EUR7F3Y</v>
      </c>
      <c r="M115" s="300" t="str">
        <v>EUR7F3Y=ICAP</v>
      </c>
      <c r="N115" s="266">
        <v>1.0409999999999999</v>
      </c>
      <c r="O115" s="205"/>
      <c r="P115" s="266">
        <v>1.0409999999999999</v>
      </c>
      <c r="Q115" s="205"/>
      <c r="R115" s="266">
        <v>1.0409999999999999</v>
      </c>
      <c r="S115" s="266">
        <f>_xll.qlSimpleQuoteSetValue(E115,R115/100,Trigger)</f>
        <v>0</v>
      </c>
      <c r="T115" s="208"/>
      <c r="V115" s="178"/>
    </row>
    <row r="116" spans="1:22" x14ac:dyDescent="0.2">
      <c r="A116" s="207"/>
      <c r="B116" s="284" t="str">
        <f t="shared" si="10"/>
        <v>4Y</v>
      </c>
      <c r="C116" s="284" t="str">
        <f t="shared" si="11"/>
        <v>7F</v>
      </c>
      <c r="D116" s="285" t="str">
        <f t="shared" si="8"/>
        <v>EUR7F4Y_Quote</v>
      </c>
      <c r="E116" s="285" t="str">
        <f>_xll.qlSimpleQuote(D116,,RateTickValue,Permanent,Trigger,ObjectOverwrite)</f>
        <v>EUR7F4Y_Quote#0000</v>
      </c>
      <c r="F116" s="286" t="str">
        <f>_xll.ohRangeRetrieveError(E116)</f>
        <v/>
      </c>
      <c r="G116" s="249"/>
      <c r="H116" s="177"/>
      <c r="I116" s="248"/>
      <c r="J116" s="303" t="s">
        <v>53</v>
      </c>
      <c r="K116" s="303" t="str">
        <f t="shared" si="14"/>
        <v>7F</v>
      </c>
      <c r="L116" s="300" t="str">
        <f t="shared" si="9"/>
        <v>EUR7F4Y</v>
      </c>
      <c r="M116" s="300" t="str">
        <v>EUR7F4Y=ICAP</v>
      </c>
      <c r="N116" s="266">
        <v>1.103</v>
      </c>
      <c r="O116" s="205"/>
      <c r="P116" s="266">
        <v>1.103</v>
      </c>
      <c r="Q116" s="205"/>
      <c r="R116" s="266">
        <v>1.103</v>
      </c>
      <c r="S116" s="266">
        <f>_xll.qlSimpleQuoteSetValue(E116,R116/100,Trigger)</f>
        <v>0</v>
      </c>
      <c r="T116" s="208"/>
      <c r="V116" s="178"/>
    </row>
    <row r="117" spans="1:22" x14ac:dyDescent="0.2">
      <c r="A117" s="207"/>
      <c r="B117" s="284" t="str">
        <f t="shared" si="10"/>
        <v>5Y</v>
      </c>
      <c r="C117" s="284" t="str">
        <f t="shared" si="11"/>
        <v>7F</v>
      </c>
      <c r="D117" s="285" t="str">
        <f t="shared" si="8"/>
        <v>EUR7F5Y_Quote</v>
      </c>
      <c r="E117" s="285" t="str">
        <f>_xll.qlSimpleQuote(D117,,RateTickValue,Permanent,Trigger,ObjectOverwrite)</f>
        <v>EUR7F5Y_Quote#0000</v>
      </c>
      <c r="F117" s="286" t="str">
        <f>_xll.ohRangeRetrieveError(E117)</f>
        <v/>
      </c>
      <c r="G117" s="249"/>
      <c r="H117" s="177"/>
      <c r="I117" s="248"/>
      <c r="J117" s="303" t="s">
        <v>52</v>
      </c>
      <c r="K117" s="303" t="str">
        <f t="shared" si="14"/>
        <v>7F</v>
      </c>
      <c r="L117" s="300" t="str">
        <f t="shared" si="9"/>
        <v>EUR7F5Y</v>
      </c>
      <c r="M117" s="300" t="str">
        <v>EUR7F5Y=ICAP</v>
      </c>
      <c r="N117" s="266">
        <v>1.1520000000000001</v>
      </c>
      <c r="O117" s="205"/>
      <c r="P117" s="266">
        <v>1.1520000000000001</v>
      </c>
      <c r="Q117" s="205"/>
      <c r="R117" s="266">
        <v>1.1520000000000001</v>
      </c>
      <c r="S117" s="266">
        <f>_xll.qlSimpleQuoteSetValue(E117,R117/100,Trigger)</f>
        <v>0</v>
      </c>
      <c r="T117" s="208"/>
      <c r="V117" s="178"/>
    </row>
    <row r="118" spans="1:22" x14ac:dyDescent="0.2">
      <c r="A118" s="207"/>
      <c r="B118" s="284" t="str">
        <f t="shared" si="10"/>
        <v>6Y</v>
      </c>
      <c r="C118" s="284" t="str">
        <f t="shared" si="11"/>
        <v>7F</v>
      </c>
      <c r="D118" s="285" t="str">
        <f t="shared" si="8"/>
        <v>EUR7F6Y_Quote</v>
      </c>
      <c r="E118" s="285" t="str">
        <f>_xll.qlSimpleQuote(D118,,RateTickValue,Permanent,Trigger,ObjectOverwrite)</f>
        <v>EUR7F6Y_Quote#0000</v>
      </c>
      <c r="F118" s="286" t="str">
        <f>_xll.ohRangeRetrieveError(E118)</f>
        <v/>
      </c>
      <c r="G118" s="249"/>
      <c r="H118" s="177"/>
      <c r="I118" s="248"/>
      <c r="J118" s="303" t="s">
        <v>51</v>
      </c>
      <c r="K118" s="303" t="str">
        <f t="shared" si="14"/>
        <v>7F</v>
      </c>
      <c r="L118" s="300" t="str">
        <f t="shared" si="9"/>
        <v>EUR7F6Y</v>
      </c>
      <c r="M118" s="300" t="str">
        <v>EUR7F6Y=ICAP</v>
      </c>
      <c r="N118" s="266">
        <v>1.1839999999999999</v>
      </c>
      <c r="O118" s="205"/>
      <c r="P118" s="266">
        <v>1.1839999999999999</v>
      </c>
      <c r="Q118" s="205"/>
      <c r="R118" s="266">
        <v>1.1839999999999999</v>
      </c>
      <c r="S118" s="266">
        <f>_xll.qlSimpleQuoteSetValue(E118,R118/100,Trigger)</f>
        <v>0</v>
      </c>
      <c r="T118" s="208"/>
      <c r="V118" s="178"/>
    </row>
    <row r="119" spans="1:22" x14ac:dyDescent="0.2">
      <c r="A119" s="207"/>
      <c r="B119" s="284" t="str">
        <f t="shared" si="10"/>
        <v>7Y</v>
      </c>
      <c r="C119" s="284" t="str">
        <f t="shared" si="11"/>
        <v>7F</v>
      </c>
      <c r="D119" s="285" t="str">
        <f t="shared" si="8"/>
        <v>EUR7F7Y_Quote</v>
      </c>
      <c r="E119" s="285" t="str">
        <f>_xll.qlSimpleQuote(D119,,RateTickValue,Permanent,Trigger,ObjectOverwrite)</f>
        <v>EUR7F7Y_Quote#0000</v>
      </c>
      <c r="F119" s="286" t="str">
        <f>_xll.ohRangeRetrieveError(E119)</f>
        <v/>
      </c>
      <c r="G119" s="249"/>
      <c r="H119" s="177"/>
      <c r="I119" s="248"/>
      <c r="J119" s="303" t="s">
        <v>50</v>
      </c>
      <c r="K119" s="303" t="str">
        <f t="shared" si="14"/>
        <v>7F</v>
      </c>
      <c r="L119" s="300" t="str">
        <f t="shared" si="9"/>
        <v>EUR7F7Y</v>
      </c>
      <c r="M119" s="300" t="str">
        <v>EUR7F7Y=ICAP</v>
      </c>
      <c r="N119" s="266">
        <v>1.206</v>
      </c>
      <c r="O119" s="205"/>
      <c r="P119" s="266">
        <v>1.206</v>
      </c>
      <c r="Q119" s="205"/>
      <c r="R119" s="266">
        <v>1.206</v>
      </c>
      <c r="S119" s="266">
        <f>_xll.qlSimpleQuoteSetValue(E119,R119/100,Trigger)</f>
        <v>0</v>
      </c>
      <c r="T119" s="208"/>
      <c r="V119" s="178"/>
    </row>
    <row r="120" spans="1:22" x14ac:dyDescent="0.2">
      <c r="A120" s="207"/>
      <c r="B120" s="284" t="str">
        <f t="shared" si="10"/>
        <v>8Y</v>
      </c>
      <c r="C120" s="284" t="str">
        <f t="shared" si="11"/>
        <v>7F</v>
      </c>
      <c r="D120" s="285" t="str">
        <f t="shared" si="8"/>
        <v>EUR7F8Y_Quote</v>
      </c>
      <c r="E120" s="285" t="str">
        <f>_xll.qlSimpleQuote(D120,,RateTickValue,Permanent,Trigger,ObjectOverwrite)</f>
        <v>EUR7F8Y_Quote#0000</v>
      </c>
      <c r="F120" s="286" t="str">
        <f>_xll.ohRangeRetrieveError(E120)</f>
        <v/>
      </c>
      <c r="G120" s="249"/>
      <c r="H120" s="177"/>
      <c r="I120" s="248"/>
      <c r="J120" s="303" t="s">
        <v>49</v>
      </c>
      <c r="K120" s="303" t="str">
        <f t="shared" si="14"/>
        <v>7F</v>
      </c>
      <c r="L120" s="300" t="str">
        <f t="shared" si="9"/>
        <v>EUR7F8Y</v>
      </c>
      <c r="M120" s="300" t="str">
        <v>EUR7F8Y=ICAP</v>
      </c>
      <c r="N120" s="266">
        <v>1.2210000000000001</v>
      </c>
      <c r="O120" s="205"/>
      <c r="P120" s="266">
        <v>1.2210000000000001</v>
      </c>
      <c r="Q120" s="205"/>
      <c r="R120" s="266">
        <v>1.2210000000000001</v>
      </c>
      <c r="S120" s="266">
        <f>_xll.qlSimpleQuoteSetValue(E120,R120/100,Trigger)</f>
        <v>0</v>
      </c>
      <c r="T120" s="208"/>
      <c r="V120" s="178"/>
    </row>
    <row r="121" spans="1:22" x14ac:dyDescent="0.2">
      <c r="A121" s="207"/>
      <c r="B121" s="284" t="str">
        <f t="shared" si="10"/>
        <v>9Y</v>
      </c>
      <c r="C121" s="284" t="str">
        <f t="shared" si="11"/>
        <v>7F</v>
      </c>
      <c r="D121" s="285" t="str">
        <f t="shared" si="8"/>
        <v>EUR7F9Y_Quote</v>
      </c>
      <c r="E121" s="285" t="str">
        <f>_xll.qlSimpleQuote(D121,,RateTickValue,Permanent,Trigger,ObjectOverwrite)</f>
        <v>EUR7F9Y_Quote#0000</v>
      </c>
      <c r="F121" s="286" t="str">
        <f>_xll.ohRangeRetrieveError(E121)</f>
        <v/>
      </c>
      <c r="G121" s="249"/>
      <c r="H121" s="177"/>
      <c r="I121" s="248"/>
      <c r="J121" s="303" t="s">
        <v>48</v>
      </c>
      <c r="K121" s="303" t="str">
        <f t="shared" si="14"/>
        <v>7F</v>
      </c>
      <c r="L121" s="300" t="str">
        <f t="shared" si="9"/>
        <v>EUR7F9Y</v>
      </c>
      <c r="M121" s="300" t="str">
        <v>EUR7F9Y=ICAP</v>
      </c>
      <c r="N121" s="266">
        <v>1.2270000000000001</v>
      </c>
      <c r="O121" s="205"/>
      <c r="P121" s="266">
        <v>1.2270000000000001</v>
      </c>
      <c r="Q121" s="205"/>
      <c r="R121" s="266">
        <v>1.2270000000000001</v>
      </c>
      <c r="S121" s="266">
        <f>_xll.qlSimpleQuoteSetValue(E121,R121/100,Trigger)</f>
        <v>0</v>
      </c>
      <c r="T121" s="208"/>
      <c r="V121" s="178"/>
    </row>
    <row r="122" spans="1:22" x14ac:dyDescent="0.2">
      <c r="A122" s="207"/>
      <c r="B122" s="284" t="str">
        <f t="shared" si="10"/>
        <v>10Y</v>
      </c>
      <c r="C122" s="284" t="str">
        <f t="shared" si="11"/>
        <v>7F</v>
      </c>
      <c r="D122" s="285" t="str">
        <f t="shared" si="8"/>
        <v>EUR7F10Y_Quote</v>
      </c>
      <c r="E122" s="285" t="str">
        <f>_xll.qlSimpleQuote(D122,,RateTickValue,Permanent,Trigger,ObjectOverwrite)</f>
        <v>EUR7F10Y_Quote#0000</v>
      </c>
      <c r="F122" s="286" t="str">
        <f>_xll.ohRangeRetrieveError(E122)</f>
        <v/>
      </c>
      <c r="G122" s="249"/>
      <c r="H122" s="177"/>
      <c r="I122" s="248"/>
      <c r="J122" s="303" t="s">
        <v>47</v>
      </c>
      <c r="K122" s="303" t="str">
        <f t="shared" si="14"/>
        <v>7F</v>
      </c>
      <c r="L122" s="300" t="str">
        <f t="shared" si="9"/>
        <v>EUR7F10Y</v>
      </c>
      <c r="M122" s="300" t="str">
        <v>EUR7F10Y=ICAP</v>
      </c>
      <c r="N122" s="266">
        <v>1.2230000000000001</v>
      </c>
      <c r="O122" s="205"/>
      <c r="P122" s="266">
        <v>1.2230000000000001</v>
      </c>
      <c r="Q122" s="205"/>
      <c r="R122" s="266">
        <v>1.2230000000000001</v>
      </c>
      <c r="S122" s="266">
        <f>_xll.qlSimpleQuoteSetValue(E122,R122/100,Trigger)</f>
        <v>0</v>
      </c>
      <c r="T122" s="208"/>
      <c r="V122" s="178"/>
    </row>
    <row r="123" spans="1:22" x14ac:dyDescent="0.2">
      <c r="A123" s="207"/>
      <c r="B123" s="284" t="str">
        <f t="shared" si="10"/>
        <v>11Y</v>
      </c>
      <c r="C123" s="284" t="str">
        <f t="shared" si="11"/>
        <v>7F</v>
      </c>
      <c r="D123" s="285" t="str">
        <f t="shared" si="8"/>
        <v>EUR7F11Y_Quote</v>
      </c>
      <c r="E123" s="285" t="str">
        <f>_xll.qlSimpleQuote(D123,,RateTickValue,Permanent,Trigger,ObjectOverwrite)</f>
        <v>EUR7F11Y_Quote#0000</v>
      </c>
      <c r="F123" s="286" t="str">
        <f>_xll.ohRangeRetrieveError(E123)</f>
        <v/>
      </c>
      <c r="G123" s="249"/>
      <c r="H123" s="177"/>
      <c r="I123" s="248"/>
      <c r="J123" s="303" t="s">
        <v>46</v>
      </c>
      <c r="K123" s="303" t="str">
        <f t="shared" si="14"/>
        <v>7F</v>
      </c>
      <c r="L123" s="300" t="str">
        <f t="shared" si="9"/>
        <v>EUR7F11Y</v>
      </c>
      <c r="M123" s="300" t="str">
        <v>EUR7F11Y=ICAP</v>
      </c>
      <c r="N123" s="266">
        <v>1.216</v>
      </c>
      <c r="O123" s="205"/>
      <c r="P123" s="266">
        <v>1.216</v>
      </c>
      <c r="Q123" s="205"/>
      <c r="R123" s="266">
        <v>1.216</v>
      </c>
      <c r="S123" s="266">
        <f>_xll.qlSimpleQuoteSetValue(E123,R123/100,Trigger)</f>
        <v>0</v>
      </c>
      <c r="T123" s="208"/>
      <c r="V123" s="178"/>
    </row>
    <row r="124" spans="1:22" x14ac:dyDescent="0.2">
      <c r="A124" s="207"/>
      <c r="B124" s="284" t="str">
        <f t="shared" si="10"/>
        <v>12Y</v>
      </c>
      <c r="C124" s="284" t="str">
        <f t="shared" si="11"/>
        <v>7F</v>
      </c>
      <c r="D124" s="285" t="str">
        <f t="shared" si="8"/>
        <v>EUR7F12Y_Quote</v>
      </c>
      <c r="E124" s="285" t="str">
        <f>_xll.qlSimpleQuote(D124,,RateTickValue,Permanent,Trigger,ObjectOverwrite)</f>
        <v>EUR7F12Y_Quote#0000</v>
      </c>
      <c r="F124" s="286" t="str">
        <f>_xll.ohRangeRetrieveError(E124)</f>
        <v/>
      </c>
      <c r="G124" s="249"/>
      <c r="H124" s="177"/>
      <c r="I124" s="248"/>
      <c r="J124" s="303" t="s">
        <v>45</v>
      </c>
      <c r="K124" s="303" t="str">
        <f t="shared" si="14"/>
        <v>7F</v>
      </c>
      <c r="L124" s="300" t="str">
        <f t="shared" si="9"/>
        <v>EUR7F12Y</v>
      </c>
      <c r="M124" s="300" t="str">
        <v>EUR7F12Y=ICAP</v>
      </c>
      <c r="N124" s="266">
        <v>1.2050000000000001</v>
      </c>
      <c r="O124" s="205"/>
      <c r="P124" s="266">
        <v>1.2050000000000001</v>
      </c>
      <c r="Q124" s="205"/>
      <c r="R124" s="266">
        <v>1.2050000000000001</v>
      </c>
      <c r="S124" s="266">
        <f>_xll.qlSimpleQuoteSetValue(E124,R124/100,Trigger)</f>
        <v>0</v>
      </c>
      <c r="T124" s="208"/>
      <c r="V124" s="178"/>
    </row>
    <row r="125" spans="1:22" x14ac:dyDescent="0.2">
      <c r="A125" s="207"/>
      <c r="B125" s="284" t="str">
        <f t="shared" si="10"/>
        <v>13Y</v>
      </c>
      <c r="C125" s="284" t="str">
        <f t="shared" si="11"/>
        <v>7F</v>
      </c>
      <c r="D125" s="285" t="str">
        <f t="shared" si="8"/>
        <v>EUR7F13Y_Quote</v>
      </c>
      <c r="E125" s="285" t="str">
        <f>_xll.qlSimpleQuote(D125,,RateTickValue,Permanent,Trigger,ObjectOverwrite)</f>
        <v>EUR7F13Y_Quote#0000</v>
      </c>
      <c r="F125" s="286" t="str">
        <f>_xll.ohRangeRetrieveError(E125)</f>
        <v/>
      </c>
      <c r="G125" s="249"/>
      <c r="H125" s="177"/>
      <c r="I125" s="248"/>
      <c r="J125" s="303" t="s">
        <v>44</v>
      </c>
      <c r="K125" s="303" t="str">
        <f t="shared" si="14"/>
        <v>7F</v>
      </c>
      <c r="L125" s="300" t="str">
        <f t="shared" si="9"/>
        <v>EUR7F13Y</v>
      </c>
      <c r="M125" s="300" t="str">
        <v>EUR7F13Y=ICAP</v>
      </c>
      <c r="N125" s="266">
        <v>1.1919999999999999</v>
      </c>
      <c r="O125" s="205"/>
      <c r="P125" s="266">
        <v>1.1919999999999999</v>
      </c>
      <c r="Q125" s="205"/>
      <c r="R125" s="266">
        <v>1.1919999999999999</v>
      </c>
      <c r="S125" s="266">
        <f>_xll.qlSimpleQuoteSetValue(E125,R125/100,Trigger)</f>
        <v>0</v>
      </c>
      <c r="T125" s="208"/>
      <c r="V125" s="178"/>
    </row>
    <row r="126" spans="1:22" x14ac:dyDescent="0.2">
      <c r="A126" s="207"/>
      <c r="B126" s="284" t="str">
        <f t="shared" si="10"/>
        <v>14Y</v>
      </c>
      <c r="C126" s="284" t="str">
        <f t="shared" si="11"/>
        <v>7F</v>
      </c>
      <c r="D126" s="285" t="str">
        <f t="shared" si="8"/>
        <v>EUR7F14Y_Quote</v>
      </c>
      <c r="E126" s="285" t="str">
        <f>_xll.qlSimpleQuote(D126,,RateTickValue,Permanent,Trigger,ObjectOverwrite)</f>
        <v>EUR7F14Y_Quote#0000</v>
      </c>
      <c r="F126" s="286" t="str">
        <f>_xll.ohRangeRetrieveError(E126)</f>
        <v/>
      </c>
      <c r="G126" s="249"/>
      <c r="H126" s="177"/>
      <c r="I126" s="248"/>
      <c r="J126" s="303" t="s">
        <v>43</v>
      </c>
      <c r="K126" s="303" t="str">
        <f t="shared" si="14"/>
        <v>7F</v>
      </c>
      <c r="L126" s="300" t="str">
        <f t="shared" si="9"/>
        <v>EUR7F14Y</v>
      </c>
      <c r="M126" s="300" t="str">
        <v>EUR7F14Y=ICAP</v>
      </c>
      <c r="N126" s="266">
        <v>1.179</v>
      </c>
      <c r="O126" s="205"/>
      <c r="P126" s="266">
        <v>1.179</v>
      </c>
      <c r="Q126" s="205"/>
      <c r="R126" s="266">
        <v>1.179</v>
      </c>
      <c r="S126" s="266">
        <f>_xll.qlSimpleQuoteSetValue(E126,R126/100,Trigger)</f>
        <v>0</v>
      </c>
      <c r="T126" s="208"/>
      <c r="V126" s="178"/>
    </row>
    <row r="127" spans="1:22" x14ac:dyDescent="0.2">
      <c r="A127" s="207"/>
      <c r="B127" s="284" t="str">
        <f t="shared" si="10"/>
        <v>15Y</v>
      </c>
      <c r="C127" s="284" t="str">
        <f t="shared" si="11"/>
        <v>7F</v>
      </c>
      <c r="D127" s="285" t="str">
        <f t="shared" si="8"/>
        <v>EUR7F15Y_Quote</v>
      </c>
      <c r="E127" s="285" t="str">
        <f>_xll.qlSimpleQuote(D127,,RateTickValue,Permanent,Trigger,ObjectOverwrite)</f>
        <v>EUR7F15Y_Quote#0000</v>
      </c>
      <c r="F127" s="286" t="str">
        <f>_xll.ohRangeRetrieveError(E127)</f>
        <v/>
      </c>
      <c r="G127" s="249"/>
      <c r="H127" s="177"/>
      <c r="I127" s="248"/>
      <c r="J127" s="303" t="s">
        <v>42</v>
      </c>
      <c r="K127" s="303" t="str">
        <f t="shared" si="14"/>
        <v>7F</v>
      </c>
      <c r="L127" s="300" t="str">
        <f t="shared" si="9"/>
        <v>EUR7F15Y</v>
      </c>
      <c r="M127" s="300" t="str">
        <v>EUR7F15Y=ICAP</v>
      </c>
      <c r="N127" s="266">
        <v>1.1639999999999999</v>
      </c>
      <c r="O127" s="205"/>
      <c r="P127" s="266">
        <v>1.1639999999999999</v>
      </c>
      <c r="Q127" s="205"/>
      <c r="R127" s="266">
        <v>1.1639999999999999</v>
      </c>
      <c r="S127" s="266">
        <f>_xll.qlSimpleQuoteSetValue(E127,R127/100,Trigger)</f>
        <v>0</v>
      </c>
      <c r="T127" s="208"/>
      <c r="V127" s="178"/>
    </row>
    <row r="128" spans="1:22" x14ac:dyDescent="0.2">
      <c r="A128" s="207"/>
      <c r="B128" s="284" t="str">
        <f t="shared" si="10"/>
        <v>20Y</v>
      </c>
      <c r="C128" s="284" t="str">
        <f t="shared" si="11"/>
        <v>7F</v>
      </c>
      <c r="D128" s="285" t="str">
        <f t="shared" si="8"/>
        <v>EUR7F20Y_Quote</v>
      </c>
      <c r="E128" s="285" t="str">
        <f>_xll.qlSimpleQuote(D128,,RateTickValue,Permanent,Trigger,ObjectOverwrite)</f>
        <v>EUR7F20Y_Quote#0000</v>
      </c>
      <c r="F128" s="286" t="str">
        <f>_xll.ohRangeRetrieveError(E128)</f>
        <v/>
      </c>
      <c r="G128" s="249"/>
      <c r="H128" s="177"/>
      <c r="I128" s="248"/>
      <c r="J128" s="303" t="s">
        <v>37</v>
      </c>
      <c r="K128" s="303" t="str">
        <f t="shared" si="14"/>
        <v>7F</v>
      </c>
      <c r="L128" s="300" t="str">
        <f t="shared" si="9"/>
        <v>EUR7F20Y</v>
      </c>
      <c r="M128" s="300" t="str">
        <v>EUR7F20Y=ICAP</v>
      </c>
      <c r="N128" s="266">
        <v>1.0880000000000001</v>
      </c>
      <c r="O128" s="205"/>
      <c r="P128" s="266">
        <v>1.0880000000000001</v>
      </c>
      <c r="Q128" s="205"/>
      <c r="R128" s="266">
        <v>1.0880000000000001</v>
      </c>
      <c r="S128" s="266">
        <f>_xll.qlSimpleQuoteSetValue(E128,R128/100,Trigger)</f>
        <v>0</v>
      </c>
      <c r="T128" s="208"/>
      <c r="V128" s="178"/>
    </row>
    <row r="129" spans="1:22" x14ac:dyDescent="0.2">
      <c r="A129" s="207"/>
      <c r="B129" s="284" t="str">
        <f t="shared" si="10"/>
        <v>25Y</v>
      </c>
      <c r="C129" s="284" t="str">
        <f t="shared" si="11"/>
        <v>7F</v>
      </c>
      <c r="D129" s="285" t="str">
        <f t="shared" si="8"/>
        <v>EUR7F25Y_Quote</v>
      </c>
      <c r="E129" s="285" t="str">
        <f>_xll.qlSimpleQuote(D129,,RateTickValue,Permanent,Trigger,ObjectOverwrite)</f>
        <v>EUR7F25Y_Quote#0000</v>
      </c>
      <c r="F129" s="286" t="str">
        <f>_xll.ohRangeRetrieveError(E129)</f>
        <v/>
      </c>
      <c r="G129" s="249"/>
      <c r="H129" s="177"/>
      <c r="I129" s="248"/>
      <c r="J129" s="303" t="s">
        <v>32</v>
      </c>
      <c r="K129" s="303" t="str">
        <f t="shared" si="14"/>
        <v>7F</v>
      </c>
      <c r="L129" s="300" t="str">
        <f t="shared" si="9"/>
        <v>EUR7F25Y</v>
      </c>
      <c r="M129" s="300" t="str">
        <v>EUR7F25Y=ICAP</v>
      </c>
      <c r="N129" s="266">
        <v>1.0249999999999999</v>
      </c>
      <c r="O129" s="205"/>
      <c r="P129" s="266">
        <v>1.0249999999999999</v>
      </c>
      <c r="Q129" s="205"/>
      <c r="R129" s="266">
        <v>1.0249999999999999</v>
      </c>
      <c r="S129" s="266">
        <f>_xll.qlSimpleQuoteSetValue(E129,R129/100,Trigger)</f>
        <v>0</v>
      </c>
      <c r="T129" s="208"/>
      <c r="V129" s="178"/>
    </row>
    <row r="130" spans="1:22" x14ac:dyDescent="0.2">
      <c r="A130" s="207"/>
      <c r="B130" s="284" t="str">
        <f t="shared" si="10"/>
        <v>30Y</v>
      </c>
      <c r="C130" s="284" t="str">
        <f t="shared" si="11"/>
        <v>7F</v>
      </c>
      <c r="D130" s="285" t="str">
        <f t="shared" si="8"/>
        <v>EUR7F30Y_Quote</v>
      </c>
      <c r="E130" s="285" t="str">
        <f>_xll.qlSimpleQuote(D130,,RateTickValue,Permanent,Trigger,ObjectOverwrite)</f>
        <v>EUR7F30Y_Quote#0000</v>
      </c>
      <c r="F130" s="286" t="str">
        <f>_xll.ohRangeRetrieveError(E130)</f>
        <v/>
      </c>
      <c r="G130" s="249"/>
      <c r="H130" s="177"/>
      <c r="I130" s="248"/>
      <c r="J130" s="304" t="s">
        <v>27</v>
      </c>
      <c r="K130" s="304" t="str">
        <f t="shared" si="14"/>
        <v>7F</v>
      </c>
      <c r="L130" s="302" t="str">
        <f t="shared" si="9"/>
        <v>EUR7F30Y</v>
      </c>
      <c r="M130" s="302" t="str">
        <v>EUR7F30Y=ICAP</v>
      </c>
      <c r="N130" s="268">
        <v>0.98399999999999999</v>
      </c>
      <c r="O130" s="205"/>
      <c r="P130" s="268">
        <v>0.98399999999999999</v>
      </c>
      <c r="Q130" s="205"/>
      <c r="R130" s="268">
        <v>0.98399999999999999</v>
      </c>
      <c r="S130" s="268">
        <f>_xll.qlSimpleQuoteSetValue(E130,R130/100,Trigger)</f>
        <v>0</v>
      </c>
      <c r="T130" s="208"/>
      <c r="V130" s="178"/>
    </row>
    <row r="131" spans="1:22" x14ac:dyDescent="0.2">
      <c r="A131" s="207"/>
      <c r="B131" s="284" t="str">
        <f t="shared" si="10"/>
        <v>1Y</v>
      </c>
      <c r="C131" s="284" t="str">
        <f t="shared" si="11"/>
        <v>8F</v>
      </c>
      <c r="D131" s="285" t="str">
        <f t="shared" si="8"/>
        <v>EUR8F1Y_Quote</v>
      </c>
      <c r="E131" s="285" t="str">
        <f>_xll.qlSimpleQuote(D131,,RateTickValue,Permanent,Trigger,ObjectOverwrite)</f>
        <v>EUR8F1Y_Quote#0000</v>
      </c>
      <c r="F131" s="286" t="str">
        <f>_xll.ohRangeRetrieveError(E131)</f>
        <v/>
      </c>
      <c r="G131" s="249"/>
      <c r="H131" s="177"/>
      <c r="I131" s="207">
        <v>8</v>
      </c>
      <c r="J131" s="152" t="s">
        <v>5</v>
      </c>
      <c r="K131" s="152" t="str">
        <f t="shared" ref="K131:K148" si="15">$I$131&amp;"F"</f>
        <v>8F</v>
      </c>
      <c r="L131" s="93" t="str">
        <f t="shared" si="9"/>
        <v>EUR8F1Y</v>
      </c>
      <c r="M131" s="93" t="str">
        <v>EUR8F1Y=ICAP</v>
      </c>
      <c r="N131" s="267">
        <v>1.0669999999999999</v>
      </c>
      <c r="O131" s="205"/>
      <c r="P131" s="267">
        <v>1.0669999999999999</v>
      </c>
      <c r="Q131" s="205"/>
      <c r="R131" s="267">
        <v>1.0669999999999999</v>
      </c>
      <c r="S131" s="267">
        <f>_xll.qlSimpleQuoteSetValue(E131,R131/100,Trigger)</f>
        <v>0</v>
      </c>
      <c r="T131" s="208"/>
      <c r="V131" s="178"/>
    </row>
    <row r="132" spans="1:22" x14ac:dyDescent="0.2">
      <c r="A132" s="207"/>
      <c r="B132" s="284" t="str">
        <f t="shared" si="10"/>
        <v>2Y</v>
      </c>
      <c r="C132" s="284" t="str">
        <f t="shared" si="11"/>
        <v>8F</v>
      </c>
      <c r="D132" s="285" t="str">
        <f t="shared" si="8"/>
        <v>EUR8F2Y_Quote</v>
      </c>
      <c r="E132" s="285" t="str">
        <f>_xll.qlSimpleQuote(D132,,RateTickValue,Permanent,Trigger,ObjectOverwrite)</f>
        <v>EUR8F2Y_Quote#0000</v>
      </c>
      <c r="F132" s="286" t="str">
        <f>_xll.ohRangeRetrieveError(E132)</f>
        <v/>
      </c>
      <c r="G132" s="249"/>
      <c r="H132" s="177"/>
      <c r="I132" s="248"/>
      <c r="J132" s="303" t="s">
        <v>55</v>
      </c>
      <c r="K132" s="303" t="str">
        <f t="shared" si="15"/>
        <v>8F</v>
      </c>
      <c r="L132" s="300" t="str">
        <f t="shared" si="9"/>
        <v>EUR8F2Y</v>
      </c>
      <c r="M132" s="300" t="str">
        <v>EUR8F2Y=ICAP</v>
      </c>
      <c r="N132" s="266">
        <v>1.1260000000000001</v>
      </c>
      <c r="O132" s="205"/>
      <c r="P132" s="266">
        <v>1.1260000000000001</v>
      </c>
      <c r="Q132" s="205"/>
      <c r="R132" s="266">
        <v>1.1260000000000001</v>
      </c>
      <c r="S132" s="266">
        <f>_xll.qlSimpleQuoteSetValue(E132,R132/100,Trigger)</f>
        <v>0</v>
      </c>
      <c r="T132" s="208"/>
      <c r="V132" s="178"/>
    </row>
    <row r="133" spans="1:22" x14ac:dyDescent="0.2">
      <c r="A133" s="207"/>
      <c r="B133" s="284" t="str">
        <f t="shared" si="10"/>
        <v>3Y</v>
      </c>
      <c r="C133" s="284" t="str">
        <f t="shared" si="11"/>
        <v>8F</v>
      </c>
      <c r="D133" s="285" t="str">
        <f t="shared" ref="D133:D196" si="16">Currency&amp;$C133&amp;B133&amp;QuoteSuffix</f>
        <v>EUR8F3Y_Quote</v>
      </c>
      <c r="E133" s="285" t="str">
        <f>_xll.qlSimpleQuote(D133,,RateTickValue,Permanent,Trigger,ObjectOverwrite)</f>
        <v>EUR8F3Y_Quote#0000</v>
      </c>
      <c r="F133" s="286" t="str">
        <f>_xll.ohRangeRetrieveError(E133)</f>
        <v/>
      </c>
      <c r="G133" s="249"/>
      <c r="H133" s="177"/>
      <c r="I133" s="248"/>
      <c r="J133" s="303" t="s">
        <v>54</v>
      </c>
      <c r="K133" s="303" t="str">
        <f t="shared" si="15"/>
        <v>8F</v>
      </c>
      <c r="L133" s="300" t="str">
        <f t="shared" ref="L133:L196" si="17">Currency&amp;$K133&amp;$J133</f>
        <v>EUR8F3Y</v>
      </c>
      <c r="M133" s="300" t="str">
        <v>EUR8F3Y=ICAP</v>
      </c>
      <c r="N133" s="266">
        <v>1.181</v>
      </c>
      <c r="O133" s="205"/>
      <c r="P133" s="266">
        <v>1.181</v>
      </c>
      <c r="Q133" s="205"/>
      <c r="R133" s="266">
        <v>1.181</v>
      </c>
      <c r="S133" s="266">
        <f>_xll.qlSimpleQuoteSetValue(E133,R133/100,Trigger)</f>
        <v>0</v>
      </c>
      <c r="T133" s="208"/>
      <c r="V133" s="178"/>
    </row>
    <row r="134" spans="1:22" x14ac:dyDescent="0.2">
      <c r="A134" s="207"/>
      <c r="B134" s="284" t="str">
        <f t="shared" ref="B134:B197" si="18">J134</f>
        <v>4Y</v>
      </c>
      <c r="C134" s="284" t="str">
        <f t="shared" ref="C134:C197" si="19">K134</f>
        <v>8F</v>
      </c>
      <c r="D134" s="285" t="str">
        <f t="shared" si="16"/>
        <v>EUR8F4Y_Quote</v>
      </c>
      <c r="E134" s="285" t="str">
        <f>_xll.qlSimpleQuote(D134,,RateTickValue,Permanent,Trigger,ObjectOverwrite)</f>
        <v>EUR8F4Y_Quote#0000</v>
      </c>
      <c r="F134" s="286" t="str">
        <f>_xll.ohRangeRetrieveError(E134)</f>
        <v/>
      </c>
      <c r="G134" s="249"/>
      <c r="H134" s="177"/>
      <c r="I134" s="248"/>
      <c r="J134" s="303" t="s">
        <v>53</v>
      </c>
      <c r="K134" s="303" t="str">
        <f t="shared" si="15"/>
        <v>8F</v>
      </c>
      <c r="L134" s="300" t="str">
        <f t="shared" si="17"/>
        <v>EUR8F4Y</v>
      </c>
      <c r="M134" s="300" t="str">
        <v>EUR8F4Y=ICAP</v>
      </c>
      <c r="N134" s="266">
        <v>1.224</v>
      </c>
      <c r="O134" s="205"/>
      <c r="P134" s="266">
        <v>1.224</v>
      </c>
      <c r="Q134" s="205"/>
      <c r="R134" s="266">
        <v>1.224</v>
      </c>
      <c r="S134" s="266">
        <f>_xll.qlSimpleQuoteSetValue(E134,R134/100,Trigger)</f>
        <v>0</v>
      </c>
      <c r="T134" s="208"/>
      <c r="V134" s="178"/>
    </row>
    <row r="135" spans="1:22" x14ac:dyDescent="0.2">
      <c r="A135" s="207"/>
      <c r="B135" s="284" t="str">
        <f t="shared" si="18"/>
        <v>5Y</v>
      </c>
      <c r="C135" s="284" t="str">
        <f t="shared" si="19"/>
        <v>8F</v>
      </c>
      <c r="D135" s="285" t="str">
        <f t="shared" si="16"/>
        <v>EUR8F5Y_Quote</v>
      </c>
      <c r="E135" s="285" t="str">
        <f>_xll.qlSimpleQuote(D135,,RateTickValue,Permanent,Trigger,ObjectOverwrite)</f>
        <v>EUR8F5Y_Quote#0000</v>
      </c>
      <c r="F135" s="286" t="str">
        <f>_xll.ohRangeRetrieveError(E135)</f>
        <v/>
      </c>
      <c r="G135" s="249"/>
      <c r="H135" s="177"/>
      <c r="I135" s="248"/>
      <c r="J135" s="303" t="s">
        <v>52</v>
      </c>
      <c r="K135" s="303" t="str">
        <f t="shared" si="15"/>
        <v>8F</v>
      </c>
      <c r="L135" s="300" t="str">
        <f t="shared" si="17"/>
        <v>EUR8F5Y</v>
      </c>
      <c r="M135" s="300" t="str">
        <v>EUR8F5Y=ICAP</v>
      </c>
      <c r="N135" s="266">
        <v>1.248</v>
      </c>
      <c r="O135" s="205"/>
      <c r="P135" s="266">
        <v>1.248</v>
      </c>
      <c r="Q135" s="205"/>
      <c r="R135" s="266">
        <v>1.248</v>
      </c>
      <c r="S135" s="266">
        <f>_xll.qlSimpleQuoteSetValue(E135,R135/100,Trigger)</f>
        <v>0</v>
      </c>
      <c r="T135" s="208"/>
      <c r="V135" s="178"/>
    </row>
    <row r="136" spans="1:22" x14ac:dyDescent="0.2">
      <c r="A136" s="207"/>
      <c r="B136" s="284" t="str">
        <f t="shared" si="18"/>
        <v>6Y</v>
      </c>
      <c r="C136" s="284" t="str">
        <f t="shared" si="19"/>
        <v>8F</v>
      </c>
      <c r="D136" s="285" t="str">
        <f t="shared" si="16"/>
        <v>EUR8F6Y_Quote</v>
      </c>
      <c r="E136" s="285" t="str">
        <f>_xll.qlSimpleQuote(D136,,RateTickValue,Permanent,Trigger,ObjectOverwrite)</f>
        <v>EUR8F6Y_Quote#0000</v>
      </c>
      <c r="F136" s="286" t="str">
        <f>_xll.ohRangeRetrieveError(E136)</f>
        <v/>
      </c>
      <c r="G136" s="249"/>
      <c r="H136" s="177"/>
      <c r="I136" s="248"/>
      <c r="J136" s="303" t="s">
        <v>51</v>
      </c>
      <c r="K136" s="303" t="str">
        <f t="shared" si="15"/>
        <v>8F</v>
      </c>
      <c r="L136" s="300" t="str">
        <f t="shared" si="17"/>
        <v>EUR8F6Y</v>
      </c>
      <c r="M136" s="300" t="str">
        <v>EUR8F6Y=ICAP</v>
      </c>
      <c r="N136" s="266">
        <v>1.264</v>
      </c>
      <c r="O136" s="205"/>
      <c r="P136" s="266">
        <v>1.264</v>
      </c>
      <c r="Q136" s="205"/>
      <c r="R136" s="266">
        <v>1.264</v>
      </c>
      <c r="S136" s="266">
        <f>_xll.qlSimpleQuoteSetValue(E136,R136/100,Trigger)</f>
        <v>0</v>
      </c>
      <c r="T136" s="208"/>
      <c r="V136" s="178"/>
    </row>
    <row r="137" spans="1:22" x14ac:dyDescent="0.2">
      <c r="A137" s="207"/>
      <c r="B137" s="284" t="str">
        <f t="shared" si="18"/>
        <v>7Y</v>
      </c>
      <c r="C137" s="284" t="str">
        <f t="shared" si="19"/>
        <v>8F</v>
      </c>
      <c r="D137" s="285" t="str">
        <f t="shared" si="16"/>
        <v>EUR8F7Y_Quote</v>
      </c>
      <c r="E137" s="285" t="str">
        <f>_xll.qlSimpleQuote(D137,,RateTickValue,Permanent,Trigger,ObjectOverwrite)</f>
        <v>EUR8F7Y_Quote#0000</v>
      </c>
      <c r="F137" s="286" t="str">
        <f>_xll.ohRangeRetrieveError(E137)</f>
        <v/>
      </c>
      <c r="G137" s="249"/>
      <c r="H137" s="177"/>
      <c r="I137" s="248"/>
      <c r="J137" s="303" t="s">
        <v>50</v>
      </c>
      <c r="K137" s="303" t="str">
        <f t="shared" si="15"/>
        <v>8F</v>
      </c>
      <c r="L137" s="300" t="str">
        <f t="shared" si="17"/>
        <v>EUR8F7Y</v>
      </c>
      <c r="M137" s="300" t="str">
        <v>EUR8F7Y=ICAP</v>
      </c>
      <c r="N137" s="266">
        <v>1.2730000000000001</v>
      </c>
      <c r="O137" s="205"/>
      <c r="P137" s="266">
        <v>1.2730000000000001</v>
      </c>
      <c r="Q137" s="205"/>
      <c r="R137" s="266">
        <v>1.2730000000000001</v>
      </c>
      <c r="S137" s="266">
        <f>_xll.qlSimpleQuoteSetValue(E137,R137/100,Trigger)</f>
        <v>0</v>
      </c>
      <c r="T137" s="208"/>
      <c r="V137" s="178"/>
    </row>
    <row r="138" spans="1:22" x14ac:dyDescent="0.2">
      <c r="A138" s="207"/>
      <c r="B138" s="284" t="str">
        <f t="shared" si="18"/>
        <v>8Y</v>
      </c>
      <c r="C138" s="284" t="str">
        <f t="shared" si="19"/>
        <v>8F</v>
      </c>
      <c r="D138" s="285" t="str">
        <f t="shared" si="16"/>
        <v>EUR8F8Y_Quote</v>
      </c>
      <c r="E138" s="285" t="str">
        <f>_xll.qlSimpleQuote(D138,,RateTickValue,Permanent,Trigger,ObjectOverwrite)</f>
        <v>EUR8F8Y_Quote#0000</v>
      </c>
      <c r="F138" s="286" t="str">
        <f>_xll.ohRangeRetrieveError(E138)</f>
        <v/>
      </c>
      <c r="G138" s="249"/>
      <c r="H138" s="177"/>
      <c r="I138" s="248"/>
      <c r="J138" s="303" t="s">
        <v>49</v>
      </c>
      <c r="K138" s="303" t="str">
        <f t="shared" si="15"/>
        <v>8F</v>
      </c>
      <c r="L138" s="300" t="str">
        <f t="shared" si="17"/>
        <v>EUR8F8Y</v>
      </c>
      <c r="M138" s="300" t="str">
        <v>EUR8F8Y=ICAP</v>
      </c>
      <c r="N138" s="266">
        <v>1.2730000000000001</v>
      </c>
      <c r="O138" s="205"/>
      <c r="P138" s="266">
        <v>1.2730000000000001</v>
      </c>
      <c r="Q138" s="205"/>
      <c r="R138" s="266">
        <v>1.2730000000000001</v>
      </c>
      <c r="S138" s="266">
        <f>_xll.qlSimpleQuoteSetValue(E138,R138/100,Trigger)</f>
        <v>0</v>
      </c>
      <c r="T138" s="208"/>
      <c r="V138" s="178"/>
    </row>
    <row r="139" spans="1:22" x14ac:dyDescent="0.2">
      <c r="A139" s="207"/>
      <c r="B139" s="284" t="str">
        <f t="shared" si="18"/>
        <v>9Y</v>
      </c>
      <c r="C139" s="284" t="str">
        <f t="shared" si="19"/>
        <v>8F</v>
      </c>
      <c r="D139" s="285" t="str">
        <f t="shared" si="16"/>
        <v>EUR8F9Y_Quote</v>
      </c>
      <c r="E139" s="285" t="str">
        <f>_xll.qlSimpleQuote(D139,,RateTickValue,Permanent,Trigger,ObjectOverwrite)</f>
        <v>EUR8F9Y_Quote#0000</v>
      </c>
      <c r="F139" s="286" t="str">
        <f>_xll.ohRangeRetrieveError(E139)</f>
        <v/>
      </c>
      <c r="G139" s="249"/>
      <c r="H139" s="177"/>
      <c r="I139" s="248"/>
      <c r="J139" s="303" t="s">
        <v>48</v>
      </c>
      <c r="K139" s="303" t="str">
        <f t="shared" si="15"/>
        <v>8F</v>
      </c>
      <c r="L139" s="300" t="str">
        <f t="shared" si="17"/>
        <v>EUR8F9Y</v>
      </c>
      <c r="M139" s="300" t="str">
        <v>EUR8F9Y=ICAP</v>
      </c>
      <c r="N139" s="266">
        <v>1.264</v>
      </c>
      <c r="O139" s="205"/>
      <c r="P139" s="266">
        <v>1.264</v>
      </c>
      <c r="Q139" s="205"/>
      <c r="R139" s="266">
        <v>1.264</v>
      </c>
      <c r="S139" s="266">
        <f>_xll.qlSimpleQuoteSetValue(E139,R139/100,Trigger)</f>
        <v>0</v>
      </c>
      <c r="T139" s="208"/>
      <c r="V139" s="178"/>
    </row>
    <row r="140" spans="1:22" x14ac:dyDescent="0.2">
      <c r="A140" s="207"/>
      <c r="B140" s="284" t="str">
        <f t="shared" si="18"/>
        <v>10Y</v>
      </c>
      <c r="C140" s="284" t="str">
        <f t="shared" si="19"/>
        <v>8F</v>
      </c>
      <c r="D140" s="285" t="str">
        <f t="shared" si="16"/>
        <v>EUR8F10Y_Quote</v>
      </c>
      <c r="E140" s="285" t="str">
        <f>_xll.qlSimpleQuote(D140,,RateTickValue,Permanent,Trigger,ObjectOverwrite)</f>
        <v>EUR8F10Y_Quote#0000</v>
      </c>
      <c r="F140" s="286" t="str">
        <f>_xll.ohRangeRetrieveError(E140)</f>
        <v/>
      </c>
      <c r="G140" s="249"/>
      <c r="H140" s="177"/>
      <c r="I140" s="248"/>
      <c r="J140" s="303" t="s">
        <v>47</v>
      </c>
      <c r="K140" s="303" t="str">
        <f t="shared" si="15"/>
        <v>8F</v>
      </c>
      <c r="L140" s="300" t="str">
        <f t="shared" si="17"/>
        <v>EUR8F10Y</v>
      </c>
      <c r="M140" s="300" t="str">
        <v>EUR8F10Y=ICAP</v>
      </c>
      <c r="N140" s="266">
        <v>1.2530000000000001</v>
      </c>
      <c r="O140" s="205"/>
      <c r="P140" s="266">
        <v>1.2530000000000001</v>
      </c>
      <c r="Q140" s="205"/>
      <c r="R140" s="266">
        <v>1.2530000000000001</v>
      </c>
      <c r="S140" s="266">
        <f>_xll.qlSimpleQuoteSetValue(E140,R140/100,Trigger)</f>
        <v>0</v>
      </c>
      <c r="T140" s="208"/>
      <c r="V140" s="178"/>
    </row>
    <row r="141" spans="1:22" x14ac:dyDescent="0.2">
      <c r="A141" s="207"/>
      <c r="B141" s="284" t="str">
        <f t="shared" si="18"/>
        <v>11Y</v>
      </c>
      <c r="C141" s="284" t="str">
        <f t="shared" si="19"/>
        <v>8F</v>
      </c>
      <c r="D141" s="285" t="str">
        <f t="shared" si="16"/>
        <v>EUR8F11Y_Quote</v>
      </c>
      <c r="E141" s="285" t="str">
        <f>_xll.qlSimpleQuote(D141,,RateTickValue,Permanent,Trigger,ObjectOverwrite)</f>
        <v>EUR8F11Y_Quote#0000</v>
      </c>
      <c r="F141" s="286" t="str">
        <f>_xll.ohRangeRetrieveError(E141)</f>
        <v/>
      </c>
      <c r="G141" s="249"/>
      <c r="H141" s="177"/>
      <c r="I141" s="248"/>
      <c r="J141" s="303" t="s">
        <v>46</v>
      </c>
      <c r="K141" s="303" t="str">
        <f t="shared" si="15"/>
        <v>8F</v>
      </c>
      <c r="L141" s="300" t="str">
        <f t="shared" si="17"/>
        <v>EUR8F11Y</v>
      </c>
      <c r="M141" s="300" t="str">
        <v>EUR8F11Y=ICAP</v>
      </c>
      <c r="N141" s="266">
        <v>1.2370000000000001</v>
      </c>
      <c r="O141" s="205"/>
      <c r="P141" s="266">
        <v>1.2370000000000001</v>
      </c>
      <c r="Q141" s="205"/>
      <c r="R141" s="266">
        <v>1.2370000000000001</v>
      </c>
      <c r="S141" s="266">
        <f>_xll.qlSimpleQuoteSetValue(E141,R141/100,Trigger)</f>
        <v>0</v>
      </c>
      <c r="T141" s="208"/>
      <c r="V141" s="178"/>
    </row>
    <row r="142" spans="1:22" x14ac:dyDescent="0.2">
      <c r="A142" s="207"/>
      <c r="B142" s="284" t="str">
        <f t="shared" si="18"/>
        <v>12Y</v>
      </c>
      <c r="C142" s="284" t="str">
        <f t="shared" si="19"/>
        <v>8F</v>
      </c>
      <c r="D142" s="285" t="str">
        <f t="shared" si="16"/>
        <v>EUR8F12Y_Quote</v>
      </c>
      <c r="E142" s="285" t="str">
        <f>_xll.qlSimpleQuote(D142,,RateTickValue,Permanent,Trigger,ObjectOverwrite)</f>
        <v>EUR8F12Y_Quote#0000</v>
      </c>
      <c r="F142" s="286" t="str">
        <f>_xll.ohRangeRetrieveError(E142)</f>
        <v/>
      </c>
      <c r="G142" s="249"/>
      <c r="H142" s="177"/>
      <c r="I142" s="248"/>
      <c r="J142" s="303" t="s">
        <v>45</v>
      </c>
      <c r="K142" s="303" t="str">
        <f t="shared" si="15"/>
        <v>8F</v>
      </c>
      <c r="L142" s="300" t="str">
        <f t="shared" si="17"/>
        <v>EUR8F12Y</v>
      </c>
      <c r="M142" s="300" t="str">
        <v>EUR8F12Y=ICAP</v>
      </c>
      <c r="N142" s="266">
        <v>1.2210000000000001</v>
      </c>
      <c r="O142" s="205"/>
      <c r="P142" s="266">
        <v>1.2210000000000001</v>
      </c>
      <c r="Q142" s="205"/>
      <c r="R142" s="266">
        <v>1.2210000000000001</v>
      </c>
      <c r="S142" s="266">
        <f>_xll.qlSimpleQuoteSetValue(E142,R142/100,Trigger)</f>
        <v>0</v>
      </c>
      <c r="T142" s="208"/>
      <c r="V142" s="178"/>
    </row>
    <row r="143" spans="1:22" x14ac:dyDescent="0.2">
      <c r="A143" s="207"/>
      <c r="B143" s="284" t="str">
        <f t="shared" si="18"/>
        <v>13Y</v>
      </c>
      <c r="C143" s="284" t="str">
        <f t="shared" si="19"/>
        <v>8F</v>
      </c>
      <c r="D143" s="285" t="str">
        <f t="shared" si="16"/>
        <v>EUR8F13Y_Quote</v>
      </c>
      <c r="E143" s="285" t="str">
        <f>_xll.qlSimpleQuote(D143,,RateTickValue,Permanent,Trigger,ObjectOverwrite)</f>
        <v>EUR8F13Y_Quote#0000</v>
      </c>
      <c r="F143" s="286" t="str">
        <f>_xll.ohRangeRetrieveError(E143)</f>
        <v/>
      </c>
      <c r="G143" s="249"/>
      <c r="H143" s="177"/>
      <c r="I143" s="248"/>
      <c r="J143" s="303" t="s">
        <v>44</v>
      </c>
      <c r="K143" s="303" t="str">
        <f t="shared" si="15"/>
        <v>8F</v>
      </c>
      <c r="L143" s="300" t="str">
        <f t="shared" si="17"/>
        <v>EUR8F13Y</v>
      </c>
      <c r="M143" s="300" t="str">
        <v>EUR8F13Y=ICAP</v>
      </c>
      <c r="N143" s="266">
        <v>1.204</v>
      </c>
      <c r="O143" s="205"/>
      <c r="P143" s="266">
        <v>1.204</v>
      </c>
      <c r="Q143" s="205"/>
      <c r="R143" s="266">
        <v>1.204</v>
      </c>
      <c r="S143" s="266">
        <f>_xll.qlSimpleQuoteSetValue(E143,R143/100,Trigger)</f>
        <v>0</v>
      </c>
      <c r="T143" s="208"/>
      <c r="V143" s="178"/>
    </row>
    <row r="144" spans="1:22" x14ac:dyDescent="0.2">
      <c r="A144" s="207"/>
      <c r="B144" s="284" t="str">
        <f t="shared" si="18"/>
        <v>14Y</v>
      </c>
      <c r="C144" s="284" t="str">
        <f t="shared" si="19"/>
        <v>8F</v>
      </c>
      <c r="D144" s="285" t="str">
        <f t="shared" si="16"/>
        <v>EUR8F14Y_Quote</v>
      </c>
      <c r="E144" s="285" t="str">
        <f>_xll.qlSimpleQuote(D144,,RateTickValue,Permanent,Trigger,ObjectOverwrite)</f>
        <v>EUR8F14Y_Quote#0000</v>
      </c>
      <c r="F144" s="286" t="str">
        <f>_xll.ohRangeRetrieveError(E144)</f>
        <v/>
      </c>
      <c r="G144" s="249"/>
      <c r="H144" s="177"/>
      <c r="I144" s="248"/>
      <c r="J144" s="303" t="s">
        <v>43</v>
      </c>
      <c r="K144" s="303" t="str">
        <f t="shared" si="15"/>
        <v>8F</v>
      </c>
      <c r="L144" s="300" t="str">
        <f t="shared" si="17"/>
        <v>EUR8F14Y</v>
      </c>
      <c r="M144" s="300" t="str">
        <v>EUR8F14Y=ICAP</v>
      </c>
      <c r="N144" s="266">
        <v>1.1870000000000001</v>
      </c>
      <c r="O144" s="205"/>
      <c r="P144" s="266">
        <v>1.1870000000000001</v>
      </c>
      <c r="Q144" s="205"/>
      <c r="R144" s="266">
        <v>1.1870000000000001</v>
      </c>
      <c r="S144" s="266">
        <f>_xll.qlSimpleQuoteSetValue(E144,R144/100,Trigger)</f>
        <v>0</v>
      </c>
      <c r="T144" s="208"/>
      <c r="V144" s="178"/>
    </row>
    <row r="145" spans="1:22" x14ac:dyDescent="0.2">
      <c r="A145" s="207"/>
      <c r="B145" s="284" t="str">
        <f t="shared" si="18"/>
        <v>15Y</v>
      </c>
      <c r="C145" s="284" t="str">
        <f t="shared" si="19"/>
        <v>8F</v>
      </c>
      <c r="D145" s="285" t="str">
        <f t="shared" si="16"/>
        <v>EUR8F15Y_Quote</v>
      </c>
      <c r="E145" s="285" t="str">
        <f>_xll.qlSimpleQuote(D145,,RateTickValue,Permanent,Trigger,ObjectOverwrite)</f>
        <v>EUR8F15Y_Quote#0000</v>
      </c>
      <c r="F145" s="286" t="str">
        <f>_xll.ohRangeRetrieveError(E145)</f>
        <v/>
      </c>
      <c r="G145" s="249"/>
      <c r="H145" s="177"/>
      <c r="I145" s="248"/>
      <c r="J145" s="303" t="s">
        <v>42</v>
      </c>
      <c r="K145" s="303" t="str">
        <f t="shared" si="15"/>
        <v>8F</v>
      </c>
      <c r="L145" s="300" t="str">
        <f t="shared" si="17"/>
        <v>EUR8F15Y</v>
      </c>
      <c r="M145" s="300" t="str">
        <v>EUR8F15Y=ICAP</v>
      </c>
      <c r="N145" s="266">
        <v>1.169</v>
      </c>
      <c r="O145" s="205"/>
      <c r="P145" s="266">
        <v>1.169</v>
      </c>
      <c r="Q145" s="205"/>
      <c r="R145" s="266">
        <v>1.169</v>
      </c>
      <c r="S145" s="266">
        <f>_xll.qlSimpleQuoteSetValue(E145,R145/100,Trigger)</f>
        <v>0</v>
      </c>
      <c r="T145" s="208"/>
      <c r="V145" s="178"/>
    </row>
    <row r="146" spans="1:22" x14ac:dyDescent="0.2">
      <c r="A146" s="207"/>
      <c r="B146" s="284" t="str">
        <f t="shared" si="18"/>
        <v>20Y</v>
      </c>
      <c r="C146" s="284" t="str">
        <f t="shared" si="19"/>
        <v>8F</v>
      </c>
      <c r="D146" s="285" t="str">
        <f t="shared" si="16"/>
        <v>EUR8F20Y_Quote</v>
      </c>
      <c r="E146" s="285" t="str">
        <f>_xll.qlSimpleQuote(D146,,RateTickValue,Permanent,Trigger,ObjectOverwrite)</f>
        <v>EUR8F20Y_Quote#0000</v>
      </c>
      <c r="F146" s="286" t="str">
        <f>_xll.ohRangeRetrieveError(E146)</f>
        <v/>
      </c>
      <c r="G146" s="249"/>
      <c r="H146" s="177"/>
      <c r="I146" s="248"/>
      <c r="J146" s="303" t="s">
        <v>37</v>
      </c>
      <c r="K146" s="303" t="str">
        <f t="shared" si="15"/>
        <v>8F</v>
      </c>
      <c r="L146" s="300" t="str">
        <f t="shared" si="17"/>
        <v>EUR8F20Y</v>
      </c>
      <c r="M146" s="300" t="str">
        <v>EUR8F20Y=ICAP</v>
      </c>
      <c r="N146" s="266">
        <v>1.085</v>
      </c>
      <c r="O146" s="205"/>
      <c r="P146" s="266">
        <v>1.085</v>
      </c>
      <c r="Q146" s="205"/>
      <c r="R146" s="266">
        <v>1.085</v>
      </c>
      <c r="S146" s="266">
        <f>_xll.qlSimpleQuoteSetValue(E146,R146/100,Trigger)</f>
        <v>0</v>
      </c>
      <c r="T146" s="208"/>
      <c r="V146" s="178"/>
    </row>
    <row r="147" spans="1:22" x14ac:dyDescent="0.2">
      <c r="A147" s="207"/>
      <c r="B147" s="284" t="str">
        <f t="shared" si="18"/>
        <v>25Y</v>
      </c>
      <c r="C147" s="284" t="str">
        <f t="shared" si="19"/>
        <v>8F</v>
      </c>
      <c r="D147" s="285" t="str">
        <f t="shared" si="16"/>
        <v>EUR8F25Y_Quote</v>
      </c>
      <c r="E147" s="285" t="str">
        <f>_xll.qlSimpleQuote(D147,,RateTickValue,Permanent,Trigger,ObjectOverwrite)</f>
        <v>EUR8F25Y_Quote#0000</v>
      </c>
      <c r="F147" s="286" t="str">
        <f>_xll.ohRangeRetrieveError(E147)</f>
        <v/>
      </c>
      <c r="G147" s="249"/>
      <c r="H147" s="177"/>
      <c r="I147" s="248"/>
      <c r="J147" s="303" t="s">
        <v>32</v>
      </c>
      <c r="K147" s="303" t="str">
        <f t="shared" si="15"/>
        <v>8F</v>
      </c>
      <c r="L147" s="300" t="str">
        <f t="shared" si="17"/>
        <v>EUR8F25Y</v>
      </c>
      <c r="M147" s="300" t="str">
        <v>EUR8F25Y=ICAP</v>
      </c>
      <c r="N147" s="266">
        <v>1.022</v>
      </c>
      <c r="O147" s="205"/>
      <c r="P147" s="266">
        <v>1.022</v>
      </c>
      <c r="Q147" s="205"/>
      <c r="R147" s="266">
        <v>1.022</v>
      </c>
      <c r="S147" s="266">
        <f>_xll.qlSimpleQuoteSetValue(E147,R147/100,Trigger)</f>
        <v>0</v>
      </c>
      <c r="T147" s="208"/>
      <c r="V147" s="178"/>
    </row>
    <row r="148" spans="1:22" x14ac:dyDescent="0.2">
      <c r="A148" s="207"/>
      <c r="B148" s="284" t="str">
        <f t="shared" si="18"/>
        <v>30Y</v>
      </c>
      <c r="C148" s="284" t="str">
        <f t="shared" si="19"/>
        <v>8F</v>
      </c>
      <c r="D148" s="285" t="str">
        <f t="shared" si="16"/>
        <v>EUR8F30Y_Quote</v>
      </c>
      <c r="E148" s="285" t="str">
        <f>_xll.qlSimpleQuote(D148,,RateTickValue,Permanent,Trigger,ObjectOverwrite)</f>
        <v>EUR8F30Y_Quote#0000</v>
      </c>
      <c r="F148" s="286" t="str">
        <f>_xll.ohRangeRetrieveError(E148)</f>
        <v/>
      </c>
      <c r="G148" s="249"/>
      <c r="H148" s="177"/>
      <c r="I148" s="248"/>
      <c r="J148" s="304" t="s">
        <v>27</v>
      </c>
      <c r="K148" s="304" t="str">
        <f t="shared" si="15"/>
        <v>8F</v>
      </c>
      <c r="L148" s="302" t="str">
        <f t="shared" si="17"/>
        <v>EUR8F30Y</v>
      </c>
      <c r="M148" s="302" t="str">
        <v>EUR8F30Y=ICAP</v>
      </c>
      <c r="N148" s="268">
        <v>0.98199999999999998</v>
      </c>
      <c r="O148" s="205"/>
      <c r="P148" s="268">
        <v>0.98199999999999998</v>
      </c>
      <c r="Q148" s="205"/>
      <c r="R148" s="268">
        <v>0.98199999999999998</v>
      </c>
      <c r="S148" s="268">
        <f>_xll.qlSimpleQuoteSetValue(E148,R148/100,Trigger)</f>
        <v>0</v>
      </c>
      <c r="T148" s="208"/>
      <c r="V148" s="178"/>
    </row>
    <row r="149" spans="1:22" x14ac:dyDescent="0.2">
      <c r="A149" s="207"/>
      <c r="B149" s="284" t="str">
        <f t="shared" si="18"/>
        <v>1Y</v>
      </c>
      <c r="C149" s="284" t="str">
        <f t="shared" si="19"/>
        <v>9F</v>
      </c>
      <c r="D149" s="285" t="str">
        <f t="shared" si="16"/>
        <v>EUR9F1Y_Quote</v>
      </c>
      <c r="E149" s="285" t="str">
        <f>_xll.qlSimpleQuote(D149,,RateTickValue,Permanent,Trigger,ObjectOverwrite)</f>
        <v>EUR9F1Y_Quote#0000</v>
      </c>
      <c r="F149" s="286" t="str">
        <f>_xll.ohRangeRetrieveError(E149)</f>
        <v/>
      </c>
      <c r="G149" s="249"/>
      <c r="H149" s="177"/>
      <c r="I149" s="207">
        <v>9</v>
      </c>
      <c r="J149" s="152" t="s">
        <v>5</v>
      </c>
      <c r="K149" s="152" t="str">
        <f t="shared" ref="K149:K166" si="20">$I$149&amp;"F"</f>
        <v>9F</v>
      </c>
      <c r="L149" s="93" t="str">
        <f t="shared" si="17"/>
        <v>EUR9F1Y</v>
      </c>
      <c r="M149" s="93" t="str">
        <v>EUR9F1Y=ICAP</v>
      </c>
      <c r="N149" s="267">
        <v>1.1859999999999999</v>
      </c>
      <c r="O149" s="205"/>
      <c r="P149" s="267">
        <v>1.1859999999999999</v>
      </c>
      <c r="Q149" s="205"/>
      <c r="R149" s="267">
        <v>1.1859999999999999</v>
      </c>
      <c r="S149" s="267">
        <f>_xll.qlSimpleQuoteSetValue(E149,R149/100,Trigger)</f>
        <v>0</v>
      </c>
      <c r="T149" s="208"/>
      <c r="V149" s="178"/>
    </row>
    <row r="150" spans="1:22" x14ac:dyDescent="0.2">
      <c r="A150" s="207"/>
      <c r="B150" s="284" t="str">
        <f t="shared" si="18"/>
        <v>2Y</v>
      </c>
      <c r="C150" s="284" t="str">
        <f t="shared" si="19"/>
        <v>9F</v>
      </c>
      <c r="D150" s="285" t="str">
        <f t="shared" si="16"/>
        <v>EUR9F2Y_Quote</v>
      </c>
      <c r="E150" s="285" t="str">
        <f>_xll.qlSimpleQuote(D150,,RateTickValue,Permanent,Trigger,ObjectOverwrite)</f>
        <v>EUR9F2Y_Quote#0000</v>
      </c>
      <c r="F150" s="286" t="str">
        <f>_xll.ohRangeRetrieveError(E150)</f>
        <v/>
      </c>
      <c r="G150" s="249"/>
      <c r="H150" s="177"/>
      <c r="I150" s="248"/>
      <c r="J150" s="303" t="s">
        <v>55</v>
      </c>
      <c r="K150" s="303" t="str">
        <f t="shared" si="20"/>
        <v>9F</v>
      </c>
      <c r="L150" s="300" t="str">
        <f t="shared" si="17"/>
        <v>EUR9F2Y</v>
      </c>
      <c r="M150" s="300" t="str">
        <v>EUR9F2Y=ICAP</v>
      </c>
      <c r="N150" s="266">
        <v>1.2390000000000001</v>
      </c>
      <c r="O150" s="205"/>
      <c r="P150" s="266">
        <v>1.2390000000000001</v>
      </c>
      <c r="Q150" s="205"/>
      <c r="R150" s="266">
        <v>1.2390000000000001</v>
      </c>
      <c r="S150" s="266">
        <f>_xll.qlSimpleQuoteSetValue(E150,R150/100,Trigger)</f>
        <v>0</v>
      </c>
      <c r="T150" s="208"/>
      <c r="V150" s="178"/>
    </row>
    <row r="151" spans="1:22" x14ac:dyDescent="0.2">
      <c r="A151" s="207"/>
      <c r="B151" s="284" t="str">
        <f t="shared" si="18"/>
        <v>3Y</v>
      </c>
      <c r="C151" s="284" t="str">
        <f t="shared" si="19"/>
        <v>9F</v>
      </c>
      <c r="D151" s="285" t="str">
        <f t="shared" si="16"/>
        <v>EUR9F3Y_Quote</v>
      </c>
      <c r="E151" s="285" t="str">
        <f>_xll.qlSimpleQuote(D151,,RateTickValue,Permanent,Trigger,ObjectOverwrite)</f>
        <v>EUR9F3Y_Quote#0000</v>
      </c>
      <c r="F151" s="286" t="str">
        <f>_xll.ohRangeRetrieveError(E151)</f>
        <v/>
      </c>
      <c r="G151" s="249"/>
      <c r="H151" s="177"/>
      <c r="I151" s="248"/>
      <c r="J151" s="303" t="s">
        <v>54</v>
      </c>
      <c r="K151" s="303" t="str">
        <f t="shared" si="20"/>
        <v>9F</v>
      </c>
      <c r="L151" s="300" t="str">
        <f t="shared" si="17"/>
        <v>EUR9F3Y</v>
      </c>
      <c r="M151" s="300" t="str">
        <v>EUR9F3Y=ICAP</v>
      </c>
      <c r="N151" s="266">
        <v>1.2770000000000001</v>
      </c>
      <c r="O151" s="205"/>
      <c r="P151" s="266">
        <v>1.2770000000000001</v>
      </c>
      <c r="Q151" s="205"/>
      <c r="R151" s="266">
        <v>1.2770000000000001</v>
      </c>
      <c r="S151" s="266">
        <f>_xll.qlSimpleQuoteSetValue(E151,R151/100,Trigger)</f>
        <v>0</v>
      </c>
      <c r="T151" s="208"/>
      <c r="V151" s="178"/>
    </row>
    <row r="152" spans="1:22" x14ac:dyDescent="0.2">
      <c r="A152" s="207"/>
      <c r="B152" s="284" t="str">
        <f t="shared" si="18"/>
        <v>4Y</v>
      </c>
      <c r="C152" s="284" t="str">
        <f t="shared" si="19"/>
        <v>9F</v>
      </c>
      <c r="D152" s="285" t="str">
        <f t="shared" si="16"/>
        <v>EUR9F4Y_Quote</v>
      </c>
      <c r="E152" s="285" t="str">
        <f>_xll.qlSimpleQuote(D152,,RateTickValue,Permanent,Trigger,ObjectOverwrite)</f>
        <v>EUR9F4Y_Quote#0000</v>
      </c>
      <c r="F152" s="286" t="str">
        <f>_xll.ohRangeRetrieveError(E152)</f>
        <v/>
      </c>
      <c r="G152" s="249"/>
      <c r="H152" s="177"/>
      <c r="I152" s="248"/>
      <c r="J152" s="303" t="s">
        <v>53</v>
      </c>
      <c r="K152" s="303" t="str">
        <f t="shared" si="20"/>
        <v>9F</v>
      </c>
      <c r="L152" s="300" t="str">
        <f t="shared" si="17"/>
        <v>EUR9F4Y</v>
      </c>
      <c r="M152" s="300" t="str">
        <v>EUR9F4Y=ICAP</v>
      </c>
      <c r="N152" s="266">
        <v>1.294</v>
      </c>
      <c r="O152" s="205"/>
      <c r="P152" s="266">
        <v>1.294</v>
      </c>
      <c r="Q152" s="205"/>
      <c r="R152" s="266">
        <v>1.294</v>
      </c>
      <c r="S152" s="266">
        <f>_xll.qlSimpleQuoteSetValue(E152,R152/100,Trigger)</f>
        <v>0</v>
      </c>
      <c r="T152" s="208"/>
      <c r="V152" s="178"/>
    </row>
    <row r="153" spans="1:22" x14ac:dyDescent="0.2">
      <c r="A153" s="207"/>
      <c r="B153" s="284" t="str">
        <f t="shared" si="18"/>
        <v>5Y</v>
      </c>
      <c r="C153" s="284" t="str">
        <f t="shared" si="19"/>
        <v>9F</v>
      </c>
      <c r="D153" s="285" t="str">
        <f t="shared" si="16"/>
        <v>EUR9F5Y_Quote</v>
      </c>
      <c r="E153" s="285" t="str">
        <f>_xll.qlSimpleQuote(D153,,RateTickValue,Permanent,Trigger,ObjectOverwrite)</f>
        <v>EUR9F5Y_Quote#0000</v>
      </c>
      <c r="F153" s="286" t="str">
        <f>_xll.ohRangeRetrieveError(E153)</f>
        <v/>
      </c>
      <c r="G153" s="249"/>
      <c r="H153" s="177"/>
      <c r="I153" s="248"/>
      <c r="J153" s="303" t="s">
        <v>52</v>
      </c>
      <c r="K153" s="303" t="str">
        <f t="shared" si="20"/>
        <v>9F</v>
      </c>
      <c r="L153" s="300" t="str">
        <f t="shared" si="17"/>
        <v>EUR9F5Y</v>
      </c>
      <c r="M153" s="300" t="str">
        <v>EUR9F5Y=ICAP</v>
      </c>
      <c r="N153" s="266">
        <v>1.3049999999999999</v>
      </c>
      <c r="O153" s="205"/>
      <c r="P153" s="266">
        <v>1.3049999999999999</v>
      </c>
      <c r="Q153" s="205"/>
      <c r="R153" s="266">
        <v>1.3049999999999999</v>
      </c>
      <c r="S153" s="266">
        <f>_xll.qlSimpleQuoteSetValue(E153,R153/100,Trigger)</f>
        <v>0</v>
      </c>
      <c r="T153" s="208"/>
      <c r="V153" s="178"/>
    </row>
    <row r="154" spans="1:22" x14ac:dyDescent="0.2">
      <c r="A154" s="207"/>
      <c r="B154" s="284" t="str">
        <f t="shared" si="18"/>
        <v>6Y</v>
      </c>
      <c r="C154" s="284" t="str">
        <f t="shared" si="19"/>
        <v>9F</v>
      </c>
      <c r="D154" s="285" t="str">
        <f t="shared" si="16"/>
        <v>EUR9F6Y_Quote</v>
      </c>
      <c r="E154" s="285" t="str">
        <f>_xll.qlSimpleQuote(D154,,RateTickValue,Permanent,Trigger,ObjectOverwrite)</f>
        <v>EUR9F6Y_Quote#0000</v>
      </c>
      <c r="F154" s="286" t="str">
        <f>_xll.ohRangeRetrieveError(E154)</f>
        <v/>
      </c>
      <c r="G154" s="249"/>
      <c r="H154" s="177"/>
      <c r="I154" s="248"/>
      <c r="J154" s="303" t="s">
        <v>51</v>
      </c>
      <c r="K154" s="303" t="str">
        <f t="shared" si="20"/>
        <v>9F</v>
      </c>
      <c r="L154" s="300" t="str">
        <f t="shared" si="17"/>
        <v>EUR9F6Y</v>
      </c>
      <c r="M154" s="300" t="str">
        <v>EUR9F6Y=ICAP</v>
      </c>
      <c r="N154" s="266">
        <v>1.3089999999999999</v>
      </c>
      <c r="O154" s="205"/>
      <c r="P154" s="266">
        <v>1.3089999999999999</v>
      </c>
      <c r="Q154" s="205"/>
      <c r="R154" s="266">
        <v>1.3089999999999999</v>
      </c>
      <c r="S154" s="266">
        <f>_xll.qlSimpleQuoteSetValue(E154,R154/100,Trigger)</f>
        <v>0</v>
      </c>
      <c r="T154" s="208"/>
      <c r="V154" s="178"/>
    </row>
    <row r="155" spans="1:22" x14ac:dyDescent="0.2">
      <c r="A155" s="207"/>
      <c r="B155" s="284" t="str">
        <f t="shared" si="18"/>
        <v>7Y</v>
      </c>
      <c r="C155" s="284" t="str">
        <f t="shared" si="19"/>
        <v>9F</v>
      </c>
      <c r="D155" s="285" t="str">
        <f t="shared" si="16"/>
        <v>EUR9F7Y_Quote</v>
      </c>
      <c r="E155" s="285" t="str">
        <f>_xll.qlSimpleQuote(D155,,RateTickValue,Permanent,Trigger,ObjectOverwrite)</f>
        <v>EUR9F7Y_Quote#0000</v>
      </c>
      <c r="F155" s="286" t="str">
        <f>_xll.ohRangeRetrieveError(E155)</f>
        <v/>
      </c>
      <c r="G155" s="249"/>
      <c r="H155" s="177"/>
      <c r="I155" s="248"/>
      <c r="J155" s="303" t="s">
        <v>50</v>
      </c>
      <c r="K155" s="303" t="str">
        <f t="shared" si="20"/>
        <v>9F</v>
      </c>
      <c r="L155" s="300" t="str">
        <f t="shared" si="17"/>
        <v>EUR9F7Y</v>
      </c>
      <c r="M155" s="300" t="str">
        <v>EUR9F7Y=ICAP</v>
      </c>
      <c r="N155" s="266">
        <v>1.304</v>
      </c>
      <c r="O155" s="205"/>
      <c r="P155" s="266">
        <v>1.304</v>
      </c>
      <c r="Q155" s="205"/>
      <c r="R155" s="266">
        <v>1.304</v>
      </c>
      <c r="S155" s="266">
        <f>_xll.qlSimpleQuoteSetValue(E155,R155/100,Trigger)</f>
        <v>0</v>
      </c>
      <c r="T155" s="208"/>
      <c r="V155" s="178"/>
    </row>
    <row r="156" spans="1:22" x14ac:dyDescent="0.2">
      <c r="A156" s="207"/>
      <c r="B156" s="284" t="str">
        <f t="shared" si="18"/>
        <v>8Y</v>
      </c>
      <c r="C156" s="284" t="str">
        <f t="shared" si="19"/>
        <v>9F</v>
      </c>
      <c r="D156" s="285" t="str">
        <f t="shared" si="16"/>
        <v>EUR9F8Y_Quote</v>
      </c>
      <c r="E156" s="285" t="str">
        <f>_xll.qlSimpleQuote(D156,,RateTickValue,Permanent,Trigger,ObjectOverwrite)</f>
        <v>EUR9F8Y_Quote#0000</v>
      </c>
      <c r="F156" s="286" t="str">
        <f>_xll.ohRangeRetrieveError(E156)</f>
        <v/>
      </c>
      <c r="G156" s="249"/>
      <c r="H156" s="177"/>
      <c r="I156" s="248"/>
      <c r="J156" s="303" t="s">
        <v>49</v>
      </c>
      <c r="K156" s="303" t="str">
        <f t="shared" si="20"/>
        <v>9F</v>
      </c>
      <c r="L156" s="300" t="str">
        <f t="shared" si="17"/>
        <v>EUR9F8Y</v>
      </c>
      <c r="M156" s="300" t="str">
        <v>EUR9F8Y=ICAP</v>
      </c>
      <c r="N156" s="266">
        <v>1.29</v>
      </c>
      <c r="O156" s="205"/>
      <c r="P156" s="266">
        <v>1.29</v>
      </c>
      <c r="Q156" s="205"/>
      <c r="R156" s="266">
        <v>1.29</v>
      </c>
      <c r="S156" s="266">
        <f>_xll.qlSimpleQuoteSetValue(E156,R156/100,Trigger)</f>
        <v>0</v>
      </c>
      <c r="T156" s="208"/>
      <c r="V156" s="178"/>
    </row>
    <row r="157" spans="1:22" x14ac:dyDescent="0.2">
      <c r="A157" s="207"/>
      <c r="B157" s="284" t="str">
        <f t="shared" si="18"/>
        <v>9Y</v>
      </c>
      <c r="C157" s="284" t="str">
        <f t="shared" si="19"/>
        <v>9F</v>
      </c>
      <c r="D157" s="285" t="str">
        <f t="shared" si="16"/>
        <v>EUR9F9Y_Quote</v>
      </c>
      <c r="E157" s="285" t="str">
        <f>_xll.qlSimpleQuote(D157,,RateTickValue,Permanent,Trigger,ObjectOverwrite)</f>
        <v>EUR9F9Y_Quote#0000</v>
      </c>
      <c r="F157" s="286" t="str">
        <f>_xll.ohRangeRetrieveError(E157)</f>
        <v/>
      </c>
      <c r="G157" s="249"/>
      <c r="H157" s="177"/>
      <c r="I157" s="248"/>
      <c r="J157" s="303" t="s">
        <v>48</v>
      </c>
      <c r="K157" s="303" t="str">
        <f t="shared" si="20"/>
        <v>9F</v>
      </c>
      <c r="L157" s="300" t="str">
        <f t="shared" si="17"/>
        <v>EUR9F9Y</v>
      </c>
      <c r="M157" s="300" t="str">
        <v>EUR9F9Y=ICAP</v>
      </c>
      <c r="N157" s="266">
        <v>1.2750000000000001</v>
      </c>
      <c r="O157" s="205"/>
      <c r="P157" s="266">
        <v>1.2750000000000001</v>
      </c>
      <c r="Q157" s="205"/>
      <c r="R157" s="266">
        <v>1.2750000000000001</v>
      </c>
      <c r="S157" s="266">
        <f>_xll.qlSimpleQuoteSetValue(E157,R157/100,Trigger)</f>
        <v>0</v>
      </c>
      <c r="T157" s="208"/>
      <c r="V157" s="178"/>
    </row>
    <row r="158" spans="1:22" x14ac:dyDescent="0.2">
      <c r="A158" s="207"/>
      <c r="B158" s="284" t="str">
        <f t="shared" si="18"/>
        <v>10Y</v>
      </c>
      <c r="C158" s="284" t="str">
        <f t="shared" si="19"/>
        <v>9F</v>
      </c>
      <c r="D158" s="285" t="str">
        <f t="shared" si="16"/>
        <v>EUR9F10Y_Quote</v>
      </c>
      <c r="E158" s="285" t="str">
        <f>_xll.qlSimpleQuote(D158,,RateTickValue,Permanent,Trigger,ObjectOverwrite)</f>
        <v>EUR9F10Y_Quote#0000</v>
      </c>
      <c r="F158" s="286" t="str">
        <f>_xll.ohRangeRetrieveError(E158)</f>
        <v/>
      </c>
      <c r="G158" s="249"/>
      <c r="H158" s="177"/>
      <c r="I158" s="248"/>
      <c r="J158" s="303" t="s">
        <v>47</v>
      </c>
      <c r="K158" s="303" t="str">
        <f t="shared" si="20"/>
        <v>9F</v>
      </c>
      <c r="L158" s="300" t="str">
        <f t="shared" si="17"/>
        <v>EUR9F10Y</v>
      </c>
      <c r="M158" s="300" t="str">
        <v>EUR9F10Y=ICAP</v>
      </c>
      <c r="N158" s="266">
        <v>1.2550000000000001</v>
      </c>
      <c r="O158" s="205"/>
      <c r="P158" s="266">
        <v>1.2550000000000001</v>
      </c>
      <c r="Q158" s="205"/>
      <c r="R158" s="266">
        <v>1.2550000000000001</v>
      </c>
      <c r="S158" s="266">
        <f>_xll.qlSimpleQuoteSetValue(E158,R158/100,Trigger)</f>
        <v>0</v>
      </c>
      <c r="T158" s="208"/>
      <c r="V158" s="178"/>
    </row>
    <row r="159" spans="1:22" x14ac:dyDescent="0.2">
      <c r="A159" s="207"/>
      <c r="B159" s="284" t="str">
        <f t="shared" si="18"/>
        <v>11Y</v>
      </c>
      <c r="C159" s="284" t="str">
        <f t="shared" si="19"/>
        <v>9F</v>
      </c>
      <c r="D159" s="285" t="str">
        <f t="shared" si="16"/>
        <v>EUR9F11Y_Quote</v>
      </c>
      <c r="E159" s="285" t="str">
        <f>_xll.qlSimpleQuote(D159,,RateTickValue,Permanent,Trigger,ObjectOverwrite)</f>
        <v>EUR9F11Y_Quote#0000</v>
      </c>
      <c r="F159" s="286" t="str">
        <f>_xll.ohRangeRetrieveError(E159)</f>
        <v/>
      </c>
      <c r="G159" s="249"/>
      <c r="H159" s="177"/>
      <c r="I159" s="248"/>
      <c r="J159" s="303" t="s">
        <v>46</v>
      </c>
      <c r="K159" s="303" t="str">
        <f t="shared" si="20"/>
        <v>9F</v>
      </c>
      <c r="L159" s="300" t="str">
        <f t="shared" si="17"/>
        <v>EUR9F11Y</v>
      </c>
      <c r="M159" s="300" t="str">
        <v>EUR9F11Y=ICAP</v>
      </c>
      <c r="N159" s="266">
        <v>1.236</v>
      </c>
      <c r="O159" s="205"/>
      <c r="P159" s="266">
        <v>1.236</v>
      </c>
      <c r="Q159" s="205"/>
      <c r="R159" s="266">
        <v>1.236</v>
      </c>
      <c r="S159" s="266">
        <f>_xll.qlSimpleQuoteSetValue(E159,R159/100,Trigger)</f>
        <v>0</v>
      </c>
      <c r="T159" s="208"/>
      <c r="V159" s="178"/>
    </row>
    <row r="160" spans="1:22" x14ac:dyDescent="0.2">
      <c r="A160" s="207"/>
      <c r="B160" s="284" t="str">
        <f t="shared" si="18"/>
        <v>12Y</v>
      </c>
      <c r="C160" s="284" t="str">
        <f t="shared" si="19"/>
        <v>9F</v>
      </c>
      <c r="D160" s="285" t="str">
        <f t="shared" si="16"/>
        <v>EUR9F12Y_Quote</v>
      </c>
      <c r="E160" s="285" t="str">
        <f>_xll.qlSimpleQuote(D160,,RateTickValue,Permanent,Trigger,ObjectOverwrite)</f>
        <v>EUR9F12Y_Quote#0000</v>
      </c>
      <c r="F160" s="286" t="str">
        <f>_xll.ohRangeRetrieveError(E160)</f>
        <v/>
      </c>
      <c r="G160" s="249"/>
      <c r="H160" s="177"/>
      <c r="I160" s="248"/>
      <c r="J160" s="303" t="s">
        <v>45</v>
      </c>
      <c r="K160" s="303" t="str">
        <f t="shared" si="20"/>
        <v>9F</v>
      </c>
      <c r="L160" s="300" t="str">
        <f t="shared" si="17"/>
        <v>EUR9F12Y</v>
      </c>
      <c r="M160" s="300" t="str">
        <v>EUR9F12Y=ICAP</v>
      </c>
      <c r="N160" s="266">
        <v>1.2170000000000001</v>
      </c>
      <c r="O160" s="205"/>
      <c r="P160" s="266">
        <v>1.2170000000000001</v>
      </c>
      <c r="Q160" s="205"/>
      <c r="R160" s="266">
        <v>1.2170000000000001</v>
      </c>
      <c r="S160" s="266">
        <f>_xll.qlSimpleQuoteSetValue(E160,R160/100,Trigger)</f>
        <v>0</v>
      </c>
      <c r="T160" s="208"/>
      <c r="V160" s="178"/>
    </row>
    <row r="161" spans="1:22" x14ac:dyDescent="0.2">
      <c r="A161" s="207"/>
      <c r="B161" s="284" t="str">
        <f t="shared" si="18"/>
        <v>13Y</v>
      </c>
      <c r="C161" s="284" t="str">
        <f t="shared" si="19"/>
        <v>9F</v>
      </c>
      <c r="D161" s="285" t="str">
        <f t="shared" si="16"/>
        <v>EUR9F13Y_Quote</v>
      </c>
      <c r="E161" s="285" t="str">
        <f>_xll.qlSimpleQuote(D161,,RateTickValue,Permanent,Trigger,ObjectOverwrite)</f>
        <v>EUR9F13Y_Quote#0000</v>
      </c>
      <c r="F161" s="286" t="str">
        <f>_xll.ohRangeRetrieveError(E161)</f>
        <v/>
      </c>
      <c r="G161" s="249"/>
      <c r="H161" s="177"/>
      <c r="I161" s="248"/>
      <c r="J161" s="303" t="s">
        <v>44</v>
      </c>
      <c r="K161" s="303" t="str">
        <f t="shared" si="20"/>
        <v>9F</v>
      </c>
      <c r="L161" s="300" t="str">
        <f t="shared" si="17"/>
        <v>EUR9F13Y</v>
      </c>
      <c r="M161" s="300" t="str">
        <v>EUR9F13Y=ICAP</v>
      </c>
      <c r="N161" s="266">
        <v>1.1970000000000001</v>
      </c>
      <c r="O161" s="205"/>
      <c r="P161" s="266">
        <v>1.1970000000000001</v>
      </c>
      <c r="Q161" s="205"/>
      <c r="R161" s="266">
        <v>1.1970000000000001</v>
      </c>
      <c r="S161" s="266">
        <f>_xll.qlSimpleQuoteSetValue(E161,R161/100,Trigger)</f>
        <v>0</v>
      </c>
      <c r="T161" s="208"/>
      <c r="V161" s="178"/>
    </row>
    <row r="162" spans="1:22" x14ac:dyDescent="0.2">
      <c r="A162" s="207"/>
      <c r="B162" s="284" t="str">
        <f t="shared" si="18"/>
        <v>14Y</v>
      </c>
      <c r="C162" s="284" t="str">
        <f t="shared" si="19"/>
        <v>9F</v>
      </c>
      <c r="D162" s="285" t="str">
        <f t="shared" si="16"/>
        <v>EUR9F14Y_Quote</v>
      </c>
      <c r="E162" s="285" t="str">
        <f>_xll.qlSimpleQuote(D162,,RateTickValue,Permanent,Trigger,ObjectOverwrite)</f>
        <v>EUR9F14Y_Quote#0000</v>
      </c>
      <c r="F162" s="286" t="str">
        <f>_xll.ohRangeRetrieveError(E162)</f>
        <v/>
      </c>
      <c r="G162" s="249"/>
      <c r="H162" s="177"/>
      <c r="I162" s="248"/>
      <c r="J162" s="303" t="s">
        <v>43</v>
      </c>
      <c r="K162" s="303" t="str">
        <f t="shared" si="20"/>
        <v>9F</v>
      </c>
      <c r="L162" s="300" t="str">
        <f t="shared" si="17"/>
        <v>EUR9F14Y</v>
      </c>
      <c r="M162" s="300" t="str">
        <v>EUR9F14Y=ICAP</v>
      </c>
      <c r="N162" s="266">
        <v>1.177</v>
      </c>
      <c r="O162" s="205"/>
      <c r="P162" s="266">
        <v>1.177</v>
      </c>
      <c r="Q162" s="205"/>
      <c r="R162" s="266">
        <v>1.177</v>
      </c>
      <c r="S162" s="266">
        <f>_xll.qlSimpleQuoteSetValue(E162,R162/100,Trigger)</f>
        <v>0</v>
      </c>
      <c r="T162" s="208"/>
      <c r="V162" s="178"/>
    </row>
    <row r="163" spans="1:22" x14ac:dyDescent="0.2">
      <c r="A163" s="207"/>
      <c r="B163" s="284" t="str">
        <f t="shared" si="18"/>
        <v>15Y</v>
      </c>
      <c r="C163" s="284" t="str">
        <f t="shared" si="19"/>
        <v>9F</v>
      </c>
      <c r="D163" s="285" t="str">
        <f t="shared" si="16"/>
        <v>EUR9F15Y_Quote</v>
      </c>
      <c r="E163" s="285" t="str">
        <f>_xll.qlSimpleQuote(D163,,RateTickValue,Permanent,Trigger,ObjectOverwrite)</f>
        <v>EUR9F15Y_Quote#0000</v>
      </c>
      <c r="F163" s="286" t="str">
        <f>_xll.ohRangeRetrieveError(E163)</f>
        <v/>
      </c>
      <c r="G163" s="249"/>
      <c r="H163" s="177"/>
      <c r="I163" s="248"/>
      <c r="J163" s="303" t="s">
        <v>42</v>
      </c>
      <c r="K163" s="303" t="str">
        <f t="shared" si="20"/>
        <v>9F</v>
      </c>
      <c r="L163" s="300" t="str">
        <f t="shared" si="17"/>
        <v>EUR9F15Y</v>
      </c>
      <c r="M163" s="300" t="str">
        <v>EUR9F15Y=ICAP</v>
      </c>
      <c r="N163" s="266">
        <v>1.157</v>
      </c>
      <c r="O163" s="205"/>
      <c r="P163" s="266">
        <v>1.157</v>
      </c>
      <c r="Q163" s="205"/>
      <c r="R163" s="266">
        <v>1.157</v>
      </c>
      <c r="S163" s="266">
        <f>_xll.qlSimpleQuoteSetValue(E163,R163/100,Trigger)</f>
        <v>0</v>
      </c>
      <c r="T163" s="208"/>
      <c r="V163" s="178"/>
    </row>
    <row r="164" spans="1:22" x14ac:dyDescent="0.2">
      <c r="A164" s="207"/>
      <c r="B164" s="284" t="str">
        <f t="shared" si="18"/>
        <v>20Y</v>
      </c>
      <c r="C164" s="284" t="str">
        <f t="shared" si="19"/>
        <v>9F</v>
      </c>
      <c r="D164" s="285" t="str">
        <f t="shared" si="16"/>
        <v>EUR9F20Y_Quote</v>
      </c>
      <c r="E164" s="285" t="str">
        <f>_xll.qlSimpleQuote(D164,,RateTickValue,Permanent,Trigger,ObjectOverwrite)</f>
        <v>EUR9F20Y_Quote#0000</v>
      </c>
      <c r="F164" s="286" t="str">
        <f>_xll.ohRangeRetrieveError(E164)</f>
        <v/>
      </c>
      <c r="G164" s="249"/>
      <c r="H164" s="177"/>
      <c r="I164" s="248"/>
      <c r="J164" s="303" t="s">
        <v>37</v>
      </c>
      <c r="K164" s="303" t="str">
        <f t="shared" si="20"/>
        <v>9F</v>
      </c>
      <c r="L164" s="300" t="str">
        <f t="shared" si="17"/>
        <v>EUR9F20Y</v>
      </c>
      <c r="M164" s="300" t="str">
        <v>EUR9F20Y=ICAP</v>
      </c>
      <c r="N164" s="266">
        <v>1.07</v>
      </c>
      <c r="O164" s="205"/>
      <c r="P164" s="266">
        <v>1.07</v>
      </c>
      <c r="Q164" s="205"/>
      <c r="R164" s="266">
        <v>1.07</v>
      </c>
      <c r="S164" s="266">
        <f>_xll.qlSimpleQuoteSetValue(E164,R164/100,Trigger)</f>
        <v>0</v>
      </c>
      <c r="T164" s="208"/>
      <c r="V164" s="178"/>
    </row>
    <row r="165" spans="1:22" x14ac:dyDescent="0.2">
      <c r="A165" s="207"/>
      <c r="B165" s="284" t="str">
        <f t="shared" si="18"/>
        <v>25Y</v>
      </c>
      <c r="C165" s="284" t="str">
        <f t="shared" si="19"/>
        <v>9F</v>
      </c>
      <c r="D165" s="285" t="str">
        <f t="shared" si="16"/>
        <v>EUR9F25Y_Quote</v>
      </c>
      <c r="E165" s="285" t="str">
        <f>_xll.qlSimpleQuote(D165,,RateTickValue,Permanent,Trigger,ObjectOverwrite)</f>
        <v>EUR9F25Y_Quote#0000</v>
      </c>
      <c r="F165" s="286" t="str">
        <f>_xll.ohRangeRetrieveError(E165)</f>
        <v/>
      </c>
      <c r="G165" s="249"/>
      <c r="H165" s="177"/>
      <c r="I165" s="248"/>
      <c r="J165" s="303" t="s">
        <v>32</v>
      </c>
      <c r="K165" s="303" t="str">
        <f t="shared" si="20"/>
        <v>9F</v>
      </c>
      <c r="L165" s="300" t="str">
        <f t="shared" si="17"/>
        <v>EUR9F25Y</v>
      </c>
      <c r="M165" s="300" t="str">
        <v>EUR9F25Y=ICAP</v>
      </c>
      <c r="N165" s="266">
        <v>1.01</v>
      </c>
      <c r="O165" s="205"/>
      <c r="P165" s="266">
        <v>1.01</v>
      </c>
      <c r="Q165" s="205"/>
      <c r="R165" s="266">
        <v>1.01</v>
      </c>
      <c r="S165" s="266">
        <f>_xll.qlSimpleQuoteSetValue(E165,R165/100,Trigger)</f>
        <v>0</v>
      </c>
      <c r="T165" s="208"/>
      <c r="V165" s="178"/>
    </row>
    <row r="166" spans="1:22" x14ac:dyDescent="0.2">
      <c r="A166" s="207"/>
      <c r="B166" s="284" t="str">
        <f t="shared" si="18"/>
        <v>30Y</v>
      </c>
      <c r="C166" s="284" t="str">
        <f t="shared" si="19"/>
        <v>9F</v>
      </c>
      <c r="D166" s="285" t="str">
        <f t="shared" si="16"/>
        <v>EUR9F30Y_Quote</v>
      </c>
      <c r="E166" s="285" t="str">
        <f>_xll.qlSimpleQuote(D166,,RateTickValue,Permanent,Trigger,ObjectOverwrite)</f>
        <v>EUR9F30Y_Quote#0000</v>
      </c>
      <c r="F166" s="286" t="str">
        <f>_xll.ohRangeRetrieveError(E166)</f>
        <v/>
      </c>
      <c r="G166" s="249"/>
      <c r="H166" s="177"/>
      <c r="I166" s="248"/>
      <c r="J166" s="304" t="s">
        <v>27</v>
      </c>
      <c r="K166" s="304" t="str">
        <f t="shared" si="20"/>
        <v>9F</v>
      </c>
      <c r="L166" s="302" t="str">
        <f t="shared" si="17"/>
        <v>EUR9F30Y</v>
      </c>
      <c r="M166" s="302" t="str">
        <v>EUR9F30Y=ICAP</v>
      </c>
      <c r="N166" s="268">
        <v>0.97</v>
      </c>
      <c r="O166" s="205"/>
      <c r="P166" s="268">
        <v>0.97</v>
      </c>
      <c r="Q166" s="205"/>
      <c r="R166" s="268">
        <v>0.97</v>
      </c>
      <c r="S166" s="268">
        <f>_xll.qlSimpleQuoteSetValue(E166,R166/100,Trigger)</f>
        <v>0</v>
      </c>
      <c r="T166" s="208"/>
      <c r="V166" s="178"/>
    </row>
    <row r="167" spans="1:22" x14ac:dyDescent="0.2">
      <c r="A167" s="207"/>
      <c r="B167" s="284" t="str">
        <f t="shared" si="18"/>
        <v>1Y</v>
      </c>
      <c r="C167" s="284" t="str">
        <f t="shared" si="19"/>
        <v>10F</v>
      </c>
      <c r="D167" s="285" t="str">
        <f t="shared" si="16"/>
        <v>EUR10F1Y_Quote</v>
      </c>
      <c r="E167" s="285" t="str">
        <f>_xll.qlSimpleQuote(D167,,RateTickValue,Permanent,Trigger,ObjectOverwrite)</f>
        <v>EUR10F1Y_Quote#0000</v>
      </c>
      <c r="F167" s="286" t="str">
        <f>_xll.ohRangeRetrieveError(E167)</f>
        <v/>
      </c>
      <c r="G167" s="249"/>
      <c r="H167" s="177"/>
      <c r="I167" s="207">
        <v>10</v>
      </c>
      <c r="J167" s="152" t="s">
        <v>5</v>
      </c>
      <c r="K167" s="152" t="str">
        <f t="shared" ref="K167:K184" si="21">$I$167&amp;"F"</f>
        <v>10F</v>
      </c>
      <c r="L167" s="93" t="str">
        <f t="shared" si="17"/>
        <v>EUR10F1Y</v>
      </c>
      <c r="M167" s="93" t="str">
        <v>EUR10F1Y=ICAP</v>
      </c>
      <c r="N167" s="267">
        <v>1.2929999999999999</v>
      </c>
      <c r="O167" s="205"/>
      <c r="P167" s="267">
        <v>1.2929999999999999</v>
      </c>
      <c r="Q167" s="205"/>
      <c r="R167" s="267">
        <v>1.2929999999999999</v>
      </c>
      <c r="S167" s="267">
        <f>_xll.qlSimpleQuoteSetValue(E167,R167/100,Trigger)</f>
        <v>0</v>
      </c>
      <c r="T167" s="208"/>
      <c r="V167" s="178"/>
    </row>
    <row r="168" spans="1:22" x14ac:dyDescent="0.2">
      <c r="A168" s="207"/>
      <c r="B168" s="284" t="str">
        <f t="shared" si="18"/>
        <v>2Y</v>
      </c>
      <c r="C168" s="284" t="str">
        <f t="shared" si="19"/>
        <v>10F</v>
      </c>
      <c r="D168" s="285" t="str">
        <f t="shared" si="16"/>
        <v>EUR10F2Y_Quote</v>
      </c>
      <c r="E168" s="285" t="str">
        <f>_xll.qlSimpleQuote(D168,,RateTickValue,Permanent,Trigger,ObjectOverwrite)</f>
        <v>EUR10F2Y_Quote#0000</v>
      </c>
      <c r="F168" s="286" t="str">
        <f>_xll.ohRangeRetrieveError(E168)</f>
        <v/>
      </c>
      <c r="G168" s="249"/>
      <c r="H168" s="177"/>
      <c r="I168" s="248"/>
      <c r="J168" s="303" t="s">
        <v>55</v>
      </c>
      <c r="K168" s="303" t="str">
        <f t="shared" si="21"/>
        <v>10F</v>
      </c>
      <c r="L168" s="300" t="str">
        <f t="shared" si="17"/>
        <v>EUR10F2Y</v>
      </c>
      <c r="M168" s="300" t="str">
        <v>EUR10F2Y=ICAP</v>
      </c>
      <c r="N168" s="266">
        <v>1.3240000000000001</v>
      </c>
      <c r="O168" s="205"/>
      <c r="P168" s="266">
        <v>1.3240000000000001</v>
      </c>
      <c r="Q168" s="205"/>
      <c r="R168" s="266">
        <v>1.3240000000000001</v>
      </c>
      <c r="S168" s="266">
        <f>_xll.qlSimpleQuoteSetValue(E168,R168/100,Trigger)</f>
        <v>0</v>
      </c>
      <c r="T168" s="208"/>
      <c r="V168" s="178"/>
    </row>
    <row r="169" spans="1:22" x14ac:dyDescent="0.2">
      <c r="A169" s="207"/>
      <c r="B169" s="284" t="str">
        <f t="shared" si="18"/>
        <v>3Y</v>
      </c>
      <c r="C169" s="284" t="str">
        <f t="shared" si="19"/>
        <v>10F</v>
      </c>
      <c r="D169" s="285" t="str">
        <f t="shared" si="16"/>
        <v>EUR10F3Y_Quote</v>
      </c>
      <c r="E169" s="285" t="str">
        <f>_xll.qlSimpleQuote(D169,,RateTickValue,Permanent,Trigger,ObjectOverwrite)</f>
        <v>EUR10F3Y_Quote#0000</v>
      </c>
      <c r="F169" s="286" t="str">
        <f>_xll.ohRangeRetrieveError(E169)</f>
        <v/>
      </c>
      <c r="G169" s="249"/>
      <c r="H169" s="177"/>
      <c r="I169" s="248"/>
      <c r="J169" s="303" t="s">
        <v>54</v>
      </c>
      <c r="K169" s="303" t="str">
        <f t="shared" si="21"/>
        <v>10F</v>
      </c>
      <c r="L169" s="300" t="str">
        <f t="shared" si="17"/>
        <v>EUR10F3Y</v>
      </c>
      <c r="M169" s="300" t="str">
        <v>EUR10F3Y=ICAP</v>
      </c>
      <c r="N169" s="266">
        <v>1.3320000000000001</v>
      </c>
      <c r="O169" s="205"/>
      <c r="P169" s="266">
        <v>1.3320000000000001</v>
      </c>
      <c r="Q169" s="205"/>
      <c r="R169" s="266">
        <v>1.3320000000000001</v>
      </c>
      <c r="S169" s="266">
        <f>_xll.qlSimpleQuoteSetValue(E169,R169/100,Trigger)</f>
        <v>0</v>
      </c>
      <c r="T169" s="208"/>
      <c r="V169" s="178"/>
    </row>
    <row r="170" spans="1:22" x14ac:dyDescent="0.2">
      <c r="A170" s="207"/>
      <c r="B170" s="284" t="str">
        <f t="shared" si="18"/>
        <v>4Y</v>
      </c>
      <c r="C170" s="284" t="str">
        <f t="shared" si="19"/>
        <v>10F</v>
      </c>
      <c r="D170" s="285" t="str">
        <f t="shared" si="16"/>
        <v>EUR10F4Y_Quote</v>
      </c>
      <c r="E170" s="285" t="str">
        <f>_xll.qlSimpleQuote(D170,,RateTickValue,Permanent,Trigger,ObjectOverwrite)</f>
        <v>EUR10F4Y_Quote#0000</v>
      </c>
      <c r="F170" s="286" t="str">
        <f>_xll.ohRangeRetrieveError(E170)</f>
        <v/>
      </c>
      <c r="G170" s="249"/>
      <c r="H170" s="177"/>
      <c r="I170" s="248"/>
      <c r="J170" s="303" t="s">
        <v>53</v>
      </c>
      <c r="K170" s="303" t="str">
        <f t="shared" si="21"/>
        <v>10F</v>
      </c>
      <c r="L170" s="300" t="str">
        <f t="shared" si="17"/>
        <v>EUR10F4Y</v>
      </c>
      <c r="M170" s="300" t="str">
        <v>EUR10F4Y=ICAP</v>
      </c>
      <c r="N170" s="266">
        <v>1.335</v>
      </c>
      <c r="O170" s="205"/>
      <c r="P170" s="266">
        <v>1.335</v>
      </c>
      <c r="Q170" s="205"/>
      <c r="R170" s="266">
        <v>1.335</v>
      </c>
      <c r="S170" s="266">
        <f>_xll.qlSimpleQuoteSetValue(E170,R170/100,Trigger)</f>
        <v>0</v>
      </c>
      <c r="T170" s="208"/>
      <c r="V170" s="178"/>
    </row>
    <row r="171" spans="1:22" x14ac:dyDescent="0.2">
      <c r="A171" s="207"/>
      <c r="B171" s="284" t="str">
        <f t="shared" si="18"/>
        <v>5Y</v>
      </c>
      <c r="C171" s="284" t="str">
        <f t="shared" si="19"/>
        <v>10F</v>
      </c>
      <c r="D171" s="285" t="str">
        <f t="shared" si="16"/>
        <v>EUR10F5Y_Quote</v>
      </c>
      <c r="E171" s="285" t="str">
        <f>_xll.qlSimpleQuote(D171,,RateTickValue,Permanent,Trigger,ObjectOverwrite)</f>
        <v>EUR10F5Y_Quote#0000</v>
      </c>
      <c r="F171" s="286" t="str">
        <f>_xll.ohRangeRetrieveError(E171)</f>
        <v/>
      </c>
      <c r="G171" s="249"/>
      <c r="H171" s="177"/>
      <c r="I171" s="248"/>
      <c r="J171" s="303" t="s">
        <v>52</v>
      </c>
      <c r="K171" s="303" t="str">
        <f t="shared" si="21"/>
        <v>10F</v>
      </c>
      <c r="L171" s="300" t="str">
        <f t="shared" si="17"/>
        <v>EUR10F5Y</v>
      </c>
      <c r="M171" s="300" t="str">
        <v>EUR10F5Y=ICAP</v>
      </c>
      <c r="N171" s="266">
        <v>1.335</v>
      </c>
      <c r="O171" s="205"/>
      <c r="P171" s="266">
        <v>1.335</v>
      </c>
      <c r="Q171" s="205"/>
      <c r="R171" s="266">
        <v>1.335</v>
      </c>
      <c r="S171" s="266">
        <f>_xll.qlSimpleQuoteSetValue(E171,R171/100,Trigger)</f>
        <v>0</v>
      </c>
      <c r="T171" s="208"/>
      <c r="V171" s="178"/>
    </row>
    <row r="172" spans="1:22" x14ac:dyDescent="0.2">
      <c r="A172" s="207"/>
      <c r="B172" s="284" t="str">
        <f t="shared" si="18"/>
        <v>6Y</v>
      </c>
      <c r="C172" s="284" t="str">
        <f t="shared" si="19"/>
        <v>10F</v>
      </c>
      <c r="D172" s="285" t="str">
        <f t="shared" si="16"/>
        <v>EUR10F6Y_Quote</v>
      </c>
      <c r="E172" s="285" t="str">
        <f>_xll.qlSimpleQuote(D172,,RateTickValue,Permanent,Trigger,ObjectOverwrite)</f>
        <v>EUR10F6Y_Quote#0000</v>
      </c>
      <c r="F172" s="286" t="str">
        <f>_xll.ohRangeRetrieveError(E172)</f>
        <v/>
      </c>
      <c r="G172" s="249"/>
      <c r="H172" s="177"/>
      <c r="I172" s="248"/>
      <c r="J172" s="303" t="s">
        <v>51</v>
      </c>
      <c r="K172" s="303" t="str">
        <f t="shared" si="21"/>
        <v>10F</v>
      </c>
      <c r="L172" s="300" t="str">
        <f t="shared" si="17"/>
        <v>EUR10F6Y</v>
      </c>
      <c r="M172" s="300" t="str">
        <v>EUR10F6Y=ICAP</v>
      </c>
      <c r="N172" s="266">
        <v>1.325</v>
      </c>
      <c r="O172" s="205"/>
      <c r="P172" s="266">
        <v>1.325</v>
      </c>
      <c r="Q172" s="205"/>
      <c r="R172" s="266">
        <v>1.325</v>
      </c>
      <c r="S172" s="266">
        <f>_xll.qlSimpleQuoteSetValue(E172,R172/100,Trigger)</f>
        <v>0</v>
      </c>
      <c r="T172" s="208"/>
      <c r="V172" s="178"/>
    </row>
    <row r="173" spans="1:22" x14ac:dyDescent="0.2">
      <c r="A173" s="207"/>
      <c r="B173" s="284" t="str">
        <f t="shared" si="18"/>
        <v>7Y</v>
      </c>
      <c r="C173" s="284" t="str">
        <f t="shared" si="19"/>
        <v>10F</v>
      </c>
      <c r="D173" s="285" t="str">
        <f t="shared" si="16"/>
        <v>EUR10F7Y_Quote</v>
      </c>
      <c r="E173" s="285" t="str">
        <f>_xll.qlSimpleQuote(D173,,RateTickValue,Permanent,Trigger,ObjectOverwrite)</f>
        <v>EUR10F7Y_Quote#0000</v>
      </c>
      <c r="F173" s="286" t="str">
        <f>_xll.ohRangeRetrieveError(E173)</f>
        <v/>
      </c>
      <c r="G173" s="249"/>
      <c r="H173" s="177"/>
      <c r="I173" s="248"/>
      <c r="J173" s="303" t="s">
        <v>50</v>
      </c>
      <c r="K173" s="303" t="str">
        <f t="shared" si="21"/>
        <v>10F</v>
      </c>
      <c r="L173" s="300" t="str">
        <f t="shared" si="17"/>
        <v>EUR10F7Y</v>
      </c>
      <c r="M173" s="300" t="str">
        <v>EUR10F7Y=ICAP</v>
      </c>
      <c r="N173" s="266">
        <v>1.306</v>
      </c>
      <c r="O173" s="205"/>
      <c r="P173" s="266">
        <v>1.306</v>
      </c>
      <c r="Q173" s="205"/>
      <c r="R173" s="266">
        <v>1.306</v>
      </c>
      <c r="S173" s="266">
        <f>_xll.qlSimpleQuoteSetValue(E173,R173/100,Trigger)</f>
        <v>0</v>
      </c>
      <c r="T173" s="208"/>
      <c r="V173" s="178"/>
    </row>
    <row r="174" spans="1:22" x14ac:dyDescent="0.2">
      <c r="A174" s="207"/>
      <c r="B174" s="284" t="str">
        <f t="shared" si="18"/>
        <v>8Y</v>
      </c>
      <c r="C174" s="284" t="str">
        <f t="shared" si="19"/>
        <v>10F</v>
      </c>
      <c r="D174" s="285" t="str">
        <f t="shared" si="16"/>
        <v>EUR10F8Y_Quote</v>
      </c>
      <c r="E174" s="285" t="str">
        <f>_xll.qlSimpleQuote(D174,,RateTickValue,Permanent,Trigger,ObjectOverwrite)</f>
        <v>EUR10F8Y_Quote#0000</v>
      </c>
      <c r="F174" s="286" t="str">
        <f>_xll.ohRangeRetrieveError(E174)</f>
        <v/>
      </c>
      <c r="G174" s="249"/>
      <c r="H174" s="177"/>
      <c r="I174" s="248"/>
      <c r="J174" s="303" t="s">
        <v>49</v>
      </c>
      <c r="K174" s="303" t="str">
        <f t="shared" si="21"/>
        <v>10F</v>
      </c>
      <c r="L174" s="300" t="str">
        <f t="shared" si="17"/>
        <v>EUR10F8Y</v>
      </c>
      <c r="M174" s="300" t="str">
        <v>EUR10F8Y=ICAP</v>
      </c>
      <c r="N174" s="266">
        <v>1.2869999999999999</v>
      </c>
      <c r="O174" s="205"/>
      <c r="P174" s="266">
        <v>1.2869999999999999</v>
      </c>
      <c r="Q174" s="205"/>
      <c r="R174" s="266">
        <v>1.2869999999999999</v>
      </c>
      <c r="S174" s="266">
        <f>_xll.qlSimpleQuoteSetValue(E174,R174/100,Trigger)</f>
        <v>0</v>
      </c>
      <c r="T174" s="208"/>
      <c r="V174" s="178"/>
    </row>
    <row r="175" spans="1:22" x14ac:dyDescent="0.2">
      <c r="A175" s="207"/>
      <c r="B175" s="284" t="str">
        <f t="shared" si="18"/>
        <v>9Y</v>
      </c>
      <c r="C175" s="284" t="str">
        <f t="shared" si="19"/>
        <v>10F</v>
      </c>
      <c r="D175" s="285" t="str">
        <f t="shared" si="16"/>
        <v>EUR10F9Y_Quote</v>
      </c>
      <c r="E175" s="285" t="str">
        <f>_xll.qlSimpleQuote(D175,,RateTickValue,Permanent,Trigger,ObjectOverwrite)</f>
        <v>EUR10F9Y_Quote#0000</v>
      </c>
      <c r="F175" s="286" t="str">
        <f>_xll.ohRangeRetrieveError(E175)</f>
        <v/>
      </c>
      <c r="G175" s="249"/>
      <c r="H175" s="177"/>
      <c r="I175" s="248"/>
      <c r="J175" s="303" t="s">
        <v>48</v>
      </c>
      <c r="K175" s="303" t="str">
        <f t="shared" si="21"/>
        <v>10F</v>
      </c>
      <c r="L175" s="300" t="str">
        <f t="shared" si="17"/>
        <v>EUR10F9Y</v>
      </c>
      <c r="M175" s="300" t="str">
        <v>EUR10F9Y=ICAP</v>
      </c>
      <c r="N175" s="266">
        <v>1.2630000000000001</v>
      </c>
      <c r="O175" s="205"/>
      <c r="P175" s="266">
        <v>1.2630000000000001</v>
      </c>
      <c r="Q175" s="205"/>
      <c r="R175" s="266">
        <v>1.2630000000000001</v>
      </c>
      <c r="S175" s="266">
        <f>_xll.qlSimpleQuoteSetValue(E175,R175/100,Trigger)</f>
        <v>0</v>
      </c>
      <c r="T175" s="208"/>
      <c r="V175" s="178"/>
    </row>
    <row r="176" spans="1:22" x14ac:dyDescent="0.2">
      <c r="A176" s="207"/>
      <c r="B176" s="284" t="str">
        <f t="shared" si="18"/>
        <v>10Y</v>
      </c>
      <c r="C176" s="284" t="str">
        <f t="shared" si="19"/>
        <v>10F</v>
      </c>
      <c r="D176" s="285" t="str">
        <f t="shared" si="16"/>
        <v>EUR10F10Y_Quote</v>
      </c>
      <c r="E176" s="285" t="str">
        <f>_xll.qlSimpleQuote(D176,,RateTickValue,Permanent,Trigger,ObjectOverwrite)</f>
        <v>EUR10F10Y_Quote#0000</v>
      </c>
      <c r="F176" s="286" t="str">
        <f>_xll.ohRangeRetrieveError(E176)</f>
        <v/>
      </c>
      <c r="G176" s="249"/>
      <c r="H176" s="177"/>
      <c r="I176" s="248"/>
      <c r="J176" s="303" t="s">
        <v>47</v>
      </c>
      <c r="K176" s="303" t="str">
        <f t="shared" si="21"/>
        <v>10F</v>
      </c>
      <c r="L176" s="300" t="str">
        <f t="shared" si="17"/>
        <v>EUR10F10Y</v>
      </c>
      <c r="M176" s="300" t="str">
        <v>EUR10F10Y=ICAP</v>
      </c>
      <c r="N176" s="266">
        <v>1.242</v>
      </c>
      <c r="O176" s="205"/>
      <c r="P176" s="266">
        <v>1.242</v>
      </c>
      <c r="Q176" s="205"/>
      <c r="R176" s="266">
        <v>1.242</v>
      </c>
      <c r="S176" s="266">
        <f>_xll.qlSimpleQuoteSetValue(E176,R176/100,Trigger)</f>
        <v>0</v>
      </c>
      <c r="T176" s="208"/>
      <c r="V176" s="178"/>
    </row>
    <row r="177" spans="1:22" x14ac:dyDescent="0.2">
      <c r="A177" s="207"/>
      <c r="B177" s="284" t="str">
        <f t="shared" si="18"/>
        <v>11Y</v>
      </c>
      <c r="C177" s="284" t="str">
        <f t="shared" si="19"/>
        <v>10F</v>
      </c>
      <c r="D177" s="285" t="str">
        <f t="shared" si="16"/>
        <v>EUR10F11Y_Quote</v>
      </c>
      <c r="E177" s="285" t="str">
        <f>_xll.qlSimpleQuote(D177,,RateTickValue,Permanent,Trigger,ObjectOverwrite)</f>
        <v>EUR10F11Y_Quote#0000</v>
      </c>
      <c r="F177" s="286" t="str">
        <f>_xll.ohRangeRetrieveError(E177)</f>
        <v/>
      </c>
      <c r="G177" s="249"/>
      <c r="H177" s="177"/>
      <c r="I177" s="248"/>
      <c r="J177" s="303" t="s">
        <v>46</v>
      </c>
      <c r="K177" s="303" t="str">
        <f t="shared" si="21"/>
        <v>10F</v>
      </c>
      <c r="L177" s="300" t="str">
        <f t="shared" si="17"/>
        <v>EUR10F11Y</v>
      </c>
      <c r="M177" s="300" t="str">
        <v>EUR10F11Y=ICAP</v>
      </c>
      <c r="N177" s="266">
        <v>1.22</v>
      </c>
      <c r="O177" s="205"/>
      <c r="P177" s="266">
        <v>1.22</v>
      </c>
      <c r="Q177" s="205"/>
      <c r="R177" s="266">
        <v>1.22</v>
      </c>
      <c r="S177" s="266">
        <f>_xll.qlSimpleQuoteSetValue(E177,R177/100,Trigger)</f>
        <v>0</v>
      </c>
      <c r="T177" s="208"/>
      <c r="V177" s="178"/>
    </row>
    <row r="178" spans="1:22" x14ac:dyDescent="0.2">
      <c r="A178" s="207"/>
      <c r="B178" s="284" t="str">
        <f t="shared" si="18"/>
        <v>12Y</v>
      </c>
      <c r="C178" s="284" t="str">
        <f t="shared" si="19"/>
        <v>10F</v>
      </c>
      <c r="D178" s="285" t="str">
        <f t="shared" si="16"/>
        <v>EUR10F12Y_Quote</v>
      </c>
      <c r="E178" s="285" t="str">
        <f>_xll.qlSimpleQuote(D178,,RateTickValue,Permanent,Trigger,ObjectOverwrite)</f>
        <v>EUR10F12Y_Quote#0000</v>
      </c>
      <c r="F178" s="286" t="str">
        <f>_xll.ohRangeRetrieveError(E178)</f>
        <v/>
      </c>
      <c r="G178" s="249"/>
      <c r="H178" s="177"/>
      <c r="I178" s="248"/>
      <c r="J178" s="303" t="s">
        <v>45</v>
      </c>
      <c r="K178" s="303" t="str">
        <f t="shared" si="21"/>
        <v>10F</v>
      </c>
      <c r="L178" s="300" t="str">
        <f t="shared" si="17"/>
        <v>EUR10F12Y</v>
      </c>
      <c r="M178" s="300" t="str">
        <v>EUR10F12Y=ICAP</v>
      </c>
      <c r="N178" s="266">
        <v>1.198</v>
      </c>
      <c r="O178" s="205"/>
      <c r="P178" s="266">
        <v>1.198</v>
      </c>
      <c r="Q178" s="205"/>
      <c r="R178" s="266">
        <v>1.198</v>
      </c>
      <c r="S178" s="266">
        <f>_xll.qlSimpleQuoteSetValue(E178,R178/100,Trigger)</f>
        <v>0</v>
      </c>
      <c r="T178" s="208"/>
      <c r="V178" s="178"/>
    </row>
    <row r="179" spans="1:22" x14ac:dyDescent="0.2">
      <c r="A179" s="207"/>
      <c r="B179" s="284" t="str">
        <f t="shared" si="18"/>
        <v>13Y</v>
      </c>
      <c r="C179" s="284" t="str">
        <f t="shared" si="19"/>
        <v>10F</v>
      </c>
      <c r="D179" s="285" t="str">
        <f t="shared" si="16"/>
        <v>EUR10F13Y_Quote</v>
      </c>
      <c r="E179" s="285" t="str">
        <f>_xll.qlSimpleQuote(D179,,RateTickValue,Permanent,Trigger,ObjectOverwrite)</f>
        <v>EUR10F13Y_Quote#0000</v>
      </c>
      <c r="F179" s="286" t="str">
        <f>_xll.ohRangeRetrieveError(E179)</f>
        <v/>
      </c>
      <c r="G179" s="249"/>
      <c r="H179" s="177"/>
      <c r="I179" s="248"/>
      <c r="J179" s="303" t="s">
        <v>44</v>
      </c>
      <c r="K179" s="303" t="str">
        <f t="shared" si="21"/>
        <v>10F</v>
      </c>
      <c r="L179" s="300" t="str">
        <f t="shared" si="17"/>
        <v>EUR10F13Y</v>
      </c>
      <c r="M179" s="300" t="str">
        <v>EUR10F13Y=ICAP</v>
      </c>
      <c r="N179" s="266">
        <v>1.1759999999999999</v>
      </c>
      <c r="O179" s="205"/>
      <c r="P179" s="266">
        <v>1.1759999999999999</v>
      </c>
      <c r="Q179" s="205"/>
      <c r="R179" s="266">
        <v>1.1759999999999999</v>
      </c>
      <c r="S179" s="266">
        <f>_xll.qlSimpleQuoteSetValue(E179,R179/100,Trigger)</f>
        <v>0</v>
      </c>
      <c r="T179" s="208"/>
      <c r="V179" s="178"/>
    </row>
    <row r="180" spans="1:22" x14ac:dyDescent="0.2">
      <c r="A180" s="207"/>
      <c r="B180" s="284" t="str">
        <f t="shared" si="18"/>
        <v>14Y</v>
      </c>
      <c r="C180" s="284" t="str">
        <f t="shared" si="19"/>
        <v>10F</v>
      </c>
      <c r="D180" s="285" t="str">
        <f t="shared" si="16"/>
        <v>EUR10F14Y_Quote</v>
      </c>
      <c r="E180" s="285" t="str">
        <f>_xll.qlSimpleQuote(D180,,RateTickValue,Permanent,Trigger,ObjectOverwrite)</f>
        <v>EUR10F14Y_Quote#0000</v>
      </c>
      <c r="F180" s="286" t="str">
        <f>_xll.ohRangeRetrieveError(E180)</f>
        <v/>
      </c>
      <c r="G180" s="249"/>
      <c r="H180" s="177"/>
      <c r="I180" s="248"/>
      <c r="J180" s="303" t="s">
        <v>43</v>
      </c>
      <c r="K180" s="303" t="str">
        <f t="shared" si="21"/>
        <v>10F</v>
      </c>
      <c r="L180" s="300" t="str">
        <f t="shared" si="17"/>
        <v>EUR10F14Y</v>
      </c>
      <c r="M180" s="300" t="str">
        <v>EUR10F14Y=ICAP</v>
      </c>
      <c r="N180" s="266">
        <v>1.155</v>
      </c>
      <c r="O180" s="205"/>
      <c r="P180" s="266">
        <v>1.155</v>
      </c>
      <c r="Q180" s="205"/>
      <c r="R180" s="266">
        <v>1.155</v>
      </c>
      <c r="S180" s="266">
        <f>_xll.qlSimpleQuoteSetValue(E180,R180/100,Trigger)</f>
        <v>0</v>
      </c>
      <c r="T180" s="208"/>
      <c r="V180" s="178"/>
    </row>
    <row r="181" spans="1:22" x14ac:dyDescent="0.2">
      <c r="A181" s="207"/>
      <c r="B181" s="284" t="str">
        <f t="shared" si="18"/>
        <v>15Y</v>
      </c>
      <c r="C181" s="284" t="str">
        <f t="shared" si="19"/>
        <v>10F</v>
      </c>
      <c r="D181" s="285" t="str">
        <f t="shared" si="16"/>
        <v>EUR10F15Y_Quote</v>
      </c>
      <c r="E181" s="285" t="str">
        <f>_xll.qlSimpleQuote(D181,,RateTickValue,Permanent,Trigger,ObjectOverwrite)</f>
        <v>EUR10F15Y_Quote#0000</v>
      </c>
      <c r="F181" s="286" t="str">
        <f>_xll.ohRangeRetrieveError(E181)</f>
        <v/>
      </c>
      <c r="G181" s="249"/>
      <c r="H181" s="177"/>
      <c r="I181" s="248"/>
      <c r="J181" s="303" t="s">
        <v>42</v>
      </c>
      <c r="K181" s="303" t="str">
        <f t="shared" si="21"/>
        <v>10F</v>
      </c>
      <c r="L181" s="300" t="str">
        <f t="shared" si="17"/>
        <v>EUR10F15Y</v>
      </c>
      <c r="M181" s="300" t="str">
        <v>EUR10F15Y=ICAP</v>
      </c>
      <c r="N181" s="266">
        <v>1.135</v>
      </c>
      <c r="O181" s="205"/>
      <c r="P181" s="266">
        <v>1.135</v>
      </c>
      <c r="Q181" s="205"/>
      <c r="R181" s="266">
        <v>1.135</v>
      </c>
      <c r="S181" s="266">
        <f>_xll.qlSimpleQuoteSetValue(E181,R181/100,Trigger)</f>
        <v>0</v>
      </c>
      <c r="T181" s="208"/>
      <c r="V181" s="178"/>
    </row>
    <row r="182" spans="1:22" x14ac:dyDescent="0.2">
      <c r="A182" s="207"/>
      <c r="B182" s="284" t="str">
        <f t="shared" si="18"/>
        <v>20Y</v>
      </c>
      <c r="C182" s="284" t="str">
        <f t="shared" si="19"/>
        <v>10F</v>
      </c>
      <c r="D182" s="285" t="str">
        <f t="shared" si="16"/>
        <v>EUR10F20Y_Quote</v>
      </c>
      <c r="E182" s="285" t="str">
        <f>_xll.qlSimpleQuote(D182,,RateTickValue,Permanent,Trigger,ObjectOverwrite)</f>
        <v>EUR10F20Y_Quote#0000</v>
      </c>
      <c r="F182" s="286" t="str">
        <f>_xll.ohRangeRetrieveError(E182)</f>
        <v/>
      </c>
      <c r="G182" s="249"/>
      <c r="H182" s="177"/>
      <c r="I182" s="248"/>
      <c r="J182" s="303" t="s">
        <v>37</v>
      </c>
      <c r="K182" s="303" t="str">
        <f t="shared" si="21"/>
        <v>10F</v>
      </c>
      <c r="L182" s="300" t="str">
        <f t="shared" si="17"/>
        <v>EUR10F20Y</v>
      </c>
      <c r="M182" s="300" t="str">
        <v>EUR10F20Y=ICAP</v>
      </c>
      <c r="N182" s="266">
        <v>1.048</v>
      </c>
      <c r="O182" s="205"/>
      <c r="P182" s="266">
        <v>1.048</v>
      </c>
      <c r="Q182" s="205"/>
      <c r="R182" s="266">
        <v>1.048</v>
      </c>
      <c r="S182" s="266">
        <f>_xll.qlSimpleQuoteSetValue(E182,R182/100,Trigger)</f>
        <v>0</v>
      </c>
      <c r="T182" s="208"/>
      <c r="V182" s="178"/>
    </row>
    <row r="183" spans="1:22" x14ac:dyDescent="0.2">
      <c r="A183" s="207"/>
      <c r="B183" s="284" t="str">
        <f t="shared" si="18"/>
        <v>25Y</v>
      </c>
      <c r="C183" s="284" t="str">
        <f t="shared" si="19"/>
        <v>10F</v>
      </c>
      <c r="D183" s="285" t="str">
        <f t="shared" si="16"/>
        <v>EUR10F25Y_Quote</v>
      </c>
      <c r="E183" s="285" t="str">
        <f>_xll.qlSimpleQuote(D183,,RateTickValue,Permanent,Trigger,ObjectOverwrite)</f>
        <v>EUR10F25Y_Quote#0000</v>
      </c>
      <c r="F183" s="286" t="str">
        <f>_xll.ohRangeRetrieveError(E183)</f>
        <v/>
      </c>
      <c r="G183" s="249"/>
      <c r="H183" s="177"/>
      <c r="I183" s="248"/>
      <c r="J183" s="303" t="s">
        <v>32</v>
      </c>
      <c r="K183" s="303" t="str">
        <f t="shared" si="21"/>
        <v>10F</v>
      </c>
      <c r="L183" s="300" t="str">
        <f t="shared" si="17"/>
        <v>EUR10F25Y</v>
      </c>
      <c r="M183" s="300" t="str">
        <v>EUR10F25Y=ICAP</v>
      </c>
      <c r="N183" s="266">
        <v>0.99199999999999999</v>
      </c>
      <c r="O183" s="205"/>
      <c r="P183" s="266">
        <v>0.99199999999999999</v>
      </c>
      <c r="Q183" s="205"/>
      <c r="R183" s="266">
        <v>0.99199999999999999</v>
      </c>
      <c r="S183" s="266">
        <f>_xll.qlSimpleQuoteSetValue(E183,R183/100,Trigger)</f>
        <v>0</v>
      </c>
      <c r="T183" s="208"/>
      <c r="V183" s="178"/>
    </row>
    <row r="184" spans="1:22" x14ac:dyDescent="0.2">
      <c r="A184" s="207"/>
      <c r="B184" s="284" t="str">
        <f t="shared" si="18"/>
        <v>30Y</v>
      </c>
      <c r="C184" s="284" t="str">
        <f t="shared" si="19"/>
        <v>10F</v>
      </c>
      <c r="D184" s="285" t="str">
        <f t="shared" si="16"/>
        <v>EUR10F30Y_Quote</v>
      </c>
      <c r="E184" s="285" t="str">
        <f>_xll.qlSimpleQuote(D184,,RateTickValue,Permanent,Trigger,ObjectOverwrite)</f>
        <v>EUR10F30Y_Quote#0000</v>
      </c>
      <c r="F184" s="286" t="str">
        <f>_xll.ohRangeRetrieveError(E184)</f>
        <v/>
      </c>
      <c r="G184" s="249"/>
      <c r="H184" s="177"/>
      <c r="I184" s="248"/>
      <c r="J184" s="304" t="s">
        <v>27</v>
      </c>
      <c r="K184" s="304" t="str">
        <f t="shared" si="21"/>
        <v>10F</v>
      </c>
      <c r="L184" s="302" t="str">
        <f t="shared" si="17"/>
        <v>EUR10F30Y</v>
      </c>
      <c r="M184" s="302" t="str">
        <v>EUR10F30Y=ICAP</v>
      </c>
      <c r="N184" s="268">
        <v>0.95100000000000007</v>
      </c>
      <c r="O184" s="205"/>
      <c r="P184" s="268">
        <v>0.95100000000000007</v>
      </c>
      <c r="Q184" s="205"/>
      <c r="R184" s="268">
        <v>0.95100000000000007</v>
      </c>
      <c r="S184" s="268">
        <f>_xll.qlSimpleQuoteSetValue(E184,R184/100,Trigger)</f>
        <v>0</v>
      </c>
      <c r="T184" s="208"/>
      <c r="V184" s="178"/>
    </row>
    <row r="185" spans="1:22" x14ac:dyDescent="0.2">
      <c r="A185" s="207"/>
      <c r="B185" s="284" t="str">
        <f t="shared" si="18"/>
        <v>1Y</v>
      </c>
      <c r="C185" s="284" t="str">
        <f t="shared" si="19"/>
        <v>11F</v>
      </c>
      <c r="D185" s="285" t="str">
        <f t="shared" si="16"/>
        <v>EUR11F1Y_Quote</v>
      </c>
      <c r="E185" s="285" t="str">
        <f>_xll.qlSimpleQuote(D185,,RateTickValue,Permanent,Trigger,ObjectOverwrite)</f>
        <v>EUR11F1Y_Quote#0000</v>
      </c>
      <c r="F185" s="286" t="str">
        <f>_xll.ohRangeRetrieveError(E185)</f>
        <v/>
      </c>
      <c r="G185" s="249"/>
      <c r="H185" s="177"/>
      <c r="I185" s="207">
        <v>11</v>
      </c>
      <c r="J185" s="152" t="s">
        <v>5</v>
      </c>
      <c r="K185" s="152" t="str">
        <f t="shared" ref="K185:K202" si="22">$I$185&amp;"F"</f>
        <v>11F</v>
      </c>
      <c r="L185" s="93" t="str">
        <f t="shared" si="17"/>
        <v>EUR11F1Y</v>
      </c>
      <c r="M185" s="93" t="str">
        <v>EUR11F1Y=ICAP</v>
      </c>
      <c r="N185" s="267">
        <v>1.3560000000000001</v>
      </c>
      <c r="O185" s="205"/>
      <c r="P185" s="267">
        <v>1.3560000000000001</v>
      </c>
      <c r="Q185" s="205"/>
      <c r="R185" s="267">
        <v>1.3560000000000001</v>
      </c>
      <c r="S185" s="267">
        <f>_xll.qlSimpleQuoteSetValue(E185,R185/100,Trigger)</f>
        <v>0</v>
      </c>
      <c r="T185" s="208"/>
      <c r="V185" s="178"/>
    </row>
    <row r="186" spans="1:22" x14ac:dyDescent="0.2">
      <c r="A186" s="207"/>
      <c r="B186" s="284" t="str">
        <f t="shared" si="18"/>
        <v>2Y</v>
      </c>
      <c r="C186" s="284" t="str">
        <f t="shared" si="19"/>
        <v>11F</v>
      </c>
      <c r="D186" s="285" t="str">
        <f t="shared" si="16"/>
        <v>EUR11F2Y_Quote</v>
      </c>
      <c r="E186" s="285" t="str">
        <f>_xll.qlSimpleQuote(D186,,RateTickValue,Permanent,Trigger,ObjectOverwrite)</f>
        <v>EUR11F2Y_Quote#0000</v>
      </c>
      <c r="F186" s="286" t="str">
        <f>_xll.ohRangeRetrieveError(E186)</f>
        <v/>
      </c>
      <c r="G186" s="249"/>
      <c r="H186" s="177"/>
      <c r="I186" s="248"/>
      <c r="J186" s="303" t="s">
        <v>55</v>
      </c>
      <c r="K186" s="303" t="str">
        <f t="shared" si="22"/>
        <v>11F</v>
      </c>
      <c r="L186" s="300" t="str">
        <f t="shared" si="17"/>
        <v>EUR11F2Y</v>
      </c>
      <c r="M186" s="300" t="str">
        <v>EUR11F2Y=ICAP</v>
      </c>
      <c r="N186" s="266">
        <v>1.3520000000000001</v>
      </c>
      <c r="O186" s="205"/>
      <c r="P186" s="266">
        <v>1.3520000000000001</v>
      </c>
      <c r="Q186" s="205"/>
      <c r="R186" s="266">
        <v>1.3520000000000001</v>
      </c>
      <c r="S186" s="266">
        <f>_xll.qlSimpleQuoteSetValue(E186,R186/100,Trigger)</f>
        <v>0</v>
      </c>
      <c r="T186" s="208"/>
      <c r="V186" s="178"/>
    </row>
    <row r="187" spans="1:22" x14ac:dyDescent="0.2">
      <c r="A187" s="207"/>
      <c r="B187" s="284" t="str">
        <f t="shared" si="18"/>
        <v>3Y</v>
      </c>
      <c r="C187" s="284" t="str">
        <f t="shared" si="19"/>
        <v>11F</v>
      </c>
      <c r="D187" s="285" t="str">
        <f t="shared" si="16"/>
        <v>EUR11F3Y_Quote</v>
      </c>
      <c r="E187" s="285" t="str">
        <f>_xll.qlSimpleQuote(D187,,RateTickValue,Permanent,Trigger,ObjectOverwrite)</f>
        <v>EUR11F3Y_Quote#0000</v>
      </c>
      <c r="F187" s="286" t="str">
        <f>_xll.ohRangeRetrieveError(E187)</f>
        <v/>
      </c>
      <c r="G187" s="249"/>
      <c r="H187" s="177"/>
      <c r="I187" s="248"/>
      <c r="J187" s="303" t="s">
        <v>54</v>
      </c>
      <c r="K187" s="303" t="str">
        <f t="shared" si="22"/>
        <v>11F</v>
      </c>
      <c r="L187" s="300" t="str">
        <f t="shared" si="17"/>
        <v>EUR11F3Y</v>
      </c>
      <c r="M187" s="300" t="str">
        <v>EUR11F3Y=ICAP</v>
      </c>
      <c r="N187" s="266">
        <v>1.35</v>
      </c>
      <c r="O187" s="205"/>
      <c r="P187" s="266">
        <v>1.35</v>
      </c>
      <c r="Q187" s="205"/>
      <c r="R187" s="266">
        <v>1.35</v>
      </c>
      <c r="S187" s="266">
        <f>_xll.qlSimpleQuoteSetValue(E187,R187/100,Trigger)</f>
        <v>0</v>
      </c>
      <c r="T187" s="208"/>
      <c r="V187" s="178"/>
    </row>
    <row r="188" spans="1:22" x14ac:dyDescent="0.2">
      <c r="A188" s="207"/>
      <c r="B188" s="284" t="str">
        <f t="shared" si="18"/>
        <v>4Y</v>
      </c>
      <c r="C188" s="284" t="str">
        <f t="shared" si="19"/>
        <v>11F</v>
      </c>
      <c r="D188" s="285" t="str">
        <f t="shared" si="16"/>
        <v>EUR11F4Y_Quote</v>
      </c>
      <c r="E188" s="285" t="str">
        <f>_xll.qlSimpleQuote(D188,,RateTickValue,Permanent,Trigger,ObjectOverwrite)</f>
        <v>EUR11F4Y_Quote#0000</v>
      </c>
      <c r="F188" s="286" t="str">
        <f>_xll.ohRangeRetrieveError(E188)</f>
        <v/>
      </c>
      <c r="G188" s="249"/>
      <c r="H188" s="177"/>
      <c r="I188" s="248"/>
      <c r="J188" s="303" t="s">
        <v>53</v>
      </c>
      <c r="K188" s="303" t="str">
        <f t="shared" si="22"/>
        <v>11F</v>
      </c>
      <c r="L188" s="300" t="str">
        <f t="shared" si="17"/>
        <v>EUR11F4Y</v>
      </c>
      <c r="M188" s="300" t="str">
        <v>EUR11F4Y=ICAP</v>
      </c>
      <c r="N188" s="266">
        <v>1.3460000000000001</v>
      </c>
      <c r="O188" s="205"/>
      <c r="P188" s="266">
        <v>1.3460000000000001</v>
      </c>
      <c r="Q188" s="205"/>
      <c r="R188" s="266">
        <v>1.3460000000000001</v>
      </c>
      <c r="S188" s="266">
        <f>_xll.qlSimpleQuoteSetValue(E188,R188/100,Trigger)</f>
        <v>0</v>
      </c>
      <c r="T188" s="208"/>
      <c r="V188" s="178"/>
    </row>
    <row r="189" spans="1:22" x14ac:dyDescent="0.2">
      <c r="A189" s="207"/>
      <c r="B189" s="284" t="str">
        <f t="shared" si="18"/>
        <v>5Y</v>
      </c>
      <c r="C189" s="284" t="str">
        <f t="shared" si="19"/>
        <v>11F</v>
      </c>
      <c r="D189" s="285" t="str">
        <f t="shared" si="16"/>
        <v>EUR11F5Y_Quote</v>
      </c>
      <c r="E189" s="285" t="str">
        <f>_xll.qlSimpleQuote(D189,,RateTickValue,Permanent,Trigger,ObjectOverwrite)</f>
        <v>EUR11F5Y_Quote#0000</v>
      </c>
      <c r="F189" s="286" t="str">
        <f>_xll.ohRangeRetrieveError(E189)</f>
        <v/>
      </c>
      <c r="G189" s="249"/>
      <c r="H189" s="177"/>
      <c r="I189" s="248"/>
      <c r="J189" s="303" t="s">
        <v>52</v>
      </c>
      <c r="K189" s="303" t="str">
        <f t="shared" si="22"/>
        <v>11F</v>
      </c>
      <c r="L189" s="300" t="str">
        <f t="shared" si="17"/>
        <v>EUR11F5Y</v>
      </c>
      <c r="M189" s="300" t="str">
        <v>EUR11F5Y=ICAP</v>
      </c>
      <c r="N189" s="266">
        <v>1.331</v>
      </c>
      <c r="O189" s="205"/>
      <c r="P189" s="266">
        <v>1.331</v>
      </c>
      <c r="Q189" s="205"/>
      <c r="R189" s="266">
        <v>1.331</v>
      </c>
      <c r="S189" s="266">
        <f>_xll.qlSimpleQuoteSetValue(E189,R189/100,Trigger)</f>
        <v>0</v>
      </c>
      <c r="T189" s="208"/>
      <c r="V189" s="178"/>
    </row>
    <row r="190" spans="1:22" x14ac:dyDescent="0.2">
      <c r="A190" s="207"/>
      <c r="B190" s="284" t="str">
        <f t="shared" si="18"/>
        <v>6Y</v>
      </c>
      <c r="C190" s="284" t="str">
        <f t="shared" si="19"/>
        <v>11F</v>
      </c>
      <c r="D190" s="285" t="str">
        <f t="shared" si="16"/>
        <v>EUR11F6Y_Quote</v>
      </c>
      <c r="E190" s="285" t="str">
        <f>_xll.qlSimpleQuote(D190,,RateTickValue,Permanent,Trigger,ObjectOverwrite)</f>
        <v>EUR11F6Y_Quote#0000</v>
      </c>
      <c r="F190" s="286" t="str">
        <f>_xll.ohRangeRetrieveError(E190)</f>
        <v/>
      </c>
      <c r="G190" s="249"/>
      <c r="H190" s="177"/>
      <c r="I190" s="248"/>
      <c r="J190" s="303" t="s">
        <v>51</v>
      </c>
      <c r="K190" s="303" t="str">
        <f t="shared" si="22"/>
        <v>11F</v>
      </c>
      <c r="L190" s="300" t="str">
        <f t="shared" si="17"/>
        <v>EUR11F6Y</v>
      </c>
      <c r="M190" s="300" t="str">
        <v>EUR11F6Y=ICAP</v>
      </c>
      <c r="N190" s="266">
        <v>1.3080000000000001</v>
      </c>
      <c r="O190" s="205"/>
      <c r="P190" s="266">
        <v>1.3080000000000001</v>
      </c>
      <c r="Q190" s="205"/>
      <c r="R190" s="266">
        <v>1.3080000000000001</v>
      </c>
      <c r="S190" s="266">
        <f>_xll.qlSimpleQuoteSetValue(E190,R190/100,Trigger)</f>
        <v>0</v>
      </c>
      <c r="T190" s="208"/>
      <c r="V190" s="178"/>
    </row>
    <row r="191" spans="1:22" x14ac:dyDescent="0.2">
      <c r="A191" s="207"/>
      <c r="B191" s="284" t="str">
        <f t="shared" si="18"/>
        <v>7Y</v>
      </c>
      <c r="C191" s="284" t="str">
        <f t="shared" si="19"/>
        <v>11F</v>
      </c>
      <c r="D191" s="285" t="str">
        <f t="shared" si="16"/>
        <v>EUR11F7Y_Quote</v>
      </c>
      <c r="E191" s="285" t="str">
        <f>_xll.qlSimpleQuote(D191,,RateTickValue,Permanent,Trigger,ObjectOverwrite)</f>
        <v>EUR11F7Y_Quote#0000</v>
      </c>
      <c r="F191" s="286" t="str">
        <f>_xll.ohRangeRetrieveError(E191)</f>
        <v/>
      </c>
      <c r="G191" s="249"/>
      <c r="H191" s="177"/>
      <c r="I191" s="248"/>
      <c r="J191" s="303" t="s">
        <v>50</v>
      </c>
      <c r="K191" s="303" t="str">
        <f t="shared" si="22"/>
        <v>11F</v>
      </c>
      <c r="L191" s="300" t="str">
        <f t="shared" si="17"/>
        <v>EUR11F7Y</v>
      </c>
      <c r="M191" s="300" t="str">
        <v>EUR11F7Y=ICAP</v>
      </c>
      <c r="N191" s="266">
        <v>1.286</v>
      </c>
      <c r="O191" s="205"/>
      <c r="P191" s="266">
        <v>1.286</v>
      </c>
      <c r="Q191" s="205"/>
      <c r="R191" s="266">
        <v>1.286</v>
      </c>
      <c r="S191" s="266">
        <f>_xll.qlSimpleQuoteSetValue(E191,R191/100,Trigger)</f>
        <v>0</v>
      </c>
      <c r="T191" s="208"/>
      <c r="V191" s="178"/>
    </row>
    <row r="192" spans="1:22" x14ac:dyDescent="0.2">
      <c r="A192" s="207"/>
      <c r="B192" s="284" t="str">
        <f t="shared" si="18"/>
        <v>8Y</v>
      </c>
      <c r="C192" s="284" t="str">
        <f t="shared" si="19"/>
        <v>11F</v>
      </c>
      <c r="D192" s="285" t="str">
        <f t="shared" si="16"/>
        <v>EUR11F8Y_Quote</v>
      </c>
      <c r="E192" s="285" t="str">
        <f>_xll.qlSimpleQuote(D192,,RateTickValue,Permanent,Trigger,ObjectOverwrite)</f>
        <v>EUR11F8Y_Quote#0000</v>
      </c>
      <c r="F192" s="286" t="str">
        <f>_xll.ohRangeRetrieveError(E192)</f>
        <v/>
      </c>
      <c r="G192" s="249"/>
      <c r="H192" s="177"/>
      <c r="I192" s="248"/>
      <c r="J192" s="303" t="s">
        <v>49</v>
      </c>
      <c r="K192" s="303" t="str">
        <f t="shared" si="22"/>
        <v>11F</v>
      </c>
      <c r="L192" s="300" t="str">
        <f t="shared" si="17"/>
        <v>EUR11F8Y</v>
      </c>
      <c r="M192" s="300" t="str">
        <v>EUR11F8Y=ICAP</v>
      </c>
      <c r="N192" s="266">
        <v>1.2590000000000001</v>
      </c>
      <c r="O192" s="205"/>
      <c r="P192" s="266">
        <v>1.2590000000000001</v>
      </c>
      <c r="Q192" s="205"/>
      <c r="R192" s="266">
        <v>1.2590000000000001</v>
      </c>
      <c r="S192" s="266">
        <f>_xll.qlSimpleQuoteSetValue(E192,R192/100,Trigger)</f>
        <v>4.0000000000000105E-5</v>
      </c>
      <c r="T192" s="208"/>
      <c r="V192" s="178"/>
    </row>
    <row r="193" spans="1:22" x14ac:dyDescent="0.2">
      <c r="A193" s="207"/>
      <c r="B193" s="284" t="str">
        <f t="shared" si="18"/>
        <v>9Y</v>
      </c>
      <c r="C193" s="284" t="str">
        <f t="shared" si="19"/>
        <v>11F</v>
      </c>
      <c r="D193" s="285" t="str">
        <f t="shared" si="16"/>
        <v>EUR11F9Y_Quote</v>
      </c>
      <c r="E193" s="285" t="str">
        <f>_xll.qlSimpleQuote(D193,,RateTickValue,Permanent,Trigger,ObjectOverwrite)</f>
        <v>EUR11F9Y_Quote#0000</v>
      </c>
      <c r="F193" s="286" t="str">
        <f>_xll.ohRangeRetrieveError(E193)</f>
        <v/>
      </c>
      <c r="G193" s="249"/>
      <c r="H193" s="177"/>
      <c r="I193" s="248"/>
      <c r="J193" s="303" t="s">
        <v>48</v>
      </c>
      <c r="K193" s="303" t="str">
        <f t="shared" si="22"/>
        <v>11F</v>
      </c>
      <c r="L193" s="300" t="str">
        <f t="shared" si="17"/>
        <v>EUR11F9Y</v>
      </c>
      <c r="M193" s="300" t="str">
        <v>EUR11F9Y=ICAP</v>
      </c>
      <c r="N193" s="266">
        <v>1.236</v>
      </c>
      <c r="O193" s="205"/>
      <c r="P193" s="266">
        <v>1.236</v>
      </c>
      <c r="Q193" s="205"/>
      <c r="R193" s="266">
        <v>1.236</v>
      </c>
      <c r="S193" s="266">
        <f>_xll.qlSimpleQuoteSetValue(E193,R193/100,Trigger)</f>
        <v>0</v>
      </c>
      <c r="T193" s="208"/>
      <c r="V193" s="178"/>
    </row>
    <row r="194" spans="1:22" x14ac:dyDescent="0.2">
      <c r="A194" s="207"/>
      <c r="B194" s="284" t="str">
        <f t="shared" si="18"/>
        <v>10Y</v>
      </c>
      <c r="C194" s="284" t="str">
        <f t="shared" si="19"/>
        <v>11F</v>
      </c>
      <c r="D194" s="285" t="str">
        <f t="shared" si="16"/>
        <v>EUR11F10Y_Quote</v>
      </c>
      <c r="E194" s="285" t="str">
        <f>_xll.qlSimpleQuote(D194,,RateTickValue,Permanent,Trigger,ObjectOverwrite)</f>
        <v>EUR11F10Y_Quote#0000</v>
      </c>
      <c r="F194" s="286" t="str">
        <f>_xll.ohRangeRetrieveError(E194)</f>
        <v/>
      </c>
      <c r="G194" s="249"/>
      <c r="H194" s="177"/>
      <c r="I194" s="248"/>
      <c r="J194" s="303" t="s">
        <v>47</v>
      </c>
      <c r="K194" s="303" t="str">
        <f t="shared" si="22"/>
        <v>11F</v>
      </c>
      <c r="L194" s="300" t="str">
        <f t="shared" si="17"/>
        <v>EUR11F10Y</v>
      </c>
      <c r="M194" s="300" t="str">
        <v>EUR11F10Y=ICAP</v>
      </c>
      <c r="N194" s="266">
        <v>1.212</v>
      </c>
      <c r="O194" s="205"/>
      <c r="P194" s="266">
        <v>1.212</v>
      </c>
      <c r="Q194" s="205"/>
      <c r="R194" s="266">
        <v>1.212</v>
      </c>
      <c r="S194" s="266">
        <f>_xll.qlSimpleQuoteSetValue(E194,R194/100,Trigger)</f>
        <v>0</v>
      </c>
      <c r="T194" s="208"/>
      <c r="V194" s="178"/>
    </row>
    <row r="195" spans="1:22" x14ac:dyDescent="0.2">
      <c r="A195" s="207"/>
      <c r="B195" s="284" t="str">
        <f t="shared" si="18"/>
        <v>11Y</v>
      </c>
      <c r="C195" s="284" t="str">
        <f t="shared" si="19"/>
        <v>11F</v>
      </c>
      <c r="D195" s="285" t="str">
        <f t="shared" si="16"/>
        <v>EUR11F11Y_Quote</v>
      </c>
      <c r="E195" s="285" t="str">
        <f>_xll.qlSimpleQuote(D195,,RateTickValue,Permanent,Trigger,ObjectOverwrite)</f>
        <v>EUR11F11Y_Quote#0000</v>
      </c>
      <c r="F195" s="286" t="str">
        <f>_xll.ohRangeRetrieveError(E195)</f>
        <v/>
      </c>
      <c r="G195" s="249"/>
      <c r="H195" s="177"/>
      <c r="I195" s="248"/>
      <c r="J195" s="303" t="s">
        <v>46</v>
      </c>
      <c r="K195" s="303" t="str">
        <f t="shared" si="22"/>
        <v>11F</v>
      </c>
      <c r="L195" s="300" t="str">
        <f t="shared" si="17"/>
        <v>EUR11F11Y</v>
      </c>
      <c r="M195" s="300" t="str">
        <v>EUR11F11Y=ICAP</v>
      </c>
      <c r="N195" s="266">
        <v>1.1890000000000001</v>
      </c>
      <c r="O195" s="205"/>
      <c r="P195" s="266">
        <v>1.1890000000000001</v>
      </c>
      <c r="Q195" s="205"/>
      <c r="R195" s="266">
        <v>1.1890000000000001</v>
      </c>
      <c r="S195" s="266">
        <f>_xll.qlSimpleQuoteSetValue(E195,R195/100,Trigger)</f>
        <v>5.0000000000001432E-5</v>
      </c>
      <c r="T195" s="208"/>
      <c r="V195" s="178"/>
    </row>
    <row r="196" spans="1:22" x14ac:dyDescent="0.2">
      <c r="A196" s="207"/>
      <c r="B196" s="284" t="str">
        <f t="shared" si="18"/>
        <v>12Y</v>
      </c>
      <c r="C196" s="284" t="str">
        <f t="shared" si="19"/>
        <v>11F</v>
      </c>
      <c r="D196" s="285" t="str">
        <f t="shared" si="16"/>
        <v>EUR11F12Y_Quote</v>
      </c>
      <c r="E196" s="285" t="str">
        <f>_xll.qlSimpleQuote(D196,,RateTickValue,Permanent,Trigger,ObjectOverwrite)</f>
        <v>EUR11F12Y_Quote#0000</v>
      </c>
      <c r="F196" s="286" t="str">
        <f>_xll.ohRangeRetrieveError(E196)</f>
        <v/>
      </c>
      <c r="G196" s="249"/>
      <c r="H196" s="177"/>
      <c r="I196" s="248"/>
      <c r="J196" s="303" t="s">
        <v>45</v>
      </c>
      <c r="K196" s="303" t="str">
        <f t="shared" si="22"/>
        <v>11F</v>
      </c>
      <c r="L196" s="300" t="str">
        <f t="shared" si="17"/>
        <v>EUR11F12Y</v>
      </c>
      <c r="M196" s="300" t="str">
        <v>EUR11F12Y=ICAP</v>
      </c>
      <c r="N196" s="266">
        <v>1.1659999999999999</v>
      </c>
      <c r="O196" s="205"/>
      <c r="P196" s="266">
        <v>1.1659999999999999</v>
      </c>
      <c r="Q196" s="205"/>
      <c r="R196" s="266">
        <v>1.1659999999999999</v>
      </c>
      <c r="S196" s="266">
        <f>_xll.qlSimpleQuoteSetValue(E196,R196/100,Trigger)</f>
        <v>0</v>
      </c>
      <c r="T196" s="208"/>
      <c r="V196" s="178"/>
    </row>
    <row r="197" spans="1:22" x14ac:dyDescent="0.2">
      <c r="A197" s="207"/>
      <c r="B197" s="284" t="str">
        <f t="shared" si="18"/>
        <v>13Y</v>
      </c>
      <c r="C197" s="284" t="str">
        <f t="shared" si="19"/>
        <v>11F</v>
      </c>
      <c r="D197" s="285" t="str">
        <f t="shared" ref="D197:D260" si="23">Currency&amp;$C197&amp;B197&amp;QuoteSuffix</f>
        <v>EUR11F13Y_Quote</v>
      </c>
      <c r="E197" s="285" t="str">
        <f>_xll.qlSimpleQuote(D197,,RateTickValue,Permanent,Trigger,ObjectOverwrite)</f>
        <v>EUR11F13Y_Quote#0000</v>
      </c>
      <c r="F197" s="286" t="str">
        <f>_xll.ohRangeRetrieveError(E197)</f>
        <v/>
      </c>
      <c r="G197" s="249"/>
      <c r="H197" s="177"/>
      <c r="I197" s="248"/>
      <c r="J197" s="303" t="s">
        <v>44</v>
      </c>
      <c r="K197" s="303" t="str">
        <f t="shared" si="22"/>
        <v>11F</v>
      </c>
      <c r="L197" s="300" t="str">
        <f t="shared" ref="L197:L260" si="24">Currency&amp;$K197&amp;$J197</f>
        <v>EUR11F13Y</v>
      </c>
      <c r="M197" s="300" t="str">
        <v>EUR11F13Y=ICAP</v>
      </c>
      <c r="N197" s="266">
        <v>1.143</v>
      </c>
      <c r="O197" s="205"/>
      <c r="P197" s="266">
        <v>1.143</v>
      </c>
      <c r="Q197" s="205"/>
      <c r="R197" s="266">
        <v>1.143</v>
      </c>
      <c r="S197" s="266">
        <f>_xll.qlSimpleQuoteSetValue(E197,R197/100,Trigger)</f>
        <v>4.0000000000000105E-5</v>
      </c>
      <c r="T197" s="208"/>
      <c r="V197" s="178"/>
    </row>
    <row r="198" spans="1:22" x14ac:dyDescent="0.2">
      <c r="A198" s="207"/>
      <c r="B198" s="284" t="str">
        <f t="shared" ref="B198:B261" si="25">J198</f>
        <v>14Y</v>
      </c>
      <c r="C198" s="284" t="str">
        <f t="shared" ref="C198:C261" si="26">K198</f>
        <v>11F</v>
      </c>
      <c r="D198" s="285" t="str">
        <f t="shared" si="23"/>
        <v>EUR11F14Y_Quote</v>
      </c>
      <c r="E198" s="285" t="str">
        <f>_xll.qlSimpleQuote(D198,,RateTickValue,Permanent,Trigger,ObjectOverwrite)</f>
        <v>EUR11F14Y_Quote#0000</v>
      </c>
      <c r="F198" s="286" t="str">
        <f>_xll.ohRangeRetrieveError(E198)</f>
        <v/>
      </c>
      <c r="G198" s="249"/>
      <c r="H198" s="177"/>
      <c r="I198" s="248"/>
      <c r="J198" s="303" t="s">
        <v>43</v>
      </c>
      <c r="K198" s="303" t="str">
        <f t="shared" si="22"/>
        <v>11F</v>
      </c>
      <c r="L198" s="300" t="str">
        <f t="shared" si="24"/>
        <v>EUR11F14Y</v>
      </c>
      <c r="M198" s="300" t="str">
        <v>EUR11F14Y=ICAP</v>
      </c>
      <c r="N198" s="266">
        <v>1.123</v>
      </c>
      <c r="O198" s="205"/>
      <c r="P198" s="266">
        <v>1.123</v>
      </c>
      <c r="Q198" s="205"/>
      <c r="R198" s="266">
        <v>1.123</v>
      </c>
      <c r="S198" s="266">
        <f>_xll.qlSimpleQuoteSetValue(E198,R198/100,Trigger)</f>
        <v>0</v>
      </c>
      <c r="T198" s="208"/>
      <c r="V198" s="178"/>
    </row>
    <row r="199" spans="1:22" x14ac:dyDescent="0.2">
      <c r="A199" s="207"/>
      <c r="B199" s="284" t="str">
        <f t="shared" si="25"/>
        <v>15Y</v>
      </c>
      <c r="C199" s="284" t="str">
        <f t="shared" si="26"/>
        <v>11F</v>
      </c>
      <c r="D199" s="285" t="str">
        <f t="shared" si="23"/>
        <v>EUR11F15Y_Quote</v>
      </c>
      <c r="E199" s="285" t="str">
        <f>_xll.qlSimpleQuote(D199,,RateTickValue,Permanent,Trigger,ObjectOverwrite)</f>
        <v>EUR11F15Y_Quote#0000</v>
      </c>
      <c r="F199" s="286" t="str">
        <f>_xll.ohRangeRetrieveError(E199)</f>
        <v/>
      </c>
      <c r="G199" s="249"/>
      <c r="H199" s="177"/>
      <c r="I199" s="248"/>
      <c r="J199" s="303" t="s">
        <v>42</v>
      </c>
      <c r="K199" s="303" t="str">
        <f t="shared" si="22"/>
        <v>11F</v>
      </c>
      <c r="L199" s="300" t="str">
        <f t="shared" si="24"/>
        <v>EUR11F15Y</v>
      </c>
      <c r="M199" s="300" t="str">
        <v>EUR11F15Y=ICAP</v>
      </c>
      <c r="N199" s="266">
        <v>1.103</v>
      </c>
      <c r="O199" s="205"/>
      <c r="P199" s="266">
        <v>1.103</v>
      </c>
      <c r="Q199" s="205"/>
      <c r="R199" s="266">
        <v>1.103</v>
      </c>
      <c r="S199" s="266">
        <f>_xll.qlSimpleQuoteSetValue(E199,R199/100,Trigger)</f>
        <v>4.0000000000000105E-5</v>
      </c>
      <c r="T199" s="208"/>
      <c r="V199" s="178"/>
    </row>
    <row r="200" spans="1:22" x14ac:dyDescent="0.2">
      <c r="A200" s="207"/>
      <c r="B200" s="284" t="str">
        <f t="shared" si="25"/>
        <v>20Y</v>
      </c>
      <c r="C200" s="284" t="str">
        <f t="shared" si="26"/>
        <v>11F</v>
      </c>
      <c r="D200" s="285" t="str">
        <f t="shared" si="23"/>
        <v>EUR11F20Y_Quote</v>
      </c>
      <c r="E200" s="285" t="str">
        <f>_xll.qlSimpleQuote(D200,,RateTickValue,Permanent,Trigger,ObjectOverwrite)</f>
        <v>EUR11F20Y_Quote#0000</v>
      </c>
      <c r="F200" s="286" t="str">
        <f>_xll.ohRangeRetrieveError(E200)</f>
        <v/>
      </c>
      <c r="G200" s="249"/>
      <c r="H200" s="177"/>
      <c r="I200" s="248"/>
      <c r="J200" s="303" t="s">
        <v>37</v>
      </c>
      <c r="K200" s="303" t="str">
        <f t="shared" si="22"/>
        <v>11F</v>
      </c>
      <c r="L200" s="300" t="str">
        <f t="shared" si="24"/>
        <v>EUR11F20Y</v>
      </c>
      <c r="M200" s="300" t="str">
        <v>EUR11F20Y=ICAP</v>
      </c>
      <c r="N200" s="266">
        <v>1.02</v>
      </c>
      <c r="O200" s="205"/>
      <c r="P200" s="266">
        <v>1.02</v>
      </c>
      <c r="Q200" s="205"/>
      <c r="R200" s="266">
        <v>1.02</v>
      </c>
      <c r="S200" s="266">
        <f>_xll.qlSimpleQuoteSetValue(E200,R200/100,Trigger)</f>
        <v>4.0000000000000105E-5</v>
      </c>
      <c r="T200" s="208"/>
      <c r="V200" s="178"/>
    </row>
    <row r="201" spans="1:22" x14ac:dyDescent="0.2">
      <c r="A201" s="207"/>
      <c r="B201" s="284" t="str">
        <f t="shared" si="25"/>
        <v>25Y</v>
      </c>
      <c r="C201" s="284" t="str">
        <f t="shared" si="26"/>
        <v>11F</v>
      </c>
      <c r="D201" s="285" t="str">
        <f t="shared" si="23"/>
        <v>EUR11F25Y_Quote</v>
      </c>
      <c r="E201" s="285" t="str">
        <f>_xll.qlSimpleQuote(D201,,RateTickValue,Permanent,Trigger,ObjectOverwrite)</f>
        <v>EUR11F25Y_Quote#0000</v>
      </c>
      <c r="F201" s="286" t="str">
        <f>_xll.ohRangeRetrieveError(E201)</f>
        <v/>
      </c>
      <c r="G201" s="249"/>
      <c r="H201" s="177"/>
      <c r="I201" s="248"/>
      <c r="J201" s="303" t="s">
        <v>32</v>
      </c>
      <c r="K201" s="303" t="str">
        <f t="shared" si="22"/>
        <v>11F</v>
      </c>
      <c r="L201" s="300" t="str">
        <f t="shared" si="24"/>
        <v>EUR11F25Y</v>
      </c>
      <c r="M201" s="300" t="str">
        <v>EUR11F25Y=ICAP</v>
      </c>
      <c r="N201" s="266">
        <v>0.97099999999999997</v>
      </c>
      <c r="O201" s="205"/>
      <c r="P201" s="266">
        <v>0.97099999999999997</v>
      </c>
      <c r="Q201" s="205"/>
      <c r="R201" s="266">
        <v>0.97099999999999997</v>
      </c>
      <c r="S201" s="266">
        <f>_xll.qlSimpleQuoteSetValue(E201,R201/100,Trigger)</f>
        <v>4.0000000000000105E-5</v>
      </c>
      <c r="T201" s="208"/>
      <c r="V201" s="178"/>
    </row>
    <row r="202" spans="1:22" x14ac:dyDescent="0.2">
      <c r="A202" s="207"/>
      <c r="B202" s="284" t="str">
        <f t="shared" si="25"/>
        <v>30Y</v>
      </c>
      <c r="C202" s="284" t="str">
        <f t="shared" si="26"/>
        <v>11F</v>
      </c>
      <c r="D202" s="285" t="str">
        <f t="shared" si="23"/>
        <v>EUR11F30Y_Quote</v>
      </c>
      <c r="E202" s="285" t="str">
        <f>_xll.qlSimpleQuote(D202,,RateTickValue,Permanent,Trigger,ObjectOverwrite)</f>
        <v>EUR11F30Y_Quote#0000</v>
      </c>
      <c r="F202" s="286" t="str">
        <f>_xll.ohRangeRetrieveError(E202)</f>
        <v/>
      </c>
      <c r="G202" s="249"/>
      <c r="H202" s="177"/>
      <c r="I202" s="248"/>
      <c r="J202" s="304" t="s">
        <v>27</v>
      </c>
      <c r="K202" s="304" t="str">
        <f t="shared" si="22"/>
        <v>11F</v>
      </c>
      <c r="L202" s="302" t="str">
        <f t="shared" si="24"/>
        <v>EUR11F30Y</v>
      </c>
      <c r="M202" s="302" t="str">
        <v>EUR11F30Y=ICAP</v>
      </c>
      <c r="N202" s="268">
        <v>0.92600000000000005</v>
      </c>
      <c r="O202" s="205"/>
      <c r="P202" s="268">
        <v>0.92600000000000005</v>
      </c>
      <c r="Q202" s="205"/>
      <c r="R202" s="268">
        <v>0.92600000000000005</v>
      </c>
      <c r="S202" s="268">
        <f>_xll.qlSimpleQuoteSetValue(E202,R202/100,Trigger)</f>
        <v>0</v>
      </c>
      <c r="T202" s="208"/>
      <c r="V202" s="178"/>
    </row>
    <row r="203" spans="1:22" x14ac:dyDescent="0.2">
      <c r="A203" s="207"/>
      <c r="B203" s="284" t="str">
        <f t="shared" si="25"/>
        <v>1Y</v>
      </c>
      <c r="C203" s="284" t="str">
        <f t="shared" si="26"/>
        <v>12F</v>
      </c>
      <c r="D203" s="285" t="str">
        <f t="shared" si="23"/>
        <v>EUR12F1Y_Quote</v>
      </c>
      <c r="E203" s="285" t="str">
        <f>_xll.qlSimpleQuote(D203,,RateTickValue,Permanent,Trigger,ObjectOverwrite)</f>
        <v>EUR12F1Y_Quote#0000</v>
      </c>
      <c r="F203" s="286" t="str">
        <f>_xll.ohRangeRetrieveError(E203)</f>
        <v/>
      </c>
      <c r="G203" s="249"/>
      <c r="H203" s="177"/>
      <c r="I203" s="207">
        <v>12</v>
      </c>
      <c r="J203" s="152" t="s">
        <v>5</v>
      </c>
      <c r="K203" s="152" t="str">
        <f t="shared" ref="K203:K220" si="27">$I$203&amp;"F"</f>
        <v>12F</v>
      </c>
      <c r="L203" s="93" t="str">
        <f t="shared" si="24"/>
        <v>EUR12F1Y</v>
      </c>
      <c r="M203" s="93" t="str">
        <v>EUR12F1Y=ICAP</v>
      </c>
      <c r="N203" s="267">
        <v>1.347</v>
      </c>
      <c r="O203" s="205"/>
      <c r="P203" s="267">
        <v>1.347</v>
      </c>
      <c r="Q203" s="205"/>
      <c r="R203" s="267">
        <v>1.347</v>
      </c>
      <c r="S203" s="267">
        <f>_xll.qlSimpleQuoteSetValue(E203,R203/100,Trigger)</f>
        <v>4.0000000000000105E-5</v>
      </c>
      <c r="T203" s="208"/>
      <c r="V203" s="178"/>
    </row>
    <row r="204" spans="1:22" x14ac:dyDescent="0.2">
      <c r="A204" s="207"/>
      <c r="B204" s="284" t="str">
        <f t="shared" si="25"/>
        <v>2Y</v>
      </c>
      <c r="C204" s="284" t="str">
        <f t="shared" si="26"/>
        <v>12F</v>
      </c>
      <c r="D204" s="285" t="str">
        <f t="shared" si="23"/>
        <v>EUR12F2Y_Quote</v>
      </c>
      <c r="E204" s="285" t="str">
        <f>_xll.qlSimpleQuote(D204,,RateTickValue,Permanent,Trigger,ObjectOverwrite)</f>
        <v>EUR12F2Y_Quote#0000</v>
      </c>
      <c r="F204" s="286" t="str">
        <f>_xll.ohRangeRetrieveError(E204)</f>
        <v/>
      </c>
      <c r="G204" s="249"/>
      <c r="H204" s="177"/>
      <c r="I204" s="248"/>
      <c r="J204" s="303" t="s">
        <v>55</v>
      </c>
      <c r="K204" s="303" t="str">
        <f t="shared" si="27"/>
        <v>12F</v>
      </c>
      <c r="L204" s="300" t="str">
        <f t="shared" si="24"/>
        <v>EUR12F2Y</v>
      </c>
      <c r="M204" s="300" t="str">
        <v>EUR12F2Y=ICAP</v>
      </c>
      <c r="N204" s="266">
        <v>1.347</v>
      </c>
      <c r="O204" s="205"/>
      <c r="P204" s="266">
        <v>1.347</v>
      </c>
      <c r="Q204" s="205"/>
      <c r="R204" s="266">
        <v>1.347</v>
      </c>
      <c r="S204" s="266">
        <f>_xll.qlSimpleQuoteSetValue(E204,R204/100,Trigger)</f>
        <v>4.0000000000000105E-5</v>
      </c>
      <c r="T204" s="208"/>
      <c r="V204" s="178"/>
    </row>
    <row r="205" spans="1:22" x14ac:dyDescent="0.2">
      <c r="A205" s="207"/>
      <c r="B205" s="284" t="str">
        <f t="shared" si="25"/>
        <v>3Y</v>
      </c>
      <c r="C205" s="284" t="str">
        <f t="shared" si="26"/>
        <v>12F</v>
      </c>
      <c r="D205" s="285" t="str">
        <f t="shared" si="23"/>
        <v>EUR12F3Y_Quote</v>
      </c>
      <c r="E205" s="285" t="str">
        <f>_xll.qlSimpleQuote(D205,,RateTickValue,Permanent,Trigger,ObjectOverwrite)</f>
        <v>EUR12F3Y_Quote#0000</v>
      </c>
      <c r="F205" s="286" t="str">
        <f>_xll.ohRangeRetrieveError(E205)</f>
        <v/>
      </c>
      <c r="G205" s="249"/>
      <c r="H205" s="177"/>
      <c r="I205" s="248"/>
      <c r="J205" s="303" t="s">
        <v>54</v>
      </c>
      <c r="K205" s="303" t="str">
        <f t="shared" si="27"/>
        <v>12F</v>
      </c>
      <c r="L205" s="300" t="str">
        <f t="shared" si="24"/>
        <v>EUR12F3Y</v>
      </c>
      <c r="M205" s="300" t="str">
        <v>EUR12F3Y=ICAP</v>
      </c>
      <c r="N205" s="266">
        <v>1.3420000000000001</v>
      </c>
      <c r="O205" s="205"/>
      <c r="P205" s="266">
        <v>1.3420000000000001</v>
      </c>
      <c r="Q205" s="205"/>
      <c r="R205" s="266">
        <v>1.3420000000000001</v>
      </c>
      <c r="S205" s="266">
        <f>_xll.qlSimpleQuoteSetValue(E205,R205/100,Trigger)</f>
        <v>4.0000000000000105E-5</v>
      </c>
      <c r="T205" s="208"/>
      <c r="V205" s="178"/>
    </row>
    <row r="206" spans="1:22" x14ac:dyDescent="0.2">
      <c r="A206" s="207"/>
      <c r="B206" s="284" t="str">
        <f t="shared" si="25"/>
        <v>4Y</v>
      </c>
      <c r="C206" s="284" t="str">
        <f t="shared" si="26"/>
        <v>12F</v>
      </c>
      <c r="D206" s="285" t="str">
        <f t="shared" si="23"/>
        <v>EUR12F4Y_Quote</v>
      </c>
      <c r="E206" s="285" t="str">
        <f>_xll.qlSimpleQuote(D206,,RateTickValue,Permanent,Trigger,ObjectOverwrite)</f>
        <v>EUR12F4Y_Quote#0000</v>
      </c>
      <c r="F206" s="286" t="str">
        <f>_xll.ohRangeRetrieveError(E206)</f>
        <v/>
      </c>
      <c r="G206" s="249"/>
      <c r="H206" s="177"/>
      <c r="I206" s="248"/>
      <c r="J206" s="303" t="s">
        <v>53</v>
      </c>
      <c r="K206" s="303" t="str">
        <f t="shared" si="27"/>
        <v>12F</v>
      </c>
      <c r="L206" s="300" t="str">
        <f t="shared" si="24"/>
        <v>EUR12F4Y</v>
      </c>
      <c r="M206" s="300" t="str">
        <v>EUR12F4Y=ICAP</v>
      </c>
      <c r="N206" s="266">
        <v>1.325</v>
      </c>
      <c r="O206" s="205"/>
      <c r="P206" s="266">
        <v>1.325</v>
      </c>
      <c r="Q206" s="205"/>
      <c r="R206" s="266">
        <v>1.325</v>
      </c>
      <c r="S206" s="266">
        <f>_xll.qlSimpleQuoteSetValue(E206,R206/100,Trigger)</f>
        <v>4.0000000000000105E-5</v>
      </c>
      <c r="T206" s="208"/>
      <c r="V206" s="178"/>
    </row>
    <row r="207" spans="1:22" x14ac:dyDescent="0.2">
      <c r="A207" s="207"/>
      <c r="B207" s="284" t="str">
        <f t="shared" si="25"/>
        <v>5Y</v>
      </c>
      <c r="C207" s="284" t="str">
        <f t="shared" si="26"/>
        <v>12F</v>
      </c>
      <c r="D207" s="285" t="str">
        <f t="shared" si="23"/>
        <v>EUR12F5Y_Quote</v>
      </c>
      <c r="E207" s="285" t="str">
        <f>_xll.qlSimpleQuote(D207,,RateTickValue,Permanent,Trigger,ObjectOverwrite)</f>
        <v>EUR12F5Y_Quote#0000</v>
      </c>
      <c r="F207" s="286" t="str">
        <f>_xll.ohRangeRetrieveError(E207)</f>
        <v/>
      </c>
      <c r="G207" s="249"/>
      <c r="H207" s="177"/>
      <c r="I207" s="248"/>
      <c r="J207" s="303" t="s">
        <v>52</v>
      </c>
      <c r="K207" s="303" t="str">
        <f t="shared" si="27"/>
        <v>12F</v>
      </c>
      <c r="L207" s="300" t="str">
        <f t="shared" si="24"/>
        <v>EUR12F5Y</v>
      </c>
      <c r="M207" s="300" t="str">
        <v>EUR12F5Y=ICAP</v>
      </c>
      <c r="N207" s="266">
        <v>1.298</v>
      </c>
      <c r="O207" s="205"/>
      <c r="P207" s="266">
        <v>1.298</v>
      </c>
      <c r="Q207" s="205"/>
      <c r="R207" s="266">
        <v>1.298</v>
      </c>
      <c r="S207" s="266">
        <f>_xll.qlSimpleQuoteSetValue(E207,R207/100,Trigger)</f>
        <v>4.0000000000000105E-5</v>
      </c>
      <c r="T207" s="208"/>
      <c r="V207" s="178"/>
    </row>
    <row r="208" spans="1:22" x14ac:dyDescent="0.2">
      <c r="A208" s="207"/>
      <c r="B208" s="284" t="str">
        <f t="shared" si="25"/>
        <v>6Y</v>
      </c>
      <c r="C208" s="284" t="str">
        <f t="shared" si="26"/>
        <v>12F</v>
      </c>
      <c r="D208" s="285" t="str">
        <f t="shared" si="23"/>
        <v>EUR12F6Y_Quote</v>
      </c>
      <c r="E208" s="285" t="str">
        <f>_xll.qlSimpleQuote(D208,,RateTickValue,Permanent,Trigger,ObjectOverwrite)</f>
        <v>EUR12F6Y_Quote#0000</v>
      </c>
      <c r="F208" s="286" t="str">
        <f>_xll.ohRangeRetrieveError(E208)</f>
        <v/>
      </c>
      <c r="G208" s="249"/>
      <c r="H208" s="177"/>
      <c r="I208" s="248"/>
      <c r="J208" s="303" t="s">
        <v>51</v>
      </c>
      <c r="K208" s="303" t="str">
        <f t="shared" si="27"/>
        <v>12F</v>
      </c>
      <c r="L208" s="300" t="str">
        <f t="shared" si="24"/>
        <v>EUR12F6Y</v>
      </c>
      <c r="M208" s="300" t="str">
        <v>EUR12F6Y=ICAP</v>
      </c>
      <c r="N208" s="266">
        <v>1.274</v>
      </c>
      <c r="O208" s="205"/>
      <c r="P208" s="266">
        <v>1.274</v>
      </c>
      <c r="Q208" s="205"/>
      <c r="R208" s="266">
        <v>1.274</v>
      </c>
      <c r="S208" s="266">
        <f>_xll.qlSimpleQuoteSetValue(E208,R208/100,Trigger)</f>
        <v>4.9999999999997963E-5</v>
      </c>
      <c r="T208" s="208"/>
      <c r="V208" s="178"/>
    </row>
    <row r="209" spans="1:22" x14ac:dyDescent="0.2">
      <c r="A209" s="207"/>
      <c r="B209" s="284" t="str">
        <f t="shared" si="25"/>
        <v>7Y</v>
      </c>
      <c r="C209" s="284" t="str">
        <f t="shared" si="26"/>
        <v>12F</v>
      </c>
      <c r="D209" s="285" t="str">
        <f t="shared" si="23"/>
        <v>EUR12F7Y_Quote</v>
      </c>
      <c r="E209" s="285" t="str">
        <f>_xll.qlSimpleQuote(D209,,RateTickValue,Permanent,Trigger,ObjectOverwrite)</f>
        <v>EUR12F7Y_Quote#0000</v>
      </c>
      <c r="F209" s="286" t="str">
        <f>_xll.ohRangeRetrieveError(E209)</f>
        <v/>
      </c>
      <c r="G209" s="249"/>
      <c r="H209" s="177"/>
      <c r="I209" s="248"/>
      <c r="J209" s="303" t="s">
        <v>50</v>
      </c>
      <c r="K209" s="303" t="str">
        <f t="shared" si="27"/>
        <v>12F</v>
      </c>
      <c r="L209" s="300" t="str">
        <f t="shared" si="24"/>
        <v>EUR12F7Y</v>
      </c>
      <c r="M209" s="300" t="str">
        <v>EUR12F7Y=ICAP</v>
      </c>
      <c r="N209" s="266">
        <v>1.2450000000000001</v>
      </c>
      <c r="O209" s="205"/>
      <c r="P209" s="266">
        <v>1.2450000000000001</v>
      </c>
      <c r="Q209" s="205"/>
      <c r="R209" s="266">
        <v>1.2450000000000001</v>
      </c>
      <c r="S209" s="266">
        <f>_xll.qlSimpleQuoteSetValue(E209,R209/100,Trigger)</f>
        <v>4.0000000000000105E-5</v>
      </c>
      <c r="T209" s="208"/>
      <c r="V209" s="178"/>
    </row>
    <row r="210" spans="1:22" x14ac:dyDescent="0.2">
      <c r="A210" s="207"/>
      <c r="B210" s="284" t="str">
        <f t="shared" si="25"/>
        <v>8Y</v>
      </c>
      <c r="C210" s="284" t="str">
        <f t="shared" si="26"/>
        <v>12F</v>
      </c>
      <c r="D210" s="285" t="str">
        <f t="shared" si="23"/>
        <v>EUR12F8Y_Quote</v>
      </c>
      <c r="E210" s="285" t="str">
        <f>_xll.qlSimpleQuote(D210,,RateTickValue,Permanent,Trigger,ObjectOverwrite)</f>
        <v>EUR12F8Y_Quote#0000</v>
      </c>
      <c r="F210" s="286" t="str">
        <f>_xll.ohRangeRetrieveError(E210)</f>
        <v/>
      </c>
      <c r="G210" s="249"/>
      <c r="H210" s="177"/>
      <c r="I210" s="248"/>
      <c r="J210" s="303" t="s">
        <v>49</v>
      </c>
      <c r="K210" s="303" t="str">
        <f t="shared" si="27"/>
        <v>12F</v>
      </c>
      <c r="L210" s="300" t="str">
        <f t="shared" si="24"/>
        <v>EUR12F8Y</v>
      </c>
      <c r="M210" s="300" t="str">
        <v>EUR12F8Y=ICAP</v>
      </c>
      <c r="N210" s="266">
        <v>1.22</v>
      </c>
      <c r="O210" s="205"/>
      <c r="P210" s="266">
        <v>1.22</v>
      </c>
      <c r="Q210" s="205"/>
      <c r="R210" s="266">
        <v>1.22</v>
      </c>
      <c r="S210" s="266">
        <f>_xll.qlSimpleQuoteSetValue(E210,R210/100,Trigger)</f>
        <v>4.0000000000000105E-5</v>
      </c>
      <c r="T210" s="208"/>
      <c r="V210" s="178"/>
    </row>
    <row r="211" spans="1:22" x14ac:dyDescent="0.2">
      <c r="A211" s="207"/>
      <c r="B211" s="284" t="str">
        <f t="shared" si="25"/>
        <v>9Y</v>
      </c>
      <c r="C211" s="284" t="str">
        <f t="shared" si="26"/>
        <v>12F</v>
      </c>
      <c r="D211" s="285" t="str">
        <f t="shared" si="23"/>
        <v>EUR12F9Y_Quote</v>
      </c>
      <c r="E211" s="285" t="str">
        <f>_xll.qlSimpleQuote(D211,,RateTickValue,Permanent,Trigger,ObjectOverwrite)</f>
        <v>EUR12F9Y_Quote#0000</v>
      </c>
      <c r="F211" s="286" t="str">
        <f>_xll.ohRangeRetrieveError(E211)</f>
        <v/>
      </c>
      <c r="G211" s="249"/>
      <c r="H211" s="177"/>
      <c r="I211" s="248"/>
      <c r="J211" s="303" t="s">
        <v>48</v>
      </c>
      <c r="K211" s="303" t="str">
        <f t="shared" si="27"/>
        <v>12F</v>
      </c>
      <c r="L211" s="300" t="str">
        <f t="shared" si="24"/>
        <v>EUR12F9Y</v>
      </c>
      <c r="M211" s="300" t="str">
        <v>EUR12F9Y=ICAP</v>
      </c>
      <c r="N211" s="266">
        <v>1.1950000000000001</v>
      </c>
      <c r="O211" s="205"/>
      <c r="P211" s="266">
        <v>1.1950000000000001</v>
      </c>
      <c r="Q211" s="205"/>
      <c r="R211" s="266">
        <v>1.1950000000000001</v>
      </c>
      <c r="S211" s="266">
        <f>_xll.qlSimpleQuoteSetValue(E211,R211/100,Trigger)</f>
        <v>4.0000000000000105E-5</v>
      </c>
      <c r="T211" s="208"/>
      <c r="V211" s="178"/>
    </row>
    <row r="212" spans="1:22" x14ac:dyDescent="0.2">
      <c r="A212" s="207"/>
      <c r="B212" s="284" t="str">
        <f t="shared" si="25"/>
        <v>10Y</v>
      </c>
      <c r="C212" s="284" t="str">
        <f t="shared" si="26"/>
        <v>12F</v>
      </c>
      <c r="D212" s="285" t="str">
        <f t="shared" si="23"/>
        <v>EUR12F10Y_Quote</v>
      </c>
      <c r="E212" s="285" t="str">
        <f>_xll.qlSimpleQuote(D212,,RateTickValue,Permanent,Trigger,ObjectOverwrite)</f>
        <v>EUR12F10Y_Quote#0000</v>
      </c>
      <c r="F212" s="286" t="str">
        <f>_xll.ohRangeRetrieveError(E212)</f>
        <v/>
      </c>
      <c r="G212" s="249"/>
      <c r="H212" s="177"/>
      <c r="I212" s="248"/>
      <c r="J212" s="303" t="s">
        <v>47</v>
      </c>
      <c r="K212" s="303" t="str">
        <f t="shared" si="27"/>
        <v>12F</v>
      </c>
      <c r="L212" s="300" t="str">
        <f t="shared" si="24"/>
        <v>EUR12F10Y</v>
      </c>
      <c r="M212" s="300" t="str">
        <v>EUR12F10Y=ICAP</v>
      </c>
      <c r="N212" s="266">
        <v>1.171</v>
      </c>
      <c r="O212" s="205"/>
      <c r="P212" s="266">
        <v>1.171</v>
      </c>
      <c r="Q212" s="205"/>
      <c r="R212" s="266">
        <v>1.171</v>
      </c>
      <c r="S212" s="266">
        <f>_xll.qlSimpleQuoteSetValue(E212,R212/100,Trigger)</f>
        <v>4.0000000000000105E-5</v>
      </c>
      <c r="T212" s="208"/>
      <c r="V212" s="178"/>
    </row>
    <row r="213" spans="1:22" x14ac:dyDescent="0.2">
      <c r="A213" s="207"/>
      <c r="B213" s="284" t="str">
        <f t="shared" si="25"/>
        <v>11Y</v>
      </c>
      <c r="C213" s="284" t="str">
        <f t="shared" si="26"/>
        <v>12F</v>
      </c>
      <c r="D213" s="285" t="str">
        <f t="shared" si="23"/>
        <v>EUR12F11Y_Quote</v>
      </c>
      <c r="E213" s="285" t="str">
        <f>_xll.qlSimpleQuote(D213,,RateTickValue,Permanent,Trigger,ObjectOverwrite)</f>
        <v>EUR12F11Y_Quote#0000</v>
      </c>
      <c r="F213" s="286" t="str">
        <f>_xll.ohRangeRetrieveError(E213)</f>
        <v/>
      </c>
      <c r="G213" s="249"/>
      <c r="H213" s="177"/>
      <c r="I213" s="248"/>
      <c r="J213" s="303" t="s">
        <v>46</v>
      </c>
      <c r="K213" s="303" t="str">
        <f t="shared" si="27"/>
        <v>12F</v>
      </c>
      <c r="L213" s="300" t="str">
        <f t="shared" si="24"/>
        <v>EUR12F11Y</v>
      </c>
      <c r="M213" s="300" t="str">
        <v>EUR12F11Y=ICAP</v>
      </c>
      <c r="N213" s="266">
        <v>1.1480000000000001</v>
      </c>
      <c r="O213" s="205"/>
      <c r="P213" s="266">
        <v>1.1480000000000001</v>
      </c>
      <c r="Q213" s="205"/>
      <c r="R213" s="266">
        <v>1.1480000000000001</v>
      </c>
      <c r="S213" s="266">
        <f>_xll.qlSimpleQuoteSetValue(E213,R213/100,Trigger)</f>
        <v>4.9999999999999697E-5</v>
      </c>
      <c r="T213" s="208"/>
      <c r="V213" s="178"/>
    </row>
    <row r="214" spans="1:22" x14ac:dyDescent="0.2">
      <c r="A214" s="207"/>
      <c r="B214" s="284" t="str">
        <f t="shared" si="25"/>
        <v>12Y</v>
      </c>
      <c r="C214" s="284" t="str">
        <f t="shared" si="26"/>
        <v>12F</v>
      </c>
      <c r="D214" s="285" t="str">
        <f t="shared" si="23"/>
        <v>EUR12F12Y_Quote</v>
      </c>
      <c r="E214" s="285" t="str">
        <f>_xll.qlSimpleQuote(D214,,RateTickValue,Permanent,Trigger,ObjectOverwrite)</f>
        <v>EUR12F12Y_Quote#0000</v>
      </c>
      <c r="F214" s="286" t="str">
        <f>_xll.ohRangeRetrieveError(E214)</f>
        <v/>
      </c>
      <c r="G214" s="249"/>
      <c r="H214" s="177"/>
      <c r="I214" s="248"/>
      <c r="J214" s="303" t="s">
        <v>45</v>
      </c>
      <c r="K214" s="303" t="str">
        <f t="shared" si="27"/>
        <v>12F</v>
      </c>
      <c r="L214" s="300" t="str">
        <f t="shared" si="24"/>
        <v>EUR12F12Y</v>
      </c>
      <c r="M214" s="300" t="str">
        <v>EUR12F12Y=ICAP</v>
      </c>
      <c r="N214" s="266">
        <v>1.125</v>
      </c>
      <c r="O214" s="205"/>
      <c r="P214" s="266">
        <v>1.125</v>
      </c>
      <c r="Q214" s="205"/>
      <c r="R214" s="266">
        <v>1.125</v>
      </c>
      <c r="S214" s="266">
        <f>_xll.qlSimpleQuoteSetValue(E214,R214/100,Trigger)</f>
        <v>4.9999999999997963E-5</v>
      </c>
      <c r="T214" s="208"/>
      <c r="V214" s="178"/>
    </row>
    <row r="215" spans="1:22" x14ac:dyDescent="0.2">
      <c r="A215" s="207"/>
      <c r="B215" s="284" t="str">
        <f t="shared" si="25"/>
        <v>13Y</v>
      </c>
      <c r="C215" s="284" t="str">
        <f t="shared" si="26"/>
        <v>12F</v>
      </c>
      <c r="D215" s="285" t="str">
        <f t="shared" si="23"/>
        <v>EUR12F13Y_Quote</v>
      </c>
      <c r="E215" s="285" t="str">
        <f>_xll.qlSimpleQuote(D215,,RateTickValue,Permanent,Trigger,ObjectOverwrite)</f>
        <v>EUR12F13Y_Quote#0000</v>
      </c>
      <c r="F215" s="286" t="str">
        <f>_xll.ohRangeRetrieveError(E215)</f>
        <v/>
      </c>
      <c r="G215" s="249"/>
      <c r="H215" s="177"/>
      <c r="I215" s="248"/>
      <c r="J215" s="303" t="s">
        <v>44</v>
      </c>
      <c r="K215" s="303" t="str">
        <f t="shared" si="27"/>
        <v>12F</v>
      </c>
      <c r="L215" s="300" t="str">
        <f t="shared" si="24"/>
        <v>EUR12F13Y</v>
      </c>
      <c r="M215" s="300" t="str">
        <v>EUR12F13Y=ICAP</v>
      </c>
      <c r="N215" s="266">
        <v>1.103</v>
      </c>
      <c r="O215" s="205"/>
      <c r="P215" s="266">
        <v>1.103</v>
      </c>
      <c r="Q215" s="205"/>
      <c r="R215" s="266">
        <v>1.103</v>
      </c>
      <c r="S215" s="266">
        <f>_xll.qlSimpleQuoteSetValue(E215,R215/100,Trigger)</f>
        <v>4.0000000000000105E-5</v>
      </c>
      <c r="T215" s="208"/>
      <c r="V215" s="178"/>
    </row>
    <row r="216" spans="1:22" x14ac:dyDescent="0.2">
      <c r="A216" s="207"/>
      <c r="B216" s="284" t="str">
        <f t="shared" si="25"/>
        <v>14Y</v>
      </c>
      <c r="C216" s="284" t="str">
        <f t="shared" si="26"/>
        <v>12F</v>
      </c>
      <c r="D216" s="285" t="str">
        <f t="shared" si="23"/>
        <v>EUR12F14Y_Quote</v>
      </c>
      <c r="E216" s="285" t="str">
        <f>_xll.qlSimpleQuote(D216,,RateTickValue,Permanent,Trigger,ObjectOverwrite)</f>
        <v>EUR12F14Y_Quote#0000</v>
      </c>
      <c r="F216" s="286" t="str">
        <f>_xll.ohRangeRetrieveError(E216)</f>
        <v/>
      </c>
      <c r="G216" s="249"/>
      <c r="H216" s="177"/>
      <c r="I216" s="248"/>
      <c r="J216" s="303" t="s">
        <v>43</v>
      </c>
      <c r="K216" s="303" t="str">
        <f t="shared" si="27"/>
        <v>12F</v>
      </c>
      <c r="L216" s="300" t="str">
        <f t="shared" si="24"/>
        <v>EUR12F14Y</v>
      </c>
      <c r="M216" s="300" t="str">
        <v>EUR12F14Y=ICAP</v>
      </c>
      <c r="N216" s="266">
        <v>1.083</v>
      </c>
      <c r="O216" s="205"/>
      <c r="P216" s="266">
        <v>1.083</v>
      </c>
      <c r="Q216" s="205"/>
      <c r="R216" s="266">
        <v>1.083</v>
      </c>
      <c r="S216" s="266">
        <f>_xll.qlSimpleQuoteSetValue(E216,R216/100,Trigger)</f>
        <v>4.0000000000000105E-5</v>
      </c>
      <c r="T216" s="208"/>
      <c r="V216" s="178"/>
    </row>
    <row r="217" spans="1:22" x14ac:dyDescent="0.2">
      <c r="A217" s="207"/>
      <c r="B217" s="284" t="str">
        <f t="shared" si="25"/>
        <v>15Y</v>
      </c>
      <c r="C217" s="284" t="str">
        <f t="shared" si="26"/>
        <v>12F</v>
      </c>
      <c r="D217" s="285" t="str">
        <f t="shared" si="23"/>
        <v>EUR12F15Y_Quote</v>
      </c>
      <c r="E217" s="285" t="str">
        <f>_xll.qlSimpleQuote(D217,,RateTickValue,Permanent,Trigger,ObjectOverwrite)</f>
        <v>EUR12F15Y_Quote#0000</v>
      </c>
      <c r="F217" s="286" t="str">
        <f>_xll.ohRangeRetrieveError(E217)</f>
        <v/>
      </c>
      <c r="G217" s="249"/>
      <c r="H217" s="177"/>
      <c r="I217" s="248"/>
      <c r="J217" s="303" t="s">
        <v>42</v>
      </c>
      <c r="K217" s="303" t="str">
        <f t="shared" si="27"/>
        <v>12F</v>
      </c>
      <c r="L217" s="300" t="str">
        <f t="shared" si="24"/>
        <v>EUR12F15Y</v>
      </c>
      <c r="M217" s="300" t="str">
        <v>EUR12F15Y=ICAP</v>
      </c>
      <c r="N217" s="266">
        <v>1.0640000000000001</v>
      </c>
      <c r="O217" s="205"/>
      <c r="P217" s="266">
        <v>1.0640000000000001</v>
      </c>
      <c r="Q217" s="205"/>
      <c r="R217" s="266">
        <v>1.0640000000000001</v>
      </c>
      <c r="S217" s="266">
        <f>_xll.qlSimpleQuoteSetValue(E217,R217/100,Trigger)</f>
        <v>4.0000000000000105E-5</v>
      </c>
      <c r="T217" s="208"/>
      <c r="V217" s="178"/>
    </row>
    <row r="218" spans="1:22" x14ac:dyDescent="0.2">
      <c r="A218" s="207"/>
      <c r="B218" s="284" t="str">
        <f t="shared" si="25"/>
        <v>20Y</v>
      </c>
      <c r="C218" s="284" t="str">
        <f t="shared" si="26"/>
        <v>12F</v>
      </c>
      <c r="D218" s="285" t="str">
        <f t="shared" si="23"/>
        <v>EUR12F20Y_Quote</v>
      </c>
      <c r="E218" s="285" t="str">
        <f>_xll.qlSimpleQuote(D218,,RateTickValue,Permanent,Trigger,ObjectOverwrite)</f>
        <v>EUR12F20Y_Quote#0000</v>
      </c>
      <c r="F218" s="286" t="str">
        <f>_xll.ohRangeRetrieveError(E218)</f>
        <v/>
      </c>
      <c r="G218" s="249"/>
      <c r="H218" s="177"/>
      <c r="I218" s="248"/>
      <c r="J218" s="303" t="s">
        <v>37</v>
      </c>
      <c r="K218" s="303" t="str">
        <f t="shared" si="27"/>
        <v>12F</v>
      </c>
      <c r="L218" s="300" t="str">
        <f t="shared" si="24"/>
        <v>EUR12F20Y</v>
      </c>
      <c r="M218" s="300" t="str">
        <v>EUR12F20Y=ICAP</v>
      </c>
      <c r="N218" s="266">
        <v>0.98899999999999999</v>
      </c>
      <c r="O218" s="205"/>
      <c r="P218" s="266">
        <v>0.98899999999999999</v>
      </c>
      <c r="Q218" s="205"/>
      <c r="R218" s="266">
        <v>0.98899999999999999</v>
      </c>
      <c r="S218" s="266">
        <f>_xll.qlSimpleQuoteSetValue(E218,R218/100,Trigger)</f>
        <v>4.0000000000000105E-5</v>
      </c>
      <c r="T218" s="208"/>
      <c r="V218" s="178"/>
    </row>
    <row r="219" spans="1:22" x14ac:dyDescent="0.2">
      <c r="A219" s="207"/>
      <c r="B219" s="284" t="str">
        <f t="shared" si="25"/>
        <v>25Y</v>
      </c>
      <c r="C219" s="284" t="str">
        <f t="shared" si="26"/>
        <v>12F</v>
      </c>
      <c r="D219" s="285" t="str">
        <f t="shared" si="23"/>
        <v>EUR12F25Y_Quote</v>
      </c>
      <c r="E219" s="285" t="str">
        <f>_xll.qlSimpleQuote(D219,,RateTickValue,Permanent,Trigger,ObjectOverwrite)</f>
        <v>EUR12F25Y_Quote#0000</v>
      </c>
      <c r="F219" s="286" t="str">
        <f>_xll.ohRangeRetrieveError(E219)</f>
        <v/>
      </c>
      <c r="G219" s="249"/>
      <c r="H219" s="177"/>
      <c r="I219" s="248"/>
      <c r="J219" s="303" t="s">
        <v>32</v>
      </c>
      <c r="K219" s="303" t="str">
        <f t="shared" si="27"/>
        <v>12F</v>
      </c>
      <c r="L219" s="300" t="str">
        <f t="shared" si="24"/>
        <v>EUR12F25Y</v>
      </c>
      <c r="M219" s="300" t="str">
        <v>EUR12F25Y=ICAP</v>
      </c>
      <c r="N219" s="266">
        <v>0.94600000000000006</v>
      </c>
      <c r="O219" s="205"/>
      <c r="P219" s="266">
        <v>0.94600000000000006</v>
      </c>
      <c r="Q219" s="205"/>
      <c r="R219" s="266">
        <v>0.94600000000000006</v>
      </c>
      <c r="S219" s="266">
        <f>_xll.qlSimpleQuoteSetValue(E219,R219/100,Trigger)</f>
        <v>4.0000000000000105E-5</v>
      </c>
      <c r="T219" s="208"/>
      <c r="V219" s="178"/>
    </row>
    <row r="220" spans="1:22" x14ac:dyDescent="0.2">
      <c r="A220" s="207"/>
      <c r="B220" s="284" t="str">
        <f t="shared" si="25"/>
        <v>30Y</v>
      </c>
      <c r="C220" s="284" t="str">
        <f t="shared" si="26"/>
        <v>12F</v>
      </c>
      <c r="D220" s="285" t="str">
        <f t="shared" si="23"/>
        <v>EUR12F30Y_Quote</v>
      </c>
      <c r="E220" s="285" t="str">
        <f>_xll.qlSimpleQuote(D220,,RateTickValue,Permanent,Trigger,ObjectOverwrite)</f>
        <v>EUR12F30Y_Quote#0000</v>
      </c>
      <c r="F220" s="286" t="str">
        <f>_xll.ohRangeRetrieveError(E220)</f>
        <v/>
      </c>
      <c r="G220" s="249"/>
      <c r="H220" s="177"/>
      <c r="I220" s="248"/>
      <c r="J220" s="304" t="s">
        <v>27</v>
      </c>
      <c r="K220" s="304" t="str">
        <f t="shared" si="27"/>
        <v>12F</v>
      </c>
      <c r="L220" s="302" t="str">
        <f t="shared" si="24"/>
        <v>EUR12F30Y</v>
      </c>
      <c r="M220" s="302" t="str">
        <v>EUR12F30Y=ICAP</v>
      </c>
      <c r="N220" s="268">
        <v>0.89600000000000002</v>
      </c>
      <c r="O220" s="205"/>
      <c r="P220" s="268">
        <v>0.89600000000000002</v>
      </c>
      <c r="Q220" s="205"/>
      <c r="R220" s="268">
        <v>0.89600000000000002</v>
      </c>
      <c r="S220" s="268">
        <f>_xll.qlSimpleQuoteSetValue(E220,R220/100,Trigger)</f>
        <v>4.0000000000000105E-5</v>
      </c>
      <c r="T220" s="208"/>
      <c r="V220" s="178"/>
    </row>
    <row r="221" spans="1:22" x14ac:dyDescent="0.2">
      <c r="A221" s="207"/>
      <c r="B221" s="284" t="str">
        <f t="shared" si="25"/>
        <v>1Y</v>
      </c>
      <c r="C221" s="284" t="str">
        <f t="shared" si="26"/>
        <v>13F</v>
      </c>
      <c r="D221" s="285" t="str">
        <f t="shared" si="23"/>
        <v>EUR13F1Y_Quote</v>
      </c>
      <c r="E221" s="285" t="str">
        <f>_xll.qlSimpleQuote(D221,,RateTickValue,Permanent,Trigger,ObjectOverwrite)</f>
        <v>EUR13F1Y_Quote#0000</v>
      </c>
      <c r="F221" s="286" t="str">
        <f>_xll.ohRangeRetrieveError(E221)</f>
        <v/>
      </c>
      <c r="G221" s="249"/>
      <c r="H221" s="177"/>
      <c r="I221" s="207">
        <v>13</v>
      </c>
      <c r="J221" s="152" t="s">
        <v>5</v>
      </c>
      <c r="K221" s="152" t="str">
        <f t="shared" ref="K221:K238" si="28">$I$221&amp;"F"</f>
        <v>13F</v>
      </c>
      <c r="L221" s="93" t="str">
        <f t="shared" si="24"/>
        <v>EUR13F1Y</v>
      </c>
      <c r="M221" s="93" t="str">
        <v>EUR13F1Y=ICAP</v>
      </c>
      <c r="N221" s="267">
        <v>1.347</v>
      </c>
      <c r="O221" s="205"/>
      <c r="P221" s="267">
        <v>1.347</v>
      </c>
      <c r="Q221" s="205"/>
      <c r="R221" s="267">
        <v>1.347</v>
      </c>
      <c r="S221" s="267">
        <f>_xll.qlSimpleQuoteSetValue(E221,R221/100,Trigger)</f>
        <v>4.9999999999997963E-5</v>
      </c>
      <c r="T221" s="208"/>
      <c r="V221" s="178"/>
    </row>
    <row r="222" spans="1:22" x14ac:dyDescent="0.2">
      <c r="A222" s="207"/>
      <c r="B222" s="284" t="str">
        <f t="shared" si="25"/>
        <v>2Y</v>
      </c>
      <c r="C222" s="284" t="str">
        <f t="shared" si="26"/>
        <v>13F</v>
      </c>
      <c r="D222" s="285" t="str">
        <f t="shared" si="23"/>
        <v>EUR13F2Y_Quote</v>
      </c>
      <c r="E222" s="285" t="str">
        <f>_xll.qlSimpleQuote(D222,,RateTickValue,Permanent,Trigger,ObjectOverwrite)</f>
        <v>EUR13F2Y_Quote#0000</v>
      </c>
      <c r="F222" s="286" t="str">
        <f>_xll.ohRangeRetrieveError(E222)</f>
        <v/>
      </c>
      <c r="G222" s="249"/>
      <c r="H222" s="177"/>
      <c r="I222" s="248"/>
      <c r="J222" s="303" t="s">
        <v>55</v>
      </c>
      <c r="K222" s="303" t="str">
        <f t="shared" si="28"/>
        <v>13F</v>
      </c>
      <c r="L222" s="300" t="str">
        <f t="shared" si="24"/>
        <v>EUR13F2Y</v>
      </c>
      <c r="M222" s="300" t="str">
        <v>EUR13F2Y=ICAP</v>
      </c>
      <c r="N222" s="266">
        <v>1.34</v>
      </c>
      <c r="O222" s="205"/>
      <c r="P222" s="266">
        <v>1.34</v>
      </c>
      <c r="Q222" s="205"/>
      <c r="R222" s="266">
        <v>1.34</v>
      </c>
      <c r="S222" s="266">
        <f>_xll.qlSimpleQuoteSetValue(E222,R222/100,Trigger)</f>
        <v>5.0000000000001432E-5</v>
      </c>
      <c r="T222" s="208"/>
      <c r="V222" s="178"/>
    </row>
    <row r="223" spans="1:22" x14ac:dyDescent="0.2">
      <c r="A223" s="207"/>
      <c r="B223" s="284" t="str">
        <f t="shared" si="25"/>
        <v>3Y</v>
      </c>
      <c r="C223" s="284" t="str">
        <f t="shared" si="26"/>
        <v>13F</v>
      </c>
      <c r="D223" s="285" t="str">
        <f t="shared" si="23"/>
        <v>EUR13F3Y_Quote</v>
      </c>
      <c r="E223" s="285" t="str">
        <f>_xll.qlSimpleQuote(D223,,RateTickValue,Permanent,Trigger,ObjectOverwrite)</f>
        <v>EUR13F3Y_Quote#0000</v>
      </c>
      <c r="F223" s="286" t="str">
        <f>_xll.ohRangeRetrieveError(E223)</f>
        <v/>
      </c>
      <c r="G223" s="249"/>
      <c r="H223" s="177"/>
      <c r="I223" s="248"/>
      <c r="J223" s="303" t="s">
        <v>54</v>
      </c>
      <c r="K223" s="303" t="str">
        <f t="shared" si="28"/>
        <v>13F</v>
      </c>
      <c r="L223" s="300" t="str">
        <f t="shared" si="24"/>
        <v>EUR13F3Y</v>
      </c>
      <c r="M223" s="300" t="str">
        <v>EUR13F3Y=ICAP</v>
      </c>
      <c r="N223" s="266">
        <v>1.3180000000000001</v>
      </c>
      <c r="O223" s="205"/>
      <c r="P223" s="266">
        <v>1.3180000000000001</v>
      </c>
      <c r="Q223" s="205"/>
      <c r="R223" s="266">
        <v>1.3180000000000001</v>
      </c>
      <c r="S223" s="266">
        <f>_xll.qlSimpleQuoteSetValue(E223,R223/100,Trigger)</f>
        <v>5.0000000000001432E-5</v>
      </c>
      <c r="T223" s="208"/>
      <c r="V223" s="178"/>
    </row>
    <row r="224" spans="1:22" x14ac:dyDescent="0.2">
      <c r="A224" s="207"/>
      <c r="B224" s="284" t="str">
        <f t="shared" si="25"/>
        <v>4Y</v>
      </c>
      <c r="C224" s="284" t="str">
        <f t="shared" si="26"/>
        <v>13F</v>
      </c>
      <c r="D224" s="285" t="str">
        <f t="shared" si="23"/>
        <v>EUR13F4Y_Quote</v>
      </c>
      <c r="E224" s="285" t="str">
        <f>_xll.qlSimpleQuote(D224,,RateTickValue,Permanent,Trigger,ObjectOverwrite)</f>
        <v>EUR13F4Y_Quote#0000</v>
      </c>
      <c r="F224" s="286" t="str">
        <f>_xll.ohRangeRetrieveError(E224)</f>
        <v/>
      </c>
      <c r="G224" s="249"/>
      <c r="H224" s="177"/>
      <c r="I224" s="248"/>
      <c r="J224" s="303" t="s">
        <v>53</v>
      </c>
      <c r="K224" s="303" t="str">
        <f t="shared" si="28"/>
        <v>13F</v>
      </c>
      <c r="L224" s="300" t="str">
        <f t="shared" si="24"/>
        <v>EUR13F4Y</v>
      </c>
      <c r="M224" s="300" t="str">
        <v>EUR13F4Y=ICAP</v>
      </c>
      <c r="N224" s="266">
        <v>1.286</v>
      </c>
      <c r="O224" s="205"/>
      <c r="P224" s="266">
        <v>1.286</v>
      </c>
      <c r="Q224" s="205"/>
      <c r="R224" s="266">
        <v>1.286</v>
      </c>
      <c r="S224" s="266">
        <f>_xll.qlSimpleQuoteSetValue(E224,R224/100,Trigger)</f>
        <v>5.0000000000001432E-5</v>
      </c>
      <c r="T224" s="208"/>
      <c r="V224" s="178"/>
    </row>
    <row r="225" spans="1:22" x14ac:dyDescent="0.2">
      <c r="A225" s="207"/>
      <c r="B225" s="284" t="str">
        <f t="shared" si="25"/>
        <v>5Y</v>
      </c>
      <c r="C225" s="284" t="str">
        <f t="shared" si="26"/>
        <v>13F</v>
      </c>
      <c r="D225" s="285" t="str">
        <f t="shared" si="23"/>
        <v>EUR13F5Y_Quote</v>
      </c>
      <c r="E225" s="285" t="str">
        <f>_xll.qlSimpleQuote(D225,,RateTickValue,Permanent,Trigger,ObjectOverwrite)</f>
        <v>EUR13F5Y_Quote#0000</v>
      </c>
      <c r="F225" s="286" t="str">
        <f>_xll.ohRangeRetrieveError(E225)</f>
        <v/>
      </c>
      <c r="G225" s="249"/>
      <c r="H225" s="177"/>
      <c r="I225" s="248"/>
      <c r="J225" s="303" t="s">
        <v>52</v>
      </c>
      <c r="K225" s="303" t="str">
        <f t="shared" si="28"/>
        <v>13F</v>
      </c>
      <c r="L225" s="300" t="str">
        <f t="shared" si="24"/>
        <v>EUR13F5Y</v>
      </c>
      <c r="M225" s="300" t="str">
        <v>EUR13F5Y=ICAP</v>
      </c>
      <c r="N225" s="266">
        <v>1.258</v>
      </c>
      <c r="O225" s="205"/>
      <c r="P225" s="266">
        <v>1.258</v>
      </c>
      <c r="Q225" s="205"/>
      <c r="R225" s="266">
        <v>1.258</v>
      </c>
      <c r="S225" s="266">
        <f>_xll.qlSimpleQuoteSetValue(E225,R225/100,Trigger)</f>
        <v>4.0000000000000105E-5</v>
      </c>
      <c r="T225" s="208"/>
      <c r="V225" s="178"/>
    </row>
    <row r="226" spans="1:22" x14ac:dyDescent="0.2">
      <c r="A226" s="207"/>
      <c r="B226" s="284" t="str">
        <f t="shared" si="25"/>
        <v>6Y</v>
      </c>
      <c r="C226" s="284" t="str">
        <f t="shared" si="26"/>
        <v>13F</v>
      </c>
      <c r="D226" s="285" t="str">
        <f t="shared" si="23"/>
        <v>EUR13F6Y_Quote</v>
      </c>
      <c r="E226" s="285" t="str">
        <f>_xll.qlSimpleQuote(D226,,RateTickValue,Permanent,Trigger,ObjectOverwrite)</f>
        <v>EUR13F6Y_Quote#0000</v>
      </c>
      <c r="F226" s="286" t="str">
        <f>_xll.ohRangeRetrieveError(E226)</f>
        <v/>
      </c>
      <c r="G226" s="249"/>
      <c r="H226" s="177"/>
      <c r="I226" s="248"/>
      <c r="J226" s="303" t="s">
        <v>51</v>
      </c>
      <c r="K226" s="303" t="str">
        <f t="shared" si="28"/>
        <v>13F</v>
      </c>
      <c r="L226" s="300" t="str">
        <f t="shared" si="24"/>
        <v>EUR13F6Y</v>
      </c>
      <c r="M226" s="300" t="str">
        <v>EUR13F6Y=ICAP</v>
      </c>
      <c r="N226" s="266">
        <v>1.2270000000000001</v>
      </c>
      <c r="O226" s="205"/>
      <c r="P226" s="266">
        <v>1.2270000000000001</v>
      </c>
      <c r="Q226" s="205"/>
      <c r="R226" s="266">
        <v>1.2270000000000001</v>
      </c>
      <c r="S226" s="266">
        <f>_xll.qlSimpleQuoteSetValue(E226,R226/100,Trigger)</f>
        <v>4.0000000000000105E-5</v>
      </c>
      <c r="T226" s="208"/>
      <c r="V226" s="178"/>
    </row>
    <row r="227" spans="1:22" x14ac:dyDescent="0.2">
      <c r="A227" s="207"/>
      <c r="B227" s="284" t="str">
        <f t="shared" si="25"/>
        <v>7Y</v>
      </c>
      <c r="C227" s="284" t="str">
        <f t="shared" si="26"/>
        <v>13F</v>
      </c>
      <c r="D227" s="285" t="str">
        <f t="shared" si="23"/>
        <v>EUR13F7Y_Quote</v>
      </c>
      <c r="E227" s="285" t="str">
        <f>_xll.qlSimpleQuote(D227,,RateTickValue,Permanent,Trigger,ObjectOverwrite)</f>
        <v>EUR13F7Y_Quote#0000</v>
      </c>
      <c r="F227" s="286" t="str">
        <f>_xll.ohRangeRetrieveError(E227)</f>
        <v/>
      </c>
      <c r="G227" s="249"/>
      <c r="H227" s="177"/>
      <c r="I227" s="248"/>
      <c r="J227" s="303" t="s">
        <v>50</v>
      </c>
      <c r="K227" s="303" t="str">
        <f t="shared" si="28"/>
        <v>13F</v>
      </c>
      <c r="L227" s="300" t="str">
        <f t="shared" si="24"/>
        <v>EUR13F7Y</v>
      </c>
      <c r="M227" s="300" t="str">
        <v>EUR13F7Y=ICAP</v>
      </c>
      <c r="N227" s="266">
        <v>1.2010000000000001</v>
      </c>
      <c r="O227" s="205"/>
      <c r="P227" s="266">
        <v>1.2010000000000001</v>
      </c>
      <c r="Q227" s="205"/>
      <c r="R227" s="266">
        <v>1.2010000000000001</v>
      </c>
      <c r="S227" s="266">
        <f>_xll.qlSimpleQuoteSetValue(E227,R227/100,Trigger)</f>
        <v>3.999999999999837E-5</v>
      </c>
      <c r="T227" s="208"/>
      <c r="V227" s="178"/>
    </row>
    <row r="228" spans="1:22" x14ac:dyDescent="0.2">
      <c r="A228" s="207"/>
      <c r="B228" s="284" t="str">
        <f t="shared" si="25"/>
        <v>8Y</v>
      </c>
      <c r="C228" s="284" t="str">
        <f t="shared" si="26"/>
        <v>13F</v>
      </c>
      <c r="D228" s="285" t="str">
        <f t="shared" si="23"/>
        <v>EUR13F8Y_Quote</v>
      </c>
      <c r="E228" s="285" t="str">
        <f>_xll.qlSimpleQuote(D228,,RateTickValue,Permanent,Trigger,ObjectOverwrite)</f>
        <v>EUR13F8Y_Quote#0000</v>
      </c>
      <c r="F228" s="286" t="str">
        <f>_xll.ohRangeRetrieveError(E228)</f>
        <v/>
      </c>
      <c r="G228" s="249"/>
      <c r="H228" s="177"/>
      <c r="I228" s="248"/>
      <c r="J228" s="303" t="s">
        <v>49</v>
      </c>
      <c r="K228" s="303" t="str">
        <f t="shared" si="28"/>
        <v>13F</v>
      </c>
      <c r="L228" s="300" t="str">
        <f t="shared" si="24"/>
        <v>EUR13F8Y</v>
      </c>
      <c r="M228" s="300" t="str">
        <v>EUR13F8Y=ICAP</v>
      </c>
      <c r="N228" s="266">
        <v>1.175</v>
      </c>
      <c r="O228" s="205"/>
      <c r="P228" s="266">
        <v>1.175</v>
      </c>
      <c r="Q228" s="205"/>
      <c r="R228" s="266">
        <v>1.175</v>
      </c>
      <c r="S228" s="266">
        <f>_xll.qlSimpleQuoteSetValue(E228,R228/100,Trigger)</f>
        <v>4.0000000000000105E-5</v>
      </c>
      <c r="T228" s="208"/>
      <c r="V228" s="178"/>
    </row>
    <row r="229" spans="1:22" x14ac:dyDescent="0.2">
      <c r="A229" s="207"/>
      <c r="B229" s="284" t="str">
        <f t="shared" si="25"/>
        <v>9Y</v>
      </c>
      <c r="C229" s="284" t="str">
        <f t="shared" si="26"/>
        <v>13F</v>
      </c>
      <c r="D229" s="285" t="str">
        <f t="shared" si="23"/>
        <v>EUR13F9Y_Quote</v>
      </c>
      <c r="E229" s="285" t="str">
        <f>_xll.qlSimpleQuote(D229,,RateTickValue,Permanent,Trigger,ObjectOverwrite)</f>
        <v>EUR13F9Y_Quote#0000</v>
      </c>
      <c r="F229" s="286" t="str">
        <f>_xll.ohRangeRetrieveError(E229)</f>
        <v/>
      </c>
      <c r="G229" s="249"/>
      <c r="H229" s="177"/>
      <c r="I229" s="248"/>
      <c r="J229" s="303" t="s">
        <v>48</v>
      </c>
      <c r="K229" s="303" t="str">
        <f t="shared" si="28"/>
        <v>13F</v>
      </c>
      <c r="L229" s="300" t="str">
        <f t="shared" si="24"/>
        <v>EUR13F9Y</v>
      </c>
      <c r="M229" s="300" t="str">
        <v>EUR13F9Y=ICAP</v>
      </c>
      <c r="N229" s="266">
        <v>1.1500000000000001</v>
      </c>
      <c r="O229" s="205"/>
      <c r="P229" s="266">
        <v>1.1500000000000001</v>
      </c>
      <c r="Q229" s="205"/>
      <c r="R229" s="266">
        <v>1.1500000000000001</v>
      </c>
      <c r="S229" s="266">
        <f>_xll.qlSimpleQuoteSetValue(E229,R229/100,Trigger)</f>
        <v>4.0000000000000105E-5</v>
      </c>
      <c r="T229" s="208"/>
      <c r="V229" s="178"/>
    </row>
    <row r="230" spans="1:22" x14ac:dyDescent="0.2">
      <c r="A230" s="207"/>
      <c r="B230" s="284" t="str">
        <f t="shared" si="25"/>
        <v>10Y</v>
      </c>
      <c r="C230" s="284" t="str">
        <f t="shared" si="26"/>
        <v>13F</v>
      </c>
      <c r="D230" s="285" t="str">
        <f t="shared" si="23"/>
        <v>EUR13F10Y_Quote</v>
      </c>
      <c r="E230" s="285" t="str">
        <f>_xll.qlSimpleQuote(D230,,RateTickValue,Permanent,Trigger,ObjectOverwrite)</f>
        <v>EUR13F10Y_Quote#0000</v>
      </c>
      <c r="F230" s="286" t="str">
        <f>_xll.ohRangeRetrieveError(E230)</f>
        <v/>
      </c>
      <c r="G230" s="249"/>
      <c r="H230" s="177"/>
      <c r="I230" s="248"/>
      <c r="J230" s="303" t="s">
        <v>47</v>
      </c>
      <c r="K230" s="303" t="str">
        <f t="shared" si="28"/>
        <v>13F</v>
      </c>
      <c r="L230" s="300" t="str">
        <f t="shared" si="24"/>
        <v>EUR13F10Y</v>
      </c>
      <c r="M230" s="300" t="str">
        <v>EUR13F10Y=ICAP</v>
      </c>
      <c r="N230" s="266">
        <v>1.1260000000000001</v>
      </c>
      <c r="O230" s="205"/>
      <c r="P230" s="266">
        <v>1.1260000000000001</v>
      </c>
      <c r="Q230" s="205"/>
      <c r="R230" s="266">
        <v>1.1260000000000001</v>
      </c>
      <c r="S230" s="266">
        <f>_xll.qlSimpleQuoteSetValue(E230,R230/100,Trigger)</f>
        <v>4.0000000000000105E-5</v>
      </c>
      <c r="T230" s="208"/>
      <c r="V230" s="178"/>
    </row>
    <row r="231" spans="1:22" x14ac:dyDescent="0.2">
      <c r="A231" s="207"/>
      <c r="B231" s="284" t="str">
        <f t="shared" si="25"/>
        <v>11Y</v>
      </c>
      <c r="C231" s="284" t="str">
        <f t="shared" si="26"/>
        <v>13F</v>
      </c>
      <c r="D231" s="285" t="str">
        <f t="shared" si="23"/>
        <v>EUR13F11Y_Quote</v>
      </c>
      <c r="E231" s="285" t="str">
        <f>_xll.qlSimpleQuote(D231,,RateTickValue,Permanent,Trigger,ObjectOverwrite)</f>
        <v>EUR13F11Y_Quote#0000</v>
      </c>
      <c r="F231" s="286" t="str">
        <f>_xll.ohRangeRetrieveError(E231)</f>
        <v/>
      </c>
      <c r="G231" s="249"/>
      <c r="H231" s="177"/>
      <c r="I231" s="248"/>
      <c r="J231" s="303" t="s">
        <v>46</v>
      </c>
      <c r="K231" s="303" t="str">
        <f t="shared" si="28"/>
        <v>13F</v>
      </c>
      <c r="L231" s="300" t="str">
        <f t="shared" si="24"/>
        <v>EUR13F11Y</v>
      </c>
      <c r="M231" s="300" t="str">
        <v>EUR13F11Y=ICAP</v>
      </c>
      <c r="N231" s="266">
        <v>1.103</v>
      </c>
      <c r="O231" s="205"/>
      <c r="P231" s="266">
        <v>1.103</v>
      </c>
      <c r="Q231" s="205"/>
      <c r="R231" s="266">
        <v>1.103</v>
      </c>
      <c r="S231" s="266">
        <f>_xll.qlSimpleQuoteSetValue(E231,R231/100,Trigger)</f>
        <v>4.0000000000000105E-5</v>
      </c>
      <c r="T231" s="208"/>
      <c r="V231" s="178"/>
    </row>
    <row r="232" spans="1:22" x14ac:dyDescent="0.2">
      <c r="A232" s="207"/>
      <c r="B232" s="284" t="str">
        <f t="shared" si="25"/>
        <v>12Y</v>
      </c>
      <c r="C232" s="284" t="str">
        <f t="shared" si="26"/>
        <v>13F</v>
      </c>
      <c r="D232" s="285" t="str">
        <f t="shared" si="23"/>
        <v>EUR13F12Y_Quote</v>
      </c>
      <c r="E232" s="285" t="str">
        <f>_xll.qlSimpleQuote(D232,,RateTickValue,Permanent,Trigger,ObjectOverwrite)</f>
        <v>EUR13F12Y_Quote#0000</v>
      </c>
      <c r="F232" s="286" t="str">
        <f>_xll.ohRangeRetrieveError(E232)</f>
        <v/>
      </c>
      <c r="G232" s="249"/>
      <c r="H232" s="177"/>
      <c r="I232" s="248"/>
      <c r="J232" s="303" t="s">
        <v>45</v>
      </c>
      <c r="K232" s="303" t="str">
        <f t="shared" si="28"/>
        <v>13F</v>
      </c>
      <c r="L232" s="300" t="str">
        <f t="shared" si="24"/>
        <v>EUR13F12Y</v>
      </c>
      <c r="M232" s="300" t="str">
        <v>EUR13F12Y=ICAP</v>
      </c>
      <c r="N232" s="266">
        <v>1.0820000000000001</v>
      </c>
      <c r="O232" s="205"/>
      <c r="P232" s="266">
        <v>1.0820000000000001</v>
      </c>
      <c r="Q232" s="205"/>
      <c r="R232" s="266">
        <v>1.0820000000000001</v>
      </c>
      <c r="S232" s="266">
        <f>_xll.qlSimpleQuoteSetValue(E232,R232/100,Trigger)</f>
        <v>5.0000000000001432E-5</v>
      </c>
      <c r="T232" s="208"/>
      <c r="V232" s="178"/>
    </row>
    <row r="233" spans="1:22" x14ac:dyDescent="0.2">
      <c r="A233" s="207"/>
      <c r="B233" s="284" t="str">
        <f t="shared" si="25"/>
        <v>13Y</v>
      </c>
      <c r="C233" s="284" t="str">
        <f t="shared" si="26"/>
        <v>13F</v>
      </c>
      <c r="D233" s="285" t="str">
        <f t="shared" si="23"/>
        <v>EUR13F13Y_Quote</v>
      </c>
      <c r="E233" s="285" t="str">
        <f>_xll.qlSimpleQuote(D233,,RateTickValue,Permanent,Trigger,ObjectOverwrite)</f>
        <v>EUR13F13Y_Quote#0000</v>
      </c>
      <c r="F233" s="286" t="str">
        <f>_xll.ohRangeRetrieveError(E233)</f>
        <v/>
      </c>
      <c r="G233" s="249"/>
      <c r="H233" s="177"/>
      <c r="I233" s="248"/>
      <c r="J233" s="303" t="s">
        <v>44</v>
      </c>
      <c r="K233" s="303" t="str">
        <f t="shared" si="28"/>
        <v>13F</v>
      </c>
      <c r="L233" s="300" t="str">
        <f t="shared" si="24"/>
        <v>EUR13F13Y</v>
      </c>
      <c r="M233" s="300" t="str">
        <v>EUR13F13Y=ICAP</v>
      </c>
      <c r="N233" s="266">
        <v>1.0609999999999999</v>
      </c>
      <c r="O233" s="205"/>
      <c r="P233" s="266">
        <v>1.0609999999999999</v>
      </c>
      <c r="Q233" s="205"/>
      <c r="R233" s="266">
        <v>1.0609999999999999</v>
      </c>
      <c r="S233" s="266">
        <f>_xll.qlSimpleQuoteSetValue(E233,R233/100,Trigger)</f>
        <v>4.0000000000000105E-5</v>
      </c>
      <c r="T233" s="208"/>
      <c r="V233" s="178"/>
    </row>
    <row r="234" spans="1:22" x14ac:dyDescent="0.2">
      <c r="A234" s="207"/>
      <c r="B234" s="284" t="str">
        <f t="shared" si="25"/>
        <v>14Y</v>
      </c>
      <c r="C234" s="284" t="str">
        <f t="shared" si="26"/>
        <v>13F</v>
      </c>
      <c r="D234" s="285" t="str">
        <f t="shared" si="23"/>
        <v>EUR13F14Y_Quote</v>
      </c>
      <c r="E234" s="285" t="str">
        <f>_xll.qlSimpleQuote(D234,,RateTickValue,Permanent,Trigger,ObjectOverwrite)</f>
        <v>EUR13F14Y_Quote#0000</v>
      </c>
      <c r="F234" s="286" t="str">
        <f>_xll.ohRangeRetrieveError(E234)</f>
        <v/>
      </c>
      <c r="G234" s="249"/>
      <c r="H234" s="177"/>
      <c r="I234" s="248"/>
      <c r="J234" s="303" t="s">
        <v>43</v>
      </c>
      <c r="K234" s="303" t="str">
        <f t="shared" si="28"/>
        <v>13F</v>
      </c>
      <c r="L234" s="300" t="str">
        <f t="shared" si="24"/>
        <v>EUR13F14Y</v>
      </c>
      <c r="M234" s="300" t="str">
        <v>EUR13F14Y=ICAP</v>
      </c>
      <c r="N234" s="266">
        <v>1.042</v>
      </c>
      <c r="O234" s="205"/>
      <c r="P234" s="266">
        <v>1.042</v>
      </c>
      <c r="Q234" s="205"/>
      <c r="R234" s="266">
        <v>1.042</v>
      </c>
      <c r="S234" s="266">
        <f>_xll.qlSimpleQuoteSetValue(E234,R234/100,Trigger)</f>
        <v>4.0000000000000105E-5</v>
      </c>
      <c r="T234" s="208"/>
      <c r="V234" s="178"/>
    </row>
    <row r="235" spans="1:22" x14ac:dyDescent="0.2">
      <c r="A235" s="207"/>
      <c r="B235" s="284" t="str">
        <f t="shared" si="25"/>
        <v>15Y</v>
      </c>
      <c r="C235" s="284" t="str">
        <f t="shared" si="26"/>
        <v>13F</v>
      </c>
      <c r="D235" s="285" t="str">
        <f t="shared" si="23"/>
        <v>EUR13F15Y_Quote</v>
      </c>
      <c r="E235" s="285" t="str">
        <f>_xll.qlSimpleQuote(D235,,RateTickValue,Permanent,Trigger,ObjectOverwrite)</f>
        <v>EUR13F15Y_Quote#0000</v>
      </c>
      <c r="F235" s="286" t="str">
        <f>_xll.ohRangeRetrieveError(E235)</f>
        <v/>
      </c>
      <c r="G235" s="249"/>
      <c r="H235" s="177"/>
      <c r="I235" s="248"/>
      <c r="J235" s="303" t="s">
        <v>42</v>
      </c>
      <c r="K235" s="303" t="str">
        <f t="shared" si="28"/>
        <v>13F</v>
      </c>
      <c r="L235" s="300" t="str">
        <f t="shared" si="24"/>
        <v>EUR13F15Y</v>
      </c>
      <c r="M235" s="300" t="str">
        <v>EUR13F15Y=ICAP</v>
      </c>
      <c r="N235" s="266">
        <v>1.0249999999999999</v>
      </c>
      <c r="O235" s="205"/>
      <c r="P235" s="266">
        <v>1.0249999999999999</v>
      </c>
      <c r="Q235" s="205"/>
      <c r="R235" s="266">
        <v>1.0249999999999999</v>
      </c>
      <c r="S235" s="266">
        <f>_xll.qlSimpleQuoteSetValue(E235,R235/100,Trigger)</f>
        <v>3.9999999999996635E-5</v>
      </c>
      <c r="T235" s="208"/>
      <c r="V235" s="178"/>
    </row>
    <row r="236" spans="1:22" x14ac:dyDescent="0.2">
      <c r="A236" s="207"/>
      <c r="B236" s="284" t="str">
        <f t="shared" si="25"/>
        <v>20Y</v>
      </c>
      <c r="C236" s="284" t="str">
        <f t="shared" si="26"/>
        <v>13F</v>
      </c>
      <c r="D236" s="285" t="str">
        <f t="shared" si="23"/>
        <v>EUR13F20Y_Quote</v>
      </c>
      <c r="E236" s="285" t="str">
        <f>_xll.qlSimpleQuote(D236,,RateTickValue,Permanent,Trigger,ObjectOverwrite)</f>
        <v>EUR13F20Y_Quote#0000</v>
      </c>
      <c r="F236" s="286" t="str">
        <f>_xll.ohRangeRetrieveError(E236)</f>
        <v/>
      </c>
      <c r="G236" s="249"/>
      <c r="H236" s="177"/>
      <c r="I236" s="248"/>
      <c r="J236" s="303" t="s">
        <v>37</v>
      </c>
      <c r="K236" s="303" t="str">
        <f t="shared" si="28"/>
        <v>13F</v>
      </c>
      <c r="L236" s="300" t="str">
        <f t="shared" si="24"/>
        <v>EUR13F20Y</v>
      </c>
      <c r="M236" s="300" t="str">
        <v>EUR13F20Y=ICAP</v>
      </c>
      <c r="N236" s="266">
        <v>0.95800000000000007</v>
      </c>
      <c r="O236" s="205"/>
      <c r="P236" s="266">
        <v>0.95800000000000007</v>
      </c>
      <c r="Q236" s="205"/>
      <c r="R236" s="266">
        <v>0.95800000000000007</v>
      </c>
      <c r="S236" s="266">
        <f>_xll.qlSimpleQuoteSetValue(E236,R236/100,Trigger)</f>
        <v>4.9999999999999697E-5</v>
      </c>
      <c r="T236" s="208"/>
      <c r="V236" s="178"/>
    </row>
    <row r="237" spans="1:22" x14ac:dyDescent="0.2">
      <c r="A237" s="207"/>
      <c r="B237" s="284" t="str">
        <f t="shared" si="25"/>
        <v>25Y</v>
      </c>
      <c r="C237" s="284" t="str">
        <f t="shared" si="26"/>
        <v>13F</v>
      </c>
      <c r="D237" s="285" t="str">
        <f t="shared" si="23"/>
        <v>EUR13F25Y_Quote</v>
      </c>
      <c r="E237" s="285" t="str">
        <f>_xll.qlSimpleQuote(D237,,RateTickValue,Permanent,Trigger,ObjectOverwrite)</f>
        <v>EUR13F25Y_Quote#0000</v>
      </c>
      <c r="F237" s="286" t="str">
        <f>_xll.ohRangeRetrieveError(E237)</f>
        <v/>
      </c>
      <c r="G237" s="249"/>
      <c r="H237" s="177"/>
      <c r="I237" s="248"/>
      <c r="J237" s="303" t="s">
        <v>32</v>
      </c>
      <c r="K237" s="303" t="str">
        <f t="shared" si="28"/>
        <v>13F</v>
      </c>
      <c r="L237" s="300" t="str">
        <f t="shared" si="24"/>
        <v>EUR13F25Y</v>
      </c>
      <c r="M237" s="300" t="str">
        <v>EUR13F25Y=ICAP</v>
      </c>
      <c r="N237" s="266">
        <v>0.92</v>
      </c>
      <c r="O237" s="205"/>
      <c r="P237" s="266">
        <v>0.92</v>
      </c>
      <c r="Q237" s="205"/>
      <c r="R237" s="266">
        <v>0.92</v>
      </c>
      <c r="S237" s="266">
        <f>_xll.qlSimpleQuoteSetValue(E237,R237/100,Trigger)</f>
        <v>4.0000000000000105E-5</v>
      </c>
      <c r="T237" s="208"/>
      <c r="V237" s="178"/>
    </row>
    <row r="238" spans="1:22" x14ac:dyDescent="0.2">
      <c r="A238" s="207"/>
      <c r="B238" s="284" t="str">
        <f t="shared" si="25"/>
        <v>30Y</v>
      </c>
      <c r="C238" s="284" t="str">
        <f t="shared" si="26"/>
        <v>13F</v>
      </c>
      <c r="D238" s="285" t="str">
        <f t="shared" si="23"/>
        <v>EUR13F30Y_Quote</v>
      </c>
      <c r="E238" s="285" t="str">
        <f>_xll.qlSimpleQuote(D238,,RateTickValue,Permanent,Trigger,ObjectOverwrite)</f>
        <v>EUR13F30Y_Quote#0000</v>
      </c>
      <c r="F238" s="286" t="str">
        <f>_xll.ohRangeRetrieveError(E238)</f>
        <v/>
      </c>
      <c r="G238" s="249"/>
      <c r="H238" s="177"/>
      <c r="I238" s="248"/>
      <c r="J238" s="304" t="s">
        <v>27</v>
      </c>
      <c r="K238" s="304" t="str">
        <f t="shared" si="28"/>
        <v>13F</v>
      </c>
      <c r="L238" s="302" t="str">
        <f t="shared" si="24"/>
        <v>EUR13F30Y</v>
      </c>
      <c r="M238" s="302" t="str">
        <v>EUR13F30Y=ICAP</v>
      </c>
      <c r="N238" s="268">
        <v>0.86499999999999999</v>
      </c>
      <c r="O238" s="205"/>
      <c r="P238" s="268">
        <v>0.86499999999999999</v>
      </c>
      <c r="Q238" s="205"/>
      <c r="R238" s="268">
        <v>0.86499999999999999</v>
      </c>
      <c r="S238" s="268">
        <f>_xll.qlSimpleQuoteSetValue(E238,R238/100,Trigger)</f>
        <v>4.0000000000000105E-5</v>
      </c>
      <c r="T238" s="208"/>
      <c r="V238" s="178"/>
    </row>
    <row r="239" spans="1:22" x14ac:dyDescent="0.2">
      <c r="A239" s="207"/>
      <c r="B239" s="284" t="str">
        <f t="shared" si="25"/>
        <v>1Y</v>
      </c>
      <c r="C239" s="284" t="str">
        <f t="shared" si="26"/>
        <v>14F</v>
      </c>
      <c r="D239" s="285" t="str">
        <f t="shared" si="23"/>
        <v>EUR14F1Y_Quote</v>
      </c>
      <c r="E239" s="285" t="str">
        <f>_xll.qlSimpleQuote(D239,,RateTickValue,Permanent,Trigger,ObjectOverwrite)</f>
        <v>EUR14F1Y_Quote#0000</v>
      </c>
      <c r="F239" s="286" t="str">
        <f>_xll.ohRangeRetrieveError(E239)</f>
        <v/>
      </c>
      <c r="G239" s="249"/>
      <c r="H239" s="177"/>
      <c r="I239" s="207">
        <v>14</v>
      </c>
      <c r="J239" s="152" t="s">
        <v>5</v>
      </c>
      <c r="K239" s="152" t="str">
        <f t="shared" ref="K239:K256" si="29">$I$239&amp;"F"</f>
        <v>14F</v>
      </c>
      <c r="L239" s="93" t="str">
        <f t="shared" si="24"/>
        <v>EUR14F1Y</v>
      </c>
      <c r="M239" s="93" t="str">
        <v>EUR14F1Y=ICAP</v>
      </c>
      <c r="N239" s="267">
        <v>1.3320000000000001</v>
      </c>
      <c r="O239" s="205"/>
      <c r="P239" s="267">
        <v>1.3320000000000001</v>
      </c>
      <c r="Q239" s="205"/>
      <c r="R239" s="267">
        <v>1.3320000000000001</v>
      </c>
      <c r="S239" s="267">
        <f>_xll.qlSimpleQuoteSetValue(E239,R239/100,Trigger)</f>
        <v>4.0000000000000105E-5</v>
      </c>
      <c r="T239" s="208"/>
      <c r="V239" s="178"/>
    </row>
    <row r="240" spans="1:22" x14ac:dyDescent="0.2">
      <c r="A240" s="207"/>
      <c r="B240" s="284" t="str">
        <f t="shared" si="25"/>
        <v>2Y</v>
      </c>
      <c r="C240" s="284" t="str">
        <f t="shared" si="26"/>
        <v>14F</v>
      </c>
      <c r="D240" s="285" t="str">
        <f t="shared" si="23"/>
        <v>EUR14F2Y_Quote</v>
      </c>
      <c r="E240" s="285" t="str">
        <f>_xll.qlSimpleQuote(D240,,RateTickValue,Permanent,Trigger,ObjectOverwrite)</f>
        <v>EUR14F2Y_Quote#0000</v>
      </c>
      <c r="F240" s="286" t="str">
        <f>_xll.ohRangeRetrieveError(E240)</f>
        <v/>
      </c>
      <c r="G240" s="249"/>
      <c r="H240" s="177"/>
      <c r="I240" s="248"/>
      <c r="J240" s="303" t="s">
        <v>55</v>
      </c>
      <c r="K240" s="303" t="str">
        <f t="shared" si="29"/>
        <v>14F</v>
      </c>
      <c r="L240" s="300" t="str">
        <f t="shared" si="24"/>
        <v>EUR14F2Y</v>
      </c>
      <c r="M240" s="300" t="str">
        <v>EUR14F2Y=ICAP</v>
      </c>
      <c r="N240" s="266">
        <v>1.3029999999999999</v>
      </c>
      <c r="O240" s="205"/>
      <c r="P240" s="266">
        <v>1.3029999999999999</v>
      </c>
      <c r="Q240" s="205"/>
      <c r="R240" s="266">
        <v>1.3029999999999999</v>
      </c>
      <c r="S240" s="266">
        <f>_xll.qlSimpleQuoteSetValue(E240,R240/100,Trigger)</f>
        <v>4.0000000000000105E-5</v>
      </c>
      <c r="T240" s="208"/>
      <c r="V240" s="178"/>
    </row>
    <row r="241" spans="1:22" x14ac:dyDescent="0.2">
      <c r="A241" s="207"/>
      <c r="B241" s="284" t="str">
        <f t="shared" si="25"/>
        <v>3Y</v>
      </c>
      <c r="C241" s="284" t="str">
        <f t="shared" si="26"/>
        <v>14F</v>
      </c>
      <c r="D241" s="285" t="str">
        <f t="shared" si="23"/>
        <v>EUR14F3Y_Quote</v>
      </c>
      <c r="E241" s="285" t="str">
        <f>_xll.qlSimpleQuote(D241,,RateTickValue,Permanent,Trigger,ObjectOverwrite)</f>
        <v>EUR14F3Y_Quote#0000</v>
      </c>
      <c r="F241" s="286" t="str">
        <f>_xll.ohRangeRetrieveError(E241)</f>
        <v/>
      </c>
      <c r="G241" s="249"/>
      <c r="H241" s="177"/>
      <c r="I241" s="248"/>
      <c r="J241" s="303" t="s">
        <v>54</v>
      </c>
      <c r="K241" s="303" t="str">
        <f t="shared" si="29"/>
        <v>14F</v>
      </c>
      <c r="L241" s="300" t="str">
        <f t="shared" si="24"/>
        <v>EUR14F3Y</v>
      </c>
      <c r="M241" s="300" t="str">
        <v>EUR14F3Y=ICAP</v>
      </c>
      <c r="N241" s="266">
        <v>1.2650000000000001</v>
      </c>
      <c r="O241" s="205"/>
      <c r="P241" s="266">
        <v>1.2650000000000001</v>
      </c>
      <c r="Q241" s="205"/>
      <c r="R241" s="266">
        <v>1.2650000000000001</v>
      </c>
      <c r="S241" s="266">
        <f>_xll.qlSimpleQuoteSetValue(E241,R241/100,Trigger)</f>
        <v>4.0000000000000105E-5</v>
      </c>
      <c r="T241" s="208"/>
      <c r="V241" s="178"/>
    </row>
    <row r="242" spans="1:22" x14ac:dyDescent="0.2">
      <c r="A242" s="207"/>
      <c r="B242" s="284" t="str">
        <f t="shared" si="25"/>
        <v>4Y</v>
      </c>
      <c r="C242" s="284" t="str">
        <f t="shared" si="26"/>
        <v>14F</v>
      </c>
      <c r="D242" s="285" t="str">
        <f t="shared" si="23"/>
        <v>EUR14F4Y_Quote</v>
      </c>
      <c r="E242" s="285" t="str">
        <f>_xll.qlSimpleQuote(D242,,RateTickValue,Permanent,Trigger,ObjectOverwrite)</f>
        <v>EUR14F4Y_Quote#0000</v>
      </c>
      <c r="F242" s="286" t="str">
        <f>_xll.ohRangeRetrieveError(E242)</f>
        <v/>
      </c>
      <c r="G242" s="249"/>
      <c r="H242" s="177"/>
      <c r="I242" s="248"/>
      <c r="J242" s="303" t="s">
        <v>53</v>
      </c>
      <c r="K242" s="303" t="str">
        <f t="shared" si="29"/>
        <v>14F</v>
      </c>
      <c r="L242" s="300" t="str">
        <f t="shared" si="24"/>
        <v>EUR14F4Y</v>
      </c>
      <c r="M242" s="300" t="str">
        <v>EUR14F4Y=ICAP</v>
      </c>
      <c r="N242" s="266">
        <v>1.236</v>
      </c>
      <c r="O242" s="205"/>
      <c r="P242" s="266">
        <v>1.236</v>
      </c>
      <c r="Q242" s="205"/>
      <c r="R242" s="266">
        <v>1.236</v>
      </c>
      <c r="S242" s="266">
        <f>_xll.qlSimpleQuoteSetValue(E242,R242/100,Trigger)</f>
        <v>4.9999999999997963E-5</v>
      </c>
      <c r="T242" s="208"/>
      <c r="V242" s="178"/>
    </row>
    <row r="243" spans="1:22" x14ac:dyDescent="0.2">
      <c r="A243" s="207"/>
      <c r="B243" s="284" t="str">
        <f t="shared" si="25"/>
        <v>5Y</v>
      </c>
      <c r="C243" s="284" t="str">
        <f t="shared" si="26"/>
        <v>14F</v>
      </c>
      <c r="D243" s="285" t="str">
        <f t="shared" si="23"/>
        <v>EUR14F5Y_Quote</v>
      </c>
      <c r="E243" s="285" t="str">
        <f>_xll.qlSimpleQuote(D243,,RateTickValue,Permanent,Trigger,ObjectOverwrite)</f>
        <v>EUR14F5Y_Quote#0000</v>
      </c>
      <c r="F243" s="286" t="str">
        <f>_xll.ohRangeRetrieveError(E243)</f>
        <v/>
      </c>
      <c r="G243" s="249"/>
      <c r="H243" s="177"/>
      <c r="I243" s="248"/>
      <c r="J243" s="303" t="s">
        <v>52</v>
      </c>
      <c r="K243" s="303" t="str">
        <f t="shared" si="29"/>
        <v>14F</v>
      </c>
      <c r="L243" s="300" t="str">
        <f t="shared" si="24"/>
        <v>EUR14F5Y</v>
      </c>
      <c r="M243" s="300" t="str">
        <v>EUR14F5Y=ICAP</v>
      </c>
      <c r="N243" s="266">
        <v>1.2030000000000001</v>
      </c>
      <c r="O243" s="205"/>
      <c r="P243" s="266">
        <v>1.2030000000000001</v>
      </c>
      <c r="Q243" s="205"/>
      <c r="R243" s="266">
        <v>1.2030000000000001</v>
      </c>
      <c r="S243" s="266">
        <f>_xll.qlSimpleQuoteSetValue(E243,R243/100,Trigger)</f>
        <v>4.0000000000000105E-5</v>
      </c>
      <c r="T243" s="208"/>
      <c r="V243" s="178"/>
    </row>
    <row r="244" spans="1:22" x14ac:dyDescent="0.2">
      <c r="A244" s="207"/>
      <c r="B244" s="284" t="str">
        <f t="shared" si="25"/>
        <v>6Y</v>
      </c>
      <c r="C244" s="284" t="str">
        <f t="shared" si="26"/>
        <v>14F</v>
      </c>
      <c r="D244" s="285" t="str">
        <f t="shared" si="23"/>
        <v>EUR14F6Y_Quote</v>
      </c>
      <c r="E244" s="285" t="str">
        <f>_xll.qlSimpleQuote(D244,,RateTickValue,Permanent,Trigger,ObjectOverwrite)</f>
        <v>EUR14F6Y_Quote#0000</v>
      </c>
      <c r="F244" s="286" t="str">
        <f>_xll.ohRangeRetrieveError(E244)</f>
        <v/>
      </c>
      <c r="G244" s="249"/>
      <c r="H244" s="177"/>
      <c r="I244" s="248"/>
      <c r="J244" s="303" t="s">
        <v>51</v>
      </c>
      <c r="K244" s="303" t="str">
        <f t="shared" si="29"/>
        <v>14F</v>
      </c>
      <c r="L244" s="300" t="str">
        <f t="shared" si="24"/>
        <v>EUR14F6Y</v>
      </c>
      <c r="M244" s="300" t="str">
        <v>EUR14F6Y=ICAP</v>
      </c>
      <c r="N244" s="266">
        <v>1.175</v>
      </c>
      <c r="O244" s="205"/>
      <c r="P244" s="266">
        <v>1.175</v>
      </c>
      <c r="Q244" s="205"/>
      <c r="R244" s="266">
        <v>1.175</v>
      </c>
      <c r="S244" s="266">
        <f>_xll.qlSimpleQuoteSetValue(E244,R244/100,Trigger)</f>
        <v>4.0000000000000105E-5</v>
      </c>
      <c r="T244" s="208"/>
      <c r="V244" s="178"/>
    </row>
    <row r="245" spans="1:22" x14ac:dyDescent="0.2">
      <c r="A245" s="207"/>
      <c r="B245" s="284" t="str">
        <f t="shared" si="25"/>
        <v>7Y</v>
      </c>
      <c r="C245" s="284" t="str">
        <f t="shared" si="26"/>
        <v>14F</v>
      </c>
      <c r="D245" s="285" t="str">
        <f t="shared" si="23"/>
        <v>EUR14F7Y_Quote</v>
      </c>
      <c r="E245" s="285" t="str">
        <f>_xll.qlSimpleQuote(D245,,RateTickValue,Permanent,Trigger,ObjectOverwrite)</f>
        <v>EUR14F7Y_Quote#0000</v>
      </c>
      <c r="F245" s="286" t="str">
        <f>_xll.ohRangeRetrieveError(E245)</f>
        <v/>
      </c>
      <c r="G245" s="249"/>
      <c r="H245" s="177"/>
      <c r="I245" s="248"/>
      <c r="J245" s="303" t="s">
        <v>50</v>
      </c>
      <c r="K245" s="303" t="str">
        <f t="shared" si="29"/>
        <v>14F</v>
      </c>
      <c r="L245" s="300" t="str">
        <f t="shared" si="24"/>
        <v>EUR14F7Y</v>
      </c>
      <c r="M245" s="300" t="str">
        <v>EUR14F7Y=ICAP</v>
      </c>
      <c r="N245" s="266">
        <v>1.1500000000000001</v>
      </c>
      <c r="O245" s="205"/>
      <c r="P245" s="266">
        <v>1.1500000000000001</v>
      </c>
      <c r="Q245" s="205"/>
      <c r="R245" s="266">
        <v>1.1500000000000001</v>
      </c>
      <c r="S245" s="266">
        <f>_xll.qlSimpleQuoteSetValue(E245,R245/100,Trigger)</f>
        <v>4.0000000000000105E-5</v>
      </c>
      <c r="T245" s="208"/>
      <c r="V245" s="178"/>
    </row>
    <row r="246" spans="1:22" x14ac:dyDescent="0.2">
      <c r="A246" s="207"/>
      <c r="B246" s="284" t="str">
        <f t="shared" si="25"/>
        <v>8Y</v>
      </c>
      <c r="C246" s="284" t="str">
        <f t="shared" si="26"/>
        <v>14F</v>
      </c>
      <c r="D246" s="285" t="str">
        <f t="shared" si="23"/>
        <v>EUR14F8Y_Quote</v>
      </c>
      <c r="E246" s="285" t="str">
        <f>_xll.qlSimpleQuote(D246,,RateTickValue,Permanent,Trigger,ObjectOverwrite)</f>
        <v>EUR14F8Y_Quote#0000</v>
      </c>
      <c r="F246" s="286" t="str">
        <f>_xll.ohRangeRetrieveError(E246)</f>
        <v/>
      </c>
      <c r="G246" s="249"/>
      <c r="H246" s="177"/>
      <c r="I246" s="248"/>
      <c r="J246" s="303" t="s">
        <v>49</v>
      </c>
      <c r="K246" s="303" t="str">
        <f t="shared" si="29"/>
        <v>14F</v>
      </c>
      <c r="L246" s="300" t="str">
        <f t="shared" si="24"/>
        <v>EUR14F8Y</v>
      </c>
      <c r="M246" s="300" t="str">
        <v>EUR14F8Y=ICAP</v>
      </c>
      <c r="N246" s="266">
        <v>1.1240000000000001</v>
      </c>
      <c r="O246" s="205"/>
      <c r="P246" s="266">
        <v>1.1240000000000001</v>
      </c>
      <c r="Q246" s="205"/>
      <c r="R246" s="266">
        <v>1.1240000000000001</v>
      </c>
      <c r="S246" s="266">
        <f>_xll.qlSimpleQuoteSetValue(E246,R246/100,Trigger)</f>
        <v>4.0000000000000105E-5</v>
      </c>
      <c r="T246" s="208"/>
      <c r="V246" s="178"/>
    </row>
    <row r="247" spans="1:22" x14ac:dyDescent="0.2">
      <c r="A247" s="207"/>
      <c r="B247" s="284" t="str">
        <f t="shared" si="25"/>
        <v>9Y</v>
      </c>
      <c r="C247" s="284" t="str">
        <f t="shared" si="26"/>
        <v>14F</v>
      </c>
      <c r="D247" s="285" t="str">
        <f t="shared" si="23"/>
        <v>EUR14F9Y_Quote</v>
      </c>
      <c r="E247" s="285" t="str">
        <f>_xll.qlSimpleQuote(D247,,RateTickValue,Permanent,Trigger,ObjectOverwrite)</f>
        <v>EUR14F9Y_Quote#0000</v>
      </c>
      <c r="F247" s="286" t="str">
        <f>_xll.ohRangeRetrieveError(E247)</f>
        <v/>
      </c>
      <c r="G247" s="249"/>
      <c r="H247" s="177"/>
      <c r="I247" s="248"/>
      <c r="J247" s="303" t="s">
        <v>48</v>
      </c>
      <c r="K247" s="303" t="str">
        <f t="shared" si="29"/>
        <v>14F</v>
      </c>
      <c r="L247" s="300" t="str">
        <f t="shared" si="24"/>
        <v>EUR14F9Y</v>
      </c>
      <c r="M247" s="300" t="str">
        <v>EUR14F9Y=ICAP</v>
      </c>
      <c r="N247" s="266">
        <v>1.101</v>
      </c>
      <c r="O247" s="205"/>
      <c r="P247" s="266">
        <v>1.101</v>
      </c>
      <c r="Q247" s="205"/>
      <c r="R247" s="266">
        <v>1.101</v>
      </c>
      <c r="S247" s="266">
        <f>_xll.qlSimpleQuoteSetValue(E247,R247/100,Trigger)</f>
        <v>4.9999999999997963E-5</v>
      </c>
      <c r="T247" s="208"/>
      <c r="V247" s="178"/>
    </row>
    <row r="248" spans="1:22" x14ac:dyDescent="0.2">
      <c r="A248" s="207"/>
      <c r="B248" s="284" t="str">
        <f t="shared" si="25"/>
        <v>10Y</v>
      </c>
      <c r="C248" s="284" t="str">
        <f t="shared" si="26"/>
        <v>14F</v>
      </c>
      <c r="D248" s="285" t="str">
        <f t="shared" si="23"/>
        <v>EUR14F10Y_Quote</v>
      </c>
      <c r="E248" s="285" t="str">
        <f>_xll.qlSimpleQuote(D248,,RateTickValue,Permanent,Trigger,ObjectOverwrite)</f>
        <v>EUR14F10Y_Quote#0000</v>
      </c>
      <c r="F248" s="286" t="str">
        <f>_xll.ohRangeRetrieveError(E248)</f>
        <v/>
      </c>
      <c r="G248" s="249"/>
      <c r="H248" s="177"/>
      <c r="I248" s="248"/>
      <c r="J248" s="303" t="s">
        <v>47</v>
      </c>
      <c r="K248" s="303" t="str">
        <f t="shared" si="29"/>
        <v>14F</v>
      </c>
      <c r="L248" s="300" t="str">
        <f t="shared" si="24"/>
        <v>EUR14F10Y</v>
      </c>
      <c r="M248" s="300" t="str">
        <v>EUR14F10Y=ICAP</v>
      </c>
      <c r="N248" s="266">
        <v>1.077</v>
      </c>
      <c r="O248" s="205"/>
      <c r="P248" s="266">
        <v>1.077</v>
      </c>
      <c r="Q248" s="205"/>
      <c r="R248" s="266">
        <v>1.077</v>
      </c>
      <c r="S248" s="266">
        <f>_xll.qlSimpleQuoteSetValue(E248,R248/100,Trigger)</f>
        <v>4.0000000000000105E-5</v>
      </c>
      <c r="T248" s="208"/>
      <c r="V248" s="178"/>
    </row>
    <row r="249" spans="1:22" x14ac:dyDescent="0.2">
      <c r="A249" s="207"/>
      <c r="B249" s="284" t="str">
        <f t="shared" si="25"/>
        <v>11Y</v>
      </c>
      <c r="C249" s="284" t="str">
        <f t="shared" si="26"/>
        <v>14F</v>
      </c>
      <c r="D249" s="285" t="str">
        <f t="shared" si="23"/>
        <v>EUR14F11Y_Quote</v>
      </c>
      <c r="E249" s="285" t="str">
        <f>_xll.qlSimpleQuote(D249,,RateTickValue,Permanent,Trigger,ObjectOverwrite)</f>
        <v>EUR14F11Y_Quote#0000</v>
      </c>
      <c r="F249" s="286" t="str">
        <f>_xll.ohRangeRetrieveError(E249)</f>
        <v/>
      </c>
      <c r="G249" s="249"/>
      <c r="H249" s="177"/>
      <c r="I249" s="248"/>
      <c r="J249" s="303" t="s">
        <v>46</v>
      </c>
      <c r="K249" s="303" t="str">
        <f t="shared" si="29"/>
        <v>14F</v>
      </c>
      <c r="L249" s="300" t="str">
        <f t="shared" si="24"/>
        <v>EUR14F11Y</v>
      </c>
      <c r="M249" s="300" t="str">
        <v>EUR14F11Y=ICAP</v>
      </c>
      <c r="N249" s="266">
        <v>1.056</v>
      </c>
      <c r="O249" s="205"/>
      <c r="P249" s="266">
        <v>1.056</v>
      </c>
      <c r="Q249" s="205"/>
      <c r="R249" s="266">
        <v>1.056</v>
      </c>
      <c r="S249" s="266">
        <f>_xll.qlSimpleQuoteSetValue(E249,R249/100,Trigger)</f>
        <v>4.0000000000000105E-5</v>
      </c>
      <c r="T249" s="208"/>
      <c r="V249" s="178"/>
    </row>
    <row r="250" spans="1:22" x14ac:dyDescent="0.2">
      <c r="A250" s="207"/>
      <c r="B250" s="284" t="str">
        <f t="shared" si="25"/>
        <v>12Y</v>
      </c>
      <c r="C250" s="284" t="str">
        <f t="shared" si="26"/>
        <v>14F</v>
      </c>
      <c r="D250" s="285" t="str">
        <f t="shared" si="23"/>
        <v>EUR14F12Y_Quote</v>
      </c>
      <c r="E250" s="285" t="str">
        <f>_xll.qlSimpleQuote(D250,,RateTickValue,Permanent,Trigger,ObjectOverwrite)</f>
        <v>EUR14F12Y_Quote#0000</v>
      </c>
      <c r="F250" s="286" t="str">
        <f>_xll.ohRangeRetrieveError(E250)</f>
        <v/>
      </c>
      <c r="G250" s="249"/>
      <c r="H250" s="177"/>
      <c r="I250" s="248"/>
      <c r="J250" s="303" t="s">
        <v>45</v>
      </c>
      <c r="K250" s="303" t="str">
        <f t="shared" si="29"/>
        <v>14F</v>
      </c>
      <c r="L250" s="300" t="str">
        <f t="shared" si="24"/>
        <v>EUR14F12Y</v>
      </c>
      <c r="M250" s="300" t="str">
        <v>EUR14F12Y=ICAP</v>
      </c>
      <c r="N250" s="266">
        <v>1.036</v>
      </c>
      <c r="O250" s="205"/>
      <c r="P250" s="266">
        <v>1.036</v>
      </c>
      <c r="Q250" s="205"/>
      <c r="R250" s="266">
        <v>1.036</v>
      </c>
      <c r="S250" s="266">
        <f>_xll.qlSimpleQuoteSetValue(E250,R250/100,Trigger)</f>
        <v>4.0000000000000105E-5</v>
      </c>
      <c r="T250" s="208"/>
      <c r="V250" s="178"/>
    </row>
    <row r="251" spans="1:22" x14ac:dyDescent="0.2">
      <c r="A251" s="207"/>
      <c r="B251" s="284" t="str">
        <f t="shared" si="25"/>
        <v>13Y</v>
      </c>
      <c r="C251" s="284" t="str">
        <f t="shared" si="26"/>
        <v>14F</v>
      </c>
      <c r="D251" s="285" t="str">
        <f t="shared" si="23"/>
        <v>EUR14F13Y_Quote</v>
      </c>
      <c r="E251" s="285" t="str">
        <f>_xll.qlSimpleQuote(D251,,RateTickValue,Permanent,Trigger,ObjectOverwrite)</f>
        <v>EUR14F13Y_Quote#0000</v>
      </c>
      <c r="F251" s="286" t="str">
        <f>_xll.ohRangeRetrieveError(E251)</f>
        <v/>
      </c>
      <c r="G251" s="249"/>
      <c r="H251" s="177"/>
      <c r="I251" s="248"/>
      <c r="J251" s="303" t="s">
        <v>44</v>
      </c>
      <c r="K251" s="303" t="str">
        <f t="shared" si="29"/>
        <v>14F</v>
      </c>
      <c r="L251" s="300" t="str">
        <f t="shared" si="24"/>
        <v>EUR14F13Y</v>
      </c>
      <c r="M251" s="300" t="str">
        <v>EUR14F13Y=ICAP</v>
      </c>
      <c r="N251" s="266">
        <v>1.0170000000000001</v>
      </c>
      <c r="O251" s="205"/>
      <c r="P251" s="266">
        <v>1.0170000000000001</v>
      </c>
      <c r="Q251" s="205"/>
      <c r="R251" s="266">
        <v>1.0170000000000001</v>
      </c>
      <c r="S251" s="266">
        <f>_xll.qlSimpleQuoteSetValue(E251,R251/100,Trigger)</f>
        <v>4.0000000000000105E-5</v>
      </c>
      <c r="T251" s="208"/>
      <c r="V251" s="178"/>
    </row>
    <row r="252" spans="1:22" x14ac:dyDescent="0.2">
      <c r="A252" s="207"/>
      <c r="B252" s="284" t="str">
        <f t="shared" si="25"/>
        <v>14Y</v>
      </c>
      <c r="C252" s="284" t="str">
        <f t="shared" si="26"/>
        <v>14F</v>
      </c>
      <c r="D252" s="285" t="str">
        <f t="shared" si="23"/>
        <v>EUR14F14Y_Quote</v>
      </c>
      <c r="E252" s="285" t="str">
        <f>_xll.qlSimpleQuote(D252,,RateTickValue,Permanent,Trigger,ObjectOverwrite)</f>
        <v>EUR14F14Y_Quote#0000</v>
      </c>
      <c r="F252" s="286" t="str">
        <f>_xll.ohRangeRetrieveError(E252)</f>
        <v/>
      </c>
      <c r="G252" s="249"/>
      <c r="H252" s="177"/>
      <c r="I252" s="248"/>
      <c r="J252" s="303" t="s">
        <v>43</v>
      </c>
      <c r="K252" s="303" t="str">
        <f t="shared" si="29"/>
        <v>14F</v>
      </c>
      <c r="L252" s="300" t="str">
        <f t="shared" si="24"/>
        <v>EUR14F14Y</v>
      </c>
      <c r="M252" s="300" t="str">
        <v>EUR14F14Y=ICAP</v>
      </c>
      <c r="N252" s="266">
        <v>1</v>
      </c>
      <c r="O252" s="205"/>
      <c r="P252" s="266">
        <v>1</v>
      </c>
      <c r="Q252" s="205"/>
      <c r="R252" s="266">
        <v>1</v>
      </c>
      <c r="S252" s="266">
        <f>_xll.qlSimpleQuoteSetValue(E252,R252/100,Trigger)</f>
        <v>4.0000000000000105E-5</v>
      </c>
      <c r="T252" s="208"/>
      <c r="V252" s="178"/>
    </row>
    <row r="253" spans="1:22" x14ac:dyDescent="0.2">
      <c r="A253" s="207"/>
      <c r="B253" s="284" t="str">
        <f t="shared" si="25"/>
        <v>15Y</v>
      </c>
      <c r="C253" s="284" t="str">
        <f t="shared" si="26"/>
        <v>14F</v>
      </c>
      <c r="D253" s="285" t="str">
        <f t="shared" si="23"/>
        <v>EUR14F15Y_Quote</v>
      </c>
      <c r="E253" s="285" t="str">
        <f>_xll.qlSimpleQuote(D253,,RateTickValue,Permanent,Trigger,ObjectOverwrite)</f>
        <v>EUR14F15Y_Quote#0000</v>
      </c>
      <c r="F253" s="286" t="str">
        <f>_xll.ohRangeRetrieveError(E253)</f>
        <v/>
      </c>
      <c r="G253" s="249"/>
      <c r="H253" s="177"/>
      <c r="I253" s="248"/>
      <c r="J253" s="303" t="s">
        <v>42</v>
      </c>
      <c r="K253" s="303" t="str">
        <f t="shared" si="29"/>
        <v>14F</v>
      </c>
      <c r="L253" s="300" t="str">
        <f t="shared" si="24"/>
        <v>EUR14F15Y</v>
      </c>
      <c r="M253" s="300" t="str">
        <v>EUR14F15Y=ICAP</v>
      </c>
      <c r="N253" s="266">
        <v>0.98399999999999999</v>
      </c>
      <c r="O253" s="205"/>
      <c r="P253" s="266">
        <v>0.98399999999999999</v>
      </c>
      <c r="Q253" s="205"/>
      <c r="R253" s="266">
        <v>0.98399999999999999</v>
      </c>
      <c r="S253" s="266">
        <f>_xll.qlSimpleQuoteSetValue(E253,R253/100,Trigger)</f>
        <v>4.0000000000000105E-5</v>
      </c>
      <c r="T253" s="208"/>
      <c r="V253" s="178"/>
    </row>
    <row r="254" spans="1:22" x14ac:dyDescent="0.2">
      <c r="A254" s="207"/>
      <c r="B254" s="284" t="str">
        <f t="shared" si="25"/>
        <v>20Y</v>
      </c>
      <c r="C254" s="284" t="str">
        <f t="shared" si="26"/>
        <v>14F</v>
      </c>
      <c r="D254" s="285" t="str">
        <f t="shared" si="23"/>
        <v>EUR14F20Y_Quote</v>
      </c>
      <c r="E254" s="285" t="str">
        <f>_xll.qlSimpleQuote(D254,,RateTickValue,Permanent,Trigger,ObjectOverwrite)</f>
        <v>EUR14F20Y_Quote#0000</v>
      </c>
      <c r="F254" s="286" t="str">
        <f>_xll.ohRangeRetrieveError(E254)</f>
        <v/>
      </c>
      <c r="G254" s="249"/>
      <c r="H254" s="177"/>
      <c r="I254" s="248"/>
      <c r="J254" s="303" t="s">
        <v>37</v>
      </c>
      <c r="K254" s="303" t="str">
        <f t="shared" si="29"/>
        <v>14F</v>
      </c>
      <c r="L254" s="300" t="str">
        <f t="shared" si="24"/>
        <v>EUR14F20Y</v>
      </c>
      <c r="M254" s="300" t="str">
        <v>EUR14F20Y=ICAP</v>
      </c>
      <c r="N254" s="266">
        <v>0.92600000000000005</v>
      </c>
      <c r="O254" s="205"/>
      <c r="P254" s="266">
        <v>0.92600000000000005</v>
      </c>
      <c r="Q254" s="205"/>
      <c r="R254" s="266">
        <v>0.92600000000000005</v>
      </c>
      <c r="S254" s="266">
        <f>_xll.qlSimpleQuoteSetValue(E254,R254/100,Trigger)</f>
        <v>4.0000000000000105E-5</v>
      </c>
      <c r="T254" s="208"/>
      <c r="V254" s="178"/>
    </row>
    <row r="255" spans="1:22" x14ac:dyDescent="0.2">
      <c r="A255" s="207"/>
      <c r="B255" s="284" t="str">
        <f t="shared" si="25"/>
        <v>25Y</v>
      </c>
      <c r="C255" s="284" t="str">
        <f t="shared" si="26"/>
        <v>14F</v>
      </c>
      <c r="D255" s="285" t="str">
        <f t="shared" si="23"/>
        <v>EUR14F25Y_Quote</v>
      </c>
      <c r="E255" s="285" t="str">
        <f>_xll.qlSimpleQuote(D255,,RateTickValue,Permanent,Trigger,ObjectOverwrite)</f>
        <v>EUR14F25Y_Quote#0000</v>
      </c>
      <c r="F255" s="286" t="str">
        <f>_xll.ohRangeRetrieveError(E255)</f>
        <v/>
      </c>
      <c r="G255" s="249"/>
      <c r="H255" s="177"/>
      <c r="I255" s="248"/>
      <c r="J255" s="303" t="s">
        <v>32</v>
      </c>
      <c r="K255" s="303" t="str">
        <f t="shared" si="29"/>
        <v>14F</v>
      </c>
      <c r="L255" s="300" t="str">
        <f t="shared" si="24"/>
        <v>EUR14F25Y</v>
      </c>
      <c r="M255" s="300" t="str">
        <v>EUR14F25Y=ICAP</v>
      </c>
      <c r="N255" s="266">
        <v>0.89300000000000002</v>
      </c>
      <c r="O255" s="205"/>
      <c r="P255" s="266">
        <v>0.89300000000000002</v>
      </c>
      <c r="Q255" s="205"/>
      <c r="R255" s="266">
        <v>0.89300000000000002</v>
      </c>
      <c r="S255" s="266">
        <f>_xll.qlSimpleQuoteSetValue(E255,R255/100,Trigger)</f>
        <v>4.0000000000000105E-5</v>
      </c>
      <c r="T255" s="208"/>
      <c r="V255" s="178"/>
    </row>
    <row r="256" spans="1:22" x14ac:dyDescent="0.2">
      <c r="A256" s="207"/>
      <c r="B256" s="284" t="str">
        <f t="shared" si="25"/>
        <v>30Y</v>
      </c>
      <c r="C256" s="284" t="str">
        <f t="shared" si="26"/>
        <v>14F</v>
      </c>
      <c r="D256" s="285" t="str">
        <f t="shared" si="23"/>
        <v>EUR14F30Y_Quote</v>
      </c>
      <c r="E256" s="285" t="str">
        <f>_xll.qlSimpleQuote(D256,,RateTickValue,Permanent,Trigger,ObjectOverwrite)</f>
        <v>EUR14F30Y_Quote#0000</v>
      </c>
      <c r="F256" s="286" t="str">
        <f>_xll.ohRangeRetrieveError(E256)</f>
        <v/>
      </c>
      <c r="G256" s="249"/>
      <c r="H256" s="177"/>
      <c r="I256" s="248"/>
      <c r="J256" s="304" t="s">
        <v>27</v>
      </c>
      <c r="K256" s="304" t="str">
        <f t="shared" si="29"/>
        <v>14F</v>
      </c>
      <c r="L256" s="302" t="str">
        <f t="shared" si="24"/>
        <v>EUR14F30Y</v>
      </c>
      <c r="M256" s="302" t="str">
        <v>EUR14F30Y=ICAP</v>
      </c>
      <c r="N256" s="268">
        <v>0.83299999999999996</v>
      </c>
      <c r="O256" s="205"/>
      <c r="P256" s="268">
        <v>0.83299999999999996</v>
      </c>
      <c r="Q256" s="205"/>
      <c r="R256" s="268">
        <v>0.83299999999999996</v>
      </c>
      <c r="S256" s="268">
        <f>_xll.qlSimpleQuoteSetValue(E256,R256/100,Trigger)</f>
        <v>3.999999999999837E-5</v>
      </c>
      <c r="T256" s="208"/>
      <c r="V256" s="178"/>
    </row>
    <row r="257" spans="1:22" x14ac:dyDescent="0.2">
      <c r="A257" s="207"/>
      <c r="B257" s="284" t="str">
        <f t="shared" si="25"/>
        <v>1Y</v>
      </c>
      <c r="C257" s="284" t="str">
        <f t="shared" si="26"/>
        <v>15F</v>
      </c>
      <c r="D257" s="285" t="str">
        <f t="shared" si="23"/>
        <v>EUR15F1Y_Quote</v>
      </c>
      <c r="E257" s="285" t="str">
        <f>_xll.qlSimpleQuote(D257,,RateTickValue,Permanent,Trigger,ObjectOverwrite)</f>
        <v>EUR15F1Y_Quote#0000</v>
      </c>
      <c r="F257" s="286" t="str">
        <f>_xll.ohRangeRetrieveError(E257)</f>
        <v/>
      </c>
      <c r="G257" s="249"/>
      <c r="H257" s="177"/>
      <c r="I257" s="207">
        <v>15</v>
      </c>
      <c r="J257" s="152" t="s">
        <v>5</v>
      </c>
      <c r="K257" s="152" t="str">
        <f t="shared" ref="K257:K274" si="30">$I$257&amp;"F"</f>
        <v>15F</v>
      </c>
      <c r="L257" s="93" t="str">
        <f t="shared" si="24"/>
        <v>EUR15F1Y</v>
      </c>
      <c r="M257" s="93" t="str">
        <v>EUR15F1Y=ICAP</v>
      </c>
      <c r="N257" s="267">
        <v>1.2730000000000001</v>
      </c>
      <c r="O257" s="205"/>
      <c r="P257" s="267">
        <v>1.2730000000000001</v>
      </c>
      <c r="Q257" s="205"/>
      <c r="R257" s="267">
        <v>1.2730000000000001</v>
      </c>
      <c r="S257" s="267">
        <f>_xll.qlSimpleQuoteSetValue(E257,R257/100,Trigger)</f>
        <v>4.0000000000000105E-5</v>
      </c>
      <c r="T257" s="208"/>
      <c r="V257" s="178"/>
    </row>
    <row r="258" spans="1:22" x14ac:dyDescent="0.2">
      <c r="A258" s="207"/>
      <c r="B258" s="284" t="str">
        <f t="shared" si="25"/>
        <v>2Y</v>
      </c>
      <c r="C258" s="284" t="str">
        <f t="shared" si="26"/>
        <v>15F</v>
      </c>
      <c r="D258" s="285" t="str">
        <f t="shared" si="23"/>
        <v>EUR15F2Y_Quote</v>
      </c>
      <c r="E258" s="285" t="str">
        <f>_xll.qlSimpleQuote(D258,,RateTickValue,Permanent,Trigger,ObjectOverwrite)</f>
        <v>EUR15F2Y_Quote#0000</v>
      </c>
      <c r="F258" s="286" t="str">
        <f>_xll.ohRangeRetrieveError(E258)</f>
        <v/>
      </c>
      <c r="G258" s="249"/>
      <c r="H258" s="177"/>
      <c r="I258" s="248"/>
      <c r="J258" s="303" t="s">
        <v>55</v>
      </c>
      <c r="K258" s="303" t="str">
        <f t="shared" si="30"/>
        <v>15F</v>
      </c>
      <c r="L258" s="300" t="str">
        <f t="shared" si="24"/>
        <v>EUR15F2Y</v>
      </c>
      <c r="M258" s="300" t="str">
        <v>EUR15F2Y=ICAP</v>
      </c>
      <c r="N258" s="266">
        <v>1.2310000000000001</v>
      </c>
      <c r="O258" s="205"/>
      <c r="P258" s="266">
        <v>1.2310000000000001</v>
      </c>
      <c r="Q258" s="205"/>
      <c r="R258" s="266">
        <v>1.2310000000000001</v>
      </c>
      <c r="S258" s="266">
        <f>_xll.qlSimpleQuoteSetValue(E258,R258/100,Trigger)</f>
        <v>5.0000000000001432E-5</v>
      </c>
      <c r="T258" s="208"/>
      <c r="V258" s="178"/>
    </row>
    <row r="259" spans="1:22" x14ac:dyDescent="0.2">
      <c r="A259" s="207"/>
      <c r="B259" s="284" t="str">
        <f t="shared" si="25"/>
        <v>3Y</v>
      </c>
      <c r="C259" s="284" t="str">
        <f t="shared" si="26"/>
        <v>15F</v>
      </c>
      <c r="D259" s="285" t="str">
        <f t="shared" si="23"/>
        <v>EUR15F3Y_Quote</v>
      </c>
      <c r="E259" s="285" t="str">
        <f>_xll.qlSimpleQuote(D259,,RateTickValue,Permanent,Trigger,ObjectOverwrite)</f>
        <v>EUR15F3Y_Quote#0000</v>
      </c>
      <c r="F259" s="286" t="str">
        <f>_xll.ohRangeRetrieveError(E259)</f>
        <v/>
      </c>
      <c r="G259" s="249"/>
      <c r="H259" s="177"/>
      <c r="I259" s="248"/>
      <c r="J259" s="303" t="s">
        <v>54</v>
      </c>
      <c r="K259" s="303" t="str">
        <f t="shared" si="30"/>
        <v>15F</v>
      </c>
      <c r="L259" s="300" t="str">
        <f t="shared" si="24"/>
        <v>EUR15F3Y</v>
      </c>
      <c r="M259" s="300" t="str">
        <v>EUR15F3Y=ICAP</v>
      </c>
      <c r="N259" s="266">
        <v>1.2030000000000001</v>
      </c>
      <c r="O259" s="205"/>
      <c r="P259" s="266">
        <v>1.2030000000000001</v>
      </c>
      <c r="Q259" s="205"/>
      <c r="R259" s="266">
        <v>1.2030000000000001</v>
      </c>
      <c r="S259" s="266">
        <f>_xll.qlSimpleQuoteSetValue(E259,R259/100,Trigger)</f>
        <v>5.0000000000001432E-5</v>
      </c>
      <c r="T259" s="208"/>
      <c r="V259" s="178"/>
    </row>
    <row r="260" spans="1:22" x14ac:dyDescent="0.2">
      <c r="A260" s="207"/>
      <c r="B260" s="284" t="str">
        <f t="shared" si="25"/>
        <v>4Y</v>
      </c>
      <c r="C260" s="284" t="str">
        <f t="shared" si="26"/>
        <v>15F</v>
      </c>
      <c r="D260" s="285" t="str">
        <f t="shared" si="23"/>
        <v>EUR15F4Y_Quote</v>
      </c>
      <c r="E260" s="285" t="str">
        <f>_xll.qlSimpleQuote(D260,,RateTickValue,Permanent,Trigger,ObjectOverwrite)</f>
        <v>EUR15F4Y_Quote#0000</v>
      </c>
      <c r="F260" s="286" t="str">
        <f>_xll.ohRangeRetrieveError(E260)</f>
        <v/>
      </c>
      <c r="G260" s="249"/>
      <c r="H260" s="177"/>
      <c r="I260" s="248"/>
      <c r="J260" s="303" t="s">
        <v>53</v>
      </c>
      <c r="K260" s="303" t="str">
        <f t="shared" si="30"/>
        <v>15F</v>
      </c>
      <c r="L260" s="300" t="str">
        <f t="shared" si="24"/>
        <v>EUR15F4Y</v>
      </c>
      <c r="M260" s="300" t="str">
        <v>EUR15F4Y=ICAP</v>
      </c>
      <c r="N260" s="266">
        <v>1.169</v>
      </c>
      <c r="O260" s="205"/>
      <c r="P260" s="266">
        <v>1.169</v>
      </c>
      <c r="Q260" s="205"/>
      <c r="R260" s="266">
        <v>1.169</v>
      </c>
      <c r="S260" s="266">
        <f>_xll.qlSimpleQuoteSetValue(E260,R260/100,Trigger)</f>
        <v>4.0000000000000105E-5</v>
      </c>
      <c r="T260" s="208"/>
      <c r="V260" s="178"/>
    </row>
    <row r="261" spans="1:22" x14ac:dyDescent="0.2">
      <c r="A261" s="207"/>
      <c r="B261" s="284" t="str">
        <f t="shared" si="25"/>
        <v>5Y</v>
      </c>
      <c r="C261" s="284" t="str">
        <f t="shared" si="26"/>
        <v>15F</v>
      </c>
      <c r="D261" s="285" t="str">
        <f t="shared" ref="D261:D328" si="31">Currency&amp;$C261&amp;B261&amp;QuoteSuffix</f>
        <v>EUR15F5Y_Quote</v>
      </c>
      <c r="E261" s="285" t="str">
        <f>_xll.qlSimpleQuote(D261,,RateTickValue,Permanent,Trigger,ObjectOverwrite)</f>
        <v>EUR15F5Y_Quote#0000</v>
      </c>
      <c r="F261" s="286" t="str">
        <f>_xll.ohRangeRetrieveError(E261)</f>
        <v/>
      </c>
      <c r="G261" s="249"/>
      <c r="H261" s="177"/>
      <c r="I261" s="248"/>
      <c r="J261" s="303" t="s">
        <v>52</v>
      </c>
      <c r="K261" s="303" t="str">
        <f t="shared" si="30"/>
        <v>15F</v>
      </c>
      <c r="L261" s="300" t="str">
        <f t="shared" ref="L261:L328" si="32">Currency&amp;$K261&amp;$J261</f>
        <v>EUR15F5Y</v>
      </c>
      <c r="M261" s="300" t="str">
        <v>EUR15F5Y=ICAP</v>
      </c>
      <c r="N261" s="266">
        <v>1.143</v>
      </c>
      <c r="O261" s="205"/>
      <c r="P261" s="266">
        <v>1.143</v>
      </c>
      <c r="Q261" s="205"/>
      <c r="R261" s="266">
        <v>1.143</v>
      </c>
      <c r="S261" s="266">
        <f>_xll.qlSimpleQuoteSetValue(E261,R261/100,Trigger)</f>
        <v>4.0000000000000105E-5</v>
      </c>
      <c r="T261" s="208"/>
      <c r="V261" s="178"/>
    </row>
    <row r="262" spans="1:22" x14ac:dyDescent="0.2">
      <c r="A262" s="207"/>
      <c r="B262" s="284" t="str">
        <f t="shared" ref="B262:B325" si="33">J262</f>
        <v>6Y</v>
      </c>
      <c r="C262" s="284" t="str">
        <f t="shared" ref="C262:C325" si="34">K262</f>
        <v>15F</v>
      </c>
      <c r="D262" s="285" t="str">
        <f t="shared" si="31"/>
        <v>EUR15F6Y_Quote</v>
      </c>
      <c r="E262" s="285" t="str">
        <f>_xll.qlSimpleQuote(D262,,RateTickValue,Permanent,Trigger,ObjectOverwrite)</f>
        <v>EUR15F6Y_Quote#0000</v>
      </c>
      <c r="F262" s="286" t="str">
        <f>_xll.ohRangeRetrieveError(E262)</f>
        <v/>
      </c>
      <c r="G262" s="249"/>
      <c r="H262" s="177"/>
      <c r="I262" s="248"/>
      <c r="J262" s="303" t="s">
        <v>51</v>
      </c>
      <c r="K262" s="303" t="str">
        <f t="shared" si="30"/>
        <v>15F</v>
      </c>
      <c r="L262" s="300" t="str">
        <f t="shared" si="32"/>
        <v>EUR15F6Y</v>
      </c>
      <c r="M262" s="300" t="str">
        <v>EUR15F6Y=ICAP</v>
      </c>
      <c r="N262" s="266">
        <v>1.1180000000000001</v>
      </c>
      <c r="O262" s="205"/>
      <c r="P262" s="266">
        <v>1.1180000000000001</v>
      </c>
      <c r="Q262" s="205"/>
      <c r="R262" s="266">
        <v>1.1180000000000001</v>
      </c>
      <c r="S262" s="266">
        <f>_xll.qlSimpleQuoteSetValue(E262,R262/100,Trigger)</f>
        <v>4.0000000000000105E-5</v>
      </c>
      <c r="T262" s="208"/>
      <c r="V262" s="178"/>
    </row>
    <row r="263" spans="1:22" x14ac:dyDescent="0.2">
      <c r="A263" s="207"/>
      <c r="B263" s="284" t="str">
        <f t="shared" si="33"/>
        <v>7Y</v>
      </c>
      <c r="C263" s="284" t="str">
        <f t="shared" si="34"/>
        <v>15F</v>
      </c>
      <c r="D263" s="285" t="str">
        <f t="shared" si="31"/>
        <v>EUR15F7Y_Quote</v>
      </c>
      <c r="E263" s="285" t="str">
        <f>_xll.qlSimpleQuote(D263,,RateTickValue,Permanent,Trigger,ObjectOverwrite)</f>
        <v>EUR15F7Y_Quote#0000</v>
      </c>
      <c r="F263" s="286" t="str">
        <f>_xll.ohRangeRetrieveError(E263)</f>
        <v/>
      </c>
      <c r="G263" s="249"/>
      <c r="H263" s="177"/>
      <c r="I263" s="248"/>
      <c r="J263" s="303" t="s">
        <v>50</v>
      </c>
      <c r="K263" s="303" t="str">
        <f t="shared" si="30"/>
        <v>15F</v>
      </c>
      <c r="L263" s="300" t="str">
        <f t="shared" si="32"/>
        <v>EUR15F7Y</v>
      </c>
      <c r="M263" s="300" t="str">
        <v>EUR15F7Y=ICAP</v>
      </c>
      <c r="N263" s="266">
        <v>1.093</v>
      </c>
      <c r="O263" s="205"/>
      <c r="P263" s="266">
        <v>1.093</v>
      </c>
      <c r="Q263" s="205"/>
      <c r="R263" s="266">
        <v>1.093</v>
      </c>
      <c r="S263" s="266">
        <f>_xll.qlSimpleQuoteSetValue(E263,R263/100,Trigger)</f>
        <v>4.0000000000000105E-5</v>
      </c>
      <c r="T263" s="208"/>
      <c r="V263" s="178"/>
    </row>
    <row r="264" spans="1:22" x14ac:dyDescent="0.2">
      <c r="A264" s="207"/>
      <c r="B264" s="284" t="str">
        <f t="shared" si="33"/>
        <v>8Y</v>
      </c>
      <c r="C264" s="284" t="str">
        <f t="shared" si="34"/>
        <v>15F</v>
      </c>
      <c r="D264" s="285" t="str">
        <f t="shared" si="31"/>
        <v>EUR15F8Y_Quote</v>
      </c>
      <c r="E264" s="285" t="str">
        <f>_xll.qlSimpleQuote(D264,,RateTickValue,Permanent,Trigger,ObjectOverwrite)</f>
        <v>EUR15F8Y_Quote#0000</v>
      </c>
      <c r="F264" s="286" t="str">
        <f>_xll.ohRangeRetrieveError(E264)</f>
        <v/>
      </c>
      <c r="G264" s="249"/>
      <c r="H264" s="177"/>
      <c r="I264" s="248"/>
      <c r="J264" s="303" t="s">
        <v>49</v>
      </c>
      <c r="K264" s="303" t="str">
        <f t="shared" si="30"/>
        <v>15F</v>
      </c>
      <c r="L264" s="300" t="str">
        <f t="shared" si="32"/>
        <v>EUR15F8Y</v>
      </c>
      <c r="M264" s="300" t="str">
        <v>EUR15F8Y=ICAP</v>
      </c>
      <c r="N264" s="266">
        <v>1.07</v>
      </c>
      <c r="O264" s="205"/>
      <c r="P264" s="266">
        <v>1.07</v>
      </c>
      <c r="Q264" s="205"/>
      <c r="R264" s="266">
        <v>1.07</v>
      </c>
      <c r="S264" s="266">
        <f>_xll.qlSimpleQuoteSetValue(E264,R264/100,Trigger)</f>
        <v>4.0000000000000105E-5</v>
      </c>
      <c r="T264" s="208"/>
      <c r="V264" s="178"/>
    </row>
    <row r="265" spans="1:22" x14ac:dyDescent="0.2">
      <c r="A265" s="207"/>
      <c r="B265" s="284" t="str">
        <f t="shared" si="33"/>
        <v>9Y</v>
      </c>
      <c r="C265" s="284" t="str">
        <f t="shared" si="34"/>
        <v>15F</v>
      </c>
      <c r="D265" s="285" t="str">
        <f t="shared" si="31"/>
        <v>EUR15F9Y_Quote</v>
      </c>
      <c r="E265" s="285" t="str">
        <f>_xll.qlSimpleQuote(D265,,RateTickValue,Permanent,Trigger,ObjectOverwrite)</f>
        <v>EUR15F9Y_Quote#0000</v>
      </c>
      <c r="F265" s="286" t="str">
        <f>_xll.ohRangeRetrieveError(E265)</f>
        <v/>
      </c>
      <c r="G265" s="249"/>
      <c r="H265" s="177"/>
      <c r="I265" s="248"/>
      <c r="J265" s="303" t="s">
        <v>48</v>
      </c>
      <c r="K265" s="303" t="str">
        <f t="shared" si="30"/>
        <v>15F</v>
      </c>
      <c r="L265" s="300" t="str">
        <f t="shared" si="32"/>
        <v>EUR15F9Y</v>
      </c>
      <c r="M265" s="300" t="str">
        <v>EUR15F9Y=ICAP</v>
      </c>
      <c r="N265" s="266">
        <v>1.0469999999999999</v>
      </c>
      <c r="O265" s="205"/>
      <c r="P265" s="266">
        <v>1.0469999999999999</v>
      </c>
      <c r="Q265" s="205"/>
      <c r="R265" s="266">
        <v>1.0469999999999999</v>
      </c>
      <c r="S265" s="266">
        <f>_xll.qlSimpleQuoteSetValue(E265,R265/100,Trigger)</f>
        <v>4.0000000000000105E-5</v>
      </c>
      <c r="T265" s="208"/>
      <c r="V265" s="178"/>
    </row>
    <row r="266" spans="1:22" x14ac:dyDescent="0.2">
      <c r="A266" s="207"/>
      <c r="B266" s="284" t="str">
        <f t="shared" si="33"/>
        <v>10Y</v>
      </c>
      <c r="C266" s="284" t="str">
        <f t="shared" si="34"/>
        <v>15F</v>
      </c>
      <c r="D266" s="285" t="str">
        <f t="shared" si="31"/>
        <v>EUR15F10Y_Quote</v>
      </c>
      <c r="E266" s="285" t="str">
        <f>_xll.qlSimpleQuote(D266,,RateTickValue,Permanent,Trigger,ObjectOverwrite)</f>
        <v>EUR15F10Y_Quote#0000</v>
      </c>
      <c r="F266" s="286" t="str">
        <f>_xll.ohRangeRetrieveError(E266)</f>
        <v/>
      </c>
      <c r="G266" s="249"/>
      <c r="H266" s="177"/>
      <c r="I266" s="248"/>
      <c r="J266" s="303" t="s">
        <v>47</v>
      </c>
      <c r="K266" s="303" t="str">
        <f t="shared" si="30"/>
        <v>15F</v>
      </c>
      <c r="L266" s="300" t="str">
        <f t="shared" si="32"/>
        <v>EUR15F10Y</v>
      </c>
      <c r="M266" s="300" t="str">
        <v>EUR15F10Y=ICAP</v>
      </c>
      <c r="N266" s="266">
        <v>1.0269999999999999</v>
      </c>
      <c r="O266" s="205"/>
      <c r="P266" s="266">
        <v>1.0269999999999999</v>
      </c>
      <c r="Q266" s="205"/>
      <c r="R266" s="266">
        <v>1.0269999999999999</v>
      </c>
      <c r="S266" s="266">
        <f>_xll.qlSimpleQuoteSetValue(E266,R266/100,Trigger)</f>
        <v>3.999999999999837E-5</v>
      </c>
      <c r="T266" s="208"/>
      <c r="V266" s="178"/>
    </row>
    <row r="267" spans="1:22" x14ac:dyDescent="0.2">
      <c r="A267" s="207"/>
      <c r="B267" s="284" t="str">
        <f t="shared" si="33"/>
        <v>11Y</v>
      </c>
      <c r="C267" s="284" t="str">
        <f t="shared" si="34"/>
        <v>15F</v>
      </c>
      <c r="D267" s="285" t="str">
        <f t="shared" si="31"/>
        <v>EUR15F11Y_Quote</v>
      </c>
      <c r="E267" s="285" t="str">
        <f>_xll.qlSimpleQuote(D267,,RateTickValue,Permanent,Trigger,ObjectOverwrite)</f>
        <v>EUR15F11Y_Quote#0000</v>
      </c>
      <c r="F267" s="286" t="str">
        <f>_xll.ohRangeRetrieveError(E267)</f>
        <v/>
      </c>
      <c r="G267" s="249"/>
      <c r="H267" s="177"/>
      <c r="I267" s="248"/>
      <c r="J267" s="303" t="s">
        <v>46</v>
      </c>
      <c r="K267" s="303" t="str">
        <f t="shared" si="30"/>
        <v>15F</v>
      </c>
      <c r="L267" s="300" t="str">
        <f t="shared" si="32"/>
        <v>EUR15F11Y</v>
      </c>
      <c r="M267" s="300" t="str">
        <v>EUR15F11Y=ICAP</v>
      </c>
      <c r="N267" s="266">
        <v>1.0070000000000001</v>
      </c>
      <c r="O267" s="205"/>
      <c r="P267" s="266">
        <v>1.0070000000000001</v>
      </c>
      <c r="Q267" s="205"/>
      <c r="R267" s="266">
        <v>1.0070000000000001</v>
      </c>
      <c r="S267" s="266">
        <f>_xll.qlSimpleQuoteSetValue(E267,R267/100,Trigger)</f>
        <v>4.0000000000000105E-5</v>
      </c>
      <c r="T267" s="208"/>
      <c r="V267" s="178"/>
    </row>
    <row r="268" spans="1:22" x14ac:dyDescent="0.2">
      <c r="A268" s="207"/>
      <c r="B268" s="284" t="str">
        <f t="shared" si="33"/>
        <v>12Y</v>
      </c>
      <c r="C268" s="284" t="str">
        <f t="shared" si="34"/>
        <v>15F</v>
      </c>
      <c r="D268" s="285" t="str">
        <f t="shared" si="31"/>
        <v>EUR15F12Y_Quote</v>
      </c>
      <c r="E268" s="285" t="str">
        <f>_xll.qlSimpleQuote(D268,,RateTickValue,Permanent,Trigger,ObjectOverwrite)</f>
        <v>EUR15F12Y_Quote#0000</v>
      </c>
      <c r="F268" s="286" t="str">
        <f>_xll.ohRangeRetrieveError(E268)</f>
        <v/>
      </c>
      <c r="G268" s="249"/>
      <c r="H268" s="177"/>
      <c r="I268" s="248"/>
      <c r="J268" s="303" t="s">
        <v>45</v>
      </c>
      <c r="K268" s="303" t="str">
        <f t="shared" si="30"/>
        <v>15F</v>
      </c>
      <c r="L268" s="300" t="str">
        <f t="shared" si="32"/>
        <v>EUR15F12Y</v>
      </c>
      <c r="M268" s="300" t="str">
        <v>EUR15F12Y=ICAP</v>
      </c>
      <c r="N268" s="266">
        <v>0.98899999999999999</v>
      </c>
      <c r="O268" s="205"/>
      <c r="P268" s="266">
        <v>0.98899999999999999</v>
      </c>
      <c r="Q268" s="205"/>
      <c r="R268" s="266">
        <v>0.98899999999999999</v>
      </c>
      <c r="S268" s="266">
        <f>_xll.qlSimpleQuoteSetValue(E268,R268/100,Trigger)</f>
        <v>4.0000000000000105E-5</v>
      </c>
      <c r="T268" s="208"/>
      <c r="V268" s="178"/>
    </row>
    <row r="269" spans="1:22" x14ac:dyDescent="0.2">
      <c r="A269" s="207"/>
      <c r="B269" s="284" t="str">
        <f t="shared" si="33"/>
        <v>13Y</v>
      </c>
      <c r="C269" s="284" t="str">
        <f t="shared" si="34"/>
        <v>15F</v>
      </c>
      <c r="D269" s="285" t="str">
        <f t="shared" si="31"/>
        <v>EUR15F13Y_Quote</v>
      </c>
      <c r="E269" s="285" t="str">
        <f>_xll.qlSimpleQuote(D269,,RateTickValue,Permanent,Trigger,ObjectOverwrite)</f>
        <v>EUR15F13Y_Quote#0000</v>
      </c>
      <c r="F269" s="286" t="str">
        <f>_xll.ohRangeRetrieveError(E269)</f>
        <v/>
      </c>
      <c r="G269" s="249"/>
      <c r="H269" s="177"/>
      <c r="I269" s="248"/>
      <c r="J269" s="303" t="s">
        <v>44</v>
      </c>
      <c r="K269" s="303" t="str">
        <f t="shared" si="30"/>
        <v>15F</v>
      </c>
      <c r="L269" s="300" t="str">
        <f t="shared" si="32"/>
        <v>EUR15F13Y</v>
      </c>
      <c r="M269" s="300" t="str">
        <v>EUR15F13Y=ICAP</v>
      </c>
      <c r="N269" s="266">
        <v>0.97299999999999998</v>
      </c>
      <c r="O269" s="205"/>
      <c r="P269" s="266">
        <v>0.97299999999999998</v>
      </c>
      <c r="Q269" s="205"/>
      <c r="R269" s="266">
        <v>0.97299999999999998</v>
      </c>
      <c r="S269" s="266">
        <f>_xll.qlSimpleQuoteSetValue(E269,R269/100,Trigger)</f>
        <v>4.0000000000000105E-5</v>
      </c>
      <c r="T269" s="208"/>
      <c r="V269" s="178"/>
    </row>
    <row r="270" spans="1:22" x14ac:dyDescent="0.2">
      <c r="A270" s="207"/>
      <c r="B270" s="284" t="str">
        <f t="shared" si="33"/>
        <v>14Y</v>
      </c>
      <c r="C270" s="284" t="str">
        <f t="shared" si="34"/>
        <v>15F</v>
      </c>
      <c r="D270" s="285" t="str">
        <f t="shared" si="31"/>
        <v>EUR15F14Y_Quote</v>
      </c>
      <c r="E270" s="285" t="str">
        <f>_xll.qlSimpleQuote(D270,,RateTickValue,Permanent,Trigger,ObjectOverwrite)</f>
        <v>EUR15F14Y_Quote#0000</v>
      </c>
      <c r="F270" s="286" t="str">
        <f>_xll.ohRangeRetrieveError(E270)</f>
        <v/>
      </c>
      <c r="G270" s="249"/>
      <c r="H270" s="177"/>
      <c r="I270" s="248"/>
      <c r="J270" s="303" t="s">
        <v>43</v>
      </c>
      <c r="K270" s="303" t="str">
        <f t="shared" si="30"/>
        <v>15F</v>
      </c>
      <c r="L270" s="300" t="str">
        <f t="shared" si="32"/>
        <v>EUR15F14Y</v>
      </c>
      <c r="M270" s="300" t="str">
        <v>EUR15F14Y=ICAP</v>
      </c>
      <c r="N270" s="266">
        <v>0.95700000000000007</v>
      </c>
      <c r="O270" s="205"/>
      <c r="P270" s="266">
        <v>0.95700000000000007</v>
      </c>
      <c r="Q270" s="205"/>
      <c r="R270" s="266">
        <v>0.95700000000000007</v>
      </c>
      <c r="S270" s="266">
        <f>_xll.qlSimpleQuoteSetValue(E270,R270/100,Trigger)</f>
        <v>4.0000000000000105E-5</v>
      </c>
      <c r="T270" s="208"/>
      <c r="V270" s="178"/>
    </row>
    <row r="271" spans="1:22" x14ac:dyDescent="0.2">
      <c r="A271" s="207"/>
      <c r="B271" s="284" t="str">
        <f t="shared" si="33"/>
        <v>15Y</v>
      </c>
      <c r="C271" s="284" t="str">
        <f t="shared" si="34"/>
        <v>15F</v>
      </c>
      <c r="D271" s="285" t="str">
        <f t="shared" si="31"/>
        <v>EUR15F15Y_Quote</v>
      </c>
      <c r="E271" s="285" t="str">
        <f>_xll.qlSimpleQuote(D271,,RateTickValue,Permanent,Trigger,ObjectOverwrite)</f>
        <v>EUR15F15Y_Quote#0000</v>
      </c>
      <c r="F271" s="286" t="str">
        <f>_xll.ohRangeRetrieveError(E271)</f>
        <v/>
      </c>
      <c r="G271" s="249"/>
      <c r="H271" s="177"/>
      <c r="I271" s="248"/>
      <c r="J271" s="303" t="s">
        <v>42</v>
      </c>
      <c r="K271" s="303" t="str">
        <f t="shared" si="30"/>
        <v>15F</v>
      </c>
      <c r="L271" s="300" t="str">
        <f t="shared" si="32"/>
        <v>EUR15F15Y</v>
      </c>
      <c r="M271" s="300" t="str">
        <v>EUR15F15Y=ICAP</v>
      </c>
      <c r="N271" s="266">
        <v>0.94300000000000006</v>
      </c>
      <c r="O271" s="205"/>
      <c r="P271" s="266">
        <v>0.94300000000000006</v>
      </c>
      <c r="Q271" s="205"/>
      <c r="R271" s="266">
        <v>0.94300000000000006</v>
      </c>
      <c r="S271" s="266">
        <f>_xll.qlSimpleQuoteSetValue(E271,R271/100,Trigger)</f>
        <v>4.0000000000000105E-5</v>
      </c>
      <c r="T271" s="208"/>
      <c r="V271" s="178"/>
    </row>
    <row r="272" spans="1:22" x14ac:dyDescent="0.2">
      <c r="A272" s="207"/>
      <c r="B272" s="284" t="str">
        <f t="shared" si="33"/>
        <v>20Y</v>
      </c>
      <c r="C272" s="284" t="str">
        <f t="shared" si="34"/>
        <v>15F</v>
      </c>
      <c r="D272" s="285" t="str">
        <f t="shared" si="31"/>
        <v>EUR15F20Y_Quote</v>
      </c>
      <c r="E272" s="285" t="str">
        <f>_xll.qlSimpleQuote(D272,,RateTickValue,Permanent,Trigger,ObjectOverwrite)</f>
        <v>EUR15F20Y_Quote#0000</v>
      </c>
      <c r="F272" s="286" t="str">
        <f>_xll.ohRangeRetrieveError(E272)</f>
        <v/>
      </c>
      <c r="G272" s="249"/>
      <c r="H272" s="177"/>
      <c r="I272" s="248"/>
      <c r="J272" s="303" t="s">
        <v>37</v>
      </c>
      <c r="K272" s="303" t="str">
        <f t="shared" si="30"/>
        <v>15F</v>
      </c>
      <c r="L272" s="300" t="str">
        <f t="shared" si="32"/>
        <v>EUR15F20Y</v>
      </c>
      <c r="M272" s="300" t="str">
        <v>EUR15F20Y=ICAP</v>
      </c>
      <c r="N272" s="266">
        <v>0.89600000000000002</v>
      </c>
      <c r="O272" s="205"/>
      <c r="P272" s="266">
        <v>0.89600000000000002</v>
      </c>
      <c r="Q272" s="205"/>
      <c r="R272" s="266">
        <v>0.89600000000000002</v>
      </c>
      <c r="S272" s="266">
        <f>_xll.qlSimpleQuoteSetValue(E272,R272/100,Trigger)</f>
        <v>4.0000000000000105E-5</v>
      </c>
      <c r="T272" s="208"/>
      <c r="V272" s="178"/>
    </row>
    <row r="273" spans="1:22" x14ac:dyDescent="0.2">
      <c r="A273" s="207"/>
      <c r="B273" s="284" t="str">
        <f t="shared" si="33"/>
        <v>25Y</v>
      </c>
      <c r="C273" s="284" t="str">
        <f t="shared" si="34"/>
        <v>15F</v>
      </c>
      <c r="D273" s="285" t="str">
        <f t="shared" si="31"/>
        <v>EUR15F25Y_Quote</v>
      </c>
      <c r="E273" s="285" t="str">
        <f>_xll.qlSimpleQuote(D273,,RateTickValue,Permanent,Trigger,ObjectOverwrite)</f>
        <v>EUR15F25Y_Quote#0000</v>
      </c>
      <c r="F273" s="286" t="str">
        <f>_xll.ohRangeRetrieveError(E273)</f>
        <v/>
      </c>
      <c r="G273" s="249"/>
      <c r="H273" s="177"/>
      <c r="I273" s="248"/>
      <c r="J273" s="303" t="s">
        <v>32</v>
      </c>
      <c r="K273" s="303" t="str">
        <f t="shared" si="30"/>
        <v>15F</v>
      </c>
      <c r="L273" s="300" t="str">
        <f t="shared" si="32"/>
        <v>EUR15F25Y</v>
      </c>
      <c r="M273" s="300" t="str">
        <v>EUR15F25Y=ICAP</v>
      </c>
      <c r="N273" s="266">
        <v>0.86299999999999999</v>
      </c>
      <c r="O273" s="205"/>
      <c r="P273" s="266">
        <v>0.86299999999999999</v>
      </c>
      <c r="Q273" s="205"/>
      <c r="R273" s="266">
        <v>0.86299999999999999</v>
      </c>
      <c r="S273" s="266">
        <f>_xll.qlSimpleQuoteSetValue(E273,R273/100,Trigger)</f>
        <v>4.0000000000000105E-5</v>
      </c>
      <c r="T273" s="208"/>
      <c r="V273" s="178"/>
    </row>
    <row r="274" spans="1:22" x14ac:dyDescent="0.2">
      <c r="A274" s="207"/>
      <c r="B274" s="284" t="str">
        <f t="shared" si="33"/>
        <v>30Y</v>
      </c>
      <c r="C274" s="284" t="str">
        <f t="shared" si="34"/>
        <v>15F</v>
      </c>
      <c r="D274" s="285" t="str">
        <f t="shared" si="31"/>
        <v>EUR15F30Y_Quote</v>
      </c>
      <c r="E274" s="285" t="str">
        <f>_xll.qlSimpleQuote(D274,,RateTickValue,Permanent,Trigger,ObjectOverwrite)</f>
        <v>EUR15F30Y_Quote#0000</v>
      </c>
      <c r="F274" s="286" t="str">
        <f>_xll.ohRangeRetrieveError(E274)</f>
        <v/>
      </c>
      <c r="G274" s="249"/>
      <c r="H274" s="177"/>
      <c r="I274" s="248"/>
      <c r="J274" s="304" t="s">
        <v>27</v>
      </c>
      <c r="K274" s="304" t="str">
        <f t="shared" si="30"/>
        <v>15F</v>
      </c>
      <c r="L274" s="302" t="str">
        <f t="shared" si="32"/>
        <v>EUR15F30Y</v>
      </c>
      <c r="M274" s="302" t="str">
        <v>EUR15F30Y=ICAP</v>
      </c>
      <c r="N274" s="268">
        <v>0.80300000000000005</v>
      </c>
      <c r="O274" s="205"/>
      <c r="P274" s="268">
        <v>0.80300000000000005</v>
      </c>
      <c r="Q274" s="205"/>
      <c r="R274" s="268">
        <v>0.80300000000000005</v>
      </c>
      <c r="S274" s="268">
        <f>_xll.qlSimpleQuoteSetValue(E274,R274/100,Trigger)</f>
        <v>4.0000000000000105E-5</v>
      </c>
      <c r="T274" s="208"/>
      <c r="V274" s="178"/>
    </row>
    <row r="275" spans="1:22" x14ac:dyDescent="0.2">
      <c r="A275" s="207"/>
      <c r="B275" s="284" t="str">
        <f t="shared" si="33"/>
        <v>1Y</v>
      </c>
      <c r="C275" s="284" t="str">
        <f t="shared" si="34"/>
        <v>20F</v>
      </c>
      <c r="D275" s="285" t="str">
        <f t="shared" si="31"/>
        <v>EUR20F1Y_Quote</v>
      </c>
      <c r="E275" s="285" t="str">
        <f>_xll.qlSimpleQuote(D275,,RateTickValue,Permanent,Trigger,ObjectOverwrite)</f>
        <v>EUR20F1Y_Quote#0000</v>
      </c>
      <c r="F275" s="286" t="str">
        <f>_xll.ohRangeRetrieveError(E275)</f>
        <v/>
      </c>
      <c r="G275" s="249"/>
      <c r="H275" s="177"/>
      <c r="I275" s="207">
        <v>20</v>
      </c>
      <c r="J275" s="152" t="s">
        <v>5</v>
      </c>
      <c r="K275" s="152" t="str">
        <f t="shared" ref="K275:K292" si="35">$I$275&amp;"F"</f>
        <v>20F</v>
      </c>
      <c r="L275" s="93" t="str">
        <f t="shared" si="32"/>
        <v>EUR20F1Y</v>
      </c>
      <c r="M275" s="93" t="str">
        <v>EUR20F1Y=ICAP</v>
      </c>
      <c r="N275" s="267">
        <v>0.99099999999999999</v>
      </c>
      <c r="O275" s="205"/>
      <c r="P275" s="267">
        <v>0.99099999999999999</v>
      </c>
      <c r="Q275" s="205"/>
      <c r="R275" s="267">
        <v>0.99099999999999999</v>
      </c>
      <c r="S275" s="267">
        <f>_xll.qlSimpleQuoteSetValue(E275,R275/100,Trigger)</f>
        <v>4.0000000000000105E-5</v>
      </c>
      <c r="T275" s="208"/>
      <c r="V275" s="178"/>
    </row>
    <row r="276" spans="1:22" x14ac:dyDescent="0.2">
      <c r="A276" s="207"/>
      <c r="B276" s="284" t="str">
        <f t="shared" si="33"/>
        <v>2Y</v>
      </c>
      <c r="C276" s="284" t="str">
        <f t="shared" si="34"/>
        <v>20F</v>
      </c>
      <c r="D276" s="285" t="str">
        <f t="shared" si="31"/>
        <v>EUR20F2Y_Quote</v>
      </c>
      <c r="E276" s="285" t="str">
        <f>_xll.qlSimpleQuote(D276,,RateTickValue,Permanent,Trigger,ObjectOverwrite)</f>
        <v>EUR20F2Y_Quote#0000</v>
      </c>
      <c r="F276" s="286" t="str">
        <f>_xll.ohRangeRetrieveError(E276)</f>
        <v/>
      </c>
      <c r="G276" s="249"/>
      <c r="H276" s="177"/>
      <c r="I276" s="248"/>
      <c r="J276" s="303" t="s">
        <v>55</v>
      </c>
      <c r="K276" s="303" t="str">
        <f t="shared" si="35"/>
        <v>20F</v>
      </c>
      <c r="L276" s="300" t="str">
        <f t="shared" si="32"/>
        <v>EUR20F2Y</v>
      </c>
      <c r="M276" s="300" t="str">
        <v>EUR20F2Y=ICAP</v>
      </c>
      <c r="N276" s="266">
        <v>0.96499999999999997</v>
      </c>
      <c r="O276" s="205"/>
      <c r="P276" s="266">
        <v>0.96499999999999997</v>
      </c>
      <c r="Q276" s="205"/>
      <c r="R276" s="266">
        <v>0.96499999999999997</v>
      </c>
      <c r="S276" s="266">
        <f>_xll.qlSimpleQuoteSetValue(E276,R276/100,Trigger)</f>
        <v>3.999999999999837E-5</v>
      </c>
      <c r="T276" s="208"/>
      <c r="V276" s="178"/>
    </row>
    <row r="277" spans="1:22" x14ac:dyDescent="0.2">
      <c r="A277" s="207"/>
      <c r="B277" s="284" t="str">
        <f t="shared" si="33"/>
        <v>3Y</v>
      </c>
      <c r="C277" s="284" t="str">
        <f t="shared" si="34"/>
        <v>20F</v>
      </c>
      <c r="D277" s="285" t="str">
        <f t="shared" si="31"/>
        <v>EUR20F3Y_Quote</v>
      </c>
      <c r="E277" s="285" t="str">
        <f>_xll.qlSimpleQuote(D277,,RateTickValue,Permanent,Trigger,ObjectOverwrite)</f>
        <v>EUR20F3Y_Quote#0000</v>
      </c>
      <c r="F277" s="286" t="str">
        <f>_xll.ohRangeRetrieveError(E277)</f>
        <v/>
      </c>
      <c r="G277" s="249"/>
      <c r="H277" s="177"/>
      <c r="I277" s="248"/>
      <c r="J277" s="303" t="s">
        <v>54</v>
      </c>
      <c r="K277" s="303" t="str">
        <f t="shared" si="35"/>
        <v>20F</v>
      </c>
      <c r="L277" s="300" t="str">
        <f t="shared" si="32"/>
        <v>EUR20F3Y</v>
      </c>
      <c r="M277" s="300" t="str">
        <v>EUR20F3Y=ICAP</v>
      </c>
      <c r="N277" s="266">
        <v>0.94400000000000006</v>
      </c>
      <c r="O277" s="205"/>
      <c r="P277" s="266">
        <v>0.94400000000000006</v>
      </c>
      <c r="Q277" s="205"/>
      <c r="R277" s="266">
        <v>0.94400000000000006</v>
      </c>
      <c r="S277" s="266">
        <f>_xll.qlSimpleQuoteSetValue(E277,R277/100,Trigger)</f>
        <v>4.0000000000000105E-5</v>
      </c>
      <c r="T277" s="208"/>
      <c r="V277" s="178"/>
    </row>
    <row r="278" spans="1:22" x14ac:dyDescent="0.2">
      <c r="A278" s="207"/>
      <c r="B278" s="284" t="str">
        <f t="shared" si="33"/>
        <v>4Y</v>
      </c>
      <c r="C278" s="284" t="str">
        <f t="shared" si="34"/>
        <v>20F</v>
      </c>
      <c r="D278" s="285" t="str">
        <f t="shared" si="31"/>
        <v>EUR20F4Y_Quote</v>
      </c>
      <c r="E278" s="285" t="str">
        <f>_xll.qlSimpleQuote(D278,,RateTickValue,Permanent,Trigger,ObjectOverwrite)</f>
        <v>EUR20F4Y_Quote#0000</v>
      </c>
      <c r="F278" s="286" t="str">
        <f>_xll.ohRangeRetrieveError(E278)</f>
        <v/>
      </c>
      <c r="G278" s="249"/>
      <c r="H278" s="177"/>
      <c r="I278" s="248"/>
      <c r="J278" s="303" t="s">
        <v>53</v>
      </c>
      <c r="K278" s="303" t="str">
        <f t="shared" si="35"/>
        <v>20F</v>
      </c>
      <c r="L278" s="300" t="str">
        <f t="shared" si="32"/>
        <v>EUR20F4Y</v>
      </c>
      <c r="M278" s="300" t="str">
        <v>EUR20F4Y=ICAP</v>
      </c>
      <c r="N278" s="266">
        <v>0.92300000000000004</v>
      </c>
      <c r="O278" s="205"/>
      <c r="P278" s="266">
        <v>0.92300000000000004</v>
      </c>
      <c r="Q278" s="205"/>
      <c r="R278" s="266">
        <v>0.92300000000000004</v>
      </c>
      <c r="S278" s="266">
        <f>_xll.qlSimpleQuoteSetValue(E278,R278/100,Trigger)</f>
        <v>4.9999999999999697E-5</v>
      </c>
      <c r="T278" s="208"/>
      <c r="V278" s="178"/>
    </row>
    <row r="279" spans="1:22" x14ac:dyDescent="0.2">
      <c r="A279" s="207"/>
      <c r="B279" s="284" t="str">
        <f t="shared" si="33"/>
        <v>5Y</v>
      </c>
      <c r="C279" s="284" t="str">
        <f t="shared" si="34"/>
        <v>20F</v>
      </c>
      <c r="D279" s="285" t="str">
        <f t="shared" si="31"/>
        <v>EUR20F5Y_Quote</v>
      </c>
      <c r="E279" s="285" t="str">
        <f>_xll.qlSimpleQuote(D279,,RateTickValue,Permanent,Trigger,ObjectOverwrite)</f>
        <v>EUR20F5Y_Quote#0000</v>
      </c>
      <c r="F279" s="286" t="str">
        <f>_xll.ohRangeRetrieveError(E279)</f>
        <v/>
      </c>
      <c r="G279" s="249"/>
      <c r="H279" s="177"/>
      <c r="I279" s="248"/>
      <c r="J279" s="303" t="s">
        <v>52</v>
      </c>
      <c r="K279" s="303" t="str">
        <f t="shared" si="35"/>
        <v>20F</v>
      </c>
      <c r="L279" s="300" t="str">
        <f t="shared" si="32"/>
        <v>EUR20F5Y</v>
      </c>
      <c r="M279" s="300" t="str">
        <v>EUR20F5Y=ICAP</v>
      </c>
      <c r="N279" s="266">
        <v>0.90500000000000003</v>
      </c>
      <c r="O279" s="205"/>
      <c r="P279" s="266">
        <v>0.90500000000000003</v>
      </c>
      <c r="Q279" s="205"/>
      <c r="R279" s="266">
        <v>0.90500000000000003</v>
      </c>
      <c r="S279" s="266">
        <f>_xll.qlSimpleQuoteSetValue(E279,R279/100,Trigger)</f>
        <v>4.0000000000000105E-5</v>
      </c>
      <c r="T279" s="208"/>
      <c r="V279" s="178"/>
    </row>
    <row r="280" spans="1:22" x14ac:dyDescent="0.2">
      <c r="A280" s="207"/>
      <c r="B280" s="284" t="str">
        <f t="shared" si="33"/>
        <v>6Y</v>
      </c>
      <c r="C280" s="284" t="str">
        <f t="shared" si="34"/>
        <v>20F</v>
      </c>
      <c r="D280" s="285" t="str">
        <f t="shared" si="31"/>
        <v>EUR20F6Y_Quote</v>
      </c>
      <c r="E280" s="285" t="str">
        <f>_xll.qlSimpleQuote(D280,,RateTickValue,Permanent,Trigger,ObjectOverwrite)</f>
        <v>EUR20F6Y_Quote#0000</v>
      </c>
      <c r="F280" s="286" t="str">
        <f>_xll.ohRangeRetrieveError(E280)</f>
        <v/>
      </c>
      <c r="G280" s="249"/>
      <c r="H280" s="177"/>
      <c r="I280" s="248"/>
      <c r="J280" s="303" t="s">
        <v>51</v>
      </c>
      <c r="K280" s="303" t="str">
        <f t="shared" si="35"/>
        <v>20F</v>
      </c>
      <c r="L280" s="300" t="str">
        <f t="shared" si="32"/>
        <v>EUR20F6Y</v>
      </c>
      <c r="M280" s="300" t="str">
        <v>EUR20F6Y=ICAP</v>
      </c>
      <c r="N280" s="266">
        <v>0.88900000000000001</v>
      </c>
      <c r="O280" s="205"/>
      <c r="P280" s="266">
        <v>0.88900000000000001</v>
      </c>
      <c r="Q280" s="205"/>
      <c r="R280" s="266">
        <v>0.88900000000000001</v>
      </c>
      <c r="S280" s="266">
        <f>_xll.qlSimpleQuoteSetValue(E280,R280/100,Trigger)</f>
        <v>4.0000000000000105E-5</v>
      </c>
      <c r="T280" s="208"/>
      <c r="V280" s="178"/>
    </row>
    <row r="281" spans="1:22" x14ac:dyDescent="0.2">
      <c r="A281" s="207"/>
      <c r="B281" s="284" t="str">
        <f t="shared" si="33"/>
        <v>7Y</v>
      </c>
      <c r="C281" s="284" t="str">
        <f t="shared" si="34"/>
        <v>20F</v>
      </c>
      <c r="D281" s="285" t="str">
        <f t="shared" si="31"/>
        <v>EUR20F7Y_Quote</v>
      </c>
      <c r="E281" s="285" t="str">
        <f>_xll.qlSimpleQuote(D281,,RateTickValue,Permanent,Trigger,ObjectOverwrite)</f>
        <v>EUR20F7Y_Quote#0000</v>
      </c>
      <c r="F281" s="286" t="str">
        <f>_xll.ohRangeRetrieveError(E281)</f>
        <v/>
      </c>
      <c r="G281" s="249"/>
      <c r="H281" s="177"/>
      <c r="I281" s="248"/>
      <c r="J281" s="303" t="s">
        <v>50</v>
      </c>
      <c r="K281" s="303" t="str">
        <f t="shared" si="35"/>
        <v>20F</v>
      </c>
      <c r="L281" s="300" t="str">
        <f t="shared" si="32"/>
        <v>EUR20F7Y</v>
      </c>
      <c r="M281" s="300" t="str">
        <v>EUR20F7Y=ICAP</v>
      </c>
      <c r="N281" s="266">
        <v>0.873</v>
      </c>
      <c r="O281" s="205"/>
      <c r="P281" s="266">
        <v>0.873</v>
      </c>
      <c r="Q281" s="205"/>
      <c r="R281" s="266">
        <v>0.873</v>
      </c>
      <c r="S281" s="266">
        <f>_xll.qlSimpleQuoteSetValue(E281,R281/100,Trigger)</f>
        <v>4.0000000000000105E-5</v>
      </c>
      <c r="T281" s="208"/>
      <c r="V281" s="178"/>
    </row>
    <row r="282" spans="1:22" x14ac:dyDescent="0.2">
      <c r="A282" s="207"/>
      <c r="B282" s="284" t="str">
        <f t="shared" si="33"/>
        <v>8Y</v>
      </c>
      <c r="C282" s="284" t="str">
        <f t="shared" si="34"/>
        <v>20F</v>
      </c>
      <c r="D282" s="285" t="str">
        <f t="shared" si="31"/>
        <v>EUR20F8Y_Quote</v>
      </c>
      <c r="E282" s="285" t="str">
        <f>_xll.qlSimpleQuote(D282,,RateTickValue,Permanent,Trigger,ObjectOverwrite)</f>
        <v>EUR20F8Y_Quote#0000</v>
      </c>
      <c r="F282" s="286" t="str">
        <f>_xll.ohRangeRetrieveError(E282)</f>
        <v/>
      </c>
      <c r="G282" s="249"/>
      <c r="H282" s="177"/>
      <c r="I282" s="248"/>
      <c r="J282" s="303" t="s">
        <v>49</v>
      </c>
      <c r="K282" s="303" t="str">
        <f t="shared" si="35"/>
        <v>20F</v>
      </c>
      <c r="L282" s="300" t="str">
        <f t="shared" si="32"/>
        <v>EUR20F8Y</v>
      </c>
      <c r="M282" s="300" t="str">
        <v>EUR20F8Y=ICAP</v>
      </c>
      <c r="N282" s="266">
        <v>0.86099999999999999</v>
      </c>
      <c r="O282" s="205"/>
      <c r="P282" s="266">
        <v>0.86099999999999999</v>
      </c>
      <c r="Q282" s="205"/>
      <c r="R282" s="266">
        <v>0.86099999999999999</v>
      </c>
      <c r="S282" s="266">
        <f>_xll.qlSimpleQuoteSetValue(E282,R282/100,Trigger)</f>
        <v>4.0000000000000105E-5</v>
      </c>
      <c r="T282" s="208"/>
      <c r="V282" s="178"/>
    </row>
    <row r="283" spans="1:22" x14ac:dyDescent="0.2">
      <c r="A283" s="207"/>
      <c r="B283" s="284" t="str">
        <f t="shared" si="33"/>
        <v>9Y</v>
      </c>
      <c r="C283" s="284" t="str">
        <f t="shared" si="34"/>
        <v>20F</v>
      </c>
      <c r="D283" s="285" t="str">
        <f t="shared" si="31"/>
        <v>EUR20F9Y_Quote</v>
      </c>
      <c r="E283" s="285" t="str">
        <f>_xll.qlSimpleQuote(D283,,RateTickValue,Permanent,Trigger,ObjectOverwrite)</f>
        <v>EUR20F9Y_Quote#0000</v>
      </c>
      <c r="F283" s="286" t="str">
        <f>_xll.ohRangeRetrieveError(E283)</f>
        <v/>
      </c>
      <c r="G283" s="249"/>
      <c r="H283" s="177"/>
      <c r="I283" s="248"/>
      <c r="J283" s="303" t="s">
        <v>48</v>
      </c>
      <c r="K283" s="303" t="str">
        <f t="shared" si="35"/>
        <v>20F</v>
      </c>
      <c r="L283" s="300" t="str">
        <f t="shared" si="32"/>
        <v>EUR20F9Y</v>
      </c>
      <c r="M283" s="300" t="str">
        <v>EUR20F9Y=ICAP</v>
      </c>
      <c r="N283" s="266">
        <v>0.84799999999999998</v>
      </c>
      <c r="O283" s="205"/>
      <c r="P283" s="266">
        <v>0.84799999999999998</v>
      </c>
      <c r="Q283" s="205"/>
      <c r="R283" s="266">
        <v>0.84799999999999998</v>
      </c>
      <c r="S283" s="266">
        <f>_xll.qlSimpleQuoteSetValue(E283,R283/100,Trigger)</f>
        <v>4.0000000000000105E-5</v>
      </c>
      <c r="T283" s="208"/>
      <c r="V283" s="178"/>
    </row>
    <row r="284" spans="1:22" x14ac:dyDescent="0.2">
      <c r="A284" s="207"/>
      <c r="B284" s="284" t="str">
        <f t="shared" si="33"/>
        <v>10Y</v>
      </c>
      <c r="C284" s="284" t="str">
        <f t="shared" si="34"/>
        <v>20F</v>
      </c>
      <c r="D284" s="285" t="str">
        <f t="shared" si="31"/>
        <v>EUR20F10Y_Quote</v>
      </c>
      <c r="E284" s="285" t="str">
        <f>_xll.qlSimpleQuote(D284,,RateTickValue,Permanent,Trigger,ObjectOverwrite)</f>
        <v>EUR20F10Y_Quote#0000</v>
      </c>
      <c r="F284" s="286" t="str">
        <f>_xll.ohRangeRetrieveError(E284)</f>
        <v/>
      </c>
      <c r="G284" s="249"/>
      <c r="H284" s="177"/>
      <c r="I284" s="248"/>
      <c r="J284" s="303" t="s">
        <v>47</v>
      </c>
      <c r="K284" s="303" t="str">
        <f t="shared" si="35"/>
        <v>20F</v>
      </c>
      <c r="L284" s="300" t="str">
        <f t="shared" si="32"/>
        <v>EUR20F10Y</v>
      </c>
      <c r="M284" s="300" t="str">
        <v>EUR20F10Y=ICAP</v>
      </c>
      <c r="N284" s="266">
        <v>0.83699999999999997</v>
      </c>
      <c r="O284" s="205"/>
      <c r="P284" s="266">
        <v>0.83699999999999997</v>
      </c>
      <c r="Q284" s="205"/>
      <c r="R284" s="266">
        <v>0.83699999999999997</v>
      </c>
      <c r="S284" s="266">
        <f>_xll.qlSimpleQuoteSetValue(E284,R284/100,Trigger)</f>
        <v>4.0000000000000105E-5</v>
      </c>
      <c r="T284" s="208"/>
      <c r="V284" s="178"/>
    </row>
    <row r="285" spans="1:22" x14ac:dyDescent="0.2">
      <c r="A285" s="207"/>
      <c r="B285" s="284" t="str">
        <f t="shared" si="33"/>
        <v>11Y</v>
      </c>
      <c r="C285" s="284" t="str">
        <f t="shared" si="34"/>
        <v>20F</v>
      </c>
      <c r="D285" s="285" t="str">
        <f t="shared" si="31"/>
        <v>EUR20F11Y_Quote</v>
      </c>
      <c r="E285" s="285" t="str">
        <f>_xll.qlSimpleQuote(D285,,RateTickValue,Permanent,Trigger,ObjectOverwrite)</f>
        <v>EUR20F11Y_Quote#0000</v>
      </c>
      <c r="F285" s="286" t="str">
        <f>_xll.ohRangeRetrieveError(E285)</f>
        <v/>
      </c>
      <c r="G285" s="249"/>
      <c r="H285" s="177"/>
      <c r="I285" s="248"/>
      <c r="J285" s="303" t="s">
        <v>46</v>
      </c>
      <c r="K285" s="303" t="str">
        <f t="shared" si="35"/>
        <v>20F</v>
      </c>
      <c r="L285" s="300" t="str">
        <f t="shared" si="32"/>
        <v>EUR20F11Y</v>
      </c>
      <c r="M285" s="300" t="str">
        <v>EUR20F11Y=ICAP</v>
      </c>
      <c r="N285" s="266">
        <v>0.82800000000000007</v>
      </c>
      <c r="O285" s="205"/>
      <c r="P285" s="266">
        <v>0.82800000000000007</v>
      </c>
      <c r="Q285" s="205"/>
      <c r="R285" s="266">
        <v>0.82800000000000007</v>
      </c>
      <c r="S285" s="266">
        <f>_xll.qlSimpleQuoteSetValue(E285,R285/100,Trigger)</f>
        <v>4.0000000000000105E-5</v>
      </c>
      <c r="T285" s="208"/>
      <c r="V285" s="178"/>
    </row>
    <row r="286" spans="1:22" x14ac:dyDescent="0.2">
      <c r="A286" s="207"/>
      <c r="B286" s="284" t="str">
        <f t="shared" si="33"/>
        <v>12Y</v>
      </c>
      <c r="C286" s="284" t="str">
        <f t="shared" si="34"/>
        <v>20F</v>
      </c>
      <c r="D286" s="285" t="str">
        <f t="shared" si="31"/>
        <v>EUR20F12Y_Quote</v>
      </c>
      <c r="E286" s="285" t="str">
        <f>_xll.qlSimpleQuote(D286,,RateTickValue,Permanent,Trigger,ObjectOverwrite)</f>
        <v>EUR20F12Y_Quote#0000</v>
      </c>
      <c r="F286" s="286" t="str">
        <f>_xll.ohRangeRetrieveError(E286)</f>
        <v/>
      </c>
      <c r="G286" s="249"/>
      <c r="H286" s="177"/>
      <c r="I286" s="248"/>
      <c r="J286" s="303" t="s">
        <v>45</v>
      </c>
      <c r="K286" s="303" t="str">
        <f t="shared" si="35"/>
        <v>20F</v>
      </c>
      <c r="L286" s="300" t="str">
        <f t="shared" si="32"/>
        <v>EUR20F12Y</v>
      </c>
      <c r="M286" s="300" t="str">
        <v>EUR20F12Y=ICAP</v>
      </c>
      <c r="N286" s="266">
        <v>0.82100000000000006</v>
      </c>
      <c r="O286" s="205"/>
      <c r="P286" s="266">
        <v>0.82100000000000006</v>
      </c>
      <c r="Q286" s="205"/>
      <c r="R286" s="266">
        <v>0.82100000000000006</v>
      </c>
      <c r="S286" s="266">
        <f>_xll.qlSimpleQuoteSetValue(E286,R286/100,Trigger)</f>
        <v>4.0000000000000105E-5</v>
      </c>
      <c r="T286" s="208"/>
      <c r="V286" s="178"/>
    </row>
    <row r="287" spans="1:22" x14ac:dyDescent="0.2">
      <c r="A287" s="207"/>
      <c r="B287" s="284" t="str">
        <f t="shared" si="33"/>
        <v>13Y</v>
      </c>
      <c r="C287" s="284" t="str">
        <f t="shared" si="34"/>
        <v>20F</v>
      </c>
      <c r="D287" s="285" t="str">
        <f t="shared" si="31"/>
        <v>EUR20F13Y_Quote</v>
      </c>
      <c r="E287" s="285" t="str">
        <f>_xll.qlSimpleQuote(D287,,RateTickValue,Permanent,Trigger,ObjectOverwrite)</f>
        <v>EUR20F13Y_Quote#0000</v>
      </c>
      <c r="F287" s="286" t="str">
        <f>_xll.ohRangeRetrieveError(E287)</f>
        <v/>
      </c>
      <c r="G287" s="249"/>
      <c r="H287" s="177"/>
      <c r="I287" s="248"/>
      <c r="J287" s="303" t="s">
        <v>44</v>
      </c>
      <c r="K287" s="303" t="str">
        <f t="shared" si="35"/>
        <v>20F</v>
      </c>
      <c r="L287" s="300" t="str">
        <f t="shared" si="32"/>
        <v>EUR20F13Y</v>
      </c>
      <c r="M287" s="300" t="str">
        <v>EUR20F13Y=ICAP</v>
      </c>
      <c r="N287" s="266">
        <v>0.81500000000000006</v>
      </c>
      <c r="O287" s="205"/>
      <c r="P287" s="266">
        <v>0.81500000000000006</v>
      </c>
      <c r="Q287" s="205"/>
      <c r="R287" s="266">
        <v>0.81500000000000006</v>
      </c>
      <c r="S287" s="266">
        <f>_xll.qlSimpleQuoteSetValue(E287,R287/100,Trigger)</f>
        <v>4.0000000000000105E-5</v>
      </c>
      <c r="T287" s="208"/>
      <c r="V287" s="178"/>
    </row>
    <row r="288" spans="1:22" x14ac:dyDescent="0.2">
      <c r="A288" s="207"/>
      <c r="B288" s="284" t="str">
        <f t="shared" si="33"/>
        <v>14Y</v>
      </c>
      <c r="C288" s="284" t="str">
        <f t="shared" si="34"/>
        <v>20F</v>
      </c>
      <c r="D288" s="285" t="str">
        <f t="shared" si="31"/>
        <v>EUR20F14Y_Quote</v>
      </c>
      <c r="E288" s="285" t="str">
        <f>_xll.qlSimpleQuote(D288,,RateTickValue,Permanent,Trigger,ObjectOverwrite)</f>
        <v>EUR20F14Y_Quote#0000</v>
      </c>
      <c r="F288" s="286" t="str">
        <f>_xll.ohRangeRetrieveError(E288)</f>
        <v/>
      </c>
      <c r="G288" s="249"/>
      <c r="H288" s="177"/>
      <c r="I288" s="248"/>
      <c r="J288" s="303" t="s">
        <v>43</v>
      </c>
      <c r="K288" s="303" t="str">
        <f t="shared" si="35"/>
        <v>20F</v>
      </c>
      <c r="L288" s="300" t="str">
        <f t="shared" si="32"/>
        <v>EUR20F14Y</v>
      </c>
      <c r="M288" s="300" t="str">
        <v>EUR20F14Y=ICAP</v>
      </c>
      <c r="N288" s="266">
        <v>0.81</v>
      </c>
      <c r="O288" s="205"/>
      <c r="P288" s="266">
        <v>0.81</v>
      </c>
      <c r="Q288" s="205"/>
      <c r="R288" s="266">
        <v>0.81</v>
      </c>
      <c r="S288" s="266">
        <f>_xll.qlSimpleQuoteSetValue(E288,R288/100,Trigger)</f>
        <v>4.0000000000000105E-5</v>
      </c>
      <c r="T288" s="208"/>
      <c r="V288" s="178"/>
    </row>
    <row r="289" spans="1:22" x14ac:dyDescent="0.2">
      <c r="A289" s="207"/>
      <c r="B289" s="284" t="str">
        <f t="shared" si="33"/>
        <v>15Y</v>
      </c>
      <c r="C289" s="284" t="str">
        <f t="shared" si="34"/>
        <v>20F</v>
      </c>
      <c r="D289" s="285" t="str">
        <f t="shared" si="31"/>
        <v>EUR20F15Y_Quote</v>
      </c>
      <c r="E289" s="285" t="str">
        <f>_xll.qlSimpleQuote(D289,,RateTickValue,Permanent,Trigger,ObjectOverwrite)</f>
        <v>EUR20F15Y_Quote#0000</v>
      </c>
      <c r="F289" s="286" t="str">
        <f>_xll.ohRangeRetrieveError(E289)</f>
        <v/>
      </c>
      <c r="G289" s="249"/>
      <c r="H289" s="177"/>
      <c r="I289" s="248"/>
      <c r="J289" s="303" t="s">
        <v>42</v>
      </c>
      <c r="K289" s="303" t="str">
        <f t="shared" si="35"/>
        <v>20F</v>
      </c>
      <c r="L289" s="300" t="str">
        <f t="shared" si="32"/>
        <v>EUR20F15Y</v>
      </c>
      <c r="M289" s="300" t="str">
        <v>EUR20F15Y=ICAP</v>
      </c>
      <c r="N289" s="266">
        <v>0.80700000000000005</v>
      </c>
      <c r="O289" s="205"/>
      <c r="P289" s="266">
        <v>0.80700000000000005</v>
      </c>
      <c r="Q289" s="205"/>
      <c r="R289" s="266">
        <v>0.80700000000000005</v>
      </c>
      <c r="S289" s="266">
        <f>_xll.qlSimpleQuoteSetValue(E289,R289/100,Trigger)</f>
        <v>4.0000000000000105E-5</v>
      </c>
      <c r="T289" s="208"/>
      <c r="V289" s="178"/>
    </row>
    <row r="290" spans="1:22" x14ac:dyDescent="0.2">
      <c r="A290" s="207"/>
      <c r="B290" s="284" t="str">
        <f t="shared" si="33"/>
        <v>20Y</v>
      </c>
      <c r="C290" s="284" t="str">
        <f t="shared" si="34"/>
        <v>20F</v>
      </c>
      <c r="D290" s="285" t="str">
        <f t="shared" si="31"/>
        <v>EUR20F20Y_Quote</v>
      </c>
      <c r="E290" s="285" t="str">
        <f>_xll.qlSimpleQuote(D290,,RateTickValue,Permanent,Trigger,ObjectOverwrite)</f>
        <v>EUR20F20Y_Quote#0000</v>
      </c>
      <c r="F290" s="286" t="str">
        <f>_xll.ohRangeRetrieveError(E290)</f>
        <v/>
      </c>
      <c r="G290" s="249"/>
      <c r="H290" s="177"/>
      <c r="I290" s="248"/>
      <c r="J290" s="303" t="s">
        <v>37</v>
      </c>
      <c r="K290" s="303" t="str">
        <f t="shared" si="35"/>
        <v>20F</v>
      </c>
      <c r="L290" s="300" t="str">
        <f t="shared" si="32"/>
        <v>EUR20F20Y</v>
      </c>
      <c r="M290" s="300" t="str">
        <v>EUR20F20Y=ICAP</v>
      </c>
      <c r="N290" s="266">
        <v>0.78600000000000003</v>
      </c>
      <c r="O290" s="205"/>
      <c r="P290" s="266">
        <v>0.78600000000000003</v>
      </c>
      <c r="Q290" s="205"/>
      <c r="R290" s="266">
        <v>0.78600000000000003</v>
      </c>
      <c r="S290" s="266">
        <f>_xll.qlSimpleQuoteSetValue(E290,R290/100,Trigger)</f>
        <v>4.0000000000000105E-5</v>
      </c>
      <c r="T290" s="208"/>
      <c r="V290" s="178"/>
    </row>
    <row r="291" spans="1:22" x14ac:dyDescent="0.2">
      <c r="A291" s="207"/>
      <c r="B291" s="284" t="str">
        <f t="shared" si="33"/>
        <v>25Y</v>
      </c>
      <c r="C291" s="284" t="str">
        <f t="shared" si="34"/>
        <v>20F</v>
      </c>
      <c r="D291" s="285" t="str">
        <f t="shared" si="31"/>
        <v>EUR20F25Y_Quote</v>
      </c>
      <c r="E291" s="285" t="str">
        <f>_xll.qlSimpleQuote(D291,,RateTickValue,Permanent,Trigger,ObjectOverwrite)</f>
        <v>EUR20F25Y_Quote#0000</v>
      </c>
      <c r="F291" s="286" t="str">
        <f>_xll.ohRangeRetrieveError(E291)</f>
        <v/>
      </c>
      <c r="G291" s="249"/>
      <c r="H291" s="177"/>
      <c r="I291" s="248"/>
      <c r="J291" s="303" t="s">
        <v>32</v>
      </c>
      <c r="K291" s="303" t="str">
        <f t="shared" si="35"/>
        <v>20F</v>
      </c>
      <c r="L291" s="300" t="str">
        <f t="shared" si="32"/>
        <v>EUR20F25Y</v>
      </c>
      <c r="M291" s="300" t="str">
        <v>EUR20F25Y=ICAP</v>
      </c>
      <c r="N291" s="266">
        <v>0.72699999999999998</v>
      </c>
      <c r="O291" s="205"/>
      <c r="P291" s="266">
        <v>0.72699999999999998</v>
      </c>
      <c r="Q291" s="205"/>
      <c r="R291" s="266">
        <v>0.72699999999999998</v>
      </c>
      <c r="S291" s="266">
        <f>_xll.qlSimpleQuoteSetValue(E291,R291/100,Trigger)</f>
        <v>4.0000000000000105E-5</v>
      </c>
      <c r="T291" s="208"/>
      <c r="V291" s="178"/>
    </row>
    <row r="292" spans="1:22" x14ac:dyDescent="0.2">
      <c r="A292" s="207"/>
      <c r="B292" s="284" t="str">
        <f t="shared" si="33"/>
        <v>30Y</v>
      </c>
      <c r="C292" s="284" t="str">
        <f t="shared" si="34"/>
        <v>20F</v>
      </c>
      <c r="D292" s="285" t="str">
        <f t="shared" si="31"/>
        <v>EUR20F30Y_Quote</v>
      </c>
      <c r="E292" s="285" t="str">
        <f>_xll.qlSimpleQuote(D292,,RateTickValue,Permanent,Trigger,ObjectOverwrite)</f>
        <v>EUR20F30Y_Quote#0000</v>
      </c>
      <c r="F292" s="286" t="str">
        <f>_xll.ohRangeRetrieveError(E292)</f>
        <v/>
      </c>
      <c r="G292" s="249"/>
      <c r="H292" s="177"/>
      <c r="I292" s="248"/>
      <c r="J292" s="304" t="s">
        <v>27</v>
      </c>
      <c r="K292" s="304" t="str">
        <f t="shared" si="35"/>
        <v>20F</v>
      </c>
      <c r="L292" s="302" t="str">
        <f t="shared" si="32"/>
        <v>EUR20F30Y</v>
      </c>
      <c r="M292" s="302" t="str">
        <v>EUR20F30Y=ICAP</v>
      </c>
      <c r="N292" s="268">
        <v>0.70599999999999996</v>
      </c>
      <c r="O292" s="205"/>
      <c r="P292" s="268">
        <v>0.70599999999999996</v>
      </c>
      <c r="Q292" s="205"/>
      <c r="R292" s="268">
        <v>0.70599999999999996</v>
      </c>
      <c r="S292" s="268">
        <f>_xll.qlSimpleQuoteSetValue(E292,R292/100,Trigger)</f>
        <v>3.999999999999837E-5</v>
      </c>
      <c r="T292" s="208"/>
      <c r="V292" s="178"/>
    </row>
    <row r="293" spans="1:22" x14ac:dyDescent="0.2">
      <c r="A293" s="207"/>
      <c r="B293" s="284" t="str">
        <f t="shared" si="33"/>
        <v>1Y</v>
      </c>
      <c r="C293" s="284" t="str">
        <f t="shared" si="34"/>
        <v>25F</v>
      </c>
      <c r="D293" s="285" t="str">
        <f t="shared" si="31"/>
        <v>EUR25F1Y_Quote</v>
      </c>
      <c r="E293" s="285" t="str">
        <f>_xll.qlSimpleQuote(D293,,RateTickValue,Permanent,Trigger,ObjectOverwrite)</f>
        <v>EUR25F1Y_Quote#0000</v>
      </c>
      <c r="F293" s="286" t="str">
        <f>_xll.ohRangeRetrieveError(E293)</f>
        <v/>
      </c>
      <c r="G293" s="249"/>
      <c r="H293" s="177"/>
      <c r="I293" s="207">
        <v>25</v>
      </c>
      <c r="J293" s="152" t="s">
        <v>5</v>
      </c>
      <c r="K293" s="152" t="str">
        <f t="shared" ref="K293:K310" si="36">$I$293&amp;"F"</f>
        <v>25F</v>
      </c>
      <c r="L293" s="93" t="str">
        <f t="shared" si="32"/>
        <v>EUR25F1Y</v>
      </c>
      <c r="M293" s="93" t="str">
        <v>EUR25F1Y=ICAP</v>
      </c>
      <c r="N293" s="267">
        <v>0.80600000000000005</v>
      </c>
      <c r="O293" s="205"/>
      <c r="P293" s="267">
        <v>0.80600000000000005</v>
      </c>
      <c r="Q293" s="205"/>
      <c r="R293" s="267">
        <v>0.80600000000000005</v>
      </c>
      <c r="S293" s="267">
        <f>_xll.qlSimpleQuoteSetValue(E293,R293/100,Trigger)</f>
        <v>4.0000000000000105E-5</v>
      </c>
      <c r="T293" s="208"/>
      <c r="V293" s="178"/>
    </row>
    <row r="294" spans="1:22" x14ac:dyDescent="0.2">
      <c r="A294" s="207"/>
      <c r="B294" s="284" t="str">
        <f t="shared" si="33"/>
        <v>2Y</v>
      </c>
      <c r="C294" s="284" t="str">
        <f t="shared" si="34"/>
        <v>25F</v>
      </c>
      <c r="D294" s="285" t="str">
        <f t="shared" si="31"/>
        <v>EUR25F2Y_Quote</v>
      </c>
      <c r="E294" s="285" t="str">
        <f>_xll.qlSimpleQuote(D294,,RateTickValue,Permanent,Trigger,ObjectOverwrite)</f>
        <v>EUR25F2Y_Quote#0000</v>
      </c>
      <c r="F294" s="286" t="str">
        <f>_xll.ohRangeRetrieveError(E294)</f>
        <v/>
      </c>
      <c r="G294" s="249"/>
      <c r="H294" s="177"/>
      <c r="I294" s="248"/>
      <c r="J294" s="303" t="s">
        <v>55</v>
      </c>
      <c r="K294" s="303" t="str">
        <f t="shared" si="36"/>
        <v>25F</v>
      </c>
      <c r="L294" s="300" t="str">
        <f t="shared" si="32"/>
        <v>EUR25F2Y</v>
      </c>
      <c r="M294" s="300" t="str">
        <v>EUR25F2Y=ICAP</v>
      </c>
      <c r="N294" s="266">
        <v>0.79100000000000004</v>
      </c>
      <c r="O294" s="205"/>
      <c r="P294" s="266">
        <v>0.79100000000000004</v>
      </c>
      <c r="Q294" s="205"/>
      <c r="R294" s="266">
        <v>0.79100000000000004</v>
      </c>
      <c r="S294" s="266">
        <f>_xll.qlSimpleQuoteSetValue(E294,R294/100,Trigger)</f>
        <v>4.0000000000000105E-5</v>
      </c>
      <c r="T294" s="208"/>
      <c r="V294" s="178"/>
    </row>
    <row r="295" spans="1:22" x14ac:dyDescent="0.2">
      <c r="A295" s="207"/>
      <c r="B295" s="284" t="str">
        <f t="shared" si="33"/>
        <v>3Y</v>
      </c>
      <c r="C295" s="284" t="str">
        <f t="shared" si="34"/>
        <v>25F</v>
      </c>
      <c r="D295" s="285" t="str">
        <f t="shared" si="31"/>
        <v>EUR25F3Y_Quote</v>
      </c>
      <c r="E295" s="285" t="str">
        <f>_xll.qlSimpleQuote(D295,,RateTickValue,Permanent,Trigger,ObjectOverwrite)</f>
        <v>EUR25F3Y_Quote#0000</v>
      </c>
      <c r="F295" s="286" t="str">
        <f>_xll.ohRangeRetrieveError(E295)</f>
        <v/>
      </c>
      <c r="G295" s="249"/>
      <c r="H295" s="177"/>
      <c r="I295" s="248"/>
      <c r="J295" s="303" t="s">
        <v>54</v>
      </c>
      <c r="K295" s="303" t="str">
        <f t="shared" si="36"/>
        <v>25F</v>
      </c>
      <c r="L295" s="300" t="str">
        <f t="shared" si="32"/>
        <v>EUR25F3Y</v>
      </c>
      <c r="M295" s="300" t="str">
        <v>EUR25F3Y=ICAP</v>
      </c>
      <c r="N295" s="266">
        <v>0.78500000000000003</v>
      </c>
      <c r="O295" s="205"/>
      <c r="P295" s="266">
        <v>0.78500000000000003</v>
      </c>
      <c r="Q295" s="205"/>
      <c r="R295" s="266">
        <v>0.78500000000000003</v>
      </c>
      <c r="S295" s="266">
        <f>_xll.qlSimpleQuoteSetValue(E295,R295/100,Trigger)</f>
        <v>4.0000000000000972E-5</v>
      </c>
      <c r="T295" s="208"/>
      <c r="V295" s="178"/>
    </row>
    <row r="296" spans="1:22" x14ac:dyDescent="0.2">
      <c r="A296" s="207"/>
      <c r="B296" s="284" t="str">
        <f t="shared" si="33"/>
        <v>4Y</v>
      </c>
      <c r="C296" s="284" t="str">
        <f t="shared" si="34"/>
        <v>25F</v>
      </c>
      <c r="D296" s="285" t="str">
        <f t="shared" si="31"/>
        <v>EUR25F4Y_Quote</v>
      </c>
      <c r="E296" s="285" t="str">
        <f>_xll.qlSimpleQuote(D296,,RateTickValue,Permanent,Trigger,ObjectOverwrite)</f>
        <v>EUR25F4Y_Quote#0000</v>
      </c>
      <c r="F296" s="286" t="str">
        <f>_xll.ohRangeRetrieveError(E296)</f>
        <v/>
      </c>
      <c r="G296" s="249"/>
      <c r="H296" s="177"/>
      <c r="I296" s="248"/>
      <c r="J296" s="303" t="s">
        <v>53</v>
      </c>
      <c r="K296" s="303" t="str">
        <f t="shared" si="36"/>
        <v>25F</v>
      </c>
      <c r="L296" s="300" t="str">
        <f t="shared" si="32"/>
        <v>EUR25F4Y</v>
      </c>
      <c r="M296" s="300" t="str">
        <v>EUR25F4Y=ICAP</v>
      </c>
      <c r="N296" s="266">
        <v>0.77400000000000002</v>
      </c>
      <c r="O296" s="205"/>
      <c r="P296" s="266">
        <v>0.77400000000000002</v>
      </c>
      <c r="Q296" s="205"/>
      <c r="R296" s="266">
        <v>0.77400000000000002</v>
      </c>
      <c r="S296" s="266">
        <f>_xll.qlSimpleQuoteSetValue(E296,R296/100,Trigger)</f>
        <v>4.0000000000000105E-5</v>
      </c>
      <c r="T296" s="208"/>
      <c r="V296" s="178"/>
    </row>
    <row r="297" spans="1:22" x14ac:dyDescent="0.2">
      <c r="A297" s="207"/>
      <c r="B297" s="284" t="str">
        <f t="shared" si="33"/>
        <v>5Y</v>
      </c>
      <c r="C297" s="284" t="str">
        <f t="shared" si="34"/>
        <v>25F</v>
      </c>
      <c r="D297" s="285" t="str">
        <f t="shared" si="31"/>
        <v>EUR25F5Y_Quote</v>
      </c>
      <c r="E297" s="285" t="str">
        <f>_xll.qlSimpleQuote(D297,,RateTickValue,Permanent,Trigger,ObjectOverwrite)</f>
        <v>EUR25F5Y_Quote#0000</v>
      </c>
      <c r="F297" s="286" t="str">
        <f>_xll.ohRangeRetrieveError(E297)</f>
        <v/>
      </c>
      <c r="G297" s="249"/>
      <c r="H297" s="177"/>
      <c r="I297" s="248"/>
      <c r="J297" s="303" t="s">
        <v>52</v>
      </c>
      <c r="K297" s="303" t="str">
        <f t="shared" si="36"/>
        <v>25F</v>
      </c>
      <c r="L297" s="300" t="str">
        <f t="shared" si="32"/>
        <v>EUR25F5Y</v>
      </c>
      <c r="M297" s="300" t="str">
        <v>EUR25F5Y=ICAP</v>
      </c>
      <c r="N297" s="266">
        <v>0.76600000000000001</v>
      </c>
      <c r="O297" s="205"/>
      <c r="P297" s="266">
        <v>0.76600000000000001</v>
      </c>
      <c r="Q297" s="205"/>
      <c r="R297" s="266">
        <v>0.76600000000000001</v>
      </c>
      <c r="S297" s="266">
        <f>_xll.qlSimpleQuoteSetValue(E297,R297/100,Trigger)</f>
        <v>4.0000000000000105E-5</v>
      </c>
      <c r="T297" s="208"/>
      <c r="V297" s="178"/>
    </row>
    <row r="298" spans="1:22" x14ac:dyDescent="0.2">
      <c r="A298" s="207"/>
      <c r="B298" s="284" t="str">
        <f t="shared" si="33"/>
        <v>6Y</v>
      </c>
      <c r="C298" s="284" t="str">
        <f t="shared" si="34"/>
        <v>25F</v>
      </c>
      <c r="D298" s="285" t="str">
        <f t="shared" si="31"/>
        <v>EUR25F6Y_Quote</v>
      </c>
      <c r="E298" s="285" t="str">
        <f>_xll.qlSimpleQuote(D298,,RateTickValue,Permanent,Trigger,ObjectOverwrite)</f>
        <v>EUR25F6Y_Quote#0000</v>
      </c>
      <c r="F298" s="286" t="str">
        <f>_xll.ohRangeRetrieveError(E298)</f>
        <v/>
      </c>
      <c r="G298" s="249"/>
      <c r="H298" s="177"/>
      <c r="I298" s="248"/>
      <c r="J298" s="303" t="s">
        <v>51</v>
      </c>
      <c r="K298" s="303" t="str">
        <f t="shared" si="36"/>
        <v>25F</v>
      </c>
      <c r="L298" s="300" t="str">
        <f t="shared" si="32"/>
        <v>EUR25F6Y</v>
      </c>
      <c r="M298" s="300" t="str">
        <v>EUR25F6Y=ICAP</v>
      </c>
      <c r="N298" s="266">
        <v>0.76100000000000001</v>
      </c>
      <c r="O298" s="205"/>
      <c r="P298" s="266">
        <v>0.76100000000000001</v>
      </c>
      <c r="Q298" s="205"/>
      <c r="R298" s="266">
        <v>0.76100000000000001</v>
      </c>
      <c r="S298" s="266">
        <f>_xll.qlSimpleQuoteSetValue(E298,R298/100,Trigger)</f>
        <v>4.0000000000000105E-5</v>
      </c>
      <c r="T298" s="208"/>
      <c r="V298" s="178"/>
    </row>
    <row r="299" spans="1:22" x14ac:dyDescent="0.2">
      <c r="A299" s="207"/>
      <c r="B299" s="284" t="str">
        <f t="shared" si="33"/>
        <v>7Y</v>
      </c>
      <c r="C299" s="284" t="str">
        <f t="shared" si="34"/>
        <v>25F</v>
      </c>
      <c r="D299" s="285" t="str">
        <f t="shared" si="31"/>
        <v>EUR25F7Y_Quote</v>
      </c>
      <c r="E299" s="285" t="str">
        <f>_xll.qlSimpleQuote(D299,,RateTickValue,Permanent,Trigger,ObjectOverwrite)</f>
        <v>EUR25F7Y_Quote#0000</v>
      </c>
      <c r="F299" s="286" t="str">
        <f>_xll.ohRangeRetrieveError(E299)</f>
        <v/>
      </c>
      <c r="G299" s="249"/>
      <c r="H299" s="177"/>
      <c r="I299" s="248"/>
      <c r="J299" s="303" t="s">
        <v>50</v>
      </c>
      <c r="K299" s="303" t="str">
        <f t="shared" si="36"/>
        <v>25F</v>
      </c>
      <c r="L299" s="300" t="str">
        <f t="shared" si="32"/>
        <v>EUR25F7Y</v>
      </c>
      <c r="M299" s="300" t="str">
        <v>EUR25F7Y=ICAP</v>
      </c>
      <c r="N299" s="266">
        <v>0.75800000000000001</v>
      </c>
      <c r="O299" s="205"/>
      <c r="P299" s="266">
        <v>0.75800000000000001</v>
      </c>
      <c r="Q299" s="205"/>
      <c r="R299" s="266">
        <v>0.75800000000000001</v>
      </c>
      <c r="S299" s="266">
        <f>_xll.qlSimpleQuoteSetValue(E299,R299/100,Trigger)</f>
        <v>4.0000000000000105E-5</v>
      </c>
      <c r="T299" s="208"/>
      <c r="V299" s="178"/>
    </row>
    <row r="300" spans="1:22" x14ac:dyDescent="0.2">
      <c r="A300" s="207"/>
      <c r="B300" s="284" t="str">
        <f t="shared" si="33"/>
        <v>8Y</v>
      </c>
      <c r="C300" s="284" t="str">
        <f t="shared" si="34"/>
        <v>25F</v>
      </c>
      <c r="D300" s="285" t="str">
        <f t="shared" si="31"/>
        <v>EUR25F8Y_Quote</v>
      </c>
      <c r="E300" s="285" t="str">
        <f>_xll.qlSimpleQuote(D300,,RateTickValue,Permanent,Trigger,ObjectOverwrite)</f>
        <v>EUR25F8Y_Quote#0000</v>
      </c>
      <c r="F300" s="286" t="str">
        <f>_xll.ohRangeRetrieveError(E300)</f>
        <v/>
      </c>
      <c r="G300" s="249"/>
      <c r="H300" s="177"/>
      <c r="I300" s="248"/>
      <c r="J300" s="303" t="s">
        <v>49</v>
      </c>
      <c r="K300" s="303" t="str">
        <f t="shared" si="36"/>
        <v>25F</v>
      </c>
      <c r="L300" s="300" t="str">
        <f t="shared" si="32"/>
        <v>EUR25F8Y</v>
      </c>
      <c r="M300" s="300" t="str">
        <v>EUR25F8Y=ICAP</v>
      </c>
      <c r="N300" s="266">
        <v>0.75600000000000001</v>
      </c>
      <c r="O300" s="205"/>
      <c r="P300" s="266">
        <v>0.75600000000000001</v>
      </c>
      <c r="Q300" s="205"/>
      <c r="R300" s="266">
        <v>0.75600000000000001</v>
      </c>
      <c r="S300" s="266">
        <f>_xll.qlSimpleQuoteSetValue(E300,R300/100,Trigger)</f>
        <v>4.0000000000000105E-5</v>
      </c>
      <c r="T300" s="208"/>
      <c r="V300" s="178"/>
    </row>
    <row r="301" spans="1:22" x14ac:dyDescent="0.2">
      <c r="A301" s="207"/>
      <c r="B301" s="284" t="str">
        <f t="shared" si="33"/>
        <v>9Y</v>
      </c>
      <c r="C301" s="284" t="str">
        <f t="shared" si="34"/>
        <v>25F</v>
      </c>
      <c r="D301" s="285" t="str">
        <f t="shared" si="31"/>
        <v>EUR25F9Y_Quote</v>
      </c>
      <c r="E301" s="285" t="str">
        <f>_xll.qlSimpleQuote(D301,,RateTickValue,Permanent,Trigger,ObjectOverwrite)</f>
        <v>EUR25F9Y_Quote#0000</v>
      </c>
      <c r="F301" s="286" t="str">
        <f>_xll.ohRangeRetrieveError(E301)</f>
        <v/>
      </c>
      <c r="G301" s="249"/>
      <c r="H301" s="177"/>
      <c r="I301" s="248"/>
      <c r="J301" s="303" t="s">
        <v>48</v>
      </c>
      <c r="K301" s="303" t="str">
        <f t="shared" si="36"/>
        <v>25F</v>
      </c>
      <c r="L301" s="300" t="str">
        <f t="shared" si="32"/>
        <v>EUR25F9Y</v>
      </c>
      <c r="M301" s="300" t="str">
        <v>EUR25F9Y=ICAP</v>
      </c>
      <c r="N301" s="266">
        <v>0.755</v>
      </c>
      <c r="O301" s="205"/>
      <c r="P301" s="266">
        <v>0.755</v>
      </c>
      <c r="Q301" s="205"/>
      <c r="R301" s="266">
        <v>0.755</v>
      </c>
      <c r="S301" s="266">
        <f>_xll.qlSimpleQuoteSetValue(E301,R301/100,Trigger)</f>
        <v>4.0000000000000105E-5</v>
      </c>
      <c r="T301" s="208"/>
      <c r="V301" s="178"/>
    </row>
    <row r="302" spans="1:22" x14ac:dyDescent="0.2">
      <c r="A302" s="207"/>
      <c r="B302" s="284" t="str">
        <f t="shared" si="33"/>
        <v>10Y</v>
      </c>
      <c r="C302" s="284" t="str">
        <f t="shared" si="34"/>
        <v>25F</v>
      </c>
      <c r="D302" s="285" t="str">
        <f t="shared" si="31"/>
        <v>EUR25F10Y_Quote</v>
      </c>
      <c r="E302" s="285" t="str">
        <f>_xll.qlSimpleQuote(D302,,RateTickValue,Permanent,Trigger,ObjectOverwrite)</f>
        <v>EUR25F10Y_Quote#0000</v>
      </c>
      <c r="F302" s="286" t="str">
        <f>_xll.ohRangeRetrieveError(E302)</f>
        <v/>
      </c>
      <c r="G302" s="249"/>
      <c r="H302" s="177"/>
      <c r="I302" s="248"/>
      <c r="J302" s="303" t="s">
        <v>47</v>
      </c>
      <c r="K302" s="303" t="str">
        <f t="shared" si="36"/>
        <v>25F</v>
      </c>
      <c r="L302" s="300" t="str">
        <f t="shared" si="32"/>
        <v>EUR25F10Y</v>
      </c>
      <c r="M302" s="300" t="str">
        <v>EUR25F10Y=ICAP</v>
      </c>
      <c r="N302" s="266">
        <v>0.755</v>
      </c>
      <c r="O302" s="205"/>
      <c r="P302" s="266">
        <v>0.755</v>
      </c>
      <c r="Q302" s="205"/>
      <c r="R302" s="266">
        <v>0.755</v>
      </c>
      <c r="S302" s="266">
        <f>_xll.qlSimpleQuoteSetValue(E302,R302/100,Trigger)</f>
        <v>4.0000000000000105E-5</v>
      </c>
      <c r="T302" s="208"/>
      <c r="V302" s="178"/>
    </row>
    <row r="303" spans="1:22" x14ac:dyDescent="0.2">
      <c r="A303" s="207"/>
      <c r="B303" s="284" t="str">
        <f t="shared" si="33"/>
        <v>11Y</v>
      </c>
      <c r="C303" s="284" t="str">
        <f t="shared" si="34"/>
        <v>25F</v>
      </c>
      <c r="D303" s="285" t="str">
        <f t="shared" si="31"/>
        <v>EUR25F11Y_Quote</v>
      </c>
      <c r="E303" s="285" t="str">
        <f>_xll.qlSimpleQuote(D303,,RateTickValue,Permanent,Trigger,ObjectOverwrite)</f>
        <v>EUR25F11Y_Quote#0000</v>
      </c>
      <c r="F303" s="286" t="str">
        <f>_xll.ohRangeRetrieveError(E303)</f>
        <v/>
      </c>
      <c r="G303" s="249"/>
      <c r="H303" s="177"/>
      <c r="I303" s="248"/>
      <c r="J303" s="303" t="s">
        <v>46</v>
      </c>
      <c r="K303" s="303" t="str">
        <f t="shared" si="36"/>
        <v>25F</v>
      </c>
      <c r="L303" s="300" t="str">
        <f t="shared" si="32"/>
        <v>EUR25F11Y</v>
      </c>
      <c r="M303" s="300" t="str">
        <v>EUR25F11Y=ICAP</v>
      </c>
      <c r="N303" s="266">
        <v>0.75700000000000001</v>
      </c>
      <c r="O303" s="205"/>
      <c r="P303" s="266">
        <v>0.75700000000000001</v>
      </c>
      <c r="Q303" s="205"/>
      <c r="R303" s="266">
        <v>0.75700000000000001</v>
      </c>
      <c r="S303" s="266">
        <f>_xll.qlSimpleQuoteSetValue(E303,R303/100,Trigger)</f>
        <v>4.0000000000000105E-5</v>
      </c>
      <c r="T303" s="208"/>
      <c r="V303" s="178"/>
    </row>
    <row r="304" spans="1:22" x14ac:dyDescent="0.2">
      <c r="A304" s="207"/>
      <c r="B304" s="284" t="str">
        <f t="shared" si="33"/>
        <v>12Y</v>
      </c>
      <c r="C304" s="284" t="str">
        <f t="shared" si="34"/>
        <v>25F</v>
      </c>
      <c r="D304" s="285" t="str">
        <f t="shared" si="31"/>
        <v>EUR25F12Y_Quote</v>
      </c>
      <c r="E304" s="285" t="str">
        <f>_xll.qlSimpleQuote(D304,,RateTickValue,Permanent,Trigger,ObjectOverwrite)</f>
        <v>EUR25F12Y_Quote#0000</v>
      </c>
      <c r="F304" s="286" t="str">
        <f>_xll.ohRangeRetrieveError(E304)</f>
        <v/>
      </c>
      <c r="G304" s="249"/>
      <c r="H304" s="177"/>
      <c r="I304" s="248"/>
      <c r="J304" s="303" t="s">
        <v>45</v>
      </c>
      <c r="K304" s="303" t="str">
        <f t="shared" si="36"/>
        <v>25F</v>
      </c>
      <c r="L304" s="300" t="str">
        <f t="shared" si="32"/>
        <v>EUR25F12Y</v>
      </c>
      <c r="M304" s="300" t="str">
        <v>EUR25F12Y=ICAP</v>
      </c>
      <c r="N304" s="266">
        <v>0.75700000000000001</v>
      </c>
      <c r="O304" s="205"/>
      <c r="P304" s="266">
        <v>0.75700000000000001</v>
      </c>
      <c r="Q304" s="205"/>
      <c r="R304" s="266">
        <v>0.75700000000000001</v>
      </c>
      <c r="S304" s="266">
        <f>_xll.qlSimpleQuoteSetValue(E304,R304/100,Trigger)</f>
        <v>4.0000000000000105E-5</v>
      </c>
      <c r="T304" s="208"/>
      <c r="V304" s="178"/>
    </row>
    <row r="305" spans="1:22" x14ac:dyDescent="0.2">
      <c r="A305" s="207"/>
      <c r="B305" s="284" t="str">
        <f t="shared" si="33"/>
        <v>13Y</v>
      </c>
      <c r="C305" s="284" t="str">
        <f t="shared" si="34"/>
        <v>25F</v>
      </c>
      <c r="D305" s="285" t="str">
        <f t="shared" si="31"/>
        <v>EUR25F13Y_Quote</v>
      </c>
      <c r="E305" s="285" t="str">
        <f>_xll.qlSimpleQuote(D305,,RateTickValue,Permanent,Trigger,ObjectOverwrite)</f>
        <v>EUR25F13Y_Quote#0000</v>
      </c>
      <c r="F305" s="286" t="str">
        <f>_xll.ohRangeRetrieveError(E305)</f>
        <v/>
      </c>
      <c r="G305" s="249"/>
      <c r="H305" s="177"/>
      <c r="I305" s="248"/>
      <c r="J305" s="303" t="s">
        <v>44</v>
      </c>
      <c r="K305" s="303" t="str">
        <f t="shared" si="36"/>
        <v>25F</v>
      </c>
      <c r="L305" s="300" t="str">
        <f t="shared" si="32"/>
        <v>EUR25F13Y</v>
      </c>
      <c r="M305" s="300" t="str">
        <v>EUR25F13Y=ICAP</v>
      </c>
      <c r="N305" s="266">
        <v>0.75600000000000001</v>
      </c>
      <c r="O305" s="205"/>
      <c r="P305" s="266">
        <v>0.75600000000000001</v>
      </c>
      <c r="Q305" s="205"/>
      <c r="R305" s="266">
        <v>0.75600000000000001</v>
      </c>
      <c r="S305" s="266">
        <f>_xll.qlSimpleQuoteSetValue(E305,R305/100,Trigger)</f>
        <v>4.0000000000000105E-5</v>
      </c>
      <c r="T305" s="208"/>
      <c r="V305" s="178"/>
    </row>
    <row r="306" spans="1:22" x14ac:dyDescent="0.2">
      <c r="A306" s="207"/>
      <c r="B306" s="284" t="str">
        <f t="shared" si="33"/>
        <v>14Y</v>
      </c>
      <c r="C306" s="284" t="str">
        <f t="shared" si="34"/>
        <v>25F</v>
      </c>
      <c r="D306" s="285" t="str">
        <f t="shared" si="31"/>
        <v>EUR25F14Y_Quote</v>
      </c>
      <c r="E306" s="285" t="str">
        <f>_xll.qlSimpleQuote(D306,,RateTickValue,Permanent,Trigger,ObjectOverwrite)</f>
        <v>EUR25F14Y_Quote#0000</v>
      </c>
      <c r="F306" s="286" t="str">
        <f>_xll.ohRangeRetrieveError(E306)</f>
        <v/>
      </c>
      <c r="G306" s="249"/>
      <c r="H306" s="177"/>
      <c r="I306" s="248"/>
      <c r="J306" s="303" t="s">
        <v>43</v>
      </c>
      <c r="K306" s="303" t="str">
        <f t="shared" si="36"/>
        <v>25F</v>
      </c>
      <c r="L306" s="300" t="str">
        <f t="shared" si="32"/>
        <v>EUR25F14Y</v>
      </c>
      <c r="M306" s="300" t="str">
        <v>EUR25F14Y=ICAP</v>
      </c>
      <c r="N306" s="266">
        <v>0.752</v>
      </c>
      <c r="O306" s="205"/>
      <c r="P306" s="266">
        <v>0.752</v>
      </c>
      <c r="Q306" s="205"/>
      <c r="R306" s="266">
        <v>0.752</v>
      </c>
      <c r="S306" s="266">
        <f>_xll.qlSimpleQuoteSetValue(E306,R306/100,Trigger)</f>
        <v>4.0000000000000105E-5</v>
      </c>
      <c r="T306" s="208"/>
      <c r="V306" s="178"/>
    </row>
    <row r="307" spans="1:22" x14ac:dyDescent="0.2">
      <c r="A307" s="207"/>
      <c r="B307" s="284" t="str">
        <f t="shared" si="33"/>
        <v>15Y</v>
      </c>
      <c r="C307" s="284" t="str">
        <f t="shared" si="34"/>
        <v>25F</v>
      </c>
      <c r="D307" s="285" t="str">
        <f t="shared" si="31"/>
        <v>EUR25F15Y_Quote</v>
      </c>
      <c r="E307" s="285" t="str">
        <f>_xll.qlSimpleQuote(D307,,RateTickValue,Permanent,Trigger,ObjectOverwrite)</f>
        <v>EUR25F15Y_Quote#0000</v>
      </c>
      <c r="F307" s="286" t="str">
        <f>_xll.ohRangeRetrieveError(E307)</f>
        <v/>
      </c>
      <c r="G307" s="249"/>
      <c r="H307" s="177"/>
      <c r="I307" s="248"/>
      <c r="J307" s="303" t="s">
        <v>42</v>
      </c>
      <c r="K307" s="303" t="str">
        <f t="shared" si="36"/>
        <v>25F</v>
      </c>
      <c r="L307" s="300" t="str">
        <f t="shared" si="32"/>
        <v>EUR25F15Y</v>
      </c>
      <c r="M307" s="300" t="str">
        <v>EUR25F15Y=ICAP</v>
      </c>
      <c r="N307" s="266">
        <v>0.74399999999999999</v>
      </c>
      <c r="O307" s="205"/>
      <c r="P307" s="266">
        <v>0.74399999999999999</v>
      </c>
      <c r="Q307" s="205"/>
      <c r="R307" s="266">
        <v>0.74399999999999999</v>
      </c>
      <c r="S307" s="266">
        <f>_xll.qlSimpleQuoteSetValue(E307,R307/100,Trigger)</f>
        <v>3.9999999999999238E-5</v>
      </c>
      <c r="T307" s="208"/>
      <c r="V307" s="178"/>
    </row>
    <row r="308" spans="1:22" x14ac:dyDescent="0.2">
      <c r="A308" s="207"/>
      <c r="B308" s="284" t="str">
        <f t="shared" si="33"/>
        <v>20Y</v>
      </c>
      <c r="C308" s="284" t="str">
        <f t="shared" si="34"/>
        <v>25F</v>
      </c>
      <c r="D308" s="285" t="str">
        <f t="shared" si="31"/>
        <v>EUR25F20Y_Quote</v>
      </c>
      <c r="E308" s="285" t="str">
        <f>_xll.qlSimpleQuote(D308,,RateTickValue,Permanent,Trigger,ObjectOverwrite)</f>
        <v>EUR25F20Y_Quote#0000</v>
      </c>
      <c r="F308" s="286" t="str">
        <f>_xll.ohRangeRetrieveError(E308)</f>
        <v/>
      </c>
      <c r="G308" s="249"/>
      <c r="H308" s="177"/>
      <c r="I308" s="248"/>
      <c r="J308" s="303" t="s">
        <v>37</v>
      </c>
      <c r="K308" s="303" t="str">
        <f t="shared" si="36"/>
        <v>25F</v>
      </c>
      <c r="L308" s="300" t="str">
        <f t="shared" si="32"/>
        <v>EUR25F20Y</v>
      </c>
      <c r="M308" s="300" t="str">
        <v>EUR25F20Y=ICAP</v>
      </c>
      <c r="N308" s="266">
        <v>0.67900000000000005</v>
      </c>
      <c r="O308" s="205"/>
      <c r="P308" s="266">
        <v>0.67900000000000005</v>
      </c>
      <c r="Q308" s="205"/>
      <c r="R308" s="266">
        <v>0.67900000000000005</v>
      </c>
      <c r="S308" s="266">
        <f>_xll.qlSimpleQuoteSetValue(E308,R308/100,Trigger)</f>
        <v>4.0000000000000105E-5</v>
      </c>
      <c r="T308" s="208"/>
      <c r="V308" s="178"/>
    </row>
    <row r="309" spans="1:22" x14ac:dyDescent="0.2">
      <c r="A309" s="207"/>
      <c r="B309" s="284" t="str">
        <f t="shared" si="33"/>
        <v>25Y</v>
      </c>
      <c r="C309" s="284" t="str">
        <f t="shared" si="34"/>
        <v>25F</v>
      </c>
      <c r="D309" s="285" t="str">
        <f t="shared" si="31"/>
        <v>EUR25F25Y_Quote</v>
      </c>
      <c r="E309" s="285" t="str">
        <f>_xll.qlSimpleQuote(D309,,RateTickValue,Permanent,Trigger,ObjectOverwrite)</f>
        <v>EUR25F25Y_Quote#0000</v>
      </c>
      <c r="F309" s="286" t="str">
        <f>_xll.ohRangeRetrieveError(E309)</f>
        <v/>
      </c>
      <c r="G309" s="249"/>
      <c r="H309" s="177"/>
      <c r="I309" s="248"/>
      <c r="J309" s="303" t="s">
        <v>32</v>
      </c>
      <c r="K309" s="303" t="str">
        <f t="shared" si="36"/>
        <v>25F</v>
      </c>
      <c r="L309" s="300" t="str">
        <f t="shared" si="32"/>
        <v>EUR25F25Y</v>
      </c>
      <c r="M309" s="300" t="str">
        <v>EUR25F25Y=ICAP</v>
      </c>
      <c r="N309" s="266">
        <v>0.66200000000000003</v>
      </c>
      <c r="O309" s="205"/>
      <c r="P309" s="266">
        <v>0.66200000000000003</v>
      </c>
      <c r="Q309" s="205"/>
      <c r="R309" s="266">
        <v>0.66200000000000003</v>
      </c>
      <c r="S309" s="266">
        <f>_xll.qlSimpleQuoteSetValue(E309,R309/100,Trigger)</f>
        <v>4.0000000000000105E-5</v>
      </c>
      <c r="T309" s="208"/>
      <c r="V309" s="178"/>
    </row>
    <row r="310" spans="1:22" x14ac:dyDescent="0.2">
      <c r="A310" s="207"/>
      <c r="B310" s="284" t="str">
        <f t="shared" si="33"/>
        <v>30Y</v>
      </c>
      <c r="C310" s="284" t="str">
        <f t="shared" si="34"/>
        <v>25F</v>
      </c>
      <c r="D310" s="285" t="str">
        <f t="shared" si="31"/>
        <v>EUR25F30Y_Quote</v>
      </c>
      <c r="E310" s="285" t="str">
        <f>_xll.qlSimpleQuote(D310,,RateTickValue,Permanent,Trigger,ObjectOverwrite)</f>
        <v>EUR25F30Y_Quote#0000</v>
      </c>
      <c r="F310" s="286" t="str">
        <f>_xll.ohRangeRetrieveError(E310)</f>
        <v/>
      </c>
      <c r="G310" s="249"/>
      <c r="H310" s="177"/>
      <c r="I310" s="248"/>
      <c r="J310" s="304" t="s">
        <v>27</v>
      </c>
      <c r="K310" s="304" t="str">
        <f t="shared" si="36"/>
        <v>25F</v>
      </c>
      <c r="L310" s="302" t="str">
        <f t="shared" si="32"/>
        <v>EUR25F30Y</v>
      </c>
      <c r="M310" s="302" t="str">
        <v>EUR25F30Y=ICAP</v>
      </c>
      <c r="N310" s="268">
        <v>0.64600000000000002</v>
      </c>
      <c r="O310" s="205"/>
      <c r="P310" s="268">
        <v>0.64600000000000002</v>
      </c>
      <c r="Q310" s="205"/>
      <c r="R310" s="268">
        <v>0.64600000000000002</v>
      </c>
      <c r="S310" s="268">
        <f>_xll.qlSimpleQuoteSetValue(E310,R310/100,Trigger)</f>
        <v>4.0000000000000105E-5</v>
      </c>
      <c r="T310" s="208"/>
      <c r="V310" s="178"/>
    </row>
    <row r="311" spans="1:22" x14ac:dyDescent="0.2">
      <c r="A311" s="207"/>
      <c r="B311" s="284" t="str">
        <f t="shared" si="33"/>
        <v>1Y</v>
      </c>
      <c r="C311" s="284" t="str">
        <f t="shared" si="34"/>
        <v>30F</v>
      </c>
      <c r="D311" s="285" t="str">
        <f t="shared" si="31"/>
        <v>EUR30F1Y_Quote</v>
      </c>
      <c r="E311" s="285" t="str">
        <f>_xll.qlSimpleQuote(D311,,RateTickValue,Permanent,Trigger,ObjectOverwrite)</f>
        <v>EUR30F1Y_Quote#0000</v>
      </c>
      <c r="F311" s="286" t="str">
        <f>_xll.ohRangeRetrieveError(E311)</f>
        <v/>
      </c>
      <c r="G311" s="249"/>
      <c r="H311" s="177"/>
      <c r="I311" s="207">
        <v>30</v>
      </c>
      <c r="J311" s="152" t="s">
        <v>5</v>
      </c>
      <c r="K311" s="152" t="str">
        <f t="shared" ref="K311:K328" si="37">$I$311&amp;"F"</f>
        <v>30F</v>
      </c>
      <c r="L311" s="93" t="str">
        <f t="shared" si="32"/>
        <v>EUR30F1Y</v>
      </c>
      <c r="M311" s="93" t="str">
        <v>EUR30F1Y=ICAP</v>
      </c>
      <c r="N311" s="267">
        <v>0.73599999999999999</v>
      </c>
      <c r="O311" s="205"/>
      <c r="P311" s="267">
        <v>0.73599999999999999</v>
      </c>
      <c r="Q311" s="205"/>
      <c r="R311" s="267">
        <v>0.73599999999999999</v>
      </c>
      <c r="S311" s="267">
        <f>_xll.qlSimpleQuoteSetValue(E311,R311/100,Trigger)</f>
        <v>4.0000000000000105E-5</v>
      </c>
      <c r="T311" s="208"/>
      <c r="V311" s="178"/>
    </row>
    <row r="312" spans="1:22" x14ac:dyDescent="0.2">
      <c r="A312" s="207"/>
      <c r="B312" s="284" t="str">
        <f t="shared" si="33"/>
        <v>2Y</v>
      </c>
      <c r="C312" s="284" t="str">
        <f t="shared" si="34"/>
        <v>30F</v>
      </c>
      <c r="D312" s="285" t="str">
        <f t="shared" si="31"/>
        <v>EUR30F2Y_Quote</v>
      </c>
      <c r="E312" s="285" t="str">
        <f>_xll.qlSimpleQuote(D312,,RateTickValue,Permanent,Trigger,ObjectOverwrite)</f>
        <v>EUR30F2Y_Quote#0000</v>
      </c>
      <c r="F312" s="286" t="str">
        <f>_xll.ohRangeRetrieveError(E312)</f>
        <v/>
      </c>
      <c r="G312" s="249"/>
      <c r="H312" s="177"/>
      <c r="I312" s="248"/>
      <c r="J312" s="303" t="s">
        <v>55</v>
      </c>
      <c r="K312" s="303" t="str">
        <f t="shared" si="37"/>
        <v>30F</v>
      </c>
      <c r="L312" s="300" t="str">
        <f t="shared" si="32"/>
        <v>EUR30F2Y</v>
      </c>
      <c r="M312" s="300" t="str">
        <v>EUR30F2Y=ICAP</v>
      </c>
      <c r="N312" s="266">
        <v>0.73799999999999999</v>
      </c>
      <c r="O312" s="205"/>
      <c r="P312" s="266">
        <v>0.73799999999999999</v>
      </c>
      <c r="Q312" s="205"/>
      <c r="R312" s="266">
        <v>0.73799999999999999</v>
      </c>
      <c r="S312" s="266">
        <f>_xll.qlSimpleQuoteSetValue(E312,R312/100,Trigger)</f>
        <v>4.0000000000000105E-5</v>
      </c>
      <c r="T312" s="208"/>
      <c r="V312" s="178"/>
    </row>
    <row r="313" spans="1:22" x14ac:dyDescent="0.2">
      <c r="A313" s="207"/>
      <c r="B313" s="284" t="str">
        <f t="shared" si="33"/>
        <v>3Y</v>
      </c>
      <c r="C313" s="284" t="str">
        <f t="shared" si="34"/>
        <v>30F</v>
      </c>
      <c r="D313" s="285" t="str">
        <f t="shared" si="31"/>
        <v>EUR30F3Y_Quote</v>
      </c>
      <c r="E313" s="285" t="str">
        <f>_xll.qlSimpleQuote(D313,,RateTickValue,Permanent,Trigger,ObjectOverwrite)</f>
        <v>EUR30F3Y_Quote#0000</v>
      </c>
      <c r="F313" s="286" t="str">
        <f>_xll.ohRangeRetrieveError(E313)</f>
        <v/>
      </c>
      <c r="G313" s="249"/>
      <c r="H313" s="177"/>
      <c r="I313" s="248"/>
      <c r="J313" s="303" t="s">
        <v>54</v>
      </c>
      <c r="K313" s="303" t="str">
        <f t="shared" si="37"/>
        <v>30F</v>
      </c>
      <c r="L313" s="300" t="str">
        <f t="shared" si="32"/>
        <v>EUR30F3Y</v>
      </c>
      <c r="M313" s="300" t="str">
        <v>EUR30F3Y=ICAP</v>
      </c>
      <c r="N313" s="266">
        <v>0.73899999999999999</v>
      </c>
      <c r="O313" s="205"/>
      <c r="P313" s="266">
        <v>0.73899999999999999</v>
      </c>
      <c r="Q313" s="205"/>
      <c r="R313" s="266">
        <v>0.73899999999999999</v>
      </c>
      <c r="S313" s="266">
        <f>_xll.qlSimpleQuoteSetValue(E313,R313/100,Trigger)</f>
        <v>4.0000000000000105E-5</v>
      </c>
      <c r="T313" s="208"/>
      <c r="V313" s="178"/>
    </row>
    <row r="314" spans="1:22" x14ac:dyDescent="0.2">
      <c r="A314" s="207"/>
      <c r="B314" s="284" t="str">
        <f t="shared" si="33"/>
        <v>4Y</v>
      </c>
      <c r="C314" s="284" t="str">
        <f t="shared" si="34"/>
        <v>30F</v>
      </c>
      <c r="D314" s="285" t="str">
        <f t="shared" si="31"/>
        <v>EUR30F4Y_Quote</v>
      </c>
      <c r="E314" s="285" t="str">
        <f>_xll.qlSimpleQuote(D314,,RateTickValue,Permanent,Trigger,ObjectOverwrite)</f>
        <v>EUR30F4Y_Quote#0000</v>
      </c>
      <c r="F314" s="286" t="str">
        <f>_xll.ohRangeRetrieveError(E314)</f>
        <v/>
      </c>
      <c r="G314" s="249"/>
      <c r="H314" s="177"/>
      <c r="I314" s="248"/>
      <c r="J314" s="303" t="s">
        <v>53</v>
      </c>
      <c r="K314" s="303" t="str">
        <f t="shared" si="37"/>
        <v>30F</v>
      </c>
      <c r="L314" s="300" t="str">
        <f t="shared" si="32"/>
        <v>EUR30F4Y</v>
      </c>
      <c r="M314" s="300" t="str">
        <v>EUR30F4Y=ICAP</v>
      </c>
      <c r="N314" s="266">
        <v>0.74099999999999999</v>
      </c>
      <c r="O314" s="205"/>
      <c r="P314" s="266">
        <v>0.74099999999999999</v>
      </c>
      <c r="Q314" s="205"/>
      <c r="R314" s="266">
        <v>0.74099999999999999</v>
      </c>
      <c r="S314" s="266">
        <f>_xll.qlSimpleQuoteSetValue(E314,R314/100,Trigger)</f>
        <v>4.0000000000000105E-5</v>
      </c>
      <c r="T314" s="208"/>
      <c r="V314" s="178"/>
    </row>
    <row r="315" spans="1:22" x14ac:dyDescent="0.2">
      <c r="A315" s="207"/>
      <c r="B315" s="284" t="str">
        <f t="shared" si="33"/>
        <v>5Y</v>
      </c>
      <c r="C315" s="284" t="str">
        <f t="shared" si="34"/>
        <v>30F</v>
      </c>
      <c r="D315" s="285" t="str">
        <f t="shared" si="31"/>
        <v>EUR30F5Y_Quote</v>
      </c>
      <c r="E315" s="285" t="str">
        <f>_xll.qlSimpleQuote(D315,,RateTickValue,Permanent,Trigger,ObjectOverwrite)</f>
        <v>EUR30F5Y_Quote#0000</v>
      </c>
      <c r="F315" s="286" t="str">
        <f>_xll.ohRangeRetrieveError(E315)</f>
        <v/>
      </c>
      <c r="G315" s="249"/>
      <c r="H315" s="177"/>
      <c r="I315" s="248"/>
      <c r="J315" s="303" t="s">
        <v>52</v>
      </c>
      <c r="K315" s="303" t="str">
        <f t="shared" si="37"/>
        <v>30F</v>
      </c>
      <c r="L315" s="300" t="str">
        <f t="shared" si="32"/>
        <v>EUR30F5Y</v>
      </c>
      <c r="M315" s="300" t="str">
        <v>EUR30F5Y=ICAP</v>
      </c>
      <c r="N315" s="266">
        <v>0.74399999999999999</v>
      </c>
      <c r="O315" s="205"/>
      <c r="P315" s="266">
        <v>0.74399999999999999</v>
      </c>
      <c r="Q315" s="205"/>
      <c r="R315" s="266">
        <v>0.74399999999999999</v>
      </c>
      <c r="S315" s="266">
        <f>_xll.qlSimpleQuoteSetValue(E315,R315/100,Trigger)</f>
        <v>3.9999999999999238E-5</v>
      </c>
      <c r="T315" s="208"/>
      <c r="V315" s="178"/>
    </row>
    <row r="316" spans="1:22" x14ac:dyDescent="0.2">
      <c r="A316" s="207"/>
      <c r="B316" s="284" t="str">
        <f t="shared" si="33"/>
        <v>6Y</v>
      </c>
      <c r="C316" s="284" t="str">
        <f t="shared" si="34"/>
        <v>30F</v>
      </c>
      <c r="D316" s="285" t="str">
        <f t="shared" si="31"/>
        <v>EUR30F6Y_Quote</v>
      </c>
      <c r="E316" s="285" t="str">
        <f>_xll.qlSimpleQuote(D316,,RateTickValue,Permanent,Trigger,ObjectOverwrite)</f>
        <v>EUR30F6Y_Quote#0000</v>
      </c>
      <c r="F316" s="286" t="str">
        <f>_xll.ohRangeRetrieveError(E316)</f>
        <v/>
      </c>
      <c r="G316" s="249"/>
      <c r="H316" s="177"/>
      <c r="I316" s="248"/>
      <c r="J316" s="303" t="s">
        <v>51</v>
      </c>
      <c r="K316" s="303" t="str">
        <f t="shared" si="37"/>
        <v>30F</v>
      </c>
      <c r="L316" s="300" t="str">
        <f t="shared" si="32"/>
        <v>EUR30F6Y</v>
      </c>
      <c r="M316" s="300" t="str">
        <v>EUR30F6Y=ICAP</v>
      </c>
      <c r="N316" s="266">
        <v>0.748</v>
      </c>
      <c r="O316" s="205"/>
      <c r="P316" s="266">
        <v>0.748</v>
      </c>
      <c r="Q316" s="205"/>
      <c r="R316" s="266">
        <v>0.748</v>
      </c>
      <c r="S316" s="266">
        <f>_xll.qlSimpleQuoteSetValue(E316,R316/100,Trigger)</f>
        <v>2.9999999999999645E-5</v>
      </c>
      <c r="T316" s="208"/>
      <c r="V316" s="178"/>
    </row>
    <row r="317" spans="1:22" x14ac:dyDescent="0.2">
      <c r="A317" s="207"/>
      <c r="B317" s="284" t="str">
        <f t="shared" si="33"/>
        <v>7Y</v>
      </c>
      <c r="C317" s="284" t="str">
        <f t="shared" si="34"/>
        <v>30F</v>
      </c>
      <c r="D317" s="285" t="str">
        <f t="shared" si="31"/>
        <v>EUR30F7Y_Quote</v>
      </c>
      <c r="E317" s="285" t="str">
        <f>_xll.qlSimpleQuote(D317,,RateTickValue,Permanent,Trigger,ObjectOverwrite)</f>
        <v>EUR30F7Y_Quote#0000</v>
      </c>
      <c r="F317" s="286" t="str">
        <f>_xll.ohRangeRetrieveError(E317)</f>
        <v/>
      </c>
      <c r="G317" s="249"/>
      <c r="H317" s="177"/>
      <c r="I317" s="248"/>
      <c r="J317" s="303" t="s">
        <v>50</v>
      </c>
      <c r="K317" s="303" t="str">
        <f t="shared" si="37"/>
        <v>30F</v>
      </c>
      <c r="L317" s="300" t="str">
        <f t="shared" si="32"/>
        <v>EUR30F7Y</v>
      </c>
      <c r="M317" s="300" t="str">
        <v>EUR30F7Y=ICAP</v>
      </c>
      <c r="N317" s="266">
        <v>0.75</v>
      </c>
      <c r="O317" s="205"/>
      <c r="P317" s="266">
        <v>0.75</v>
      </c>
      <c r="Q317" s="205"/>
      <c r="R317" s="266">
        <v>0.75</v>
      </c>
      <c r="S317" s="266">
        <f>_xll.qlSimpleQuoteSetValue(E317,R317/100,Trigger)</f>
        <v>2.9999999999999645E-5</v>
      </c>
      <c r="T317" s="208"/>
      <c r="V317" s="178"/>
    </row>
    <row r="318" spans="1:22" x14ac:dyDescent="0.2">
      <c r="A318" s="207"/>
      <c r="B318" s="284" t="str">
        <f t="shared" si="33"/>
        <v>8Y</v>
      </c>
      <c r="C318" s="284" t="str">
        <f t="shared" si="34"/>
        <v>30F</v>
      </c>
      <c r="D318" s="285" t="str">
        <f t="shared" si="31"/>
        <v>EUR30F8Y_Quote</v>
      </c>
      <c r="E318" s="285" t="str">
        <f>_xll.qlSimpleQuote(D318,,RateTickValue,Permanent,Trigger,ObjectOverwrite)</f>
        <v>EUR30F8Y_Quote#0000</v>
      </c>
      <c r="F318" s="286" t="str">
        <f>_xll.ohRangeRetrieveError(E318)</f>
        <v/>
      </c>
      <c r="G318" s="249"/>
      <c r="H318" s="177"/>
      <c r="I318" s="248"/>
      <c r="J318" s="303" t="s">
        <v>49</v>
      </c>
      <c r="K318" s="303" t="str">
        <f t="shared" si="37"/>
        <v>30F</v>
      </c>
      <c r="L318" s="300" t="str">
        <f t="shared" si="32"/>
        <v>EUR30F8Y</v>
      </c>
      <c r="M318" s="300" t="str">
        <v>EUR30F8Y=ICAP</v>
      </c>
      <c r="N318" s="266">
        <v>0.749</v>
      </c>
      <c r="O318" s="205"/>
      <c r="P318" s="266">
        <v>0.749</v>
      </c>
      <c r="Q318" s="205"/>
      <c r="R318" s="266">
        <v>0.749</v>
      </c>
      <c r="S318" s="266">
        <f>_xll.qlSimpleQuoteSetValue(E318,R318/100,Trigger)</f>
        <v>4.0000000000000105E-5</v>
      </c>
      <c r="T318" s="208"/>
      <c r="V318" s="178"/>
    </row>
    <row r="319" spans="1:22" x14ac:dyDescent="0.2">
      <c r="A319" s="207"/>
      <c r="B319" s="284" t="str">
        <f t="shared" si="33"/>
        <v>9Y</v>
      </c>
      <c r="C319" s="284" t="str">
        <f t="shared" si="34"/>
        <v>30F</v>
      </c>
      <c r="D319" s="285" t="str">
        <f t="shared" si="31"/>
        <v>EUR30F9Y_Quote</v>
      </c>
      <c r="E319" s="285" t="str">
        <f>_xll.qlSimpleQuote(D319,,RateTickValue,Permanent,Trigger,ObjectOverwrite)</f>
        <v>EUR30F9Y_Quote#0000</v>
      </c>
      <c r="F319" s="286" t="str">
        <f>_xll.ohRangeRetrieveError(E319)</f>
        <v/>
      </c>
      <c r="G319" s="249"/>
      <c r="H319" s="177"/>
      <c r="I319" s="248"/>
      <c r="J319" s="303" t="s">
        <v>48</v>
      </c>
      <c r="K319" s="303" t="str">
        <f t="shared" si="37"/>
        <v>30F</v>
      </c>
      <c r="L319" s="300" t="str">
        <f t="shared" si="32"/>
        <v>EUR30F9Y</v>
      </c>
      <c r="M319" s="300" t="str">
        <v>EUR30F9Y=ICAP</v>
      </c>
      <c r="N319" s="266">
        <v>0.74299999999999999</v>
      </c>
      <c r="O319" s="205"/>
      <c r="P319" s="266">
        <v>0.74299999999999999</v>
      </c>
      <c r="Q319" s="205"/>
      <c r="R319" s="266">
        <v>0.74299999999999999</v>
      </c>
      <c r="S319" s="266">
        <f>_xll.qlSimpleQuoteSetValue(E319,R319/100,Trigger)</f>
        <v>4.0000000000000105E-5</v>
      </c>
      <c r="T319" s="208"/>
      <c r="V319" s="178"/>
    </row>
    <row r="320" spans="1:22" x14ac:dyDescent="0.2">
      <c r="A320" s="207"/>
      <c r="B320" s="284" t="str">
        <f t="shared" si="33"/>
        <v>10Y</v>
      </c>
      <c r="C320" s="284" t="str">
        <f t="shared" si="34"/>
        <v>30F</v>
      </c>
      <c r="D320" s="285" t="str">
        <f t="shared" si="31"/>
        <v>EUR30F10Y_Quote</v>
      </c>
      <c r="E320" s="285" t="str">
        <f>_xll.qlSimpleQuote(D320,,RateTickValue,Permanent,Trigger,ObjectOverwrite)</f>
        <v>EUR30F10Y_Quote#0000</v>
      </c>
      <c r="F320" s="286" t="str">
        <f>_xll.ohRangeRetrieveError(E320)</f>
        <v/>
      </c>
      <c r="G320" s="249"/>
      <c r="H320" s="177"/>
      <c r="I320" s="248"/>
      <c r="J320" s="303" t="s">
        <v>47</v>
      </c>
      <c r="K320" s="303" t="str">
        <f t="shared" si="37"/>
        <v>30F</v>
      </c>
      <c r="L320" s="300" t="str">
        <f t="shared" si="32"/>
        <v>EUR30F10Y</v>
      </c>
      <c r="M320" s="300" t="str">
        <v>EUR30F10Y=ICAP</v>
      </c>
      <c r="N320" s="266">
        <v>0.73199999999999998</v>
      </c>
      <c r="O320" s="205"/>
      <c r="P320" s="266">
        <v>0.73199999999999998</v>
      </c>
      <c r="Q320" s="205"/>
      <c r="R320" s="266">
        <v>0.73199999999999998</v>
      </c>
      <c r="S320" s="266">
        <f>_xll.qlSimpleQuoteSetValue(E320,R320/100,Trigger)</f>
        <v>4.0000000000000105E-5</v>
      </c>
      <c r="T320" s="208"/>
      <c r="V320" s="178"/>
    </row>
    <row r="321" spans="1:22" x14ac:dyDescent="0.2">
      <c r="A321" s="207"/>
      <c r="B321" s="284" t="str">
        <f t="shared" si="33"/>
        <v>11Y</v>
      </c>
      <c r="C321" s="284" t="str">
        <f t="shared" si="34"/>
        <v>30F</v>
      </c>
      <c r="D321" s="285" t="str">
        <f t="shared" si="31"/>
        <v>EUR30F11Y_Quote</v>
      </c>
      <c r="E321" s="285" t="str">
        <f>_xll.qlSimpleQuote(D321,,RateTickValue,Permanent,Trigger,ObjectOverwrite)</f>
        <v>EUR30F11Y_Quote#0000</v>
      </c>
      <c r="F321" s="286" t="str">
        <f>_xll.ohRangeRetrieveError(E321)</f>
        <v/>
      </c>
      <c r="G321" s="249"/>
      <c r="H321" s="177"/>
      <c r="I321" s="248"/>
      <c r="J321" s="303" t="s">
        <v>46</v>
      </c>
      <c r="K321" s="303" t="str">
        <f t="shared" si="37"/>
        <v>30F</v>
      </c>
      <c r="L321" s="300" t="str">
        <f t="shared" si="32"/>
        <v>EUR30F11Y</v>
      </c>
      <c r="M321" s="300" t="str">
        <v>EUR30F11Y=ICAP</v>
      </c>
      <c r="N321" s="266">
        <v>0.71499999999999997</v>
      </c>
      <c r="O321" s="205"/>
      <c r="P321" s="266">
        <v>0.71499999999999997</v>
      </c>
      <c r="Q321" s="205"/>
      <c r="R321" s="266">
        <v>0.71499999999999997</v>
      </c>
      <c r="S321" s="266">
        <f>_xll.qlSimpleQuoteSetValue(E321,R321/100,Trigger)</f>
        <v>4.0000000000000105E-5</v>
      </c>
      <c r="T321" s="208"/>
      <c r="V321" s="178"/>
    </row>
    <row r="322" spans="1:22" x14ac:dyDescent="0.2">
      <c r="A322" s="207"/>
      <c r="B322" s="284" t="str">
        <f t="shared" si="33"/>
        <v>12Y</v>
      </c>
      <c r="C322" s="284" t="str">
        <f t="shared" si="34"/>
        <v>30F</v>
      </c>
      <c r="D322" s="285" t="str">
        <f t="shared" si="31"/>
        <v>EUR30F12Y_Quote</v>
      </c>
      <c r="E322" s="285" t="str">
        <f>_xll.qlSimpleQuote(D322,,RateTickValue,Permanent,Trigger,ObjectOverwrite)</f>
        <v>EUR30F12Y_Quote#0000</v>
      </c>
      <c r="F322" s="286" t="str">
        <f>_xll.ohRangeRetrieveError(E322)</f>
        <v/>
      </c>
      <c r="G322" s="249"/>
      <c r="H322" s="177"/>
      <c r="I322" s="248"/>
      <c r="J322" s="303" t="s">
        <v>45</v>
      </c>
      <c r="K322" s="303" t="str">
        <f t="shared" si="37"/>
        <v>30F</v>
      </c>
      <c r="L322" s="300" t="str">
        <f t="shared" si="32"/>
        <v>EUR30F12Y</v>
      </c>
      <c r="M322" s="300" t="str">
        <v>EUR30F12Y=ICAP</v>
      </c>
      <c r="N322" s="266">
        <v>0.69600000000000006</v>
      </c>
      <c r="O322" s="205"/>
      <c r="P322" s="266">
        <v>0.69600000000000006</v>
      </c>
      <c r="Q322" s="205"/>
      <c r="R322" s="266">
        <v>0.69600000000000006</v>
      </c>
      <c r="S322" s="266">
        <f>_xll.qlSimpleQuoteSetValue(E322,R322/100,Trigger)</f>
        <v>4.0000000000000105E-5</v>
      </c>
      <c r="T322" s="208"/>
      <c r="V322" s="178"/>
    </row>
    <row r="323" spans="1:22" x14ac:dyDescent="0.2">
      <c r="A323" s="207"/>
      <c r="B323" s="284" t="str">
        <f t="shared" si="33"/>
        <v>13Y</v>
      </c>
      <c r="C323" s="284" t="str">
        <f t="shared" si="34"/>
        <v>30F</v>
      </c>
      <c r="D323" s="285" t="str">
        <f t="shared" si="31"/>
        <v>EUR30F13Y_Quote</v>
      </c>
      <c r="E323" s="285" t="str">
        <f>_xll.qlSimpleQuote(D323,,RateTickValue,Permanent,Trigger,ObjectOverwrite)</f>
        <v>EUR30F13Y_Quote#0000</v>
      </c>
      <c r="F323" s="286" t="str">
        <f>_xll.ohRangeRetrieveError(E323)</f>
        <v/>
      </c>
      <c r="G323" s="249"/>
      <c r="H323" s="177"/>
      <c r="I323" s="248"/>
      <c r="J323" s="303" t="s">
        <v>44</v>
      </c>
      <c r="K323" s="303" t="str">
        <f t="shared" si="37"/>
        <v>30F</v>
      </c>
      <c r="L323" s="300" t="str">
        <f t="shared" si="32"/>
        <v>EUR30F13Y</v>
      </c>
      <c r="M323" s="300" t="str">
        <v>EUR30F13Y=ICAP</v>
      </c>
      <c r="N323" s="266">
        <v>0.67700000000000005</v>
      </c>
      <c r="O323" s="205"/>
      <c r="P323" s="266">
        <v>0.67700000000000005</v>
      </c>
      <c r="Q323" s="205"/>
      <c r="R323" s="266">
        <v>0.67700000000000005</v>
      </c>
      <c r="S323" s="266">
        <f>_xll.qlSimpleQuoteSetValue(E323,R323/100,Trigger)</f>
        <v>4.0000000000000105E-5</v>
      </c>
      <c r="T323" s="208"/>
      <c r="V323" s="178"/>
    </row>
    <row r="324" spans="1:22" x14ac:dyDescent="0.2">
      <c r="A324" s="207"/>
      <c r="B324" s="284" t="str">
        <f t="shared" si="33"/>
        <v>14Y</v>
      </c>
      <c r="C324" s="284" t="str">
        <f t="shared" si="34"/>
        <v>30F</v>
      </c>
      <c r="D324" s="285" t="str">
        <f t="shared" si="31"/>
        <v>EUR30F14Y_Quote</v>
      </c>
      <c r="E324" s="285" t="str">
        <f>_xll.qlSimpleQuote(D324,,RateTickValue,Permanent,Trigger,ObjectOverwrite)</f>
        <v>EUR30F14Y_Quote#0000</v>
      </c>
      <c r="F324" s="286" t="str">
        <f>_xll.ohRangeRetrieveError(E324)</f>
        <v/>
      </c>
      <c r="G324" s="249"/>
      <c r="H324" s="177"/>
      <c r="I324" s="248"/>
      <c r="J324" s="303" t="s">
        <v>43</v>
      </c>
      <c r="K324" s="303" t="str">
        <f t="shared" si="37"/>
        <v>30F</v>
      </c>
      <c r="L324" s="300" t="str">
        <f t="shared" si="32"/>
        <v>EUR30F14Y</v>
      </c>
      <c r="M324" s="300" t="str">
        <v>EUR30F14Y=ICAP</v>
      </c>
      <c r="N324" s="266">
        <v>0.66</v>
      </c>
      <c r="O324" s="205"/>
      <c r="P324" s="266">
        <v>0.66</v>
      </c>
      <c r="Q324" s="205"/>
      <c r="R324" s="266">
        <v>0.66</v>
      </c>
      <c r="S324" s="266">
        <f>_xll.qlSimpleQuoteSetValue(E324,R324/100,Trigger)</f>
        <v>4.0000000000000105E-5</v>
      </c>
      <c r="T324" s="208"/>
      <c r="V324" s="178"/>
    </row>
    <row r="325" spans="1:22" x14ac:dyDescent="0.2">
      <c r="A325" s="207"/>
      <c r="B325" s="284" t="str">
        <f t="shared" si="33"/>
        <v>15Y</v>
      </c>
      <c r="C325" s="284" t="str">
        <f t="shared" si="34"/>
        <v>30F</v>
      </c>
      <c r="D325" s="285" t="str">
        <f t="shared" si="31"/>
        <v>EUR30F15Y_Quote</v>
      </c>
      <c r="E325" s="285" t="str">
        <f>_xll.qlSimpleQuote(D325,,RateTickValue,Permanent,Trigger,ObjectOverwrite)</f>
        <v>EUR30F15Y_Quote#0000</v>
      </c>
      <c r="F325" s="286" t="str">
        <f>_xll.ohRangeRetrieveError(E325)</f>
        <v/>
      </c>
      <c r="G325" s="249"/>
      <c r="H325" s="177"/>
      <c r="I325" s="248"/>
      <c r="J325" s="303" t="s">
        <v>42</v>
      </c>
      <c r="K325" s="303" t="str">
        <f t="shared" si="37"/>
        <v>30F</v>
      </c>
      <c r="L325" s="300" t="str">
        <f t="shared" si="32"/>
        <v>EUR30F15Y</v>
      </c>
      <c r="M325" s="300" t="str">
        <v>EUR30F15Y=ICAP</v>
      </c>
      <c r="N325" s="266">
        <v>0.64800000000000002</v>
      </c>
      <c r="O325" s="205"/>
      <c r="P325" s="266">
        <v>0.64800000000000002</v>
      </c>
      <c r="Q325" s="205"/>
      <c r="R325" s="266">
        <v>0.64800000000000002</v>
      </c>
      <c r="S325" s="266">
        <f>_xll.qlSimpleQuoteSetValue(E325,R325/100,Trigger)</f>
        <v>4.0000000000000105E-5</v>
      </c>
      <c r="T325" s="208"/>
      <c r="V325" s="178"/>
    </row>
    <row r="326" spans="1:22" x14ac:dyDescent="0.2">
      <c r="A326" s="207"/>
      <c r="B326" s="284" t="str">
        <f t="shared" ref="B326:B328" si="38">J326</f>
        <v>20Y</v>
      </c>
      <c r="C326" s="284" t="str">
        <f t="shared" ref="C326:C328" si="39">K326</f>
        <v>30F</v>
      </c>
      <c r="D326" s="285" t="str">
        <f t="shared" si="31"/>
        <v>EUR30F20Y_Quote</v>
      </c>
      <c r="E326" s="285" t="str">
        <f>_xll.qlSimpleQuote(D326,,RateTickValue,Permanent,Trigger,ObjectOverwrite)</f>
        <v>EUR30F20Y_Quote#0000</v>
      </c>
      <c r="F326" s="286" t="str">
        <f>_xll.ohRangeRetrieveError(E326)</f>
        <v/>
      </c>
      <c r="G326" s="249"/>
      <c r="H326" s="177"/>
      <c r="I326" s="248"/>
      <c r="J326" s="303" t="s">
        <v>37</v>
      </c>
      <c r="K326" s="303" t="str">
        <f t="shared" si="37"/>
        <v>30F</v>
      </c>
      <c r="L326" s="300" t="str">
        <f t="shared" si="32"/>
        <v>EUR30F20Y</v>
      </c>
      <c r="M326" s="300" t="str">
        <v>EUR30F20Y=ICAP</v>
      </c>
      <c r="N326" s="266">
        <v>0.63400000000000001</v>
      </c>
      <c r="O326" s="205"/>
      <c r="P326" s="266">
        <v>0.63400000000000001</v>
      </c>
      <c r="Q326" s="205"/>
      <c r="R326" s="266">
        <v>0.63400000000000001</v>
      </c>
      <c r="S326" s="266">
        <f>_xll.qlSimpleQuoteSetValue(E326,R326/100,Trigger)</f>
        <v>4.0000000000000105E-5</v>
      </c>
      <c r="T326" s="208"/>
      <c r="V326" s="178"/>
    </row>
    <row r="327" spans="1:22" x14ac:dyDescent="0.2">
      <c r="A327" s="207"/>
      <c r="B327" s="284" t="str">
        <f t="shared" si="38"/>
        <v>25Y</v>
      </c>
      <c r="C327" s="284" t="str">
        <f t="shared" si="39"/>
        <v>30F</v>
      </c>
      <c r="D327" s="285" t="str">
        <f t="shared" si="31"/>
        <v>EUR30F25Y_Quote</v>
      </c>
      <c r="E327" s="285" t="str">
        <f>_xll.qlSimpleQuote(D327,,RateTickValue,Permanent,Trigger,ObjectOverwrite)</f>
        <v>EUR30F25Y_Quote#0000</v>
      </c>
      <c r="F327" s="286" t="str">
        <f>_xll.ohRangeRetrieveError(E327)</f>
        <v/>
      </c>
      <c r="G327" s="249"/>
      <c r="H327" s="177"/>
      <c r="I327" s="248"/>
      <c r="J327" s="303" t="s">
        <v>32</v>
      </c>
      <c r="K327" s="303" t="str">
        <f t="shared" si="37"/>
        <v>30F</v>
      </c>
      <c r="L327" s="300" t="str">
        <f t="shared" si="32"/>
        <v>EUR30F25Y</v>
      </c>
      <c r="M327" s="300" t="str">
        <v>EUR30F25Y=ICAP</v>
      </c>
      <c r="N327" s="266">
        <v>0.62</v>
      </c>
      <c r="O327" s="205"/>
      <c r="P327" s="266">
        <v>0.62</v>
      </c>
      <c r="Q327" s="205"/>
      <c r="R327" s="266">
        <v>0.62</v>
      </c>
      <c r="S327" s="266">
        <f>_xll.qlSimpleQuoteSetValue(E327,R327/100,Trigger)</f>
        <v>4.0000000000000105E-5</v>
      </c>
      <c r="T327" s="208"/>
      <c r="V327" s="178"/>
    </row>
    <row r="328" spans="1:22" x14ac:dyDescent="0.2">
      <c r="A328" s="207"/>
      <c r="B328" s="288" t="str">
        <f t="shared" si="38"/>
        <v>30Y</v>
      </c>
      <c r="C328" s="288" t="str">
        <f t="shared" si="39"/>
        <v>30F</v>
      </c>
      <c r="D328" s="289" t="str">
        <f t="shared" si="31"/>
        <v>EUR30F30Y_Quote</v>
      </c>
      <c r="E328" s="289" t="str">
        <f>_xll.qlSimpleQuote(D328,,RateTickValue,Permanent,Trigger,ObjectOverwrite)</f>
        <v>EUR30F30Y_Quote#0000</v>
      </c>
      <c r="F328" s="290" t="str">
        <f>_xll.ohRangeRetrieveError(E328)</f>
        <v/>
      </c>
      <c r="G328" s="249"/>
      <c r="H328" s="177"/>
      <c r="I328" s="248"/>
      <c r="J328" s="304" t="s">
        <v>27</v>
      </c>
      <c r="K328" s="304" t="str">
        <f t="shared" si="37"/>
        <v>30F</v>
      </c>
      <c r="L328" s="302" t="str">
        <f t="shared" si="32"/>
        <v>EUR30F30Y</v>
      </c>
      <c r="M328" s="302" t="str">
        <v>EUR30F30Y=ICAP</v>
      </c>
      <c r="N328" s="268">
        <v>0.61199999999999999</v>
      </c>
      <c r="O328" s="205"/>
      <c r="P328" s="268">
        <v>0.61199999999999999</v>
      </c>
      <c r="Q328" s="205"/>
      <c r="R328" s="268">
        <v>0.61199999999999999</v>
      </c>
      <c r="S328" s="268">
        <f>_xll.qlSimpleQuoteSetValue(E328,R328/100,Trigger)</f>
        <v>4.0000000000000105E-5</v>
      </c>
      <c r="T328" s="208"/>
      <c r="V328" s="178"/>
    </row>
    <row r="329" spans="1:22" x14ac:dyDescent="0.2">
      <c r="A329" s="240"/>
      <c r="B329" s="241"/>
      <c r="C329" s="241"/>
      <c r="D329" s="241"/>
      <c r="E329" s="381"/>
      <c r="F329" s="241"/>
      <c r="G329" s="336"/>
      <c r="I329" s="240"/>
      <c r="J329" s="241"/>
      <c r="K329" s="241"/>
      <c r="L329" s="241"/>
      <c r="M329" s="241"/>
      <c r="N329" s="241"/>
      <c r="O329" s="241"/>
      <c r="P329" s="241"/>
      <c r="Q329" s="241"/>
      <c r="R329" s="241"/>
      <c r="S329" s="241"/>
      <c r="T329" s="242"/>
    </row>
  </sheetData>
  <dataValidations count="1">
    <dataValidation showInputMessage="1" showErrorMessage="1" sqref="M2"/>
  </dataValidations>
  <pageMargins left="0.75" right="0.75" top="1" bottom="1" header="0.5" footer="0.5"/>
  <pageSetup paperSize="9" orientation="portrait" r:id="rId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Y12"/>
  <sheetViews>
    <sheetView topLeftCell="I1" workbookViewId="0">
      <selection activeCell="X2" sqref="X2"/>
    </sheetView>
  </sheetViews>
  <sheetFormatPr defaultRowHeight="11.25" customHeight="1" outlineLevelCol="1" x14ac:dyDescent="0.2"/>
  <cols>
    <col min="1" max="1" width="2.7109375" style="13" hidden="1" customWidth="1" outlineLevel="1"/>
    <col min="2" max="2" width="6" style="13" hidden="1" customWidth="1" outlineLevel="1"/>
    <col min="3" max="4" width="4" style="13" hidden="1" customWidth="1" outlineLevel="1"/>
    <col min="5" max="5" width="19.28515625" style="13" hidden="1" customWidth="1" outlineLevel="1"/>
    <col min="6" max="6" width="25.7109375" style="166" hidden="1" customWidth="1" outlineLevel="1"/>
    <col min="7" max="7" width="25.7109375" style="13" hidden="1" customWidth="1" outlineLevel="1"/>
    <col min="8" max="8" width="2.7109375" style="13" hidden="1" customWidth="1" outlineLevel="1"/>
    <col min="9" max="9" width="2.7109375" style="13" customWidth="1" collapsed="1"/>
    <col min="10" max="10" width="2.7109375" style="13" customWidth="1"/>
    <col min="11" max="13" width="4.85546875" style="13" customWidth="1"/>
    <col min="14" max="14" width="9.5703125" style="13" customWidth="1"/>
    <col min="15" max="15" width="14.5703125" style="13" customWidth="1"/>
    <col min="16" max="19" width="10.28515625" style="13" customWidth="1"/>
    <col min="20" max="20" width="2.7109375" style="13" customWidth="1"/>
    <col min="21" max="21" width="8" style="13" bestFit="1" customWidth="1"/>
    <col min="22" max="22" width="2.7109375" style="13" customWidth="1"/>
    <col min="23" max="23" width="10.28515625" style="13" customWidth="1"/>
    <col min="24" max="24" width="8.7109375" style="13" customWidth="1"/>
    <col min="25" max="26" width="2.7109375" style="13" customWidth="1"/>
    <col min="27" max="16384" width="9.140625" style="13"/>
  </cols>
  <sheetData>
    <row r="1" spans="1:25" ht="11.25" customHeight="1" x14ac:dyDescent="0.2">
      <c r="A1" s="243"/>
      <c r="B1" s="236"/>
      <c r="C1" s="86"/>
      <c r="D1" s="86"/>
      <c r="E1" s="86"/>
      <c r="F1" s="367"/>
      <c r="G1" s="86"/>
      <c r="H1" s="87"/>
      <c r="J1" s="235" t="s">
        <v>209</v>
      </c>
      <c r="K1" s="206"/>
      <c r="L1" s="206"/>
      <c r="M1" s="206"/>
      <c r="N1" s="206"/>
      <c r="O1" s="206"/>
      <c r="P1" s="206"/>
      <c r="Q1" s="206"/>
      <c r="R1" s="206"/>
      <c r="S1" s="206"/>
      <c r="T1" s="206"/>
      <c r="U1" s="206"/>
      <c r="V1" s="206"/>
      <c r="W1" s="206"/>
      <c r="X1" s="86"/>
      <c r="Y1" s="87"/>
    </row>
    <row r="2" spans="1:25" ht="11.25" customHeight="1" x14ac:dyDescent="0.2">
      <c r="A2" s="88"/>
      <c r="B2" s="203"/>
      <c r="C2" s="203"/>
      <c r="D2" s="203"/>
      <c r="E2" s="203"/>
      <c r="F2" s="91"/>
      <c r="G2" s="203"/>
      <c r="H2" s="245"/>
      <c r="J2" s="248"/>
      <c r="K2" s="202"/>
      <c r="L2" s="205"/>
      <c r="M2" s="205"/>
      <c r="N2" s="205"/>
      <c r="O2" s="294" t="str">
        <f>VLOOKUP(J1,AreaTable,2,FALSE)</f>
        <v>ICAP</v>
      </c>
      <c r="P2" s="205"/>
      <c r="Q2" s="205"/>
      <c r="R2" s="202"/>
      <c r="S2" s="202"/>
      <c r="T2" s="205"/>
      <c r="U2" s="205"/>
      <c r="V2" s="205"/>
      <c r="W2" s="205"/>
      <c r="X2" s="169">
        <f>_xll.ohTrigger(X5:X11)</f>
        <v>46</v>
      </c>
      <c r="Y2" s="249"/>
    </row>
    <row r="3" spans="1:25" ht="11.25" customHeight="1" x14ac:dyDescent="0.2">
      <c r="A3" s="237"/>
      <c r="B3" s="203"/>
      <c r="C3" s="203"/>
      <c r="D3" s="203"/>
      <c r="E3" s="203"/>
      <c r="F3" s="91"/>
      <c r="G3" s="203"/>
      <c r="H3" s="245"/>
      <c r="J3" s="207"/>
      <c r="K3" s="205"/>
      <c r="L3" s="202"/>
      <c r="M3" s="202"/>
      <c r="N3" s="202"/>
      <c r="O3" s="202"/>
      <c r="P3" s="202"/>
      <c r="Q3" s="202"/>
      <c r="R3" s="202"/>
      <c r="S3" s="202"/>
      <c r="T3" s="205"/>
      <c r="U3" s="205"/>
      <c r="V3" s="205"/>
      <c r="W3" s="202"/>
      <c r="X3" s="203"/>
      <c r="Y3" s="245"/>
    </row>
    <row r="4" spans="1:25" ht="21" customHeight="1" x14ac:dyDescent="0.2">
      <c r="A4" s="207"/>
      <c r="B4" s="219"/>
      <c r="C4" s="219"/>
      <c r="D4" s="219"/>
      <c r="E4" s="220" t="s">
        <v>183</v>
      </c>
      <c r="F4" s="220" t="s">
        <v>203</v>
      </c>
      <c r="G4" s="246" t="s">
        <v>202</v>
      </c>
      <c r="H4" s="249"/>
      <c r="J4" s="207"/>
      <c r="K4" s="221"/>
      <c r="L4" s="223"/>
      <c r="M4" s="221"/>
      <c r="N4" s="221"/>
      <c r="O4" s="222" t="str">
        <f>_xll.RData(O5:O11,P4:Q4,,ReutersRtMode,,P5)</f>
        <v>Paused at 17:15:04</v>
      </c>
      <c r="P4" s="212" t="s">
        <v>119</v>
      </c>
      <c r="Q4" s="212" t="s">
        <v>95</v>
      </c>
      <c r="R4" s="213" t="s">
        <v>117</v>
      </c>
      <c r="S4" s="213" t="s">
        <v>199</v>
      </c>
      <c r="T4" s="205"/>
      <c r="U4" s="212" t="s">
        <v>116</v>
      </c>
      <c r="V4" s="205"/>
      <c r="W4" s="221" t="s">
        <v>114</v>
      </c>
      <c r="X4" s="221" t="s">
        <v>113</v>
      </c>
      <c r="Y4" s="208"/>
    </row>
    <row r="5" spans="1:25" ht="11.25" customHeight="1" x14ac:dyDescent="0.2">
      <c r="A5" s="207"/>
      <c r="B5" s="146"/>
      <c r="C5" s="278" t="s">
        <v>82</v>
      </c>
      <c r="D5" s="279">
        <v>12</v>
      </c>
      <c r="E5" s="280" t="str">
        <f t="shared" ref="E5:E11" si="0">Currency&amp;$C5&amp;$D5&amp;$B5&amp;QuoteSuffix</f>
        <v>EUR1S12_Quote</v>
      </c>
      <c r="F5" s="280" t="str">
        <f>_xll.qlSimpleQuote(Currency&amp;$C5&amp;$D5&amp;$B5&amp;QuoteSuffix,,RateTickValue,Permanent,Trigger,ObjectOverwrite)</f>
        <v>EUR1S12_Quote#0000</v>
      </c>
      <c r="G5" s="281" t="str">
        <f>_xll.ohRangeRetrieveError(F5)</f>
        <v/>
      </c>
      <c r="H5" s="249"/>
      <c r="J5" s="207"/>
      <c r="K5" s="299"/>
      <c r="L5" s="299" t="s">
        <v>82</v>
      </c>
      <c r="M5" s="299">
        <v>12</v>
      </c>
      <c r="N5" s="300" t="str">
        <f t="shared" ref="N5:N11" si="1">Currency&amp;$L5&amp;$M5&amp;$K5</f>
        <v>EUR1S12</v>
      </c>
      <c r="O5" s="300" t="str">
        <f t="array" ref="O5:O11">Instruments&amp;"="&amp;VLOOKUP(Contributor,ContributorTable,2,FALSE)</f>
        <v>EUR1S12=ICAP</v>
      </c>
      <c r="P5" s="266">
        <v>-0.371</v>
      </c>
      <c r="Q5" s="266">
        <v>-0.32100000000000001</v>
      </c>
      <c r="R5" s="266">
        <f>IF(ISERROR(AVERAGE(P5,Q5)),#NUM!,AVERAGE(P5,Q5))</f>
        <v>-0.34599999999999997</v>
      </c>
      <c r="S5" s="266">
        <f>(R5-P5)*2</f>
        <v>5.0000000000000044E-2</v>
      </c>
      <c r="T5" s="298"/>
      <c r="U5" s="149">
        <v>-0.34599999999999997</v>
      </c>
      <c r="V5" s="298"/>
      <c r="W5" s="266">
        <f t="array" ref="W5:W11">QuoteLive</f>
        <v>-0.34599999999999997</v>
      </c>
      <c r="X5" s="303">
        <f>_xll.qlSimpleQuoteSetValue(F5,W5/100,Trigger)</f>
        <v>-9.9999999999995925E-6</v>
      </c>
      <c r="Y5" s="208"/>
    </row>
    <row r="6" spans="1:25" ht="11.25" customHeight="1" x14ac:dyDescent="0.2">
      <c r="A6" s="207"/>
      <c r="B6" s="147"/>
      <c r="C6" s="283" t="s">
        <v>83</v>
      </c>
      <c r="D6" s="284">
        <v>12</v>
      </c>
      <c r="E6" s="285" t="str">
        <f t="shared" si="0"/>
        <v>EUR2S12_Quote</v>
      </c>
      <c r="F6" s="285" t="str">
        <f>_xll.qlSimpleQuote(Currency&amp;$C6&amp;$D6&amp;$B6&amp;QuoteSuffix,,RateTickValue,Permanent,Trigger,ObjectOverwrite)</f>
        <v>EUR2S12_Quote#0000</v>
      </c>
      <c r="G6" s="286" t="str">
        <f>_xll.ohRangeRetrieveError(F6)</f>
        <v/>
      </c>
      <c r="H6" s="249"/>
      <c r="J6" s="207"/>
      <c r="K6" s="299"/>
      <c r="L6" s="299" t="s">
        <v>83</v>
      </c>
      <c r="M6" s="299">
        <v>12</v>
      </c>
      <c r="N6" s="300" t="str">
        <f t="shared" si="1"/>
        <v>EUR2S12</v>
      </c>
      <c r="O6" s="300" t="str">
        <v>EUR2S12=ICAP</v>
      </c>
      <c r="P6" s="266">
        <v>-0.38700000000000001</v>
      </c>
      <c r="Q6" s="266">
        <v>-0.33700000000000002</v>
      </c>
      <c r="R6" s="266">
        <f t="shared" ref="R6:R11" si="2">IF(ISERROR(AVERAGE(P6,Q6)),#NUM!,AVERAGE(P6,Q6))</f>
        <v>-0.36199999999999999</v>
      </c>
      <c r="S6" s="266">
        <f t="shared" ref="S6:S11" si="3">(R6-P6)*2</f>
        <v>5.0000000000000044E-2</v>
      </c>
      <c r="T6" s="298"/>
      <c r="U6" s="149">
        <v>-0.36199999999999999</v>
      </c>
      <c r="V6" s="298"/>
      <c r="W6" s="266">
        <v>-0.36199999999999999</v>
      </c>
      <c r="X6" s="303">
        <f>_xll.qlSimpleQuoteSetValue(F6,W6/100,Trigger)</f>
        <v>-1.0000000000000026E-5</v>
      </c>
      <c r="Y6" s="208"/>
    </row>
    <row r="7" spans="1:25" ht="11.25" customHeight="1" x14ac:dyDescent="0.2">
      <c r="A7" s="207"/>
      <c r="B7" s="147"/>
      <c r="C7" s="283" t="s">
        <v>85</v>
      </c>
      <c r="D7" s="284">
        <v>12</v>
      </c>
      <c r="E7" s="285" t="str">
        <f t="shared" si="0"/>
        <v>EUR3S12_Quote</v>
      </c>
      <c r="F7" s="285" t="str">
        <f>_xll.qlSimpleQuote(Currency&amp;$C7&amp;$D7&amp;$B7&amp;QuoteSuffix,,RateTickValue,Permanent,Trigger,ObjectOverwrite)</f>
        <v>EUR3S12_Quote#0000</v>
      </c>
      <c r="G7" s="286" t="str">
        <f>_xll.ohRangeRetrieveError(F7)</f>
        <v/>
      </c>
      <c r="H7" s="249"/>
      <c r="J7" s="207"/>
      <c r="K7" s="299"/>
      <c r="L7" s="299" t="s">
        <v>85</v>
      </c>
      <c r="M7" s="299">
        <v>12</v>
      </c>
      <c r="N7" s="300" t="str">
        <f t="shared" si="1"/>
        <v>EUR3S12</v>
      </c>
      <c r="O7" s="300" t="str">
        <v>EUR3S12=ICAP</v>
      </c>
      <c r="P7" s="266">
        <v>-0.39600000000000002</v>
      </c>
      <c r="Q7" s="266">
        <v>-0.34600000000000003</v>
      </c>
      <c r="R7" s="266">
        <f t="shared" si="2"/>
        <v>-0.371</v>
      </c>
      <c r="S7" s="266">
        <f t="shared" si="3"/>
        <v>5.0000000000000044E-2</v>
      </c>
      <c r="T7" s="298"/>
      <c r="U7" s="149">
        <v>-0.371</v>
      </c>
      <c r="V7" s="298"/>
      <c r="W7" s="266">
        <v>-0.371</v>
      </c>
      <c r="X7" s="303">
        <f>_xll.qlSimpleQuoteSetValue(F7,W7/100,Trigger)</f>
        <v>0</v>
      </c>
      <c r="Y7" s="208"/>
    </row>
    <row r="8" spans="1:25" ht="11.25" customHeight="1" x14ac:dyDescent="0.2">
      <c r="A8" s="207"/>
      <c r="B8" s="147"/>
      <c r="C8" s="283" t="s">
        <v>84</v>
      </c>
      <c r="D8" s="284">
        <v>12</v>
      </c>
      <c r="E8" s="285" t="str">
        <f t="shared" si="0"/>
        <v>EUR4S12_Quote</v>
      </c>
      <c r="F8" s="285" t="str">
        <f>_xll.qlSimpleQuote(Currency&amp;$C8&amp;$D8&amp;$B8&amp;QuoteSuffix,,RateTickValue,Permanent,Trigger,ObjectOverwrite)</f>
        <v>EUR4S12_Quote#0000</v>
      </c>
      <c r="G8" s="286" t="str">
        <f>_xll.ohRangeRetrieveError(F8)</f>
        <v/>
      </c>
      <c r="H8" s="249"/>
      <c r="J8" s="207"/>
      <c r="K8" s="299"/>
      <c r="L8" s="299" t="s">
        <v>84</v>
      </c>
      <c r="M8" s="299">
        <v>12</v>
      </c>
      <c r="N8" s="300" t="str">
        <f t="shared" si="1"/>
        <v>EUR4S12</v>
      </c>
      <c r="O8" s="300" t="str">
        <v>EUR4S12=ICAP</v>
      </c>
      <c r="P8" s="266">
        <v>-0.40300000000000002</v>
      </c>
      <c r="Q8" s="266">
        <v>-0.35299999999999998</v>
      </c>
      <c r="R8" s="266">
        <f t="shared" si="2"/>
        <v>-0.378</v>
      </c>
      <c r="S8" s="266">
        <f t="shared" si="3"/>
        <v>5.0000000000000044E-2</v>
      </c>
      <c r="T8" s="298"/>
      <c r="U8" s="149">
        <v>-0.378</v>
      </c>
      <c r="V8" s="298"/>
      <c r="W8" s="266">
        <v>-0.378</v>
      </c>
      <c r="X8" s="303">
        <f>_xll.qlSimpleQuoteSetValue(F8,W8/100,Trigger)</f>
        <v>0</v>
      </c>
      <c r="Y8" s="208"/>
    </row>
    <row r="9" spans="1:25" ht="11.25" customHeight="1" x14ac:dyDescent="0.2">
      <c r="A9" s="207"/>
      <c r="B9" s="147"/>
      <c r="C9" s="283" t="s">
        <v>82</v>
      </c>
      <c r="D9" s="284">
        <v>24</v>
      </c>
      <c r="E9" s="285" t="str">
        <f t="shared" si="0"/>
        <v>EUR1S24_Quote</v>
      </c>
      <c r="F9" s="285" t="str">
        <f>_xll.qlSimpleQuote(Currency&amp;$C9&amp;$D9&amp;$B9&amp;QuoteSuffix,,RateTickValue,Permanent,Trigger,ObjectOverwrite)</f>
        <v>EUR1S24_Quote#0000</v>
      </c>
      <c r="G9" s="286" t="str">
        <f>_xll.ohRangeRetrieveError(F9)</f>
        <v/>
      </c>
      <c r="H9" s="249"/>
      <c r="J9" s="207"/>
      <c r="K9" s="299"/>
      <c r="L9" s="299" t="s">
        <v>82</v>
      </c>
      <c r="M9" s="299">
        <v>24</v>
      </c>
      <c r="N9" s="300" t="str">
        <f t="shared" si="1"/>
        <v>EUR1S24</v>
      </c>
      <c r="O9" s="300" t="str">
        <v>EUR1S24=ICAP</v>
      </c>
      <c r="P9" s="266">
        <v>-0.38800000000000001</v>
      </c>
      <c r="Q9" s="266">
        <v>-0.33800000000000002</v>
      </c>
      <c r="R9" s="266">
        <f t="shared" si="2"/>
        <v>-0.36299999999999999</v>
      </c>
      <c r="S9" s="266">
        <f t="shared" si="3"/>
        <v>5.0000000000000044E-2</v>
      </c>
      <c r="T9" s="298"/>
      <c r="U9" s="149">
        <v>-0.36299999999999999</v>
      </c>
      <c r="V9" s="298"/>
      <c r="W9" s="266">
        <v>-0.36299999999999999</v>
      </c>
      <c r="X9" s="303">
        <f>_xll.qlSimpleQuoteSetValue(F9,W9/100,Trigger)</f>
        <v>-1.0000000000000026E-5</v>
      </c>
      <c r="Y9" s="208"/>
    </row>
    <row r="10" spans="1:25" ht="11.25" customHeight="1" x14ac:dyDescent="0.2">
      <c r="A10" s="207"/>
      <c r="B10" s="147"/>
      <c r="C10" s="283" t="s">
        <v>83</v>
      </c>
      <c r="D10" s="284">
        <v>24</v>
      </c>
      <c r="E10" s="285" t="str">
        <f t="shared" si="0"/>
        <v>EUR2S24_Quote</v>
      </c>
      <c r="F10" s="285" t="str">
        <f>_xll.qlSimpleQuote(Currency&amp;$C10&amp;$D10&amp;$B10&amp;QuoteSuffix,,RateTickValue,Permanent,Trigger,ObjectOverwrite)</f>
        <v>EUR2S24_Quote#0000</v>
      </c>
      <c r="G10" s="286" t="str">
        <f>_xll.ohRangeRetrieveError(F10)</f>
        <v/>
      </c>
      <c r="H10" s="249"/>
      <c r="J10" s="207"/>
      <c r="K10" s="299"/>
      <c r="L10" s="299" t="s">
        <v>83</v>
      </c>
      <c r="M10" s="299">
        <v>24</v>
      </c>
      <c r="N10" s="300" t="str">
        <f t="shared" si="1"/>
        <v>EUR2S24</v>
      </c>
      <c r="O10" s="300" t="str">
        <v>EUR2S24=ICAP</v>
      </c>
      <c r="P10" s="266">
        <v>-0.39400000000000002</v>
      </c>
      <c r="Q10" s="266">
        <v>-0.34400000000000003</v>
      </c>
      <c r="R10" s="266">
        <f t="shared" si="2"/>
        <v>-0.36899999999999999</v>
      </c>
      <c r="S10" s="266">
        <f t="shared" si="3"/>
        <v>5.0000000000000044E-2</v>
      </c>
      <c r="T10" s="298"/>
      <c r="U10" s="149">
        <v>-0.36899999999999999</v>
      </c>
      <c r="V10" s="298"/>
      <c r="W10" s="266">
        <v>-0.36899999999999999</v>
      </c>
      <c r="X10" s="303">
        <f>_xll.qlSimpleQuoteSetValue(F10,W10/100,Trigger)</f>
        <v>-1.0000000000000026E-5</v>
      </c>
      <c r="Y10" s="208"/>
    </row>
    <row r="11" spans="1:25" ht="11.25" customHeight="1" x14ac:dyDescent="0.2">
      <c r="A11" s="207"/>
      <c r="B11" s="148"/>
      <c r="C11" s="287" t="s">
        <v>82</v>
      </c>
      <c r="D11" s="288">
        <v>36</v>
      </c>
      <c r="E11" s="289" t="str">
        <f t="shared" si="0"/>
        <v>EUR1S36_Quote</v>
      </c>
      <c r="F11" s="289" t="str">
        <f>_xll.qlSimpleQuote(Currency&amp;$C11&amp;$D11&amp;$B11&amp;QuoteSuffix,,RateTickValue,Permanent,Trigger,ObjectOverwrite)</f>
        <v>EUR1S36_Quote#0000</v>
      </c>
      <c r="G11" s="290" t="str">
        <f>_xll.ohRangeRetrieveError(F11)</f>
        <v/>
      </c>
      <c r="H11" s="249"/>
      <c r="J11" s="207"/>
      <c r="K11" s="301"/>
      <c r="L11" s="301" t="s">
        <v>82</v>
      </c>
      <c r="M11" s="301">
        <v>36</v>
      </c>
      <c r="N11" s="302" t="str">
        <f t="shared" si="1"/>
        <v>EUR1S36</v>
      </c>
      <c r="O11" s="302" t="str">
        <v>EUR1S36=ICAP</v>
      </c>
      <c r="P11" s="268">
        <v>-0.379</v>
      </c>
      <c r="Q11" s="268">
        <v>-0.32900000000000001</v>
      </c>
      <c r="R11" s="268">
        <f t="shared" si="2"/>
        <v>-0.35399999999999998</v>
      </c>
      <c r="S11" s="268">
        <f t="shared" si="3"/>
        <v>5.0000000000000044E-2</v>
      </c>
      <c r="T11" s="298"/>
      <c r="U11" s="151">
        <v>-0.35399999999999998</v>
      </c>
      <c r="V11" s="298"/>
      <c r="W11" s="268">
        <v>-0.35399999999999998</v>
      </c>
      <c r="X11" s="304">
        <f>_xll.qlSimpleQuoteSetValue(F11,W11/100,Trigger)</f>
        <v>-1.0000000000000026E-5</v>
      </c>
      <c r="Y11" s="208"/>
    </row>
    <row r="12" spans="1:25" ht="11.25" customHeight="1" x14ac:dyDescent="0.2">
      <c r="A12" s="250"/>
      <c r="B12" s="251"/>
      <c r="C12" s="251"/>
      <c r="D12" s="251"/>
      <c r="E12" s="251"/>
      <c r="F12" s="252"/>
      <c r="G12" s="252"/>
      <c r="H12" s="253"/>
      <c r="J12" s="250"/>
      <c r="K12" s="251"/>
      <c r="L12" s="251"/>
      <c r="M12" s="251"/>
      <c r="N12" s="251"/>
      <c r="O12" s="251"/>
      <c r="P12" s="251"/>
      <c r="Q12" s="251"/>
      <c r="R12" s="251"/>
      <c r="S12" s="251"/>
      <c r="T12" s="251"/>
      <c r="U12" s="251"/>
      <c r="V12" s="251"/>
      <c r="W12" s="251"/>
      <c r="X12" s="251"/>
      <c r="Y12" s="292"/>
    </row>
  </sheetData>
  <conditionalFormatting sqref="X5:X9">
    <cfRule type="cellIs" dxfId="5" priority="3" stopIfTrue="1" operator="greaterThan">
      <formula>0</formula>
    </cfRule>
    <cfRule type="cellIs" dxfId="4" priority="4" stopIfTrue="1" operator="lessThan">
      <formula>0</formula>
    </cfRule>
  </conditionalFormatting>
  <conditionalFormatting sqref="X10:X11">
    <cfRule type="cellIs" dxfId="3" priority="1" stopIfTrue="1" operator="greaterThan">
      <formula>0</formula>
    </cfRule>
    <cfRule type="cellIs" dxfId="2"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AB9"/>
  <sheetViews>
    <sheetView topLeftCell="J1" workbookViewId="0">
      <selection activeCell="AA2" sqref="AA2"/>
    </sheetView>
  </sheetViews>
  <sheetFormatPr defaultRowHeight="11.25" outlineLevelCol="1" x14ac:dyDescent="0.2"/>
  <cols>
    <col min="1" max="1" width="2.7109375" style="13" hidden="1" customWidth="1" outlineLevel="1"/>
    <col min="2" max="2" width="3.5703125" style="13" hidden="1" customWidth="1" outlineLevel="1"/>
    <col min="3" max="4" width="7.28515625" style="13" hidden="1" customWidth="1" outlineLevel="1"/>
    <col min="5" max="5" width="21.42578125" style="13" hidden="1" customWidth="1" outlineLevel="1"/>
    <col min="6" max="7" width="25.7109375" style="13" hidden="1" customWidth="1" outlineLevel="1"/>
    <col min="8" max="8" width="2.7109375" style="13" hidden="1" customWidth="1" outlineLevel="1"/>
    <col min="9" max="9" width="2.7109375" style="13" customWidth="1" collapsed="1"/>
    <col min="10" max="10" width="2.7109375" style="13" customWidth="1"/>
    <col min="11" max="11" width="4" style="13" customWidth="1"/>
    <col min="12" max="13" width="9.140625" style="13"/>
    <col min="14" max="14" width="17.28515625" style="13" bestFit="1" customWidth="1"/>
    <col min="15" max="15" width="17.5703125" style="13" customWidth="1"/>
    <col min="16" max="22" width="10.7109375" style="13" customWidth="1"/>
    <col min="23" max="23" width="2.7109375" style="13" customWidth="1"/>
    <col min="24" max="24" width="10.7109375" style="13" customWidth="1"/>
    <col min="25" max="25" width="2.7109375" style="13" customWidth="1"/>
    <col min="26" max="27" width="10.7109375" style="13" customWidth="1"/>
    <col min="28" max="29" width="2.7109375" style="13" customWidth="1"/>
    <col min="30" max="16384" width="9.140625" style="13"/>
  </cols>
  <sheetData>
    <row r="1" spans="1:28" x14ac:dyDescent="0.2">
      <c r="A1" s="243"/>
      <c r="B1" s="86"/>
      <c r="C1" s="86"/>
      <c r="D1" s="86"/>
      <c r="E1" s="86"/>
      <c r="F1" s="86"/>
      <c r="G1" s="86"/>
      <c r="H1" s="87"/>
      <c r="J1" s="320" t="s">
        <v>226</v>
      </c>
      <c r="K1" s="206"/>
      <c r="L1" s="368"/>
      <c r="M1" s="368"/>
      <c r="N1" s="236"/>
      <c r="O1" s="86"/>
      <c r="P1" s="206"/>
      <c r="Q1" s="206"/>
      <c r="R1" s="206"/>
      <c r="S1" s="206"/>
      <c r="T1" s="206"/>
      <c r="U1" s="206"/>
      <c r="V1" s="206"/>
      <c r="W1" s="295"/>
      <c r="X1" s="295"/>
      <c r="Y1" s="206"/>
      <c r="Z1" s="295"/>
      <c r="AA1" s="206"/>
      <c r="AB1" s="369"/>
    </row>
    <row r="2" spans="1:28" x14ac:dyDescent="0.2">
      <c r="A2" s="88"/>
      <c r="B2" s="203"/>
      <c r="C2" s="203"/>
      <c r="D2" s="203"/>
      <c r="E2" s="203"/>
      <c r="F2" s="203"/>
      <c r="G2" s="203"/>
      <c r="H2" s="245"/>
      <c r="J2" s="248"/>
      <c r="K2" s="202"/>
      <c r="L2" s="202"/>
      <c r="M2" s="202"/>
      <c r="N2" s="202"/>
      <c r="O2" s="294" t="str">
        <f>VLOOKUP(J1,AreaTable,2,FALSE)</f>
        <v>ICAP</v>
      </c>
      <c r="P2" s="202"/>
      <c r="Q2" s="202"/>
      <c r="R2" s="202"/>
      <c r="S2" s="202"/>
      <c r="T2" s="202"/>
      <c r="U2" s="202"/>
      <c r="V2" s="202"/>
      <c r="W2" s="205"/>
      <c r="X2" s="205"/>
      <c r="Y2" s="202"/>
      <c r="Z2" s="202"/>
      <c r="AA2" s="224">
        <f>_xll.ohTrigger(AA5:AA8)</f>
        <v>16</v>
      </c>
      <c r="AB2" s="370"/>
    </row>
    <row r="3" spans="1:28" x14ac:dyDescent="0.2">
      <c r="A3" s="237"/>
      <c r="B3" s="170"/>
      <c r="C3" s="170"/>
      <c r="D3" s="298" t="s">
        <v>77</v>
      </c>
      <c r="E3" s="298" t="s">
        <v>11</v>
      </c>
      <c r="F3" s="203"/>
      <c r="G3" s="203"/>
      <c r="H3" s="351"/>
      <c r="J3" s="248"/>
      <c r="K3" s="202"/>
      <c r="L3" s="202"/>
      <c r="M3" s="202"/>
      <c r="N3" s="371">
        <f>_xll.qlCalendarEndOfMonth(Calendar,_xll.qlCalendarAdvance(Calendar,EvaluationDate,"2d"))</f>
        <v>42580</v>
      </c>
      <c r="O3" s="202"/>
      <c r="P3" s="202"/>
      <c r="Q3" s="202"/>
      <c r="R3" s="202"/>
      <c r="S3" s="202"/>
      <c r="T3" s="202"/>
      <c r="U3" s="202"/>
      <c r="V3" s="202"/>
      <c r="W3" s="205"/>
      <c r="X3" s="205"/>
      <c r="Y3" s="202"/>
      <c r="Z3" s="202"/>
      <c r="AA3" s="203"/>
      <c r="AB3" s="370"/>
    </row>
    <row r="4" spans="1:28" s="377" customFormat="1" ht="21" customHeight="1" x14ac:dyDescent="0.25">
      <c r="A4" s="373"/>
      <c r="B4" s="244" t="s">
        <v>75</v>
      </c>
      <c r="C4" s="309" t="s">
        <v>74</v>
      </c>
      <c r="D4" s="309" t="s">
        <v>73</v>
      </c>
      <c r="E4" s="244" t="s">
        <v>183</v>
      </c>
      <c r="F4" s="244" t="s">
        <v>203</v>
      </c>
      <c r="G4" s="244" t="s">
        <v>202</v>
      </c>
      <c r="H4" s="375"/>
      <c r="J4" s="373"/>
      <c r="K4" s="257" t="s">
        <v>75</v>
      </c>
      <c r="L4" s="257" t="s">
        <v>74</v>
      </c>
      <c r="M4" s="257" t="s">
        <v>73</v>
      </c>
      <c r="N4" s="257" t="s">
        <v>121</v>
      </c>
      <c r="O4" s="256" t="str">
        <f>_xll.RData(O5:O8,P4:T4,,ReutersRtMode,,P5)</f>
        <v>Paused at 17:15:04</v>
      </c>
      <c r="P4" s="257" t="s">
        <v>120</v>
      </c>
      <c r="Q4" s="257" t="s">
        <v>119</v>
      </c>
      <c r="R4" s="257" t="s">
        <v>95</v>
      </c>
      <c r="S4" s="257" t="s">
        <v>109</v>
      </c>
      <c r="T4" s="257" t="s">
        <v>118</v>
      </c>
      <c r="U4" s="258" t="s">
        <v>117</v>
      </c>
      <c r="V4" s="213" t="s">
        <v>199</v>
      </c>
      <c r="W4" s="378"/>
      <c r="X4" s="257" t="s">
        <v>116</v>
      </c>
      <c r="Y4" s="378"/>
      <c r="Z4" s="257" t="s">
        <v>114</v>
      </c>
      <c r="AA4" s="257" t="s">
        <v>113</v>
      </c>
      <c r="AB4" s="375"/>
    </row>
    <row r="5" spans="1:28" x14ac:dyDescent="0.2">
      <c r="A5" s="310"/>
      <c r="B5" s="105">
        <v>1</v>
      </c>
      <c r="C5" s="106" t="b">
        <v>0</v>
      </c>
      <c r="D5" s="105" t="str">
        <f t="array" ref="D5:D8">_xll.qlIMMNextCodes(_xll.qlSettingsEvaluationDate(Trigger)-1,C5:C8)</f>
        <v>N6</v>
      </c>
      <c r="E5" s="225" t="str">
        <f>Currency&amp;$D$3&amp;$E$3&amp;$D5&amp;QuoteSuffix</f>
        <v>EURIMMFRA6MN6_Quote</v>
      </c>
      <c r="F5" s="215" t="str">
        <f>_xll.qlSimpleQuote(E5,,PriceTickValue,Permanent,Trigger,ObjectOverwrite)</f>
        <v>EURIMMFRA6MN6_Quote#0000</v>
      </c>
      <c r="G5" s="275" t="str">
        <f>_xll.ohRangeRetrieveError(F5)</f>
        <v/>
      </c>
      <c r="H5" s="249"/>
      <c r="J5" s="310"/>
      <c r="K5" s="111">
        <v>1</v>
      </c>
      <c r="L5" s="111" t="b">
        <v>0</v>
      </c>
      <c r="M5" s="112" t="str">
        <f t="array" ref="M5:M8">_xll.qlIMMcode(FuturesDates)</f>
        <v>Q6</v>
      </c>
      <c r="N5" s="113">
        <f t="array" ref="N5:N8">_xll.qlIMMNextDates(N3,$L5:$L8)</f>
        <v>42599</v>
      </c>
      <c r="O5" s="112" t="str">
        <f t="array" ref="O5:O8">Currency&amp;"6F"&amp;K5:K8&amp;"="&amp;VLOOKUP(Contributor,ContributorTable,2,FALSE)</f>
        <v>EUR6F1=ICAP</v>
      </c>
      <c r="P5" s="114"/>
      <c r="Q5" s="267">
        <v>-0.21199999999999999</v>
      </c>
      <c r="R5" s="267">
        <v>-0.16200000000000001</v>
      </c>
      <c r="S5" s="267">
        <v>0</v>
      </c>
      <c r="T5" s="267">
        <v>0</v>
      </c>
      <c r="U5" s="267" t="e">
        <f>100-_xll.qlMidSafe($Q5,$R5)</f>
        <v>#NUM!</v>
      </c>
      <c r="V5" s="266">
        <f>R5-Q5</f>
        <v>4.9999999999999989E-2</v>
      </c>
      <c r="W5" s="311"/>
      <c r="X5" s="123" t="e">
        <v>#NUM!</v>
      </c>
      <c r="Y5" s="311"/>
      <c r="Z5" s="267" t="e">
        <f t="array" ref="Z5:Z8">QuoteLive</f>
        <v>#NUM!</v>
      </c>
      <c r="AA5" s="112">
        <f>_xll.qlSimpleQuoteSetValue(F5,Z5,Trigger)</f>
        <v>0</v>
      </c>
      <c r="AB5" s="249"/>
    </row>
    <row r="6" spans="1:28" x14ac:dyDescent="0.2">
      <c r="A6" s="310"/>
      <c r="B6" s="68">
        <v>2</v>
      </c>
      <c r="C6" s="107" t="b">
        <v>0</v>
      </c>
      <c r="D6" s="68" t="str">
        <v>Q6</v>
      </c>
      <c r="E6" s="226" t="str">
        <f>Currency&amp;$D$3&amp;$E$3&amp;$D6&amp;QuoteSuffix</f>
        <v>EURIMMFRA6MQ6_Quote</v>
      </c>
      <c r="F6" s="216" t="str">
        <f>_xll.qlSimpleQuote(E6,,PriceTickValue,Permanent,Trigger,ObjectOverwrite)</f>
        <v>EURIMMFRA6MQ6_Quote#0000</v>
      </c>
      <c r="G6" s="276" t="str">
        <f>_xll.ohRangeRetrieveError(F6)</f>
        <v/>
      </c>
      <c r="H6" s="249"/>
      <c r="J6" s="310"/>
      <c r="K6" s="115">
        <v>2</v>
      </c>
      <c r="L6" s="115" t="b">
        <v>0</v>
      </c>
      <c r="M6" s="116" t="str">
        <v>U6</v>
      </c>
      <c r="N6" s="117">
        <v>42634</v>
      </c>
      <c r="O6" s="116" t="str">
        <v>EUR6F2=ICAP</v>
      </c>
      <c r="P6" s="118"/>
      <c r="Q6" s="266">
        <v>-0.22500000000000001</v>
      </c>
      <c r="R6" s="266">
        <v>-0.17500000000000002</v>
      </c>
      <c r="S6" s="266">
        <v>0</v>
      </c>
      <c r="T6" s="266">
        <v>0</v>
      </c>
      <c r="U6" s="266" t="e">
        <f>100-_xll.qlMidSafe($Q6,$R6)</f>
        <v>#NUM!</v>
      </c>
      <c r="V6" s="266">
        <f t="shared" ref="V6:V8" si="0">R6-Q6</f>
        <v>4.9999999999999989E-2</v>
      </c>
      <c r="W6" s="311"/>
      <c r="X6" s="124" t="e">
        <v>#NUM!</v>
      </c>
      <c r="Y6" s="311"/>
      <c r="Z6" s="266" t="e">
        <v>#NUM!</v>
      </c>
      <c r="AA6" s="116">
        <f>_xll.qlSimpleQuoteSetValue(F6,Z6,Trigger)</f>
        <v>0</v>
      </c>
      <c r="AB6" s="249"/>
    </row>
    <row r="7" spans="1:28" x14ac:dyDescent="0.2">
      <c r="A7" s="310"/>
      <c r="B7" s="68">
        <v>3</v>
      </c>
      <c r="C7" s="107" t="b">
        <v>0</v>
      </c>
      <c r="D7" s="68" t="str">
        <v>U6</v>
      </c>
      <c r="E7" s="226" t="str">
        <f>Currency&amp;$D$3&amp;$E$3&amp;$D7&amp;QuoteSuffix</f>
        <v>EURIMMFRA6MU6_Quote</v>
      </c>
      <c r="F7" s="216" t="str">
        <f>_xll.qlSimpleQuote(E7,,PriceTickValue,Permanent,Trigger,ObjectOverwrite)</f>
        <v>EURIMMFRA6MU6_Quote#0000</v>
      </c>
      <c r="G7" s="276" t="str">
        <f>_xll.ohRangeRetrieveError(F7)</f>
        <v/>
      </c>
      <c r="H7" s="249"/>
      <c r="J7" s="310"/>
      <c r="K7" s="115">
        <v>3</v>
      </c>
      <c r="L7" s="115" t="b">
        <v>0</v>
      </c>
      <c r="M7" s="116" t="str">
        <v>V6</v>
      </c>
      <c r="N7" s="117">
        <v>42662</v>
      </c>
      <c r="O7" s="116" t="str">
        <v>EUR6F3=ICAP</v>
      </c>
      <c r="P7" s="118"/>
      <c r="Q7" s="266">
        <v>-0.23</v>
      </c>
      <c r="R7" s="266">
        <v>-0.18</v>
      </c>
      <c r="S7" s="266">
        <v>0</v>
      </c>
      <c r="T7" s="266">
        <v>0</v>
      </c>
      <c r="U7" s="266" t="e">
        <f>100-_xll.qlMidSafe($Q7,$R7)</f>
        <v>#NUM!</v>
      </c>
      <c r="V7" s="266">
        <f t="shared" si="0"/>
        <v>5.0000000000000017E-2</v>
      </c>
      <c r="W7" s="311"/>
      <c r="X7" s="124" t="e">
        <v>#NUM!</v>
      </c>
      <c r="Y7" s="311"/>
      <c r="Z7" s="266" t="e">
        <v>#NUM!</v>
      </c>
      <c r="AA7" s="116">
        <f>_xll.qlSimpleQuoteSetValue(F7,Z7,Trigger)</f>
        <v>0</v>
      </c>
      <c r="AB7" s="249"/>
    </row>
    <row r="8" spans="1:28" x14ac:dyDescent="0.2">
      <c r="A8" s="310"/>
      <c r="B8" s="70">
        <v>4</v>
      </c>
      <c r="C8" s="108" t="b">
        <v>0</v>
      </c>
      <c r="D8" s="70" t="str">
        <v>V6</v>
      </c>
      <c r="E8" s="227" t="str">
        <f>Currency&amp;$D$3&amp;$E$3&amp;$D8&amp;QuoteSuffix</f>
        <v>EURIMMFRA6MV6_Quote</v>
      </c>
      <c r="F8" s="217" t="str">
        <f>_xll.qlSimpleQuote(E8,,PriceTickValue,Permanent,Trigger,ObjectOverwrite)</f>
        <v>EURIMMFRA6MV6_Quote#0000</v>
      </c>
      <c r="G8" s="277" t="str">
        <f>_xll.ohRangeRetrieveError(F8)</f>
        <v/>
      </c>
      <c r="H8" s="249"/>
      <c r="J8" s="310"/>
      <c r="K8" s="119">
        <v>4</v>
      </c>
      <c r="L8" s="119" t="b">
        <v>0</v>
      </c>
      <c r="M8" s="120" t="str">
        <v>X6</v>
      </c>
      <c r="N8" s="121">
        <v>42690</v>
      </c>
      <c r="O8" s="120" t="str">
        <v>EUR6F4=ICAP</v>
      </c>
      <c r="P8" s="122"/>
      <c r="Q8" s="268">
        <v>-0.23400000000000001</v>
      </c>
      <c r="R8" s="268">
        <v>-0.184</v>
      </c>
      <c r="S8" s="268">
        <v>0</v>
      </c>
      <c r="T8" s="268">
        <v>0</v>
      </c>
      <c r="U8" s="268" t="e">
        <f>100-_xll.qlMidSafe($Q8,$R8)</f>
        <v>#NUM!</v>
      </c>
      <c r="V8" s="268">
        <f t="shared" si="0"/>
        <v>5.0000000000000017E-2</v>
      </c>
      <c r="W8" s="311"/>
      <c r="X8" s="125" t="e">
        <v>#NUM!</v>
      </c>
      <c r="Y8" s="311"/>
      <c r="Z8" s="268" t="e">
        <v>#NUM!</v>
      </c>
      <c r="AA8" s="120">
        <f>_xll.qlSimpleQuoteSetValue(F8,Z8,Trigger)</f>
        <v>0</v>
      </c>
      <c r="AB8" s="249"/>
    </row>
    <row r="9" spans="1:28" x14ac:dyDescent="0.2">
      <c r="A9" s="312"/>
      <c r="B9" s="251"/>
      <c r="C9" s="251"/>
      <c r="D9" s="251"/>
      <c r="E9" s="251"/>
      <c r="F9" s="251"/>
      <c r="G9" s="251"/>
      <c r="H9" s="253"/>
      <c r="J9" s="312"/>
      <c r="K9" s="251"/>
      <c r="L9" s="251"/>
      <c r="M9" s="251"/>
      <c r="N9" s="251"/>
      <c r="O9" s="251"/>
      <c r="P9" s="251"/>
      <c r="Q9" s="251"/>
      <c r="R9" s="251"/>
      <c r="S9" s="251"/>
      <c r="T9" s="251"/>
      <c r="U9" s="251"/>
      <c r="V9" s="251"/>
      <c r="W9" s="251"/>
      <c r="X9" s="251"/>
      <c r="Y9" s="251"/>
      <c r="Z9" s="251"/>
      <c r="AA9" s="251"/>
      <c r="AB9" s="253"/>
    </row>
  </sheetData>
  <conditionalFormatting sqref="AA5:AA8">
    <cfRule type="cellIs" dxfId="1" priority="1" stopIfTrue="1" operator="greaterThan">
      <formula>0</formula>
    </cfRule>
    <cfRule type="cellIs" dxfId="0" priority="2" stopIfTrue="1" operator="lessThan">
      <formula>0</formula>
    </cfRule>
  </conditionalFormatting>
  <dataValidations count="1">
    <dataValidation showInputMessage="1" showErrorMessage="1" sqref="O2"/>
  </dataValidations>
  <pageMargins left="0.75" right="0.75" top="1" bottom="1" header="0.5" footer="0.5"/>
  <pageSetup paperSize="9" orientation="portrait" r:id="rId1"/>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9" width="28.7109375" style="13" customWidth="1"/>
    <col min="10" max="10" width="25.7109375" style="166" customWidth="1"/>
    <col min="11" max="11" width="2.7109375" style="13" customWidth="1"/>
    <col min="12" max="16384" width="9.140625" style="13"/>
  </cols>
  <sheetData>
    <row r="1" spans="1:11" ht="11.25" customHeight="1" x14ac:dyDescent="0.2">
      <c r="A1" s="379"/>
      <c r="B1" s="86"/>
      <c r="C1" s="86"/>
      <c r="D1" s="86"/>
      <c r="E1" s="86"/>
      <c r="F1" s="86"/>
      <c r="G1" s="86"/>
      <c r="H1" s="86"/>
      <c r="I1" s="86"/>
      <c r="J1" s="367"/>
      <c r="K1" s="87"/>
    </row>
    <row r="2" spans="1:11" ht="21" customHeight="1" x14ac:dyDescent="0.2">
      <c r="A2" s="332"/>
      <c r="B2" s="244" t="s">
        <v>66</v>
      </c>
      <c r="C2" s="244"/>
      <c r="D2" s="244"/>
      <c r="E2" s="244" t="s">
        <v>93</v>
      </c>
      <c r="F2" s="244" t="s">
        <v>92</v>
      </c>
      <c r="G2" s="244" t="s">
        <v>87</v>
      </c>
      <c r="H2" s="244" t="s">
        <v>227</v>
      </c>
      <c r="I2" s="220" t="s">
        <v>201</v>
      </c>
      <c r="J2" s="220" t="s">
        <v>202</v>
      </c>
      <c r="K2" s="249"/>
    </row>
    <row r="3" spans="1:11" ht="11.25" customHeight="1" x14ac:dyDescent="0.2">
      <c r="A3" s="332"/>
      <c r="B3" s="279" t="s">
        <v>5</v>
      </c>
      <c r="C3" s="279" t="s">
        <v>177</v>
      </c>
      <c r="D3" s="279" t="s">
        <v>67</v>
      </c>
      <c r="E3" s="356" t="str">
        <f>Swap3M!F5</f>
        <v>EURAB3E1Y_Quote#0000</v>
      </c>
      <c r="F3" s="279" t="s">
        <v>91</v>
      </c>
      <c r="G3" s="356" t="str">
        <f>BasisSwapEON3M!F5</f>
        <v>EUREON3E1Y_Quote#0000</v>
      </c>
      <c r="H3" s="359" t="str">
        <f t="shared" ref="H3:H39" si="0">Currency&amp;$C3&amp;$D3&amp;$B3&amp;QuoteSuffix</f>
        <v>EUR1EON3E1Y_Quote</v>
      </c>
      <c r="I3" s="280" t="str">
        <f>_xll.qlCompositeQuote(H3,E3,G3,F3,Permanent,Trigger,ObjectOverwrite)</f>
        <v>EUR1EON3E1Y_Quote#0000</v>
      </c>
      <c r="J3" s="281" t="str">
        <f>_xll.ohRangeRetrieveError(I3)</f>
        <v/>
      </c>
      <c r="K3" s="249"/>
    </row>
    <row r="4" spans="1:11" ht="11.25" customHeight="1" x14ac:dyDescent="0.2">
      <c r="A4" s="332"/>
      <c r="B4" s="284" t="s">
        <v>65</v>
      </c>
      <c r="C4" s="284" t="s">
        <v>177</v>
      </c>
      <c r="D4" s="284" t="s">
        <v>67</v>
      </c>
      <c r="E4" s="357" t="str">
        <f>Swap3M!F6</f>
        <v>EURAB3E15M_Quote#0000</v>
      </c>
      <c r="F4" s="284" t="s">
        <v>91</v>
      </c>
      <c r="G4" s="357" t="str">
        <f>BasisSwapEON3M!F6</f>
        <v>EUREON3E15M_Quote#0000</v>
      </c>
      <c r="H4" s="360" t="str">
        <f t="shared" si="0"/>
        <v>EUR1EON3E15M_Quote</v>
      </c>
      <c r="I4" s="285" t="str">
        <f>_xll.qlCompositeQuote(H4,E4,G4,F4,Permanent,Trigger,ObjectOverwrite)</f>
        <v>EUR1EON3E15M_Quote#0000</v>
      </c>
      <c r="J4" s="286" t="str">
        <f>_xll.ohRangeRetrieveError(I4)</f>
        <v/>
      </c>
      <c r="K4" s="249"/>
    </row>
    <row r="5" spans="1:11" ht="11.25" customHeight="1" x14ac:dyDescent="0.2">
      <c r="A5" s="332"/>
      <c r="B5" s="284" t="s">
        <v>64</v>
      </c>
      <c r="C5" s="284" t="s">
        <v>177</v>
      </c>
      <c r="D5" s="284" t="s">
        <v>67</v>
      </c>
      <c r="E5" s="357" t="str">
        <f>Swap3M!F7</f>
        <v>EURAB3E18M_Quote#0000</v>
      </c>
      <c r="F5" s="284" t="s">
        <v>91</v>
      </c>
      <c r="G5" s="357" t="str">
        <f>BasisSwapEON3M!F7</f>
        <v>EUREON3E18M_Quote#0000</v>
      </c>
      <c r="H5" s="360" t="str">
        <f t="shared" si="0"/>
        <v>EUR1EON3E18M_Quote</v>
      </c>
      <c r="I5" s="285" t="str">
        <f>_xll.qlCompositeQuote(H5,E5,G5,F5,Permanent,Trigger,ObjectOverwrite)</f>
        <v>EUR1EON3E18M_Quote#0000</v>
      </c>
      <c r="J5" s="286" t="str">
        <f>_xll.ohRangeRetrieveError(I5)</f>
        <v/>
      </c>
      <c r="K5" s="249"/>
    </row>
    <row r="6" spans="1:11" ht="11.25" customHeight="1" x14ac:dyDescent="0.2">
      <c r="A6" s="332"/>
      <c r="B6" s="284" t="s">
        <v>63</v>
      </c>
      <c r="C6" s="284" t="s">
        <v>177</v>
      </c>
      <c r="D6" s="284" t="s">
        <v>67</v>
      </c>
      <c r="E6" s="357" t="str">
        <f>Swap3M!F8</f>
        <v>EURAB3E21M_Quote#0000</v>
      </c>
      <c r="F6" s="284" t="s">
        <v>91</v>
      </c>
      <c r="G6" s="357" t="str">
        <f>BasisSwapEON3M!F8</f>
        <v>EUREON3E21M_Quote#0000</v>
      </c>
      <c r="H6" s="360" t="str">
        <f t="shared" si="0"/>
        <v>EUR1EON3E21M_Quote</v>
      </c>
      <c r="I6" s="285" t="str">
        <f>_xll.qlCompositeQuote(H6,E6,G6,F6,Permanent,Trigger,ObjectOverwrite)</f>
        <v>EUR1EON3E21M_Quote#0000</v>
      </c>
      <c r="J6" s="286" t="str">
        <f>_xll.ohRangeRetrieveError(I6)</f>
        <v/>
      </c>
      <c r="K6" s="249"/>
    </row>
    <row r="7" spans="1:11" ht="11.25" customHeight="1" x14ac:dyDescent="0.2">
      <c r="A7" s="332"/>
      <c r="B7" s="284" t="s">
        <v>55</v>
      </c>
      <c r="C7" s="284" t="s">
        <v>177</v>
      </c>
      <c r="D7" s="284" t="s">
        <v>67</v>
      </c>
      <c r="E7" s="357" t="str">
        <f>Swap3M!F9</f>
        <v>EURAB3E2Y_Quote#0000</v>
      </c>
      <c r="F7" s="284" t="s">
        <v>91</v>
      </c>
      <c r="G7" s="357" t="str">
        <f>BasisSwapEON3M!F9</f>
        <v>EUREON3E2Y_Quote#0000</v>
      </c>
      <c r="H7" s="360" t="str">
        <f t="shared" si="0"/>
        <v>EUR1EON3E2Y_Quote</v>
      </c>
      <c r="I7" s="285" t="str">
        <f>_xll.qlCompositeQuote(H7,E7,G7,F7,Permanent,Trigger,ObjectOverwrite)</f>
        <v>EUR1EON3E2Y_Quote#0000</v>
      </c>
      <c r="J7" s="286" t="str">
        <f>_xll.ohRangeRetrieveError(I7)</f>
        <v/>
      </c>
      <c r="K7" s="249"/>
    </row>
    <row r="8" spans="1:11" ht="11.25" customHeight="1" x14ac:dyDescent="0.2">
      <c r="A8" s="332"/>
      <c r="B8" s="284" t="s">
        <v>54</v>
      </c>
      <c r="C8" s="284" t="s">
        <v>177</v>
      </c>
      <c r="D8" s="284" t="s">
        <v>67</v>
      </c>
      <c r="E8" s="357" t="str">
        <f>Swap3M!F10</f>
        <v>EURAB3E3Y_Quote#0000</v>
      </c>
      <c r="F8" s="284" t="s">
        <v>91</v>
      </c>
      <c r="G8" s="357" t="str">
        <f>BasisSwapEON3M!F10</f>
        <v>EUREON3E3Y_Quote#0000</v>
      </c>
      <c r="H8" s="360" t="str">
        <f t="shared" si="0"/>
        <v>EUR1EON3E3Y_Quote</v>
      </c>
      <c r="I8" s="285" t="str">
        <f>_xll.qlCompositeQuote(H8,E8,G8,F8,Permanent,Trigger,ObjectOverwrite)</f>
        <v>EUR1EON3E3Y_Quote#0000</v>
      </c>
      <c r="J8" s="286" t="str">
        <f>_xll.ohRangeRetrieveError(I8)</f>
        <v/>
      </c>
      <c r="K8" s="249"/>
    </row>
    <row r="9" spans="1:11" ht="11.25" customHeight="1" x14ac:dyDescent="0.2">
      <c r="A9" s="332"/>
      <c r="B9" s="284" t="s">
        <v>53</v>
      </c>
      <c r="C9" s="284" t="s">
        <v>177</v>
      </c>
      <c r="D9" s="284" t="s">
        <v>67</v>
      </c>
      <c r="E9" s="357" t="str">
        <f>Swap3M!F11</f>
        <v>EURAB3E4Y_Quote#0000</v>
      </c>
      <c r="F9" s="284" t="s">
        <v>91</v>
      </c>
      <c r="G9" s="357" t="str">
        <f>BasisSwapEON3M!F11</f>
        <v>EUREON3E4Y_Quote#0000</v>
      </c>
      <c r="H9" s="360" t="str">
        <f t="shared" si="0"/>
        <v>EUR1EON3E4Y_Quote</v>
      </c>
      <c r="I9" s="285" t="str">
        <f>_xll.qlCompositeQuote(H9,E9,G9,F9,Permanent,Trigger,ObjectOverwrite)</f>
        <v>EUR1EON3E4Y_Quote#0000</v>
      </c>
      <c r="J9" s="286" t="str">
        <f>_xll.ohRangeRetrieveError(I9)</f>
        <v/>
      </c>
      <c r="K9" s="249"/>
    </row>
    <row r="10" spans="1:11" ht="11.25" customHeight="1" x14ac:dyDescent="0.2">
      <c r="A10" s="332"/>
      <c r="B10" s="284" t="s">
        <v>52</v>
      </c>
      <c r="C10" s="284" t="s">
        <v>177</v>
      </c>
      <c r="D10" s="284" t="s">
        <v>67</v>
      </c>
      <c r="E10" s="357" t="str">
        <f>Swap3M!F12</f>
        <v>EURAB3E5Y_Quote#0000</v>
      </c>
      <c r="F10" s="284" t="s">
        <v>91</v>
      </c>
      <c r="G10" s="357" t="str">
        <f>BasisSwapEON3M!F12</f>
        <v>EUREON3E5Y_Quote#0000</v>
      </c>
      <c r="H10" s="360" t="str">
        <f t="shared" si="0"/>
        <v>EUR1EON3E5Y_Quote</v>
      </c>
      <c r="I10" s="285" t="str">
        <f>_xll.qlCompositeQuote(H10,E10,G10,F10,Permanent,Trigger,ObjectOverwrite)</f>
        <v>EUR1EON3E5Y_Quote#0000</v>
      </c>
      <c r="J10" s="286" t="str">
        <f>_xll.ohRangeRetrieveError(I10)</f>
        <v/>
      </c>
      <c r="K10" s="249"/>
    </row>
    <row r="11" spans="1:11" ht="11.25" customHeight="1" x14ac:dyDescent="0.2">
      <c r="A11" s="332"/>
      <c r="B11" s="284" t="s">
        <v>51</v>
      </c>
      <c r="C11" s="284" t="s">
        <v>177</v>
      </c>
      <c r="D11" s="284" t="s">
        <v>67</v>
      </c>
      <c r="E11" s="357" t="str">
        <f>Swap3M!F13</f>
        <v>EURAB3E6Y_Quote#0000</v>
      </c>
      <c r="F11" s="284" t="s">
        <v>91</v>
      </c>
      <c r="G11" s="357" t="str">
        <f>BasisSwapEON3M!F13</f>
        <v>EUREON3E6Y_Quote#0000</v>
      </c>
      <c r="H11" s="360" t="str">
        <f t="shared" si="0"/>
        <v>EUR1EON3E6Y_Quote</v>
      </c>
      <c r="I11" s="285" t="str">
        <f>_xll.qlCompositeQuote(H11,E11,G11,F11,Permanent,Trigger,ObjectOverwrite)</f>
        <v>EUR1EON3E6Y_Quote#0000</v>
      </c>
      <c r="J11" s="286" t="str">
        <f>_xll.ohRangeRetrieveError(I11)</f>
        <v/>
      </c>
      <c r="K11" s="249"/>
    </row>
    <row r="12" spans="1:11" ht="11.25" customHeight="1" x14ac:dyDescent="0.2">
      <c r="A12" s="332"/>
      <c r="B12" s="284" t="s">
        <v>50</v>
      </c>
      <c r="C12" s="284" t="s">
        <v>177</v>
      </c>
      <c r="D12" s="284" t="s">
        <v>67</v>
      </c>
      <c r="E12" s="357" t="str">
        <f>Swap3M!F14</f>
        <v>EURAB3E7Y_Quote#0000</v>
      </c>
      <c r="F12" s="284" t="s">
        <v>91</v>
      </c>
      <c r="G12" s="357" t="str">
        <f>BasisSwapEON3M!F14</f>
        <v>EUREON3E7Y_Quote#0000</v>
      </c>
      <c r="H12" s="360" t="str">
        <f t="shared" si="0"/>
        <v>EUR1EON3E7Y_Quote</v>
      </c>
      <c r="I12" s="285" t="str">
        <f>_xll.qlCompositeQuote(H12,E12,G12,F12,Permanent,Trigger,ObjectOverwrite)</f>
        <v>EUR1EON3E7Y_Quote#0000</v>
      </c>
      <c r="J12" s="286" t="str">
        <f>_xll.ohRangeRetrieveError(I12)</f>
        <v/>
      </c>
      <c r="K12" s="249"/>
    </row>
    <row r="13" spans="1:11" ht="11.25" customHeight="1" x14ac:dyDescent="0.2">
      <c r="A13" s="332"/>
      <c r="B13" s="284" t="s">
        <v>49</v>
      </c>
      <c r="C13" s="284" t="s">
        <v>177</v>
      </c>
      <c r="D13" s="284" t="s">
        <v>67</v>
      </c>
      <c r="E13" s="357" t="str">
        <f>Swap3M!F15</f>
        <v>EURAB3E8Y_Quote#0000</v>
      </c>
      <c r="F13" s="284" t="s">
        <v>91</v>
      </c>
      <c r="G13" s="357" t="str">
        <f>BasisSwapEON3M!F15</f>
        <v>EUREON3E8Y_Quote#0000</v>
      </c>
      <c r="H13" s="360" t="str">
        <f t="shared" si="0"/>
        <v>EUR1EON3E8Y_Quote</v>
      </c>
      <c r="I13" s="285" t="str">
        <f>_xll.qlCompositeQuote(H13,E13,G13,F13,Permanent,Trigger,ObjectOverwrite)</f>
        <v>EUR1EON3E8Y_Quote#0000</v>
      </c>
      <c r="J13" s="286" t="str">
        <f>_xll.ohRangeRetrieveError(I13)</f>
        <v/>
      </c>
      <c r="K13" s="249"/>
    </row>
    <row r="14" spans="1:11" ht="11.25" customHeight="1" x14ac:dyDescent="0.2">
      <c r="A14" s="332"/>
      <c r="B14" s="284" t="s">
        <v>48</v>
      </c>
      <c r="C14" s="284" t="s">
        <v>177</v>
      </c>
      <c r="D14" s="284" t="s">
        <v>67</v>
      </c>
      <c r="E14" s="357" t="str">
        <f>Swap3M!F16</f>
        <v>EURAB3E9Y_Quote#0000</v>
      </c>
      <c r="F14" s="284" t="s">
        <v>91</v>
      </c>
      <c r="G14" s="357" t="str">
        <f>BasisSwapEON3M!F16</f>
        <v>EUREON3E9Y_Quote#0000</v>
      </c>
      <c r="H14" s="360" t="str">
        <f t="shared" si="0"/>
        <v>EUR1EON3E9Y_Quote</v>
      </c>
      <c r="I14" s="285" t="str">
        <f>_xll.qlCompositeQuote(H14,E14,G14,F14,Permanent,Trigger,ObjectOverwrite)</f>
        <v>EUR1EON3E9Y_Quote#0000</v>
      </c>
      <c r="J14" s="286" t="str">
        <f>_xll.ohRangeRetrieveError(I14)</f>
        <v/>
      </c>
      <c r="K14" s="249"/>
    </row>
    <row r="15" spans="1:11" ht="11.25" customHeight="1" x14ac:dyDescent="0.2">
      <c r="A15" s="332"/>
      <c r="B15" s="284" t="s">
        <v>47</v>
      </c>
      <c r="C15" s="284" t="s">
        <v>177</v>
      </c>
      <c r="D15" s="284" t="s">
        <v>67</v>
      </c>
      <c r="E15" s="357" t="str">
        <f>Swap3M!F17</f>
        <v>EURAB3E10Y_Quote#0000</v>
      </c>
      <c r="F15" s="284" t="s">
        <v>91</v>
      </c>
      <c r="G15" s="357" t="str">
        <f>BasisSwapEON3M!F17</f>
        <v>EUREON3E10Y_Quote#0000</v>
      </c>
      <c r="H15" s="360" t="str">
        <f t="shared" si="0"/>
        <v>EUR1EON3E10Y_Quote</v>
      </c>
      <c r="I15" s="285" t="str">
        <f>_xll.qlCompositeQuote(H15,E15,G15,F15,Permanent,Trigger,ObjectOverwrite)</f>
        <v>EUR1EON3E10Y_Quote#0000</v>
      </c>
      <c r="J15" s="286" t="str">
        <f>_xll.ohRangeRetrieveError(I15)</f>
        <v/>
      </c>
      <c r="K15" s="249"/>
    </row>
    <row r="16" spans="1:11" ht="11.25" customHeight="1" x14ac:dyDescent="0.2">
      <c r="A16" s="332"/>
      <c r="B16" s="284" t="s">
        <v>46</v>
      </c>
      <c r="C16" s="284" t="s">
        <v>177</v>
      </c>
      <c r="D16" s="284" t="s">
        <v>67</v>
      </c>
      <c r="E16" s="357" t="str">
        <f>Swap3M!F18</f>
        <v>EURAB3E11Y_Quote#0000</v>
      </c>
      <c r="F16" s="284" t="s">
        <v>91</v>
      </c>
      <c r="G16" s="357" t="str">
        <f>BasisSwapEON3M!F18</f>
        <v>EUREON3E11Y_Quote#0000</v>
      </c>
      <c r="H16" s="360" t="str">
        <f t="shared" si="0"/>
        <v>EUR1EON3E11Y_Quote</v>
      </c>
      <c r="I16" s="285" t="str">
        <f>_xll.qlCompositeQuote(H16,E16,G16,F16,Permanent,Trigger,ObjectOverwrite)</f>
        <v>EUR1EON3E11Y_Quote#0000</v>
      </c>
      <c r="J16" s="286" t="str">
        <f>_xll.ohRangeRetrieveError(I16)</f>
        <v/>
      </c>
      <c r="K16" s="249"/>
    </row>
    <row r="17" spans="1:11" ht="11.25" customHeight="1" x14ac:dyDescent="0.2">
      <c r="A17" s="332"/>
      <c r="B17" s="284" t="s">
        <v>45</v>
      </c>
      <c r="C17" s="284" t="s">
        <v>177</v>
      </c>
      <c r="D17" s="284" t="s">
        <v>67</v>
      </c>
      <c r="E17" s="357" t="str">
        <f>Swap3M!F19</f>
        <v>EURAB3E12Y_Quote#0000</v>
      </c>
      <c r="F17" s="284" t="s">
        <v>91</v>
      </c>
      <c r="G17" s="357" t="str">
        <f>BasisSwapEON3M!F19</f>
        <v>EUREON3E12Y_Quote#0000</v>
      </c>
      <c r="H17" s="360" t="str">
        <f t="shared" si="0"/>
        <v>EUR1EON3E12Y_Quote</v>
      </c>
      <c r="I17" s="285" t="str">
        <f>_xll.qlCompositeQuote(H17,E17,G17,F17,Permanent,Trigger,ObjectOverwrite)</f>
        <v>EUR1EON3E12Y_Quote#0000</v>
      </c>
      <c r="J17" s="286" t="str">
        <f>_xll.ohRangeRetrieveError(I17)</f>
        <v/>
      </c>
      <c r="K17" s="249"/>
    </row>
    <row r="18" spans="1:11" ht="11.25" customHeight="1" x14ac:dyDescent="0.2">
      <c r="A18" s="332"/>
      <c r="B18" s="284" t="s">
        <v>44</v>
      </c>
      <c r="C18" s="284" t="s">
        <v>177</v>
      </c>
      <c r="D18" s="284" t="s">
        <v>67</v>
      </c>
      <c r="E18" s="357" t="str">
        <f>Swap3M!F20</f>
        <v>EURAB3E13Y_Quote#0000</v>
      </c>
      <c r="F18" s="284" t="s">
        <v>91</v>
      </c>
      <c r="G18" s="357" t="str">
        <f>BasisSwapEON3M!F20</f>
        <v>EUREON3E13Y_Quote#0000</v>
      </c>
      <c r="H18" s="360" t="str">
        <f t="shared" si="0"/>
        <v>EUR1EON3E13Y_Quote</v>
      </c>
      <c r="I18" s="285" t="str">
        <f>_xll.qlCompositeQuote(H18,E18,G18,F18,Permanent,Trigger,ObjectOverwrite)</f>
        <v>EUR1EON3E13Y_Quote#0000</v>
      </c>
      <c r="J18" s="286" t="str">
        <f>_xll.ohRangeRetrieveError(I18)</f>
        <v/>
      </c>
      <c r="K18" s="249"/>
    </row>
    <row r="19" spans="1:11" ht="11.25" customHeight="1" x14ac:dyDescent="0.2">
      <c r="A19" s="332"/>
      <c r="B19" s="284" t="s">
        <v>43</v>
      </c>
      <c r="C19" s="284" t="s">
        <v>177</v>
      </c>
      <c r="D19" s="284" t="s">
        <v>67</v>
      </c>
      <c r="E19" s="357" t="str">
        <f>Swap3M!F21</f>
        <v>EURAB3E14Y_Quote#0000</v>
      </c>
      <c r="F19" s="284" t="s">
        <v>91</v>
      </c>
      <c r="G19" s="357" t="str">
        <f>BasisSwapEON3M!F21</f>
        <v>EUREON3E14Y_Quote#0000</v>
      </c>
      <c r="H19" s="360" t="str">
        <f t="shared" si="0"/>
        <v>EUR1EON3E14Y_Quote</v>
      </c>
      <c r="I19" s="285" t="str">
        <f>_xll.qlCompositeQuote(H19,E19,G19,F19,Permanent,Trigger,ObjectOverwrite)</f>
        <v>EUR1EON3E14Y_Quote#0000</v>
      </c>
      <c r="J19" s="286" t="str">
        <f>_xll.ohRangeRetrieveError(I19)</f>
        <v/>
      </c>
      <c r="K19" s="249"/>
    </row>
    <row r="20" spans="1:11" ht="11.25" customHeight="1" x14ac:dyDescent="0.2">
      <c r="A20" s="332"/>
      <c r="B20" s="284" t="s">
        <v>42</v>
      </c>
      <c r="C20" s="284" t="s">
        <v>177</v>
      </c>
      <c r="D20" s="284" t="s">
        <v>67</v>
      </c>
      <c r="E20" s="357" t="str">
        <f>Swap3M!F22</f>
        <v>EURAB3E15Y_Quote#0000</v>
      </c>
      <c r="F20" s="284" t="s">
        <v>91</v>
      </c>
      <c r="G20" s="357" t="str">
        <f>BasisSwapEON3M!F22</f>
        <v>EUREON3E15Y_Quote#0000</v>
      </c>
      <c r="H20" s="360" t="str">
        <f t="shared" si="0"/>
        <v>EUR1EON3E15Y_Quote</v>
      </c>
      <c r="I20" s="285" t="str">
        <f>_xll.qlCompositeQuote(H20,E20,G20,F20,Permanent,Trigger,ObjectOverwrite)</f>
        <v>EUR1EON3E15Y_Quote#0000</v>
      </c>
      <c r="J20" s="286" t="str">
        <f>_xll.ohRangeRetrieveError(I20)</f>
        <v/>
      </c>
      <c r="K20" s="249"/>
    </row>
    <row r="21" spans="1:11" ht="11.25" customHeight="1" x14ac:dyDescent="0.2">
      <c r="A21" s="332"/>
      <c r="B21" s="284" t="s">
        <v>41</v>
      </c>
      <c r="C21" s="284" t="s">
        <v>177</v>
      </c>
      <c r="D21" s="284" t="s">
        <v>67</v>
      </c>
      <c r="E21" s="357" t="str">
        <f>Swap3M!F23</f>
        <v>EURAB3E16Y_Quote#0000</v>
      </c>
      <c r="F21" s="284" t="s">
        <v>91</v>
      </c>
      <c r="G21" s="357" t="str">
        <f>BasisSwapEON3M!F23</f>
        <v>EUREON3E16Y_Quote#0000</v>
      </c>
      <c r="H21" s="360" t="str">
        <f t="shared" si="0"/>
        <v>EUR1EON3E16Y_Quote</v>
      </c>
      <c r="I21" s="285" t="str">
        <f>_xll.qlCompositeQuote(H21,E21,G21,F21,Permanent,Trigger,ObjectOverwrite)</f>
        <v>EUR1EON3E16Y_Quote#0000</v>
      </c>
      <c r="J21" s="286" t="str">
        <f>_xll.ohRangeRetrieveError(I21)</f>
        <v/>
      </c>
      <c r="K21" s="249"/>
    </row>
    <row r="22" spans="1:11" ht="11.25" customHeight="1" x14ac:dyDescent="0.2">
      <c r="A22" s="332"/>
      <c r="B22" s="284" t="s">
        <v>40</v>
      </c>
      <c r="C22" s="284" t="s">
        <v>177</v>
      </c>
      <c r="D22" s="284" t="s">
        <v>67</v>
      </c>
      <c r="E22" s="357" t="str">
        <f>Swap3M!F24</f>
        <v>EURAB3E17Y_Quote#0000</v>
      </c>
      <c r="F22" s="284" t="s">
        <v>91</v>
      </c>
      <c r="G22" s="357" t="str">
        <f>BasisSwapEON3M!F24</f>
        <v>EUREON3E17Y_Quote#0000</v>
      </c>
      <c r="H22" s="360" t="str">
        <f t="shared" si="0"/>
        <v>EUR1EON3E17Y_Quote</v>
      </c>
      <c r="I22" s="285" t="str">
        <f>_xll.qlCompositeQuote(H22,E22,G22,F22,Permanent,Trigger,ObjectOverwrite)</f>
        <v>EUR1EON3E17Y_Quote#0000</v>
      </c>
      <c r="J22" s="286" t="str">
        <f>_xll.ohRangeRetrieveError(I22)</f>
        <v/>
      </c>
      <c r="K22" s="249"/>
    </row>
    <row r="23" spans="1:11" ht="11.25" customHeight="1" x14ac:dyDescent="0.2">
      <c r="A23" s="332"/>
      <c r="B23" s="284" t="s">
        <v>39</v>
      </c>
      <c r="C23" s="284" t="s">
        <v>177</v>
      </c>
      <c r="D23" s="284" t="s">
        <v>67</v>
      </c>
      <c r="E23" s="357" t="str">
        <f>Swap3M!F25</f>
        <v>EURAB3E18Y_Quote#0000</v>
      </c>
      <c r="F23" s="284" t="s">
        <v>91</v>
      </c>
      <c r="G23" s="357" t="str">
        <f>BasisSwapEON3M!F25</f>
        <v>EUREON3E18Y_Quote#0000</v>
      </c>
      <c r="H23" s="360" t="str">
        <f t="shared" si="0"/>
        <v>EUR1EON3E18Y_Quote</v>
      </c>
      <c r="I23" s="285" t="str">
        <f>_xll.qlCompositeQuote(H23,E23,G23,F23,Permanent,Trigger,ObjectOverwrite)</f>
        <v>EUR1EON3E18Y_Quote#0000</v>
      </c>
      <c r="J23" s="286" t="str">
        <f>_xll.ohRangeRetrieveError(I23)</f>
        <v/>
      </c>
      <c r="K23" s="249"/>
    </row>
    <row r="24" spans="1:11" ht="11.25" customHeight="1" x14ac:dyDescent="0.2">
      <c r="A24" s="332"/>
      <c r="B24" s="284" t="s">
        <v>38</v>
      </c>
      <c r="C24" s="284" t="s">
        <v>177</v>
      </c>
      <c r="D24" s="284" t="s">
        <v>67</v>
      </c>
      <c r="E24" s="357" t="str">
        <f>Swap3M!F26</f>
        <v>EURAB3E19Y_Quote#0000</v>
      </c>
      <c r="F24" s="284" t="s">
        <v>91</v>
      </c>
      <c r="G24" s="357" t="str">
        <f>BasisSwapEON3M!F26</f>
        <v>EUREON3E19Y_Quote#0000</v>
      </c>
      <c r="H24" s="360" t="str">
        <f t="shared" si="0"/>
        <v>EUR1EON3E19Y_Quote</v>
      </c>
      <c r="I24" s="285" t="str">
        <f>_xll.qlCompositeQuote(H24,E24,G24,F24,Permanent,Trigger,ObjectOverwrite)</f>
        <v>EUR1EON3E19Y_Quote#0000</v>
      </c>
      <c r="J24" s="286" t="str">
        <f>_xll.ohRangeRetrieveError(I24)</f>
        <v/>
      </c>
      <c r="K24" s="249"/>
    </row>
    <row r="25" spans="1:11" ht="11.25" customHeight="1" x14ac:dyDescent="0.2">
      <c r="A25" s="332"/>
      <c r="B25" s="284" t="s">
        <v>37</v>
      </c>
      <c r="C25" s="284" t="s">
        <v>177</v>
      </c>
      <c r="D25" s="284" t="s">
        <v>67</v>
      </c>
      <c r="E25" s="357" t="str">
        <f>Swap3M!F27</f>
        <v>EURAB3E20Y_Quote#0000</v>
      </c>
      <c r="F25" s="284" t="s">
        <v>91</v>
      </c>
      <c r="G25" s="357" t="str">
        <f>BasisSwapEON3M!F27</f>
        <v>EUREON3E20Y_Quote#0000</v>
      </c>
      <c r="H25" s="360" t="str">
        <f t="shared" si="0"/>
        <v>EUR1EON3E20Y_Quote</v>
      </c>
      <c r="I25" s="285" t="str">
        <f>_xll.qlCompositeQuote(H25,E25,G25,F25,Permanent,Trigger,ObjectOverwrite)</f>
        <v>EUR1EON3E20Y_Quote#0000</v>
      </c>
      <c r="J25" s="286" t="str">
        <f>_xll.ohRangeRetrieveError(I25)</f>
        <v/>
      </c>
      <c r="K25" s="249"/>
    </row>
    <row r="26" spans="1:11" ht="11.25" customHeight="1" x14ac:dyDescent="0.2">
      <c r="A26" s="332"/>
      <c r="B26" s="284" t="s">
        <v>36</v>
      </c>
      <c r="C26" s="284" t="s">
        <v>177</v>
      </c>
      <c r="D26" s="284" t="s">
        <v>67</v>
      </c>
      <c r="E26" s="357" t="str">
        <f>Swap3M!F28</f>
        <v>EURAB3E21Y_Quote#0000</v>
      </c>
      <c r="F26" s="284" t="s">
        <v>91</v>
      </c>
      <c r="G26" s="357" t="str">
        <f>BasisSwapEON3M!F28</f>
        <v>EUREON3E21Y_Quote#0000</v>
      </c>
      <c r="H26" s="360" t="str">
        <f t="shared" si="0"/>
        <v>EUR1EON3E21Y_Quote</v>
      </c>
      <c r="I26" s="285" t="str">
        <f>_xll.qlCompositeQuote(H26,E26,G26,F26,Permanent,Trigger,ObjectOverwrite)</f>
        <v>EUR1EON3E21Y_Quote#0000</v>
      </c>
      <c r="J26" s="286" t="str">
        <f>_xll.ohRangeRetrieveError(I26)</f>
        <v/>
      </c>
      <c r="K26" s="249"/>
    </row>
    <row r="27" spans="1:11" ht="11.25" customHeight="1" x14ac:dyDescent="0.2">
      <c r="A27" s="332"/>
      <c r="B27" s="284" t="s">
        <v>35</v>
      </c>
      <c r="C27" s="284" t="s">
        <v>177</v>
      </c>
      <c r="D27" s="284" t="s">
        <v>67</v>
      </c>
      <c r="E27" s="357" t="str">
        <f>Swap3M!F29</f>
        <v>EURAB3E22Y_Quote#0000</v>
      </c>
      <c r="F27" s="284" t="s">
        <v>91</v>
      </c>
      <c r="G27" s="357" t="str">
        <f>BasisSwapEON3M!F29</f>
        <v>EUREON3E22Y_Quote#0000</v>
      </c>
      <c r="H27" s="360" t="str">
        <f t="shared" si="0"/>
        <v>EUR1EON3E22Y_Quote</v>
      </c>
      <c r="I27" s="285" t="str">
        <f>_xll.qlCompositeQuote(H27,E27,G27,F27,Permanent,Trigger,ObjectOverwrite)</f>
        <v>EUR1EON3E22Y_Quote#0000</v>
      </c>
      <c r="J27" s="286" t="str">
        <f>_xll.ohRangeRetrieveError(I27)</f>
        <v/>
      </c>
      <c r="K27" s="249"/>
    </row>
    <row r="28" spans="1:11" ht="11.25" customHeight="1" x14ac:dyDescent="0.2">
      <c r="A28" s="332"/>
      <c r="B28" s="284" t="s">
        <v>34</v>
      </c>
      <c r="C28" s="284" t="s">
        <v>177</v>
      </c>
      <c r="D28" s="284" t="s">
        <v>67</v>
      </c>
      <c r="E28" s="357" t="str">
        <f>Swap3M!F30</f>
        <v>EURAB3E23Y_Quote#0000</v>
      </c>
      <c r="F28" s="284" t="s">
        <v>91</v>
      </c>
      <c r="G28" s="357" t="str">
        <f>BasisSwapEON3M!F30</f>
        <v>EUREON3E23Y_Quote#0000</v>
      </c>
      <c r="H28" s="360" t="str">
        <f t="shared" si="0"/>
        <v>EUR1EON3E23Y_Quote</v>
      </c>
      <c r="I28" s="285" t="str">
        <f>_xll.qlCompositeQuote(H28,E28,G28,F28,Permanent,Trigger,ObjectOverwrite)</f>
        <v>EUR1EON3E23Y_Quote#0000</v>
      </c>
      <c r="J28" s="286" t="str">
        <f>_xll.ohRangeRetrieveError(I28)</f>
        <v/>
      </c>
      <c r="K28" s="249"/>
    </row>
    <row r="29" spans="1:11" ht="11.25" customHeight="1" x14ac:dyDescent="0.2">
      <c r="A29" s="332"/>
      <c r="B29" s="284" t="s">
        <v>33</v>
      </c>
      <c r="C29" s="284" t="s">
        <v>177</v>
      </c>
      <c r="D29" s="284" t="s">
        <v>67</v>
      </c>
      <c r="E29" s="357" t="str">
        <f>Swap3M!F31</f>
        <v>EURAB3E24Y_Quote#0000</v>
      </c>
      <c r="F29" s="284" t="s">
        <v>91</v>
      </c>
      <c r="G29" s="357" t="str">
        <f>BasisSwapEON3M!F31</f>
        <v>EUREON3E24Y_Quote#0000</v>
      </c>
      <c r="H29" s="360" t="str">
        <f t="shared" si="0"/>
        <v>EUR1EON3E24Y_Quote</v>
      </c>
      <c r="I29" s="285" t="str">
        <f>_xll.qlCompositeQuote(H29,E29,G29,F29,Permanent,Trigger,ObjectOverwrite)</f>
        <v>EUR1EON3E24Y_Quote#0000</v>
      </c>
      <c r="J29" s="286" t="str">
        <f>_xll.ohRangeRetrieveError(I29)</f>
        <v/>
      </c>
      <c r="K29" s="249"/>
    </row>
    <row r="30" spans="1:11" ht="11.25" customHeight="1" x14ac:dyDescent="0.2">
      <c r="A30" s="332"/>
      <c r="B30" s="284" t="s">
        <v>32</v>
      </c>
      <c r="C30" s="284" t="s">
        <v>177</v>
      </c>
      <c r="D30" s="284" t="s">
        <v>67</v>
      </c>
      <c r="E30" s="357" t="str">
        <f>Swap3M!F32</f>
        <v>EURAB3E25Y_Quote#0000</v>
      </c>
      <c r="F30" s="284" t="s">
        <v>91</v>
      </c>
      <c r="G30" s="357" t="str">
        <f>BasisSwapEON3M!F32</f>
        <v>EUREON3E25Y_Quote#0000</v>
      </c>
      <c r="H30" s="360" t="str">
        <f t="shared" si="0"/>
        <v>EUR1EON3E25Y_Quote</v>
      </c>
      <c r="I30" s="285" t="str">
        <f>_xll.qlCompositeQuote(H30,E30,G30,F30,Permanent,Trigger,ObjectOverwrite)</f>
        <v>EUR1EON3E25Y_Quote#0000</v>
      </c>
      <c r="J30" s="286" t="str">
        <f>_xll.ohRangeRetrieveError(I30)</f>
        <v/>
      </c>
      <c r="K30" s="249"/>
    </row>
    <row r="31" spans="1:11" ht="11.25" customHeight="1" x14ac:dyDescent="0.2">
      <c r="A31" s="332"/>
      <c r="B31" s="284" t="s">
        <v>31</v>
      </c>
      <c r="C31" s="284" t="s">
        <v>177</v>
      </c>
      <c r="D31" s="284" t="s">
        <v>67</v>
      </c>
      <c r="E31" s="357" t="str">
        <f>Swap3M!F33</f>
        <v>EURAB3E26Y_Quote#0000</v>
      </c>
      <c r="F31" s="284" t="s">
        <v>91</v>
      </c>
      <c r="G31" s="357" t="str">
        <f>BasisSwapEON3M!F33</f>
        <v>EUREON3E26Y_Quote#0000</v>
      </c>
      <c r="H31" s="360" t="str">
        <f t="shared" si="0"/>
        <v>EUR1EON3E26Y_Quote</v>
      </c>
      <c r="I31" s="285" t="str">
        <f>_xll.qlCompositeQuote(H31,E31,G31,F31,Permanent,Trigger,ObjectOverwrite)</f>
        <v>EUR1EON3E26Y_Quote#0000</v>
      </c>
      <c r="J31" s="286" t="str">
        <f>_xll.ohRangeRetrieveError(I31)</f>
        <v/>
      </c>
      <c r="K31" s="249"/>
    </row>
    <row r="32" spans="1:11" ht="11.25" customHeight="1" x14ac:dyDescent="0.2">
      <c r="A32" s="332"/>
      <c r="B32" s="284" t="s">
        <v>30</v>
      </c>
      <c r="C32" s="284" t="s">
        <v>177</v>
      </c>
      <c r="D32" s="284" t="s">
        <v>67</v>
      </c>
      <c r="E32" s="357" t="str">
        <f>Swap3M!F34</f>
        <v>EURAB3E27Y_Quote#0000</v>
      </c>
      <c r="F32" s="284" t="s">
        <v>91</v>
      </c>
      <c r="G32" s="357" t="str">
        <f>BasisSwapEON3M!F34</f>
        <v>EUREON3E27Y_Quote#0000</v>
      </c>
      <c r="H32" s="360" t="str">
        <f t="shared" si="0"/>
        <v>EUR1EON3E27Y_Quote</v>
      </c>
      <c r="I32" s="285" t="str">
        <f>_xll.qlCompositeQuote(H32,E32,G32,F32,Permanent,Trigger,ObjectOverwrite)</f>
        <v>EUR1EON3E27Y_Quote#0000</v>
      </c>
      <c r="J32" s="286" t="str">
        <f>_xll.ohRangeRetrieveError(I32)</f>
        <v/>
      </c>
      <c r="K32" s="249"/>
    </row>
    <row r="33" spans="1:11" ht="11.25" customHeight="1" x14ac:dyDescent="0.2">
      <c r="A33" s="332"/>
      <c r="B33" s="284" t="s">
        <v>29</v>
      </c>
      <c r="C33" s="284" t="s">
        <v>177</v>
      </c>
      <c r="D33" s="284" t="s">
        <v>67</v>
      </c>
      <c r="E33" s="357" t="str">
        <f>Swap3M!F35</f>
        <v>EURAB3E28Y_Quote#0000</v>
      </c>
      <c r="F33" s="284" t="s">
        <v>91</v>
      </c>
      <c r="G33" s="357" t="str">
        <f>BasisSwapEON3M!F35</f>
        <v>EUREON3E28Y_Quote#0000</v>
      </c>
      <c r="H33" s="360" t="str">
        <f t="shared" si="0"/>
        <v>EUR1EON3E28Y_Quote</v>
      </c>
      <c r="I33" s="285" t="str">
        <f>_xll.qlCompositeQuote(H33,E33,G33,F33,Permanent,Trigger,ObjectOverwrite)</f>
        <v>EUR1EON3E28Y_Quote#0000</v>
      </c>
      <c r="J33" s="286" t="str">
        <f>_xll.ohRangeRetrieveError(I33)</f>
        <v/>
      </c>
      <c r="K33" s="249"/>
    </row>
    <row r="34" spans="1:11" ht="11.25" customHeight="1" x14ac:dyDescent="0.2">
      <c r="A34" s="332"/>
      <c r="B34" s="284" t="s">
        <v>28</v>
      </c>
      <c r="C34" s="284" t="s">
        <v>177</v>
      </c>
      <c r="D34" s="284" t="s">
        <v>67</v>
      </c>
      <c r="E34" s="357" t="str">
        <f>Swap3M!F36</f>
        <v>EURAB3E29Y_Quote#0000</v>
      </c>
      <c r="F34" s="284" t="s">
        <v>91</v>
      </c>
      <c r="G34" s="357" t="str">
        <f>BasisSwapEON3M!F36</f>
        <v>EUREON3E29Y_Quote#0000</v>
      </c>
      <c r="H34" s="360" t="str">
        <f t="shared" si="0"/>
        <v>EUR1EON3E29Y_Quote</v>
      </c>
      <c r="I34" s="285" t="str">
        <f>_xll.qlCompositeQuote(H34,E34,G34,F34,Permanent,Trigger,ObjectOverwrite)</f>
        <v>EUR1EON3E29Y_Quote#0000</v>
      </c>
      <c r="J34" s="286" t="str">
        <f>_xll.ohRangeRetrieveError(I34)</f>
        <v/>
      </c>
      <c r="K34" s="249"/>
    </row>
    <row r="35" spans="1:11" ht="11.25" customHeight="1" x14ac:dyDescent="0.2">
      <c r="A35" s="332"/>
      <c r="B35" s="284" t="s">
        <v>27</v>
      </c>
      <c r="C35" s="284" t="s">
        <v>177</v>
      </c>
      <c r="D35" s="284" t="s">
        <v>67</v>
      </c>
      <c r="E35" s="357" t="str">
        <f>Swap3M!F37</f>
        <v>EURAB3E30Y_Quote#0000</v>
      </c>
      <c r="F35" s="284" t="s">
        <v>91</v>
      </c>
      <c r="G35" s="357" t="str">
        <f>BasisSwapEON3M!F37</f>
        <v>EUREON3E30Y_Quote#0000</v>
      </c>
      <c r="H35" s="360" t="str">
        <f t="shared" si="0"/>
        <v>EUR1EON3E30Y_Quote</v>
      </c>
      <c r="I35" s="285" t="str">
        <f>_xll.qlCompositeQuote(H35,E35,G35,F35,Permanent,Trigger,ObjectOverwrite)</f>
        <v>EUR1EON3E30Y_Quote#0000</v>
      </c>
      <c r="J35" s="286" t="str">
        <f>_xll.ohRangeRetrieveError(I35)</f>
        <v/>
      </c>
      <c r="K35" s="249"/>
    </row>
    <row r="36" spans="1:11" ht="11.25" customHeight="1" x14ac:dyDescent="0.2">
      <c r="A36" s="332"/>
      <c r="B36" s="284" t="s">
        <v>26</v>
      </c>
      <c r="C36" s="284" t="s">
        <v>177</v>
      </c>
      <c r="D36" s="284" t="s">
        <v>67</v>
      </c>
      <c r="E36" s="357" t="str">
        <f>Swap3M!F38</f>
        <v>EURAB3E35Y_Quote#0000</v>
      </c>
      <c r="F36" s="284" t="s">
        <v>91</v>
      </c>
      <c r="G36" s="357" t="str">
        <f>BasisSwapEON3M!F38</f>
        <v>EUREON3E35Y_Quote#0000</v>
      </c>
      <c r="H36" s="360" t="str">
        <f t="shared" si="0"/>
        <v>EUR1EON3E35Y_Quote</v>
      </c>
      <c r="I36" s="285" t="str">
        <f>_xll.qlCompositeQuote(H36,E36,G36,F36,Permanent,Trigger,ObjectOverwrite)</f>
        <v>EUR1EON3E35Y_Quote#0000</v>
      </c>
      <c r="J36" s="286" t="str">
        <f>_xll.ohRangeRetrieveError(I36)</f>
        <v/>
      </c>
      <c r="K36" s="249"/>
    </row>
    <row r="37" spans="1:11" ht="11.25" customHeight="1" x14ac:dyDescent="0.2">
      <c r="A37" s="332"/>
      <c r="B37" s="284" t="s">
        <v>25</v>
      </c>
      <c r="C37" s="284" t="s">
        <v>177</v>
      </c>
      <c r="D37" s="284" t="s">
        <v>67</v>
      </c>
      <c r="E37" s="357" t="str">
        <f>Swap3M!F39</f>
        <v>EURAB3E40Y_Quote#0000</v>
      </c>
      <c r="F37" s="284" t="s">
        <v>91</v>
      </c>
      <c r="G37" s="357" t="str">
        <f>BasisSwapEON3M!F39</f>
        <v>EUREON3E40Y_Quote#0000</v>
      </c>
      <c r="H37" s="360" t="str">
        <f t="shared" si="0"/>
        <v>EUR1EON3E40Y_Quote</v>
      </c>
      <c r="I37" s="285" t="str">
        <f>_xll.qlCompositeQuote(H37,E37,G37,F37,Permanent,Trigger,ObjectOverwrite)</f>
        <v>EUR1EON3E40Y_Quote#0000</v>
      </c>
      <c r="J37" s="286" t="str">
        <f>_xll.ohRangeRetrieveError(I37)</f>
        <v/>
      </c>
      <c r="K37" s="249"/>
    </row>
    <row r="38" spans="1:11" ht="11.25" customHeight="1" x14ac:dyDescent="0.2">
      <c r="A38" s="332"/>
      <c r="B38" s="284" t="s">
        <v>24</v>
      </c>
      <c r="C38" s="284" t="s">
        <v>177</v>
      </c>
      <c r="D38" s="284" t="s">
        <v>67</v>
      </c>
      <c r="E38" s="357" t="str">
        <f>Swap3M!F40</f>
        <v>EURAB3E50Y_Quote#0000</v>
      </c>
      <c r="F38" s="284" t="s">
        <v>91</v>
      </c>
      <c r="G38" s="357" t="str">
        <f>BasisSwapEON3M!F40</f>
        <v>EUREON3E50Y_Quote#0000</v>
      </c>
      <c r="H38" s="360" t="str">
        <f t="shared" si="0"/>
        <v>EUR1EON3E50Y_Quote</v>
      </c>
      <c r="I38" s="285" t="str">
        <f>_xll.qlCompositeQuote(H38,E38,G38,F38,Permanent,Trigger,ObjectOverwrite)</f>
        <v>EUR1EON3E50Y_Quote#0000</v>
      </c>
      <c r="J38" s="286" t="str">
        <f>_xll.ohRangeRetrieveError(I38)</f>
        <v/>
      </c>
      <c r="K38" s="249"/>
    </row>
    <row r="39" spans="1:11" ht="11.25" customHeight="1" x14ac:dyDescent="0.2">
      <c r="A39" s="332"/>
      <c r="B39" s="288" t="s">
        <v>23</v>
      </c>
      <c r="C39" s="288" t="s">
        <v>177</v>
      </c>
      <c r="D39" s="288" t="s">
        <v>67</v>
      </c>
      <c r="E39" s="358" t="str">
        <f>Swap3M!F41</f>
        <v>EURAB3E60Y_Quote#0000</v>
      </c>
      <c r="F39" s="288" t="s">
        <v>91</v>
      </c>
      <c r="G39" s="358" t="str">
        <f>BasisSwapEON3M!F41</f>
        <v>EUREON3E60Y_Quote#0000</v>
      </c>
      <c r="H39" s="361" t="str">
        <f t="shared" si="0"/>
        <v>EUR1EON3E60Y_Quote</v>
      </c>
      <c r="I39" s="289" t="str">
        <f>_xll.qlCompositeQuote(H39,E39,G39,F39,Permanent,Trigger,ObjectOverwrite)</f>
        <v>EUR1EON3E60Y_Quote#0000</v>
      </c>
      <c r="J39" s="290" t="str">
        <f>_xll.ohRangeRetrieveError(I39)</f>
        <v/>
      </c>
      <c r="K39" s="249"/>
    </row>
    <row r="40" spans="1:11" ht="11.25" customHeight="1" x14ac:dyDescent="0.2">
      <c r="A40" s="250"/>
      <c r="B40" s="251"/>
      <c r="C40" s="251"/>
      <c r="D40" s="251"/>
      <c r="E40" s="251"/>
      <c r="F40" s="251"/>
      <c r="G40" s="251"/>
      <c r="H40" s="251"/>
      <c r="I40" s="251"/>
      <c r="J40" s="252"/>
      <c r="K40" s="253"/>
    </row>
    <row r="41" spans="1:11" ht="11.25" customHeight="1" x14ac:dyDescent="0.2"/>
  </sheetData>
  <pageMargins left="0.75" right="0.75" top="1" bottom="1" header="0.5" footer="0.5"/>
  <pageSetup paperSize="9" orientation="portrait"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4"/>
  <dimension ref="A1:K40"/>
  <sheetViews>
    <sheetView workbookViewId="0">
      <selection activeCell="J2" sqref="J2"/>
    </sheetView>
  </sheetViews>
  <sheetFormatPr defaultRowHeight="11.25" customHeight="1"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231</v>
      </c>
      <c r="I2" s="220" t="s">
        <v>201</v>
      </c>
      <c r="J2" s="246" t="s">
        <v>202</v>
      </c>
      <c r="K2" s="249"/>
    </row>
    <row r="3" spans="1:11" ht="11.25" customHeight="1" x14ac:dyDescent="0.2">
      <c r="A3" s="332"/>
      <c r="B3" s="279" t="s">
        <v>5</v>
      </c>
      <c r="C3" s="279" t="s">
        <v>86</v>
      </c>
      <c r="D3" s="279" t="s">
        <v>62</v>
      </c>
      <c r="E3" s="356" t="str">
        <f>Swap6M!F5</f>
        <v>EURAB6E1Y_Quote#0000</v>
      </c>
      <c r="F3" s="279" t="s">
        <v>91</v>
      </c>
      <c r="G3" s="356" t="str">
        <f>BasisSwap1MxM!F5</f>
        <v>EUR1E6E1Y_Quote#0000</v>
      </c>
      <c r="H3" s="280" t="str">
        <f t="shared" ref="H3:H39" si="0">Currency&amp;$C3&amp;$D3&amp;"BASIS"&amp;$B3&amp;QuoteSuffix</f>
        <v>EURAB1EBASIS1Y_Quote</v>
      </c>
      <c r="I3" s="280" t="str">
        <f>_xll.qlCompositeQuote(H3,E3,G3,F3,Permanent,Trigger,ObjectOverwrite)</f>
        <v>EURAB1EBASIS1Y_Quote#0000</v>
      </c>
      <c r="J3" s="281" t="str">
        <f>_xll.ohRangeRetrieveError(I3)</f>
        <v/>
      </c>
      <c r="K3" s="249"/>
    </row>
    <row r="4" spans="1:11" ht="11.25" customHeight="1" x14ac:dyDescent="0.2">
      <c r="A4" s="332"/>
      <c r="B4" s="284" t="s">
        <v>65</v>
      </c>
      <c r="C4" s="284" t="s">
        <v>86</v>
      </c>
      <c r="D4" s="284" t="s">
        <v>62</v>
      </c>
      <c r="E4" s="357" t="str">
        <f>Swap6M!F6</f>
        <v>EURAB6E15M_Quote#0000</v>
      </c>
      <c r="F4" s="284" t="s">
        <v>91</v>
      </c>
      <c r="G4" s="357" t="str">
        <f>BasisSwap1MxM!F6</f>
        <v>EUR1E6E15M_Quote#0000</v>
      </c>
      <c r="H4" s="285" t="str">
        <f t="shared" si="0"/>
        <v>EURAB1EBASIS15M_Quote</v>
      </c>
      <c r="I4" s="285" t="str">
        <f>_xll.qlCompositeQuote(H4,E4,G4,F4,Permanent,Trigger,ObjectOverwrite)</f>
        <v>EURAB1EBASIS15M_Quote#0000</v>
      </c>
      <c r="J4" s="286" t="str">
        <f>_xll.ohRangeRetrieveError(I4)</f>
        <v/>
      </c>
      <c r="K4" s="249"/>
    </row>
    <row r="5" spans="1:11" ht="11.25" customHeight="1" x14ac:dyDescent="0.2">
      <c r="A5" s="332"/>
      <c r="B5" s="284" t="s">
        <v>64</v>
      </c>
      <c r="C5" s="284" t="s">
        <v>86</v>
      </c>
      <c r="D5" s="284" t="s">
        <v>62</v>
      </c>
      <c r="E5" s="357" t="str">
        <f>Swap6M!F7</f>
        <v>EURAB6E18M_Quote#0000</v>
      </c>
      <c r="F5" s="284" t="s">
        <v>91</v>
      </c>
      <c r="G5" s="357" t="str">
        <f>BasisSwap1MxM!F7</f>
        <v>EUR1E6E18M_Quote#0000</v>
      </c>
      <c r="H5" s="285" t="str">
        <f t="shared" si="0"/>
        <v>EURAB1EBASIS18M_Quote</v>
      </c>
      <c r="I5" s="285" t="str">
        <f>_xll.qlCompositeQuote(H5,E5,G5,F5,Permanent,Trigger,ObjectOverwrite)</f>
        <v>EURAB1EBASIS18M_Quote#0000</v>
      </c>
      <c r="J5" s="286" t="str">
        <f>_xll.ohRangeRetrieveError(I5)</f>
        <v/>
      </c>
      <c r="K5" s="249"/>
    </row>
    <row r="6" spans="1:11" ht="11.25" customHeight="1" x14ac:dyDescent="0.2">
      <c r="A6" s="332"/>
      <c r="B6" s="284" t="s">
        <v>63</v>
      </c>
      <c r="C6" s="284" t="s">
        <v>86</v>
      </c>
      <c r="D6" s="284" t="s">
        <v>62</v>
      </c>
      <c r="E6" s="357" t="str">
        <f>Swap6M!F8</f>
        <v>EURAB6E21M_Quote#0000</v>
      </c>
      <c r="F6" s="284" t="s">
        <v>91</v>
      </c>
      <c r="G6" s="357" t="str">
        <f>BasisSwap1MxM!F8</f>
        <v>EUR1E6E21M_Quote#0000</v>
      </c>
      <c r="H6" s="285" t="str">
        <f t="shared" si="0"/>
        <v>EURAB1EBASIS21M_Quote</v>
      </c>
      <c r="I6" s="285" t="str">
        <f>_xll.qlCompositeQuote(H6,E6,G6,F6,Permanent,Trigger,ObjectOverwrite)</f>
        <v>EURAB1EBASIS21M_Quote#0000</v>
      </c>
      <c r="J6" s="286" t="str">
        <f>_xll.ohRangeRetrieveError(I6)</f>
        <v/>
      </c>
      <c r="K6" s="249"/>
    </row>
    <row r="7" spans="1:11" ht="11.25" customHeight="1" x14ac:dyDescent="0.2">
      <c r="A7" s="332"/>
      <c r="B7" s="284" t="s">
        <v>55</v>
      </c>
      <c r="C7" s="284" t="s">
        <v>86</v>
      </c>
      <c r="D7" s="284" t="s">
        <v>62</v>
      </c>
      <c r="E7" s="357" t="str">
        <f>Swap6M!F9</f>
        <v>EURAB6E2Y_Quote#0000</v>
      </c>
      <c r="F7" s="284" t="s">
        <v>91</v>
      </c>
      <c r="G7" s="357" t="str">
        <f>BasisSwap1MxM!F9</f>
        <v>EUR1E6E2Y_Quote#0000</v>
      </c>
      <c r="H7" s="285" t="str">
        <f t="shared" si="0"/>
        <v>EURAB1EBASIS2Y_Quote</v>
      </c>
      <c r="I7" s="285" t="str">
        <f>_xll.qlCompositeQuote(H7,E7,G7,F7,Permanent,Trigger,ObjectOverwrite)</f>
        <v>EURAB1EBASIS2Y_Quote#0000</v>
      </c>
      <c r="J7" s="286" t="str">
        <f>_xll.ohRangeRetrieveError(I7)</f>
        <v/>
      </c>
      <c r="K7" s="249"/>
    </row>
    <row r="8" spans="1:11" ht="11.25" customHeight="1" x14ac:dyDescent="0.2">
      <c r="A8" s="332"/>
      <c r="B8" s="284" t="s">
        <v>54</v>
      </c>
      <c r="C8" s="284" t="s">
        <v>86</v>
      </c>
      <c r="D8" s="284" t="s">
        <v>62</v>
      </c>
      <c r="E8" s="357" t="str">
        <f>Swap6M!F10</f>
        <v>EURAB6E3Y_Quote#0000</v>
      </c>
      <c r="F8" s="284" t="s">
        <v>91</v>
      </c>
      <c r="G8" s="357" t="str">
        <f>BasisSwap1MxM!F10</f>
        <v>EUR1E6E3Y_Quote#0000</v>
      </c>
      <c r="H8" s="285" t="str">
        <f t="shared" si="0"/>
        <v>EURAB1EBASIS3Y_Quote</v>
      </c>
      <c r="I8" s="285" t="str">
        <f>_xll.qlCompositeQuote(H8,E8,G8,F8,Permanent,Trigger,ObjectOverwrite)</f>
        <v>EURAB1EBASIS3Y_Quote#0000</v>
      </c>
      <c r="J8" s="286" t="str">
        <f>_xll.ohRangeRetrieveError(I8)</f>
        <v/>
      </c>
      <c r="K8" s="249"/>
    </row>
    <row r="9" spans="1:11" ht="11.25" customHeight="1" x14ac:dyDescent="0.2">
      <c r="A9" s="332"/>
      <c r="B9" s="284" t="s">
        <v>53</v>
      </c>
      <c r="C9" s="284" t="s">
        <v>86</v>
      </c>
      <c r="D9" s="284" t="s">
        <v>62</v>
      </c>
      <c r="E9" s="357" t="str">
        <f>Swap6M!F11</f>
        <v>EURAB6E4Y_Quote#0000</v>
      </c>
      <c r="F9" s="284" t="s">
        <v>91</v>
      </c>
      <c r="G9" s="357" t="str">
        <f>BasisSwap1MxM!F11</f>
        <v>EUR1E6E4Y_Quote#0000</v>
      </c>
      <c r="H9" s="285" t="str">
        <f t="shared" si="0"/>
        <v>EURAB1EBASIS4Y_Quote</v>
      </c>
      <c r="I9" s="285" t="str">
        <f>_xll.qlCompositeQuote(H9,E9,G9,F9,Permanent,Trigger,ObjectOverwrite)</f>
        <v>EURAB1EBASIS4Y_Quote#0000</v>
      </c>
      <c r="J9" s="286" t="str">
        <f>_xll.ohRangeRetrieveError(I9)</f>
        <v/>
      </c>
      <c r="K9" s="249"/>
    </row>
    <row r="10" spans="1:11" ht="11.25" customHeight="1" x14ac:dyDescent="0.2">
      <c r="A10" s="332"/>
      <c r="B10" s="284" t="s">
        <v>52</v>
      </c>
      <c r="C10" s="284" t="s">
        <v>86</v>
      </c>
      <c r="D10" s="284" t="s">
        <v>62</v>
      </c>
      <c r="E10" s="357" t="str">
        <f>Swap6M!F12</f>
        <v>EURAB6E5Y_Quote#0000</v>
      </c>
      <c r="F10" s="284" t="s">
        <v>91</v>
      </c>
      <c r="G10" s="357" t="str">
        <f>BasisSwap1MxM!F12</f>
        <v>EUR1E6E5Y_Quote#0000</v>
      </c>
      <c r="H10" s="285" t="str">
        <f t="shared" si="0"/>
        <v>EURAB1EBASIS5Y_Quote</v>
      </c>
      <c r="I10" s="285" t="str">
        <f>_xll.qlCompositeQuote(H10,E10,G10,F10,Permanent,Trigger,ObjectOverwrite)</f>
        <v>EURAB1EBASIS5Y_Quote#0000</v>
      </c>
      <c r="J10" s="286" t="str">
        <f>_xll.ohRangeRetrieveError(I10)</f>
        <v/>
      </c>
      <c r="K10" s="249"/>
    </row>
    <row r="11" spans="1:11" ht="11.25" customHeight="1" x14ac:dyDescent="0.2">
      <c r="A11" s="332"/>
      <c r="B11" s="284" t="s">
        <v>51</v>
      </c>
      <c r="C11" s="284" t="s">
        <v>86</v>
      </c>
      <c r="D11" s="284" t="s">
        <v>62</v>
      </c>
      <c r="E11" s="357" t="str">
        <f>Swap6M!F13</f>
        <v>EURAB6E6Y_Quote#0000</v>
      </c>
      <c r="F11" s="284" t="s">
        <v>91</v>
      </c>
      <c r="G11" s="357" t="str">
        <f>BasisSwap1MxM!F13</f>
        <v>EUR1E6E6Y_Quote#0000</v>
      </c>
      <c r="H11" s="285" t="str">
        <f t="shared" si="0"/>
        <v>EURAB1EBASIS6Y_Quote</v>
      </c>
      <c r="I11" s="285" t="str">
        <f>_xll.qlCompositeQuote(H11,E11,G11,F11,Permanent,Trigger,ObjectOverwrite)</f>
        <v>EURAB1EBASIS6Y_Quote#0000</v>
      </c>
      <c r="J11" s="286" t="str">
        <f>_xll.ohRangeRetrieveError(I11)</f>
        <v/>
      </c>
      <c r="K11" s="249"/>
    </row>
    <row r="12" spans="1:11" ht="11.25" customHeight="1" x14ac:dyDescent="0.2">
      <c r="A12" s="332"/>
      <c r="B12" s="284" t="s">
        <v>50</v>
      </c>
      <c r="C12" s="284" t="s">
        <v>86</v>
      </c>
      <c r="D12" s="284" t="s">
        <v>62</v>
      </c>
      <c r="E12" s="357" t="str">
        <f>Swap6M!F14</f>
        <v>EURAB6E7Y_Quote#0000</v>
      </c>
      <c r="F12" s="284" t="s">
        <v>91</v>
      </c>
      <c r="G12" s="357" t="str">
        <f>BasisSwap1MxM!F14</f>
        <v>EUR1E6E7Y_Quote#0000</v>
      </c>
      <c r="H12" s="285" t="str">
        <f t="shared" si="0"/>
        <v>EURAB1EBASIS7Y_Quote</v>
      </c>
      <c r="I12" s="285" t="str">
        <f>_xll.qlCompositeQuote(H12,E12,G12,F12,Permanent,Trigger,ObjectOverwrite)</f>
        <v>EURAB1EBASIS7Y_Quote#0000</v>
      </c>
      <c r="J12" s="286" t="str">
        <f>_xll.ohRangeRetrieveError(I12)</f>
        <v/>
      </c>
      <c r="K12" s="249"/>
    </row>
    <row r="13" spans="1:11" ht="11.25" customHeight="1" x14ac:dyDescent="0.2">
      <c r="A13" s="332"/>
      <c r="B13" s="284" t="s">
        <v>49</v>
      </c>
      <c r="C13" s="284" t="s">
        <v>86</v>
      </c>
      <c r="D13" s="284" t="s">
        <v>62</v>
      </c>
      <c r="E13" s="357" t="str">
        <f>Swap6M!F15</f>
        <v>EURAB6E8Y_Quote#0000</v>
      </c>
      <c r="F13" s="284" t="s">
        <v>91</v>
      </c>
      <c r="G13" s="357" t="str">
        <f>BasisSwap1MxM!F15</f>
        <v>EUR1E6E8Y_Quote#0000</v>
      </c>
      <c r="H13" s="285" t="str">
        <f t="shared" si="0"/>
        <v>EURAB1EBASIS8Y_Quote</v>
      </c>
      <c r="I13" s="285" t="str">
        <f>_xll.qlCompositeQuote(H13,E13,G13,F13,Permanent,Trigger,ObjectOverwrite)</f>
        <v>EURAB1EBASIS8Y_Quote#0000</v>
      </c>
      <c r="J13" s="286" t="str">
        <f>_xll.ohRangeRetrieveError(I13)</f>
        <v/>
      </c>
      <c r="K13" s="249"/>
    </row>
    <row r="14" spans="1:11" ht="11.25" customHeight="1" x14ac:dyDescent="0.2">
      <c r="A14" s="332"/>
      <c r="B14" s="284" t="s">
        <v>48</v>
      </c>
      <c r="C14" s="284" t="s">
        <v>86</v>
      </c>
      <c r="D14" s="284" t="s">
        <v>62</v>
      </c>
      <c r="E14" s="357" t="str">
        <f>Swap6M!F16</f>
        <v>EURAB6E9Y_Quote#0000</v>
      </c>
      <c r="F14" s="284" t="s">
        <v>91</v>
      </c>
      <c r="G14" s="357" t="str">
        <f>BasisSwap1MxM!F16</f>
        <v>EUR1E6E9Y_Quote#0000</v>
      </c>
      <c r="H14" s="285" t="str">
        <f t="shared" si="0"/>
        <v>EURAB1EBASIS9Y_Quote</v>
      </c>
      <c r="I14" s="285" t="str">
        <f>_xll.qlCompositeQuote(H14,E14,G14,F14,Permanent,Trigger,ObjectOverwrite)</f>
        <v>EURAB1EBASIS9Y_Quote#0000</v>
      </c>
      <c r="J14" s="286" t="str">
        <f>_xll.ohRangeRetrieveError(I14)</f>
        <v/>
      </c>
      <c r="K14" s="249"/>
    </row>
    <row r="15" spans="1:11" ht="11.25" customHeight="1" x14ac:dyDescent="0.2">
      <c r="A15" s="332"/>
      <c r="B15" s="284" t="s">
        <v>47</v>
      </c>
      <c r="C15" s="284" t="s">
        <v>86</v>
      </c>
      <c r="D15" s="284" t="s">
        <v>62</v>
      </c>
      <c r="E15" s="357" t="str">
        <f>Swap6M!F17</f>
        <v>EURAB6E10Y_Quote#0000</v>
      </c>
      <c r="F15" s="284" t="s">
        <v>91</v>
      </c>
      <c r="G15" s="357" t="str">
        <f>BasisSwap1MxM!F17</f>
        <v>EUR1E6E10Y_Quote#0000</v>
      </c>
      <c r="H15" s="285" t="str">
        <f t="shared" si="0"/>
        <v>EURAB1EBASIS10Y_Quote</v>
      </c>
      <c r="I15" s="285" t="str">
        <f>_xll.qlCompositeQuote(H15,E15,G15,F15,Permanent,Trigger,ObjectOverwrite)</f>
        <v>EURAB1EBASIS10Y_Quote#0000</v>
      </c>
      <c r="J15" s="286" t="str">
        <f>_xll.ohRangeRetrieveError(I15)</f>
        <v/>
      </c>
      <c r="K15" s="249"/>
    </row>
    <row r="16" spans="1:11" ht="11.25" customHeight="1" x14ac:dyDescent="0.2">
      <c r="A16" s="332"/>
      <c r="B16" s="284" t="s">
        <v>46</v>
      </c>
      <c r="C16" s="284" t="s">
        <v>86</v>
      </c>
      <c r="D16" s="284" t="s">
        <v>62</v>
      </c>
      <c r="E16" s="357" t="str">
        <f>Swap6M!F18</f>
        <v>EURAB6E11Y_Quote#0000</v>
      </c>
      <c r="F16" s="284" t="s">
        <v>91</v>
      </c>
      <c r="G16" s="357" t="str">
        <f>BasisSwap1MxM!F18</f>
        <v>EUR1E6E11Y_Quote#0000</v>
      </c>
      <c r="H16" s="285" t="str">
        <f t="shared" si="0"/>
        <v>EURAB1EBASIS11Y_Quote</v>
      </c>
      <c r="I16" s="285" t="str">
        <f>_xll.qlCompositeQuote(H16,E16,G16,F16,Permanent,Trigger,ObjectOverwrite)</f>
        <v>EURAB1EBASIS11Y_Quote#0000</v>
      </c>
      <c r="J16" s="286" t="str">
        <f>_xll.ohRangeRetrieveError(I16)</f>
        <v/>
      </c>
      <c r="K16" s="249"/>
    </row>
    <row r="17" spans="1:11" ht="11.25" customHeight="1" x14ac:dyDescent="0.2">
      <c r="A17" s="332"/>
      <c r="B17" s="284" t="s">
        <v>45</v>
      </c>
      <c r="C17" s="284" t="s">
        <v>86</v>
      </c>
      <c r="D17" s="284" t="s">
        <v>62</v>
      </c>
      <c r="E17" s="357" t="str">
        <f>Swap6M!F19</f>
        <v>EURAB6E12Y_Quote#0000</v>
      </c>
      <c r="F17" s="284" t="s">
        <v>91</v>
      </c>
      <c r="G17" s="357" t="str">
        <f>BasisSwap1MxM!F19</f>
        <v>EUR1E6E12Y_Quote#0000</v>
      </c>
      <c r="H17" s="285" t="str">
        <f t="shared" si="0"/>
        <v>EURAB1EBASIS12Y_Quote</v>
      </c>
      <c r="I17" s="285" t="str">
        <f>_xll.qlCompositeQuote(H17,E17,G17,F17,Permanent,Trigger,ObjectOverwrite)</f>
        <v>EURAB1EBASIS12Y_Quote#0000</v>
      </c>
      <c r="J17" s="286" t="str">
        <f>_xll.ohRangeRetrieveError(I17)</f>
        <v/>
      </c>
      <c r="K17" s="249"/>
    </row>
    <row r="18" spans="1:11" ht="11.25" customHeight="1" x14ac:dyDescent="0.2">
      <c r="A18" s="332"/>
      <c r="B18" s="284" t="s">
        <v>44</v>
      </c>
      <c r="C18" s="284" t="s">
        <v>86</v>
      </c>
      <c r="D18" s="284" t="s">
        <v>62</v>
      </c>
      <c r="E18" s="357" t="str">
        <f>Swap6M!F20</f>
        <v>EURAB6E13Y_Quote#0000</v>
      </c>
      <c r="F18" s="284" t="s">
        <v>91</v>
      </c>
      <c r="G18" s="357" t="str">
        <f>BasisSwap1MxM!F20</f>
        <v>EUR1E6E13Y_Quote#0000</v>
      </c>
      <c r="H18" s="285" t="str">
        <f t="shared" si="0"/>
        <v>EURAB1EBASIS13Y_Quote</v>
      </c>
      <c r="I18" s="285" t="str">
        <f>_xll.qlCompositeQuote(H18,E18,G18,F18,Permanent,Trigger,ObjectOverwrite)</f>
        <v>EURAB1EBASIS13Y_Quote#0000</v>
      </c>
      <c r="J18" s="286" t="str">
        <f>_xll.ohRangeRetrieveError(I18)</f>
        <v/>
      </c>
      <c r="K18" s="249"/>
    </row>
    <row r="19" spans="1:11" ht="11.25" customHeight="1" x14ac:dyDescent="0.2">
      <c r="A19" s="332"/>
      <c r="B19" s="284" t="s">
        <v>43</v>
      </c>
      <c r="C19" s="284" t="s">
        <v>86</v>
      </c>
      <c r="D19" s="284" t="s">
        <v>62</v>
      </c>
      <c r="E19" s="357" t="str">
        <f>Swap6M!F21</f>
        <v>EURAB6E14Y_Quote#0000</v>
      </c>
      <c r="F19" s="284" t="s">
        <v>91</v>
      </c>
      <c r="G19" s="357" t="str">
        <f>BasisSwap1MxM!F21</f>
        <v>EUR1E6E14Y_Quote#0000</v>
      </c>
      <c r="H19" s="285" t="str">
        <f t="shared" si="0"/>
        <v>EURAB1EBASIS14Y_Quote</v>
      </c>
      <c r="I19" s="285" t="str">
        <f>_xll.qlCompositeQuote(H19,E19,G19,F19,Permanent,Trigger,ObjectOverwrite)</f>
        <v>EURAB1EBASIS14Y_Quote#0000</v>
      </c>
      <c r="J19" s="286" t="str">
        <f>_xll.ohRangeRetrieveError(I19)</f>
        <v/>
      </c>
      <c r="K19" s="249"/>
    </row>
    <row r="20" spans="1:11" ht="11.25" customHeight="1" x14ac:dyDescent="0.2">
      <c r="A20" s="332"/>
      <c r="B20" s="284" t="s">
        <v>42</v>
      </c>
      <c r="C20" s="284" t="s">
        <v>86</v>
      </c>
      <c r="D20" s="284" t="s">
        <v>62</v>
      </c>
      <c r="E20" s="357" t="str">
        <f>Swap6M!F22</f>
        <v>EURAB6E15Y_Quote#0000</v>
      </c>
      <c r="F20" s="284" t="s">
        <v>91</v>
      </c>
      <c r="G20" s="357" t="str">
        <f>BasisSwap1MxM!F22</f>
        <v>EUR1E6E15Y_Quote#0000</v>
      </c>
      <c r="H20" s="285" t="str">
        <f t="shared" si="0"/>
        <v>EURAB1EBASIS15Y_Quote</v>
      </c>
      <c r="I20" s="285" t="str">
        <f>_xll.qlCompositeQuote(H20,E20,G20,F20,Permanent,Trigger,ObjectOverwrite)</f>
        <v>EURAB1EBASIS15Y_Quote#0000</v>
      </c>
      <c r="J20" s="286" t="str">
        <f>_xll.ohRangeRetrieveError(I20)</f>
        <v/>
      </c>
      <c r="K20" s="249"/>
    </row>
    <row r="21" spans="1:11" ht="11.25" customHeight="1" x14ac:dyDescent="0.2">
      <c r="A21" s="332"/>
      <c r="B21" s="284" t="s">
        <v>41</v>
      </c>
      <c r="C21" s="284" t="s">
        <v>86</v>
      </c>
      <c r="D21" s="284" t="s">
        <v>62</v>
      </c>
      <c r="E21" s="357" t="str">
        <f>Swap6M!F23</f>
        <v>EURAB6E16Y_Quote#0000</v>
      </c>
      <c r="F21" s="284" t="s">
        <v>91</v>
      </c>
      <c r="G21" s="357" t="str">
        <f>BasisSwap1MxM!F23</f>
        <v>EUR1E6E16Y_Quote#0000</v>
      </c>
      <c r="H21" s="285" t="str">
        <f t="shared" si="0"/>
        <v>EURAB1EBASIS16Y_Quote</v>
      </c>
      <c r="I21" s="285" t="str">
        <f>_xll.qlCompositeQuote(H21,E21,G21,F21,Permanent,Trigger,ObjectOverwrite)</f>
        <v>EURAB1EBASIS16Y_Quote#0000</v>
      </c>
      <c r="J21" s="286" t="str">
        <f>_xll.ohRangeRetrieveError(I21)</f>
        <v/>
      </c>
      <c r="K21" s="249"/>
    </row>
    <row r="22" spans="1:11" ht="11.25" customHeight="1" x14ac:dyDescent="0.2">
      <c r="A22" s="332"/>
      <c r="B22" s="284" t="s">
        <v>40</v>
      </c>
      <c r="C22" s="284" t="s">
        <v>86</v>
      </c>
      <c r="D22" s="284" t="s">
        <v>62</v>
      </c>
      <c r="E22" s="357" t="str">
        <f>Swap6M!F24</f>
        <v>EURAB6E17Y_Quote#0000</v>
      </c>
      <c r="F22" s="284" t="s">
        <v>91</v>
      </c>
      <c r="G22" s="357" t="str">
        <f>BasisSwap1MxM!F24</f>
        <v>EUR1E6E17Y_Quote#0000</v>
      </c>
      <c r="H22" s="285" t="str">
        <f t="shared" si="0"/>
        <v>EURAB1EBASIS17Y_Quote</v>
      </c>
      <c r="I22" s="285" t="str">
        <f>_xll.qlCompositeQuote(H22,E22,G22,F22,Permanent,Trigger,ObjectOverwrite)</f>
        <v>EURAB1EBASIS17Y_Quote#0000</v>
      </c>
      <c r="J22" s="286" t="str">
        <f>_xll.ohRangeRetrieveError(I22)</f>
        <v/>
      </c>
      <c r="K22" s="249"/>
    </row>
    <row r="23" spans="1:11" ht="11.25" customHeight="1" x14ac:dyDescent="0.2">
      <c r="A23" s="332"/>
      <c r="B23" s="284" t="s">
        <v>39</v>
      </c>
      <c r="C23" s="284" t="s">
        <v>86</v>
      </c>
      <c r="D23" s="284" t="s">
        <v>62</v>
      </c>
      <c r="E23" s="357" t="str">
        <f>Swap6M!F25</f>
        <v>EURAB6E18Y_Quote#0000</v>
      </c>
      <c r="F23" s="284" t="s">
        <v>91</v>
      </c>
      <c r="G23" s="357" t="str">
        <f>BasisSwap1MxM!F25</f>
        <v>EUR1E6E18Y_Quote#0000</v>
      </c>
      <c r="H23" s="285" t="str">
        <f t="shared" si="0"/>
        <v>EURAB1EBASIS18Y_Quote</v>
      </c>
      <c r="I23" s="285" t="str">
        <f>_xll.qlCompositeQuote(H23,E23,G23,F23,Permanent,Trigger,ObjectOverwrite)</f>
        <v>EURAB1EBASIS18Y_Quote#0000</v>
      </c>
      <c r="J23" s="286" t="str">
        <f>_xll.ohRangeRetrieveError(I23)</f>
        <v/>
      </c>
      <c r="K23" s="249"/>
    </row>
    <row r="24" spans="1:11" ht="11.25" customHeight="1" x14ac:dyDescent="0.2">
      <c r="A24" s="332"/>
      <c r="B24" s="284" t="s">
        <v>38</v>
      </c>
      <c r="C24" s="284" t="s">
        <v>86</v>
      </c>
      <c r="D24" s="284" t="s">
        <v>62</v>
      </c>
      <c r="E24" s="357" t="str">
        <f>Swap6M!F26</f>
        <v>EURAB6E19Y_Quote#0000</v>
      </c>
      <c r="F24" s="284" t="s">
        <v>91</v>
      </c>
      <c r="G24" s="357" t="str">
        <f>BasisSwap1MxM!F26</f>
        <v>EUR1E6E19Y_Quote#0000</v>
      </c>
      <c r="H24" s="285" t="str">
        <f t="shared" si="0"/>
        <v>EURAB1EBASIS19Y_Quote</v>
      </c>
      <c r="I24" s="285" t="str">
        <f>_xll.qlCompositeQuote(H24,E24,G24,F24,Permanent,Trigger,ObjectOverwrite)</f>
        <v>EURAB1EBASIS19Y_Quote#0000</v>
      </c>
      <c r="J24" s="286" t="str">
        <f>_xll.ohRangeRetrieveError(I24)</f>
        <v/>
      </c>
      <c r="K24" s="249"/>
    </row>
    <row r="25" spans="1:11" ht="11.25" customHeight="1" x14ac:dyDescent="0.2">
      <c r="A25" s="332"/>
      <c r="B25" s="284" t="s">
        <v>37</v>
      </c>
      <c r="C25" s="284" t="s">
        <v>86</v>
      </c>
      <c r="D25" s="284" t="s">
        <v>62</v>
      </c>
      <c r="E25" s="357" t="str">
        <f>Swap6M!F27</f>
        <v>EURAB6E20Y_Quote#0000</v>
      </c>
      <c r="F25" s="284" t="s">
        <v>91</v>
      </c>
      <c r="G25" s="357" t="str">
        <f>BasisSwap1MxM!F27</f>
        <v>EUR1E6E20Y_Quote#0000</v>
      </c>
      <c r="H25" s="285" t="str">
        <f t="shared" si="0"/>
        <v>EURAB1EBASIS20Y_Quote</v>
      </c>
      <c r="I25" s="285" t="str">
        <f>_xll.qlCompositeQuote(H25,E25,G25,F25,Permanent,Trigger,ObjectOverwrite)</f>
        <v>EURAB1EBASIS20Y_Quote#0000</v>
      </c>
      <c r="J25" s="286" t="str">
        <f>_xll.ohRangeRetrieveError(I25)</f>
        <v/>
      </c>
      <c r="K25" s="249"/>
    </row>
    <row r="26" spans="1:11" ht="11.25" customHeight="1" x14ac:dyDescent="0.2">
      <c r="A26" s="332"/>
      <c r="B26" s="284" t="s">
        <v>36</v>
      </c>
      <c r="C26" s="284" t="s">
        <v>86</v>
      </c>
      <c r="D26" s="284" t="s">
        <v>62</v>
      </c>
      <c r="E26" s="357" t="str">
        <f>Swap6M!F28</f>
        <v>EURAB6E21Y_Quote#0000</v>
      </c>
      <c r="F26" s="284" t="s">
        <v>91</v>
      </c>
      <c r="G26" s="357" t="str">
        <f>BasisSwap1MxM!F28</f>
        <v>EUR1E6E21Y_Quote#0000</v>
      </c>
      <c r="H26" s="285" t="str">
        <f t="shared" si="0"/>
        <v>EURAB1EBASIS21Y_Quote</v>
      </c>
      <c r="I26" s="285" t="str">
        <f>_xll.qlCompositeQuote(H26,E26,G26,F26,Permanent,Trigger,ObjectOverwrite)</f>
        <v>EURAB1EBASIS21Y_Quote#0000</v>
      </c>
      <c r="J26" s="286" t="str">
        <f>_xll.ohRangeRetrieveError(I26)</f>
        <v/>
      </c>
      <c r="K26" s="249"/>
    </row>
    <row r="27" spans="1:11" ht="11.25" customHeight="1" x14ac:dyDescent="0.2">
      <c r="A27" s="332"/>
      <c r="B27" s="284" t="s">
        <v>35</v>
      </c>
      <c r="C27" s="284" t="s">
        <v>86</v>
      </c>
      <c r="D27" s="284" t="s">
        <v>62</v>
      </c>
      <c r="E27" s="357" t="str">
        <f>Swap6M!F29</f>
        <v>EURAB6E22Y_Quote#0000</v>
      </c>
      <c r="F27" s="284" t="s">
        <v>91</v>
      </c>
      <c r="G27" s="357" t="str">
        <f>BasisSwap1MxM!F29</f>
        <v>EUR1E6E22Y_Quote#0000</v>
      </c>
      <c r="H27" s="285" t="str">
        <f t="shared" si="0"/>
        <v>EURAB1EBASIS22Y_Quote</v>
      </c>
      <c r="I27" s="285" t="str">
        <f>_xll.qlCompositeQuote(H27,E27,G27,F27,Permanent,Trigger,ObjectOverwrite)</f>
        <v>EURAB1EBASIS22Y_Quote#0000</v>
      </c>
      <c r="J27" s="286" t="str">
        <f>_xll.ohRangeRetrieveError(I27)</f>
        <v/>
      </c>
      <c r="K27" s="249"/>
    </row>
    <row r="28" spans="1:11" ht="11.25" customHeight="1" x14ac:dyDescent="0.2">
      <c r="A28" s="332"/>
      <c r="B28" s="284" t="s">
        <v>34</v>
      </c>
      <c r="C28" s="284" t="s">
        <v>86</v>
      </c>
      <c r="D28" s="284" t="s">
        <v>62</v>
      </c>
      <c r="E28" s="357" t="str">
        <f>Swap6M!F30</f>
        <v>EURAB6E23Y_Quote#0000</v>
      </c>
      <c r="F28" s="284" t="s">
        <v>91</v>
      </c>
      <c r="G28" s="357" t="str">
        <f>BasisSwap1MxM!F30</f>
        <v>EUR1E6E23Y_Quote#0000</v>
      </c>
      <c r="H28" s="285" t="str">
        <f t="shared" si="0"/>
        <v>EURAB1EBASIS23Y_Quote</v>
      </c>
      <c r="I28" s="285" t="str">
        <f>_xll.qlCompositeQuote(H28,E28,G28,F28,Permanent,Trigger,ObjectOverwrite)</f>
        <v>EURAB1EBASIS23Y_Quote#0000</v>
      </c>
      <c r="J28" s="286" t="str">
        <f>_xll.ohRangeRetrieveError(I28)</f>
        <v/>
      </c>
      <c r="K28" s="249"/>
    </row>
    <row r="29" spans="1:11" ht="11.25" customHeight="1" x14ac:dyDescent="0.2">
      <c r="A29" s="332"/>
      <c r="B29" s="284" t="s">
        <v>33</v>
      </c>
      <c r="C29" s="284" t="s">
        <v>86</v>
      </c>
      <c r="D29" s="284" t="s">
        <v>62</v>
      </c>
      <c r="E29" s="357" t="str">
        <f>Swap6M!F31</f>
        <v>EURAB6E24Y_Quote#0000</v>
      </c>
      <c r="F29" s="284" t="s">
        <v>91</v>
      </c>
      <c r="G29" s="357" t="str">
        <f>BasisSwap1MxM!F31</f>
        <v>EUR1E6E24Y_Quote#0000</v>
      </c>
      <c r="H29" s="285" t="str">
        <f t="shared" si="0"/>
        <v>EURAB1EBASIS24Y_Quote</v>
      </c>
      <c r="I29" s="285" t="str">
        <f>_xll.qlCompositeQuote(H29,E29,G29,F29,Permanent,Trigger,ObjectOverwrite)</f>
        <v>EURAB1EBASIS24Y_Quote#0000</v>
      </c>
      <c r="J29" s="286" t="str">
        <f>_xll.ohRangeRetrieveError(I29)</f>
        <v/>
      </c>
      <c r="K29" s="249"/>
    </row>
    <row r="30" spans="1:11" ht="11.25" customHeight="1" x14ac:dyDescent="0.2">
      <c r="A30" s="332"/>
      <c r="B30" s="284" t="s">
        <v>32</v>
      </c>
      <c r="C30" s="284" t="s">
        <v>86</v>
      </c>
      <c r="D30" s="284" t="s">
        <v>62</v>
      </c>
      <c r="E30" s="357" t="str">
        <f>Swap6M!F32</f>
        <v>EURAB6E25Y_Quote#0000</v>
      </c>
      <c r="F30" s="284" t="s">
        <v>91</v>
      </c>
      <c r="G30" s="357" t="str">
        <f>BasisSwap1MxM!F32</f>
        <v>EUR1E6E25Y_Quote#0000</v>
      </c>
      <c r="H30" s="285" t="str">
        <f t="shared" si="0"/>
        <v>EURAB1EBASIS25Y_Quote</v>
      </c>
      <c r="I30" s="285" t="str">
        <f>_xll.qlCompositeQuote(H30,E30,G30,F30,Permanent,Trigger,ObjectOverwrite)</f>
        <v>EURAB1EBASIS25Y_Quote#0000</v>
      </c>
      <c r="J30" s="286" t="str">
        <f>_xll.ohRangeRetrieveError(I30)</f>
        <v/>
      </c>
      <c r="K30" s="249"/>
    </row>
    <row r="31" spans="1:11" ht="11.25" customHeight="1" x14ac:dyDescent="0.2">
      <c r="A31" s="332"/>
      <c r="B31" s="284" t="s">
        <v>31</v>
      </c>
      <c r="C31" s="284" t="s">
        <v>86</v>
      </c>
      <c r="D31" s="284" t="s">
        <v>62</v>
      </c>
      <c r="E31" s="357" t="str">
        <f>Swap6M!F33</f>
        <v>EURAB6E26Y_Quote#0000</v>
      </c>
      <c r="F31" s="284" t="s">
        <v>91</v>
      </c>
      <c r="G31" s="357" t="str">
        <f>BasisSwap1MxM!F33</f>
        <v>EUR1E6E26Y_Quote#0000</v>
      </c>
      <c r="H31" s="285" t="str">
        <f t="shared" si="0"/>
        <v>EURAB1EBASIS26Y_Quote</v>
      </c>
      <c r="I31" s="285" t="str">
        <f>_xll.qlCompositeQuote(H31,E31,G31,F31,Permanent,Trigger,ObjectOverwrite)</f>
        <v>EURAB1EBASIS26Y_Quote#0000</v>
      </c>
      <c r="J31" s="286" t="str">
        <f>_xll.ohRangeRetrieveError(I31)</f>
        <v/>
      </c>
      <c r="K31" s="249"/>
    </row>
    <row r="32" spans="1:11" ht="11.25" customHeight="1" x14ac:dyDescent="0.2">
      <c r="A32" s="332"/>
      <c r="B32" s="284" t="s">
        <v>30</v>
      </c>
      <c r="C32" s="284" t="s">
        <v>86</v>
      </c>
      <c r="D32" s="284" t="s">
        <v>62</v>
      </c>
      <c r="E32" s="357" t="str">
        <f>Swap6M!F34</f>
        <v>EURAB6E27Y_Quote#0000</v>
      </c>
      <c r="F32" s="284" t="s">
        <v>91</v>
      </c>
      <c r="G32" s="357" t="str">
        <f>BasisSwap1MxM!F34</f>
        <v>EUR1E6E27Y_Quote#0000</v>
      </c>
      <c r="H32" s="285" t="str">
        <f t="shared" si="0"/>
        <v>EURAB1EBASIS27Y_Quote</v>
      </c>
      <c r="I32" s="285" t="str">
        <f>_xll.qlCompositeQuote(H32,E32,G32,F32,Permanent,Trigger,ObjectOverwrite)</f>
        <v>EURAB1EBASIS27Y_Quote#0000</v>
      </c>
      <c r="J32" s="286" t="str">
        <f>_xll.ohRangeRetrieveError(I32)</f>
        <v/>
      </c>
      <c r="K32" s="249"/>
    </row>
    <row r="33" spans="1:11" ht="11.25" customHeight="1" x14ac:dyDescent="0.2">
      <c r="A33" s="332"/>
      <c r="B33" s="284" t="s">
        <v>29</v>
      </c>
      <c r="C33" s="284" t="s">
        <v>86</v>
      </c>
      <c r="D33" s="284" t="s">
        <v>62</v>
      </c>
      <c r="E33" s="357" t="str">
        <f>Swap6M!F35</f>
        <v>EURAB6E28Y_Quote#0000</v>
      </c>
      <c r="F33" s="284" t="s">
        <v>91</v>
      </c>
      <c r="G33" s="357" t="str">
        <f>BasisSwap1MxM!F35</f>
        <v>EUR1E6E28Y_Quote#0000</v>
      </c>
      <c r="H33" s="285" t="str">
        <f t="shared" si="0"/>
        <v>EURAB1EBASIS28Y_Quote</v>
      </c>
      <c r="I33" s="285" t="str">
        <f>_xll.qlCompositeQuote(H33,E33,G33,F33,Permanent,Trigger,ObjectOverwrite)</f>
        <v>EURAB1EBASIS28Y_Quote#0000</v>
      </c>
      <c r="J33" s="286" t="str">
        <f>_xll.ohRangeRetrieveError(I33)</f>
        <v/>
      </c>
      <c r="K33" s="249"/>
    </row>
    <row r="34" spans="1:11" ht="11.25" customHeight="1" x14ac:dyDescent="0.2">
      <c r="A34" s="332"/>
      <c r="B34" s="284" t="s">
        <v>28</v>
      </c>
      <c r="C34" s="284" t="s">
        <v>86</v>
      </c>
      <c r="D34" s="284" t="s">
        <v>62</v>
      </c>
      <c r="E34" s="357" t="str">
        <f>Swap6M!F36</f>
        <v>EURAB6E29Y_Quote#0000</v>
      </c>
      <c r="F34" s="284" t="s">
        <v>91</v>
      </c>
      <c r="G34" s="357" t="str">
        <f>BasisSwap1MxM!F36</f>
        <v>EUR1E6E29Y_Quote#0000</v>
      </c>
      <c r="H34" s="285" t="str">
        <f t="shared" si="0"/>
        <v>EURAB1EBASIS29Y_Quote</v>
      </c>
      <c r="I34" s="285" t="str">
        <f>_xll.qlCompositeQuote(H34,E34,G34,F34,Permanent,Trigger,ObjectOverwrite)</f>
        <v>EURAB1EBASIS29Y_Quote#0000</v>
      </c>
      <c r="J34" s="286" t="str">
        <f>_xll.ohRangeRetrieveError(I34)</f>
        <v/>
      </c>
      <c r="K34" s="249"/>
    </row>
    <row r="35" spans="1:11" ht="11.25" customHeight="1" x14ac:dyDescent="0.2">
      <c r="A35" s="332"/>
      <c r="B35" s="284" t="s">
        <v>27</v>
      </c>
      <c r="C35" s="284" t="s">
        <v>86</v>
      </c>
      <c r="D35" s="284" t="s">
        <v>62</v>
      </c>
      <c r="E35" s="357" t="str">
        <f>Swap6M!F37</f>
        <v>EURAB6E30Y_Quote#0000</v>
      </c>
      <c r="F35" s="284" t="s">
        <v>91</v>
      </c>
      <c r="G35" s="357" t="str">
        <f>BasisSwap1MxM!F37</f>
        <v>EUR1E6E30Y_Quote#0000</v>
      </c>
      <c r="H35" s="285" t="str">
        <f t="shared" si="0"/>
        <v>EURAB1EBASIS30Y_Quote</v>
      </c>
      <c r="I35" s="285" t="str">
        <f>_xll.qlCompositeQuote(H35,E35,G35,F35,Permanent,Trigger,ObjectOverwrite)</f>
        <v>EURAB1EBASIS30Y_Quote#0000</v>
      </c>
      <c r="J35" s="286" t="str">
        <f>_xll.ohRangeRetrieveError(I35)</f>
        <v/>
      </c>
      <c r="K35" s="249"/>
    </row>
    <row r="36" spans="1:11" ht="11.25" customHeight="1" x14ac:dyDescent="0.2">
      <c r="A36" s="332"/>
      <c r="B36" s="284" t="s">
        <v>26</v>
      </c>
      <c r="C36" s="284" t="s">
        <v>86</v>
      </c>
      <c r="D36" s="284" t="s">
        <v>62</v>
      </c>
      <c r="E36" s="357" t="str">
        <f>Swap6M!F38</f>
        <v>EURAB6E35Y_Quote#0000</v>
      </c>
      <c r="F36" s="284" t="s">
        <v>91</v>
      </c>
      <c r="G36" s="357" t="str">
        <f>BasisSwap1MxM!F38</f>
        <v>EUR1E6E35Y_Quote#0000</v>
      </c>
      <c r="H36" s="285" t="str">
        <f t="shared" si="0"/>
        <v>EURAB1EBASIS35Y_Quote</v>
      </c>
      <c r="I36" s="285" t="str">
        <f>_xll.qlCompositeQuote(H36,E36,G36,F36,Permanent,Trigger,ObjectOverwrite)</f>
        <v>EURAB1EBASIS35Y_Quote#0000</v>
      </c>
      <c r="J36" s="286" t="str">
        <f>_xll.ohRangeRetrieveError(I36)</f>
        <v/>
      </c>
      <c r="K36" s="249"/>
    </row>
    <row r="37" spans="1:11" ht="11.25" customHeight="1" x14ac:dyDescent="0.2">
      <c r="A37" s="332"/>
      <c r="B37" s="284" t="s">
        <v>25</v>
      </c>
      <c r="C37" s="284" t="s">
        <v>86</v>
      </c>
      <c r="D37" s="284" t="s">
        <v>62</v>
      </c>
      <c r="E37" s="357" t="str">
        <f>Swap6M!F39</f>
        <v>EURAB6E40Y_Quote#0000</v>
      </c>
      <c r="F37" s="284" t="s">
        <v>91</v>
      </c>
      <c r="G37" s="357" t="str">
        <f>BasisSwap1MxM!F39</f>
        <v>EUR1E6E40Y_Quote#0000</v>
      </c>
      <c r="H37" s="285" t="str">
        <f t="shared" si="0"/>
        <v>EURAB1EBASIS40Y_Quote</v>
      </c>
      <c r="I37" s="285" t="str">
        <f>_xll.qlCompositeQuote(H37,E37,G37,F37,Permanent,Trigger,ObjectOverwrite)</f>
        <v>EURAB1EBASIS40Y_Quote#0000</v>
      </c>
      <c r="J37" s="286" t="str">
        <f>_xll.ohRangeRetrieveError(I37)</f>
        <v/>
      </c>
      <c r="K37" s="249"/>
    </row>
    <row r="38" spans="1:11" ht="11.25" customHeight="1" x14ac:dyDescent="0.2">
      <c r="A38" s="332"/>
      <c r="B38" s="284" t="s">
        <v>24</v>
      </c>
      <c r="C38" s="284" t="s">
        <v>86</v>
      </c>
      <c r="D38" s="284" t="s">
        <v>62</v>
      </c>
      <c r="E38" s="357" t="str">
        <f>Swap6M!F40</f>
        <v>EURAB6E50Y_Quote#0000</v>
      </c>
      <c r="F38" s="284" t="s">
        <v>91</v>
      </c>
      <c r="G38" s="357" t="str">
        <f>BasisSwap1MxM!F40</f>
        <v>EUR1E6E50Y_Quote#0000</v>
      </c>
      <c r="H38" s="285" t="str">
        <f t="shared" si="0"/>
        <v>EURAB1EBASIS50Y_Quote</v>
      </c>
      <c r="I38" s="285" t="str">
        <f>_xll.qlCompositeQuote(H38,E38,G38,F38,Permanent,Trigger,ObjectOverwrite)</f>
        <v>EURAB1EBASIS50Y_Quote#0000</v>
      </c>
      <c r="J38" s="286" t="str">
        <f>_xll.ohRangeRetrieveError(I38)</f>
        <v/>
      </c>
      <c r="K38" s="249"/>
    </row>
    <row r="39" spans="1:11" ht="11.25" customHeight="1" x14ac:dyDescent="0.2">
      <c r="A39" s="332"/>
      <c r="B39" s="288" t="s">
        <v>23</v>
      </c>
      <c r="C39" s="288" t="s">
        <v>86</v>
      </c>
      <c r="D39" s="288" t="s">
        <v>62</v>
      </c>
      <c r="E39" s="358" t="str">
        <f>Swap6M!F41</f>
        <v>EURAB6E60Y_Quote#0000</v>
      </c>
      <c r="F39" s="288" t="s">
        <v>91</v>
      </c>
      <c r="G39" s="358" t="str">
        <f>BasisSwap1MxM!F41</f>
        <v>EUR1E6E60Y_Quote#0000</v>
      </c>
      <c r="H39" s="289" t="str">
        <f t="shared" si="0"/>
        <v>EURAB1EBASIS60Y_Quote</v>
      </c>
      <c r="I39" s="289" t="str">
        <f>_xll.qlCompositeQuote(H39,E39,G39,F39,Permanent,Trigger,ObjectOverwrite)</f>
        <v>EURAB1EBASIS60Y_Quote#0000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sheetData>
  <pageMargins left="0.75" right="0.75" top="1" bottom="1" header="0.5" footer="0.5"/>
  <pageSetup paperSize="9" orientation="portrait" r:id="rId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5"/>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s="362" customFormat="1" ht="21" customHeight="1" x14ac:dyDescent="0.25">
      <c r="A2" s="382"/>
      <c r="B2" s="244" t="s">
        <v>66</v>
      </c>
      <c r="C2" s="244"/>
      <c r="D2" s="244"/>
      <c r="E2" s="244" t="s">
        <v>93</v>
      </c>
      <c r="F2" s="244" t="s">
        <v>92</v>
      </c>
      <c r="G2" s="244" t="s">
        <v>87</v>
      </c>
      <c r="H2" s="244" t="s">
        <v>230</v>
      </c>
      <c r="I2" s="220" t="s">
        <v>201</v>
      </c>
      <c r="J2" s="246" t="s">
        <v>202</v>
      </c>
      <c r="K2" s="376"/>
    </row>
    <row r="3" spans="1:11" ht="11.25" customHeight="1" x14ac:dyDescent="0.2">
      <c r="A3" s="332"/>
      <c r="B3" s="279" t="s">
        <v>5</v>
      </c>
      <c r="C3" s="279" t="s">
        <v>86</v>
      </c>
      <c r="D3" s="279" t="s">
        <v>67</v>
      </c>
      <c r="E3" s="359" t="str">
        <f>Swap6M!F5</f>
        <v>EURAB6E1Y_Quote#0000</v>
      </c>
      <c r="F3" s="279" t="s">
        <v>91</v>
      </c>
      <c r="G3" s="356" t="str">
        <f>BasisSwap3M6M!F5</f>
        <v>EUR3E6E1Y_Quote#0000</v>
      </c>
      <c r="H3" s="280" t="str">
        <f t="shared" ref="H3:H39" si="0">Currency&amp;$C3&amp;$D3&amp;"BASIS"&amp;$B3&amp;QuoteSuffix</f>
        <v>EURAB3EBASIS1Y_Quote</v>
      </c>
      <c r="I3" s="280" t="str">
        <f>_xll.qlCompositeQuote(H3,E3,G3,F3,Permanent,Trigger,ObjectOverwrite)</f>
        <v>EURAB3EBASIS1Y_Quote#0000</v>
      </c>
      <c r="J3" s="281" t="str">
        <f>_xll.ohRangeRetrieveError(I3)</f>
        <v/>
      </c>
      <c r="K3" s="249"/>
    </row>
    <row r="4" spans="1:11" ht="11.25" customHeight="1" x14ac:dyDescent="0.2">
      <c r="A4" s="332"/>
      <c r="B4" s="284" t="s">
        <v>65</v>
      </c>
      <c r="C4" s="284" t="s">
        <v>86</v>
      </c>
      <c r="D4" s="284" t="s">
        <v>67</v>
      </c>
      <c r="E4" s="360" t="str">
        <f>Swap6M!F6</f>
        <v>EURAB6E15M_Quote#0000</v>
      </c>
      <c r="F4" s="284" t="s">
        <v>91</v>
      </c>
      <c r="G4" s="357" t="str">
        <f>BasisSwap3M6M!F6</f>
        <v>EUR3E6E15M_Quote#0000</v>
      </c>
      <c r="H4" s="285" t="str">
        <f t="shared" si="0"/>
        <v>EURAB3EBASIS15M_Quote</v>
      </c>
      <c r="I4" s="285" t="str">
        <f>_xll.qlCompositeQuote(H4,E4,G4,F4,Permanent,Trigger,ObjectOverwrite)</f>
        <v>EURAB3EBASIS15M_Quote#0000</v>
      </c>
      <c r="J4" s="286" t="str">
        <f>_xll.ohRangeRetrieveError(I4)</f>
        <v/>
      </c>
      <c r="K4" s="249"/>
    </row>
    <row r="5" spans="1:11" ht="11.25" customHeight="1" x14ac:dyDescent="0.2">
      <c r="A5" s="332"/>
      <c r="B5" s="284" t="s">
        <v>64</v>
      </c>
      <c r="C5" s="284" t="s">
        <v>86</v>
      </c>
      <c r="D5" s="284" t="s">
        <v>67</v>
      </c>
      <c r="E5" s="360" t="str">
        <f>Swap6M!F7</f>
        <v>EURAB6E18M_Quote#0000</v>
      </c>
      <c r="F5" s="284" t="s">
        <v>91</v>
      </c>
      <c r="G5" s="357" t="str">
        <f>BasisSwap3M6M!F7</f>
        <v>EUR3E6E18M_Quote#0000</v>
      </c>
      <c r="H5" s="285" t="str">
        <f t="shared" si="0"/>
        <v>EURAB3EBASIS18M_Quote</v>
      </c>
      <c r="I5" s="285" t="str">
        <f>_xll.qlCompositeQuote(H5,E5,G5,F5,Permanent,Trigger,ObjectOverwrite)</f>
        <v>EURAB3EBASIS18M_Quote#0000</v>
      </c>
      <c r="J5" s="286" t="str">
        <f>_xll.ohRangeRetrieveError(I5)</f>
        <v/>
      </c>
      <c r="K5" s="249"/>
    </row>
    <row r="6" spans="1:11" ht="11.25" customHeight="1" x14ac:dyDescent="0.2">
      <c r="A6" s="332"/>
      <c r="B6" s="284" t="s">
        <v>63</v>
      </c>
      <c r="C6" s="284" t="s">
        <v>86</v>
      </c>
      <c r="D6" s="284" t="s">
        <v>67</v>
      </c>
      <c r="E6" s="360" t="str">
        <f>Swap6M!F8</f>
        <v>EURAB6E21M_Quote#0000</v>
      </c>
      <c r="F6" s="284" t="s">
        <v>91</v>
      </c>
      <c r="G6" s="357" t="str">
        <f>BasisSwap3M6M!F8</f>
        <v>EUR3E6E21M_Quote#0000</v>
      </c>
      <c r="H6" s="285" t="str">
        <f t="shared" si="0"/>
        <v>EURAB3EBASIS21M_Quote</v>
      </c>
      <c r="I6" s="285" t="str">
        <f>_xll.qlCompositeQuote(H6,E6,G6,F6,Permanent,Trigger,ObjectOverwrite)</f>
        <v>EURAB3EBASIS21M_Quote#0000</v>
      </c>
      <c r="J6" s="286" t="str">
        <f>_xll.ohRangeRetrieveError(I6)</f>
        <v/>
      </c>
      <c r="K6" s="249"/>
    </row>
    <row r="7" spans="1:11" ht="11.25" customHeight="1" x14ac:dyDescent="0.2">
      <c r="A7" s="332"/>
      <c r="B7" s="284" t="s">
        <v>55</v>
      </c>
      <c r="C7" s="284" t="s">
        <v>86</v>
      </c>
      <c r="D7" s="284" t="s">
        <v>67</v>
      </c>
      <c r="E7" s="360" t="str">
        <f>Swap6M!F9</f>
        <v>EURAB6E2Y_Quote#0000</v>
      </c>
      <c r="F7" s="284" t="s">
        <v>91</v>
      </c>
      <c r="G7" s="357" t="str">
        <f>BasisSwap3M6M!F9</f>
        <v>EUR3E6E2Y_Quote#0000</v>
      </c>
      <c r="H7" s="285" t="str">
        <f t="shared" si="0"/>
        <v>EURAB3EBASIS2Y_Quote</v>
      </c>
      <c r="I7" s="285" t="str">
        <f>_xll.qlCompositeQuote(H7,E7,G7,F7,Permanent,Trigger,ObjectOverwrite)</f>
        <v>EURAB3EBASIS2Y_Quote#0000</v>
      </c>
      <c r="J7" s="286" t="str">
        <f>_xll.ohRangeRetrieveError(I7)</f>
        <v/>
      </c>
      <c r="K7" s="249"/>
    </row>
    <row r="8" spans="1:11" ht="11.25" customHeight="1" x14ac:dyDescent="0.2">
      <c r="A8" s="332"/>
      <c r="B8" s="284" t="s">
        <v>54</v>
      </c>
      <c r="C8" s="284" t="s">
        <v>86</v>
      </c>
      <c r="D8" s="284" t="s">
        <v>67</v>
      </c>
      <c r="E8" s="360" t="str">
        <f>Swap6M!F10</f>
        <v>EURAB6E3Y_Quote#0000</v>
      </c>
      <c r="F8" s="284" t="s">
        <v>91</v>
      </c>
      <c r="G8" s="357" t="str">
        <f>BasisSwap3M6M!F10</f>
        <v>EUR3E6E3Y_Quote#0000</v>
      </c>
      <c r="H8" s="285" t="str">
        <f t="shared" si="0"/>
        <v>EURAB3EBASIS3Y_Quote</v>
      </c>
      <c r="I8" s="285" t="str">
        <f>_xll.qlCompositeQuote(H8,E8,G8,F8,Permanent,Trigger,ObjectOverwrite)</f>
        <v>EURAB3EBASIS3Y_Quote#0000</v>
      </c>
      <c r="J8" s="286" t="str">
        <f>_xll.ohRangeRetrieveError(I8)</f>
        <v/>
      </c>
      <c r="K8" s="249"/>
    </row>
    <row r="9" spans="1:11" ht="11.25" customHeight="1" x14ac:dyDescent="0.2">
      <c r="A9" s="332"/>
      <c r="B9" s="284" t="s">
        <v>53</v>
      </c>
      <c r="C9" s="284" t="s">
        <v>86</v>
      </c>
      <c r="D9" s="284" t="s">
        <v>67</v>
      </c>
      <c r="E9" s="360" t="str">
        <f>Swap6M!F11</f>
        <v>EURAB6E4Y_Quote#0000</v>
      </c>
      <c r="F9" s="284" t="s">
        <v>91</v>
      </c>
      <c r="G9" s="357" t="str">
        <f>BasisSwap3M6M!F11</f>
        <v>EUR3E6E4Y_Quote#0000</v>
      </c>
      <c r="H9" s="285" t="str">
        <f t="shared" si="0"/>
        <v>EURAB3EBASIS4Y_Quote</v>
      </c>
      <c r="I9" s="285" t="str">
        <f>_xll.qlCompositeQuote(H9,E9,G9,F9,Permanent,Trigger,ObjectOverwrite)</f>
        <v>EURAB3EBASIS4Y_Quote#0000</v>
      </c>
      <c r="J9" s="286" t="str">
        <f>_xll.ohRangeRetrieveError(I9)</f>
        <v/>
      </c>
      <c r="K9" s="249"/>
    </row>
    <row r="10" spans="1:11" ht="11.25" customHeight="1" x14ac:dyDescent="0.2">
      <c r="A10" s="332"/>
      <c r="B10" s="284" t="s">
        <v>52</v>
      </c>
      <c r="C10" s="284" t="s">
        <v>86</v>
      </c>
      <c r="D10" s="284" t="s">
        <v>67</v>
      </c>
      <c r="E10" s="360" t="str">
        <f>Swap6M!F12</f>
        <v>EURAB6E5Y_Quote#0000</v>
      </c>
      <c r="F10" s="284" t="s">
        <v>91</v>
      </c>
      <c r="G10" s="357" t="str">
        <f>BasisSwap3M6M!F12</f>
        <v>EUR3E6E5Y_Quote#0000</v>
      </c>
      <c r="H10" s="285" t="str">
        <f t="shared" si="0"/>
        <v>EURAB3EBASIS5Y_Quote</v>
      </c>
      <c r="I10" s="285" t="str">
        <f>_xll.qlCompositeQuote(H10,E10,G10,F10,Permanent,Trigger,ObjectOverwrite)</f>
        <v>EURAB3EBASIS5Y_Quote#0000</v>
      </c>
      <c r="J10" s="286" t="str">
        <f>_xll.ohRangeRetrieveError(I10)</f>
        <v/>
      </c>
      <c r="K10" s="249"/>
    </row>
    <row r="11" spans="1:11" ht="11.25" customHeight="1" x14ac:dyDescent="0.2">
      <c r="A11" s="332"/>
      <c r="B11" s="284" t="s">
        <v>51</v>
      </c>
      <c r="C11" s="284" t="s">
        <v>86</v>
      </c>
      <c r="D11" s="284" t="s">
        <v>67</v>
      </c>
      <c r="E11" s="360" t="str">
        <f>Swap6M!F13</f>
        <v>EURAB6E6Y_Quote#0000</v>
      </c>
      <c r="F11" s="284" t="s">
        <v>91</v>
      </c>
      <c r="G11" s="357" t="str">
        <f>BasisSwap3M6M!F13</f>
        <v>EUR3E6E6Y_Quote#0000</v>
      </c>
      <c r="H11" s="285" t="str">
        <f t="shared" si="0"/>
        <v>EURAB3EBASIS6Y_Quote</v>
      </c>
      <c r="I11" s="285" t="str">
        <f>_xll.qlCompositeQuote(H11,E11,G11,F11,Permanent,Trigger,ObjectOverwrite)</f>
        <v>EURAB3EBASIS6Y_Quote#0000</v>
      </c>
      <c r="J11" s="286" t="str">
        <f>_xll.ohRangeRetrieveError(I11)</f>
        <v/>
      </c>
      <c r="K11" s="249"/>
    </row>
    <row r="12" spans="1:11" ht="11.25" customHeight="1" x14ac:dyDescent="0.2">
      <c r="A12" s="332"/>
      <c r="B12" s="284" t="s">
        <v>50</v>
      </c>
      <c r="C12" s="284" t="s">
        <v>86</v>
      </c>
      <c r="D12" s="284" t="s">
        <v>67</v>
      </c>
      <c r="E12" s="360" t="str">
        <f>Swap6M!F14</f>
        <v>EURAB6E7Y_Quote#0000</v>
      </c>
      <c r="F12" s="284" t="s">
        <v>91</v>
      </c>
      <c r="G12" s="357" t="str">
        <f>BasisSwap3M6M!F14</f>
        <v>EUR3E6E7Y_Quote#0000</v>
      </c>
      <c r="H12" s="285" t="str">
        <f t="shared" si="0"/>
        <v>EURAB3EBASIS7Y_Quote</v>
      </c>
      <c r="I12" s="285" t="str">
        <f>_xll.qlCompositeQuote(H12,E12,G12,F12,Permanent,Trigger,ObjectOverwrite)</f>
        <v>EURAB3EBASIS7Y_Quote#0000</v>
      </c>
      <c r="J12" s="286" t="str">
        <f>_xll.ohRangeRetrieveError(I12)</f>
        <v/>
      </c>
      <c r="K12" s="249"/>
    </row>
    <row r="13" spans="1:11" ht="11.25" customHeight="1" x14ac:dyDescent="0.2">
      <c r="A13" s="332"/>
      <c r="B13" s="284" t="s">
        <v>49</v>
      </c>
      <c r="C13" s="284" t="s">
        <v>86</v>
      </c>
      <c r="D13" s="284" t="s">
        <v>67</v>
      </c>
      <c r="E13" s="360" t="str">
        <f>Swap6M!F15</f>
        <v>EURAB6E8Y_Quote#0000</v>
      </c>
      <c r="F13" s="284" t="s">
        <v>91</v>
      </c>
      <c r="G13" s="357" t="str">
        <f>BasisSwap3M6M!F15</f>
        <v>EUR3E6E8Y_Quote#0000</v>
      </c>
      <c r="H13" s="285" t="str">
        <f t="shared" si="0"/>
        <v>EURAB3EBASIS8Y_Quote</v>
      </c>
      <c r="I13" s="285" t="str">
        <f>_xll.qlCompositeQuote(H13,E13,G13,F13,Permanent,Trigger,ObjectOverwrite)</f>
        <v>EURAB3EBASIS8Y_Quote#0000</v>
      </c>
      <c r="J13" s="286" t="str">
        <f>_xll.ohRangeRetrieveError(I13)</f>
        <v/>
      </c>
      <c r="K13" s="249"/>
    </row>
    <row r="14" spans="1:11" ht="11.25" customHeight="1" x14ac:dyDescent="0.2">
      <c r="A14" s="332"/>
      <c r="B14" s="284" t="s">
        <v>48</v>
      </c>
      <c r="C14" s="284" t="s">
        <v>86</v>
      </c>
      <c r="D14" s="284" t="s">
        <v>67</v>
      </c>
      <c r="E14" s="360" t="str">
        <f>Swap6M!F16</f>
        <v>EURAB6E9Y_Quote#0000</v>
      </c>
      <c r="F14" s="284" t="s">
        <v>91</v>
      </c>
      <c r="G14" s="357" t="str">
        <f>BasisSwap3M6M!F16</f>
        <v>EUR3E6E9Y_Quote#0000</v>
      </c>
      <c r="H14" s="285" t="str">
        <f t="shared" si="0"/>
        <v>EURAB3EBASIS9Y_Quote</v>
      </c>
      <c r="I14" s="285" t="str">
        <f>_xll.qlCompositeQuote(H14,E14,G14,F14,Permanent,Trigger,ObjectOverwrite)</f>
        <v>EURAB3EBASIS9Y_Quote#0000</v>
      </c>
      <c r="J14" s="286" t="str">
        <f>_xll.ohRangeRetrieveError(I14)</f>
        <v/>
      </c>
      <c r="K14" s="249"/>
    </row>
    <row r="15" spans="1:11" ht="11.25" customHeight="1" x14ac:dyDescent="0.2">
      <c r="A15" s="332"/>
      <c r="B15" s="284" t="s">
        <v>47</v>
      </c>
      <c r="C15" s="284" t="s">
        <v>86</v>
      </c>
      <c r="D15" s="284" t="s">
        <v>67</v>
      </c>
      <c r="E15" s="360" t="str">
        <f>Swap6M!F17</f>
        <v>EURAB6E10Y_Quote#0000</v>
      </c>
      <c r="F15" s="284" t="s">
        <v>91</v>
      </c>
      <c r="G15" s="357" t="str">
        <f>BasisSwap3M6M!F17</f>
        <v>EUR3E6E10Y_Quote#0000</v>
      </c>
      <c r="H15" s="285" t="str">
        <f t="shared" si="0"/>
        <v>EURAB3EBASIS10Y_Quote</v>
      </c>
      <c r="I15" s="285" t="str">
        <f>_xll.qlCompositeQuote(H15,E15,G15,F15,Permanent,Trigger,ObjectOverwrite)</f>
        <v>EURAB3EBASIS10Y_Quote#0000</v>
      </c>
      <c r="J15" s="286" t="str">
        <f>_xll.ohRangeRetrieveError(I15)</f>
        <v/>
      </c>
      <c r="K15" s="249"/>
    </row>
    <row r="16" spans="1:11" ht="11.25" customHeight="1" x14ac:dyDescent="0.2">
      <c r="A16" s="332"/>
      <c r="B16" s="284" t="s">
        <v>46</v>
      </c>
      <c r="C16" s="284" t="s">
        <v>86</v>
      </c>
      <c r="D16" s="284" t="s">
        <v>67</v>
      </c>
      <c r="E16" s="360" t="str">
        <f>Swap6M!F18</f>
        <v>EURAB6E11Y_Quote#0000</v>
      </c>
      <c r="F16" s="284" t="s">
        <v>91</v>
      </c>
      <c r="G16" s="357" t="str">
        <f>BasisSwap3M6M!F18</f>
        <v>EUR3E6E11Y_Quote#0000</v>
      </c>
      <c r="H16" s="285" t="str">
        <f t="shared" si="0"/>
        <v>EURAB3EBASIS11Y_Quote</v>
      </c>
      <c r="I16" s="285" t="str">
        <f>_xll.qlCompositeQuote(H16,E16,G16,F16,Permanent,Trigger,ObjectOverwrite)</f>
        <v>EURAB3EBASIS11Y_Quote#0000</v>
      </c>
      <c r="J16" s="286" t="str">
        <f>_xll.ohRangeRetrieveError(I16)</f>
        <v/>
      </c>
      <c r="K16" s="249"/>
    </row>
    <row r="17" spans="1:11" ht="11.25" customHeight="1" x14ac:dyDescent="0.2">
      <c r="A17" s="332"/>
      <c r="B17" s="284" t="s">
        <v>45</v>
      </c>
      <c r="C17" s="284" t="s">
        <v>86</v>
      </c>
      <c r="D17" s="284" t="s">
        <v>67</v>
      </c>
      <c r="E17" s="360" t="str">
        <f>Swap6M!F19</f>
        <v>EURAB6E12Y_Quote#0000</v>
      </c>
      <c r="F17" s="284" t="s">
        <v>91</v>
      </c>
      <c r="G17" s="357" t="str">
        <f>BasisSwap3M6M!F19</f>
        <v>EUR3E6E12Y_Quote#0000</v>
      </c>
      <c r="H17" s="285" t="str">
        <f t="shared" si="0"/>
        <v>EURAB3EBASIS12Y_Quote</v>
      </c>
      <c r="I17" s="285" t="str">
        <f>_xll.qlCompositeQuote(H17,E17,G17,F17,Permanent,Trigger,ObjectOverwrite)</f>
        <v>EURAB3EBASIS12Y_Quote#0000</v>
      </c>
      <c r="J17" s="286" t="str">
        <f>_xll.ohRangeRetrieveError(I17)</f>
        <v/>
      </c>
      <c r="K17" s="249"/>
    </row>
    <row r="18" spans="1:11" ht="11.25" customHeight="1" x14ac:dyDescent="0.2">
      <c r="A18" s="332"/>
      <c r="B18" s="284" t="s">
        <v>44</v>
      </c>
      <c r="C18" s="284" t="s">
        <v>86</v>
      </c>
      <c r="D18" s="284" t="s">
        <v>67</v>
      </c>
      <c r="E18" s="360" t="str">
        <f>Swap6M!F20</f>
        <v>EURAB6E13Y_Quote#0000</v>
      </c>
      <c r="F18" s="284" t="s">
        <v>91</v>
      </c>
      <c r="G18" s="357" t="str">
        <f>BasisSwap3M6M!F20</f>
        <v>EUR3E6E13Y_Quote#0000</v>
      </c>
      <c r="H18" s="285" t="str">
        <f t="shared" si="0"/>
        <v>EURAB3EBASIS13Y_Quote</v>
      </c>
      <c r="I18" s="285" t="str">
        <f>_xll.qlCompositeQuote(H18,E18,G18,F18,Permanent,Trigger,ObjectOverwrite)</f>
        <v>EURAB3EBASIS13Y_Quote#0000</v>
      </c>
      <c r="J18" s="286" t="str">
        <f>_xll.ohRangeRetrieveError(I18)</f>
        <v/>
      </c>
      <c r="K18" s="249"/>
    </row>
    <row r="19" spans="1:11" ht="11.25" customHeight="1" x14ac:dyDescent="0.2">
      <c r="A19" s="332"/>
      <c r="B19" s="284" t="s">
        <v>43</v>
      </c>
      <c r="C19" s="284" t="s">
        <v>86</v>
      </c>
      <c r="D19" s="284" t="s">
        <v>67</v>
      </c>
      <c r="E19" s="360" t="str">
        <f>Swap6M!F21</f>
        <v>EURAB6E14Y_Quote#0000</v>
      </c>
      <c r="F19" s="284" t="s">
        <v>91</v>
      </c>
      <c r="G19" s="357" t="str">
        <f>BasisSwap3M6M!F21</f>
        <v>EUR3E6E14Y_Quote#0000</v>
      </c>
      <c r="H19" s="285" t="str">
        <f t="shared" si="0"/>
        <v>EURAB3EBASIS14Y_Quote</v>
      </c>
      <c r="I19" s="285" t="str">
        <f>_xll.qlCompositeQuote(H19,E19,G19,F19,Permanent,Trigger,ObjectOverwrite)</f>
        <v>EURAB3EBASIS14Y_Quote#0000</v>
      </c>
      <c r="J19" s="286" t="str">
        <f>_xll.ohRangeRetrieveError(I19)</f>
        <v/>
      </c>
      <c r="K19" s="249"/>
    </row>
    <row r="20" spans="1:11" ht="11.25" customHeight="1" x14ac:dyDescent="0.2">
      <c r="A20" s="332"/>
      <c r="B20" s="284" t="s">
        <v>42</v>
      </c>
      <c r="C20" s="284" t="s">
        <v>86</v>
      </c>
      <c r="D20" s="284" t="s">
        <v>67</v>
      </c>
      <c r="E20" s="360" t="str">
        <f>Swap6M!F22</f>
        <v>EURAB6E15Y_Quote#0000</v>
      </c>
      <c r="F20" s="284" t="s">
        <v>91</v>
      </c>
      <c r="G20" s="357" t="str">
        <f>BasisSwap3M6M!F22</f>
        <v>EUR3E6E15Y_Quote#0000</v>
      </c>
      <c r="H20" s="285" t="str">
        <f t="shared" si="0"/>
        <v>EURAB3EBASIS15Y_Quote</v>
      </c>
      <c r="I20" s="285" t="str">
        <f>_xll.qlCompositeQuote(H20,E20,G20,F20,Permanent,Trigger,ObjectOverwrite)</f>
        <v>EURAB3EBASIS15Y_Quote#0000</v>
      </c>
      <c r="J20" s="286" t="str">
        <f>_xll.ohRangeRetrieveError(I20)</f>
        <v/>
      </c>
      <c r="K20" s="249"/>
    </row>
    <row r="21" spans="1:11" ht="11.25" customHeight="1" x14ac:dyDescent="0.2">
      <c r="A21" s="332"/>
      <c r="B21" s="284" t="s">
        <v>41</v>
      </c>
      <c r="C21" s="284" t="s">
        <v>86</v>
      </c>
      <c r="D21" s="284" t="s">
        <v>67</v>
      </c>
      <c r="E21" s="360" t="str">
        <f>Swap6M!F23</f>
        <v>EURAB6E16Y_Quote#0000</v>
      </c>
      <c r="F21" s="284" t="s">
        <v>91</v>
      </c>
      <c r="G21" s="357" t="str">
        <f>BasisSwap3M6M!F23</f>
        <v>EUR3E6E16Y_Quote#0000</v>
      </c>
      <c r="H21" s="285" t="str">
        <f t="shared" si="0"/>
        <v>EURAB3EBASIS16Y_Quote</v>
      </c>
      <c r="I21" s="285" t="str">
        <f>_xll.qlCompositeQuote(H21,E21,G21,F21,Permanent,Trigger,ObjectOverwrite)</f>
        <v>EURAB3EBASIS16Y_Quote#0000</v>
      </c>
      <c r="J21" s="286" t="str">
        <f>_xll.ohRangeRetrieveError(I21)</f>
        <v/>
      </c>
      <c r="K21" s="249"/>
    </row>
    <row r="22" spans="1:11" ht="11.25" customHeight="1" x14ac:dyDescent="0.2">
      <c r="A22" s="332"/>
      <c r="B22" s="284" t="s">
        <v>40</v>
      </c>
      <c r="C22" s="284" t="s">
        <v>86</v>
      </c>
      <c r="D22" s="284" t="s">
        <v>67</v>
      </c>
      <c r="E22" s="360" t="str">
        <f>Swap6M!F24</f>
        <v>EURAB6E17Y_Quote#0000</v>
      </c>
      <c r="F22" s="284" t="s">
        <v>91</v>
      </c>
      <c r="G22" s="357" t="str">
        <f>BasisSwap3M6M!F24</f>
        <v>EUR3E6E17Y_Quote#0000</v>
      </c>
      <c r="H22" s="285" t="str">
        <f t="shared" si="0"/>
        <v>EURAB3EBASIS17Y_Quote</v>
      </c>
      <c r="I22" s="285" t="str">
        <f>_xll.qlCompositeQuote(H22,E22,G22,F22,Permanent,Trigger,ObjectOverwrite)</f>
        <v>EURAB3EBASIS17Y_Quote#0000</v>
      </c>
      <c r="J22" s="286" t="str">
        <f>_xll.ohRangeRetrieveError(I22)</f>
        <v/>
      </c>
      <c r="K22" s="249"/>
    </row>
    <row r="23" spans="1:11" ht="11.25" customHeight="1" x14ac:dyDescent="0.2">
      <c r="A23" s="332"/>
      <c r="B23" s="284" t="s">
        <v>39</v>
      </c>
      <c r="C23" s="284" t="s">
        <v>86</v>
      </c>
      <c r="D23" s="284" t="s">
        <v>67</v>
      </c>
      <c r="E23" s="360" t="str">
        <f>Swap6M!F25</f>
        <v>EURAB6E18Y_Quote#0000</v>
      </c>
      <c r="F23" s="284" t="s">
        <v>91</v>
      </c>
      <c r="G23" s="357" t="str">
        <f>BasisSwap3M6M!F25</f>
        <v>EUR3E6E18Y_Quote#0000</v>
      </c>
      <c r="H23" s="285" t="str">
        <f t="shared" si="0"/>
        <v>EURAB3EBASIS18Y_Quote</v>
      </c>
      <c r="I23" s="285" t="str">
        <f>_xll.qlCompositeQuote(H23,E23,G23,F23,Permanent,Trigger,ObjectOverwrite)</f>
        <v>EURAB3EBASIS18Y_Quote#0000</v>
      </c>
      <c r="J23" s="286" t="str">
        <f>_xll.ohRangeRetrieveError(I23)</f>
        <v/>
      </c>
      <c r="K23" s="249"/>
    </row>
    <row r="24" spans="1:11" ht="11.25" customHeight="1" x14ac:dyDescent="0.2">
      <c r="A24" s="332"/>
      <c r="B24" s="284" t="s">
        <v>38</v>
      </c>
      <c r="C24" s="284" t="s">
        <v>86</v>
      </c>
      <c r="D24" s="284" t="s">
        <v>67</v>
      </c>
      <c r="E24" s="360" t="str">
        <f>Swap6M!F26</f>
        <v>EURAB6E19Y_Quote#0000</v>
      </c>
      <c r="F24" s="284" t="s">
        <v>91</v>
      </c>
      <c r="G24" s="357" t="str">
        <f>BasisSwap3M6M!F26</f>
        <v>EUR3E6E19Y_Quote#0000</v>
      </c>
      <c r="H24" s="285" t="str">
        <f t="shared" si="0"/>
        <v>EURAB3EBASIS19Y_Quote</v>
      </c>
      <c r="I24" s="285" t="str">
        <f>_xll.qlCompositeQuote(H24,E24,G24,F24,Permanent,Trigger,ObjectOverwrite)</f>
        <v>EURAB3EBASIS19Y_Quote#0000</v>
      </c>
      <c r="J24" s="286" t="str">
        <f>_xll.ohRangeRetrieveError(I24)</f>
        <v/>
      </c>
      <c r="K24" s="249"/>
    </row>
    <row r="25" spans="1:11" ht="11.25" customHeight="1" x14ac:dyDescent="0.2">
      <c r="A25" s="332"/>
      <c r="B25" s="284" t="s">
        <v>37</v>
      </c>
      <c r="C25" s="284" t="s">
        <v>86</v>
      </c>
      <c r="D25" s="284" t="s">
        <v>67</v>
      </c>
      <c r="E25" s="360" t="str">
        <f>Swap6M!F27</f>
        <v>EURAB6E20Y_Quote#0000</v>
      </c>
      <c r="F25" s="284" t="s">
        <v>91</v>
      </c>
      <c r="G25" s="357" t="str">
        <f>BasisSwap3M6M!F27</f>
        <v>EUR3E6E20Y_Quote#0000</v>
      </c>
      <c r="H25" s="285" t="str">
        <f t="shared" si="0"/>
        <v>EURAB3EBASIS20Y_Quote</v>
      </c>
      <c r="I25" s="285" t="str">
        <f>_xll.qlCompositeQuote(H25,E25,G25,F25,Permanent,Trigger,ObjectOverwrite)</f>
        <v>EURAB3EBASIS20Y_Quote#0000</v>
      </c>
      <c r="J25" s="286" t="str">
        <f>_xll.ohRangeRetrieveError(I25)</f>
        <v/>
      </c>
      <c r="K25" s="249"/>
    </row>
    <row r="26" spans="1:11" ht="11.25" customHeight="1" x14ac:dyDescent="0.2">
      <c r="A26" s="332"/>
      <c r="B26" s="284" t="s">
        <v>36</v>
      </c>
      <c r="C26" s="284" t="s">
        <v>86</v>
      </c>
      <c r="D26" s="284" t="s">
        <v>67</v>
      </c>
      <c r="E26" s="360" t="str">
        <f>Swap6M!F28</f>
        <v>EURAB6E21Y_Quote#0000</v>
      </c>
      <c r="F26" s="284" t="s">
        <v>91</v>
      </c>
      <c r="G26" s="357" t="str">
        <f>BasisSwap3M6M!F28</f>
        <v>EUR3E6E21Y_Quote#0000</v>
      </c>
      <c r="H26" s="285" t="str">
        <f t="shared" si="0"/>
        <v>EURAB3EBASIS21Y_Quote</v>
      </c>
      <c r="I26" s="285" t="str">
        <f>_xll.qlCompositeQuote(H26,E26,G26,F26,Permanent,Trigger,ObjectOverwrite)</f>
        <v>EURAB3EBASIS21Y_Quote#0000</v>
      </c>
      <c r="J26" s="286" t="str">
        <f>_xll.ohRangeRetrieveError(I26)</f>
        <v/>
      </c>
      <c r="K26" s="249"/>
    </row>
    <row r="27" spans="1:11" ht="11.25" customHeight="1" x14ac:dyDescent="0.2">
      <c r="A27" s="332"/>
      <c r="B27" s="284" t="s">
        <v>35</v>
      </c>
      <c r="C27" s="284" t="s">
        <v>86</v>
      </c>
      <c r="D27" s="284" t="s">
        <v>67</v>
      </c>
      <c r="E27" s="360" t="str">
        <f>Swap6M!F29</f>
        <v>EURAB6E22Y_Quote#0000</v>
      </c>
      <c r="F27" s="284" t="s">
        <v>91</v>
      </c>
      <c r="G27" s="357" t="str">
        <f>BasisSwap3M6M!F29</f>
        <v>EUR3E6E22Y_Quote#0000</v>
      </c>
      <c r="H27" s="285" t="str">
        <f t="shared" si="0"/>
        <v>EURAB3EBASIS22Y_Quote</v>
      </c>
      <c r="I27" s="285" t="str">
        <f>_xll.qlCompositeQuote(H27,E27,G27,F27,Permanent,Trigger,ObjectOverwrite)</f>
        <v>EURAB3EBASIS22Y_Quote#0000</v>
      </c>
      <c r="J27" s="286" t="str">
        <f>_xll.ohRangeRetrieveError(I27)</f>
        <v/>
      </c>
      <c r="K27" s="249"/>
    </row>
    <row r="28" spans="1:11" ht="11.25" customHeight="1" x14ac:dyDescent="0.2">
      <c r="A28" s="332"/>
      <c r="B28" s="284" t="s">
        <v>34</v>
      </c>
      <c r="C28" s="284" t="s">
        <v>86</v>
      </c>
      <c r="D28" s="284" t="s">
        <v>67</v>
      </c>
      <c r="E28" s="360" t="str">
        <f>Swap6M!F30</f>
        <v>EURAB6E23Y_Quote#0000</v>
      </c>
      <c r="F28" s="284" t="s">
        <v>91</v>
      </c>
      <c r="G28" s="357" t="str">
        <f>BasisSwap3M6M!F30</f>
        <v>EUR3E6E23Y_Quote#0000</v>
      </c>
      <c r="H28" s="285" t="str">
        <f t="shared" si="0"/>
        <v>EURAB3EBASIS23Y_Quote</v>
      </c>
      <c r="I28" s="285" t="str">
        <f>_xll.qlCompositeQuote(H28,E28,G28,F28,Permanent,Trigger,ObjectOverwrite)</f>
        <v>EURAB3EBASIS23Y_Quote#0000</v>
      </c>
      <c r="J28" s="286" t="str">
        <f>_xll.ohRangeRetrieveError(I28)</f>
        <v/>
      </c>
      <c r="K28" s="249"/>
    </row>
    <row r="29" spans="1:11" ht="11.25" customHeight="1" x14ac:dyDescent="0.2">
      <c r="A29" s="332"/>
      <c r="B29" s="284" t="s">
        <v>33</v>
      </c>
      <c r="C29" s="284" t="s">
        <v>86</v>
      </c>
      <c r="D29" s="284" t="s">
        <v>67</v>
      </c>
      <c r="E29" s="360" t="str">
        <f>Swap6M!F31</f>
        <v>EURAB6E24Y_Quote#0000</v>
      </c>
      <c r="F29" s="284" t="s">
        <v>91</v>
      </c>
      <c r="G29" s="357" t="str">
        <f>BasisSwap3M6M!F31</f>
        <v>EUR3E6E24Y_Quote#0000</v>
      </c>
      <c r="H29" s="285" t="str">
        <f t="shared" si="0"/>
        <v>EURAB3EBASIS24Y_Quote</v>
      </c>
      <c r="I29" s="285" t="str">
        <f>_xll.qlCompositeQuote(H29,E29,G29,F29,Permanent,Trigger,ObjectOverwrite)</f>
        <v>EURAB3EBASIS24Y_Quote#0000</v>
      </c>
      <c r="J29" s="286" t="str">
        <f>_xll.ohRangeRetrieveError(I29)</f>
        <v/>
      </c>
      <c r="K29" s="249"/>
    </row>
    <row r="30" spans="1:11" ht="11.25" customHeight="1" x14ac:dyDescent="0.2">
      <c r="A30" s="332"/>
      <c r="B30" s="284" t="s">
        <v>32</v>
      </c>
      <c r="C30" s="284" t="s">
        <v>86</v>
      </c>
      <c r="D30" s="284" t="s">
        <v>67</v>
      </c>
      <c r="E30" s="360" t="str">
        <f>Swap6M!F32</f>
        <v>EURAB6E25Y_Quote#0000</v>
      </c>
      <c r="F30" s="284" t="s">
        <v>91</v>
      </c>
      <c r="G30" s="357" t="str">
        <f>BasisSwap3M6M!F32</f>
        <v>EUR3E6E25Y_Quote#0000</v>
      </c>
      <c r="H30" s="285" t="str">
        <f t="shared" si="0"/>
        <v>EURAB3EBASIS25Y_Quote</v>
      </c>
      <c r="I30" s="285" t="str">
        <f>_xll.qlCompositeQuote(H30,E30,G30,F30,Permanent,Trigger,ObjectOverwrite)</f>
        <v>EURAB3EBASIS25Y_Quote#0000</v>
      </c>
      <c r="J30" s="286" t="str">
        <f>_xll.ohRangeRetrieveError(I30)</f>
        <v/>
      </c>
      <c r="K30" s="249"/>
    </row>
    <row r="31" spans="1:11" ht="11.25" customHeight="1" x14ac:dyDescent="0.2">
      <c r="A31" s="332"/>
      <c r="B31" s="284" t="s">
        <v>31</v>
      </c>
      <c r="C31" s="284" t="s">
        <v>86</v>
      </c>
      <c r="D31" s="284" t="s">
        <v>67</v>
      </c>
      <c r="E31" s="360" t="str">
        <f>Swap6M!F33</f>
        <v>EURAB6E26Y_Quote#0000</v>
      </c>
      <c r="F31" s="284" t="s">
        <v>91</v>
      </c>
      <c r="G31" s="357" t="str">
        <f>BasisSwap3M6M!F33</f>
        <v>EUR3E6E26Y_Quote#0000</v>
      </c>
      <c r="H31" s="285" t="str">
        <f t="shared" si="0"/>
        <v>EURAB3EBASIS26Y_Quote</v>
      </c>
      <c r="I31" s="285" t="str">
        <f>_xll.qlCompositeQuote(H31,E31,G31,F31,Permanent,Trigger,ObjectOverwrite)</f>
        <v>EURAB3EBASIS26Y_Quote#0000</v>
      </c>
      <c r="J31" s="286" t="str">
        <f>_xll.ohRangeRetrieveError(I31)</f>
        <v/>
      </c>
      <c r="K31" s="249"/>
    </row>
    <row r="32" spans="1:11" ht="11.25" customHeight="1" x14ac:dyDescent="0.2">
      <c r="A32" s="332"/>
      <c r="B32" s="284" t="s">
        <v>30</v>
      </c>
      <c r="C32" s="284" t="s">
        <v>86</v>
      </c>
      <c r="D32" s="284" t="s">
        <v>67</v>
      </c>
      <c r="E32" s="360" t="str">
        <f>Swap6M!F34</f>
        <v>EURAB6E27Y_Quote#0000</v>
      </c>
      <c r="F32" s="284" t="s">
        <v>91</v>
      </c>
      <c r="G32" s="357" t="str">
        <f>BasisSwap3M6M!F34</f>
        <v>EUR3E6E27Y_Quote#0000</v>
      </c>
      <c r="H32" s="285" t="str">
        <f t="shared" si="0"/>
        <v>EURAB3EBASIS27Y_Quote</v>
      </c>
      <c r="I32" s="285" t="str">
        <f>_xll.qlCompositeQuote(H32,E32,G32,F32,Permanent,Trigger,ObjectOverwrite)</f>
        <v>EURAB3EBASIS27Y_Quote#0000</v>
      </c>
      <c r="J32" s="286" t="str">
        <f>_xll.ohRangeRetrieveError(I32)</f>
        <v/>
      </c>
      <c r="K32" s="249"/>
    </row>
    <row r="33" spans="1:11" ht="11.25" customHeight="1" x14ac:dyDescent="0.2">
      <c r="A33" s="332"/>
      <c r="B33" s="284" t="s">
        <v>29</v>
      </c>
      <c r="C33" s="284" t="s">
        <v>86</v>
      </c>
      <c r="D33" s="284" t="s">
        <v>67</v>
      </c>
      <c r="E33" s="360" t="str">
        <f>Swap6M!F35</f>
        <v>EURAB6E28Y_Quote#0000</v>
      </c>
      <c r="F33" s="284" t="s">
        <v>91</v>
      </c>
      <c r="G33" s="357" t="str">
        <f>BasisSwap3M6M!F35</f>
        <v>EUR3E6E28Y_Quote#0000</v>
      </c>
      <c r="H33" s="285" t="str">
        <f t="shared" si="0"/>
        <v>EURAB3EBASIS28Y_Quote</v>
      </c>
      <c r="I33" s="285" t="str">
        <f>_xll.qlCompositeQuote(H33,E33,G33,F33,Permanent,Trigger,ObjectOverwrite)</f>
        <v>EURAB3EBASIS28Y_Quote#0000</v>
      </c>
      <c r="J33" s="286" t="str">
        <f>_xll.ohRangeRetrieveError(I33)</f>
        <v/>
      </c>
      <c r="K33" s="249"/>
    </row>
    <row r="34" spans="1:11" ht="11.25" customHeight="1" x14ac:dyDescent="0.2">
      <c r="A34" s="332"/>
      <c r="B34" s="284" t="s">
        <v>28</v>
      </c>
      <c r="C34" s="284" t="s">
        <v>86</v>
      </c>
      <c r="D34" s="284" t="s">
        <v>67</v>
      </c>
      <c r="E34" s="360" t="str">
        <f>Swap6M!F36</f>
        <v>EURAB6E29Y_Quote#0000</v>
      </c>
      <c r="F34" s="284" t="s">
        <v>91</v>
      </c>
      <c r="G34" s="357" t="str">
        <f>BasisSwap3M6M!F36</f>
        <v>EUR3E6E29Y_Quote#0000</v>
      </c>
      <c r="H34" s="285" t="str">
        <f t="shared" si="0"/>
        <v>EURAB3EBASIS29Y_Quote</v>
      </c>
      <c r="I34" s="285" t="str">
        <f>_xll.qlCompositeQuote(H34,E34,G34,F34,Permanent,Trigger,ObjectOverwrite)</f>
        <v>EURAB3EBASIS29Y_Quote#0000</v>
      </c>
      <c r="J34" s="286" t="str">
        <f>_xll.ohRangeRetrieveError(I34)</f>
        <v/>
      </c>
      <c r="K34" s="249"/>
    </row>
    <row r="35" spans="1:11" ht="11.25" customHeight="1" x14ac:dyDescent="0.2">
      <c r="A35" s="332"/>
      <c r="B35" s="284" t="s">
        <v>27</v>
      </c>
      <c r="C35" s="284" t="s">
        <v>86</v>
      </c>
      <c r="D35" s="284" t="s">
        <v>67</v>
      </c>
      <c r="E35" s="360" t="str">
        <f>Swap6M!F37</f>
        <v>EURAB6E30Y_Quote#0000</v>
      </c>
      <c r="F35" s="284" t="s">
        <v>91</v>
      </c>
      <c r="G35" s="357" t="str">
        <f>BasisSwap3M6M!F37</f>
        <v>EUR3E6E30Y_Quote#0000</v>
      </c>
      <c r="H35" s="285" t="str">
        <f t="shared" si="0"/>
        <v>EURAB3EBASIS30Y_Quote</v>
      </c>
      <c r="I35" s="285" t="str">
        <f>_xll.qlCompositeQuote(H35,E35,G35,F35,Permanent,Trigger,ObjectOverwrite)</f>
        <v>EURAB3EBASIS30Y_Quote#0000</v>
      </c>
      <c r="J35" s="286" t="str">
        <f>_xll.ohRangeRetrieveError(I35)</f>
        <v/>
      </c>
      <c r="K35" s="249"/>
    </row>
    <row r="36" spans="1:11" ht="11.25" customHeight="1" x14ac:dyDescent="0.2">
      <c r="A36" s="332"/>
      <c r="B36" s="284" t="s">
        <v>26</v>
      </c>
      <c r="C36" s="284" t="s">
        <v>86</v>
      </c>
      <c r="D36" s="284" t="s">
        <v>67</v>
      </c>
      <c r="E36" s="360" t="str">
        <f>Swap6M!F38</f>
        <v>EURAB6E35Y_Quote#0000</v>
      </c>
      <c r="F36" s="284" t="s">
        <v>91</v>
      </c>
      <c r="G36" s="357" t="str">
        <f>BasisSwap3M6M!F38</f>
        <v>EUR3E6E35Y_Quote#0000</v>
      </c>
      <c r="H36" s="285" t="str">
        <f t="shared" si="0"/>
        <v>EURAB3EBASIS35Y_Quote</v>
      </c>
      <c r="I36" s="285" t="str">
        <f>_xll.qlCompositeQuote(H36,E36,G36,F36,Permanent,Trigger,ObjectOverwrite)</f>
        <v>EURAB3EBASIS35Y_Quote#0000</v>
      </c>
      <c r="J36" s="286" t="str">
        <f>_xll.ohRangeRetrieveError(I36)</f>
        <v/>
      </c>
      <c r="K36" s="249"/>
    </row>
    <row r="37" spans="1:11" ht="11.25" customHeight="1" x14ac:dyDescent="0.2">
      <c r="A37" s="332"/>
      <c r="B37" s="284" t="s">
        <v>25</v>
      </c>
      <c r="C37" s="284" t="s">
        <v>86</v>
      </c>
      <c r="D37" s="284" t="s">
        <v>67</v>
      </c>
      <c r="E37" s="360" t="str">
        <f>Swap6M!F39</f>
        <v>EURAB6E40Y_Quote#0000</v>
      </c>
      <c r="F37" s="284" t="s">
        <v>91</v>
      </c>
      <c r="G37" s="357" t="str">
        <f>BasisSwap3M6M!F39</f>
        <v>EUR3E6E40Y_Quote#0000</v>
      </c>
      <c r="H37" s="285" t="str">
        <f t="shared" si="0"/>
        <v>EURAB3EBASIS40Y_Quote</v>
      </c>
      <c r="I37" s="285" t="str">
        <f>_xll.qlCompositeQuote(H37,E37,G37,F37,Permanent,Trigger,ObjectOverwrite)</f>
        <v>EURAB3EBASIS40Y_Quote#0000</v>
      </c>
      <c r="J37" s="286" t="str">
        <f>_xll.ohRangeRetrieveError(I37)</f>
        <v/>
      </c>
      <c r="K37" s="249"/>
    </row>
    <row r="38" spans="1:11" ht="11.25" customHeight="1" x14ac:dyDescent="0.2">
      <c r="A38" s="332"/>
      <c r="B38" s="284" t="s">
        <v>24</v>
      </c>
      <c r="C38" s="284" t="s">
        <v>86</v>
      </c>
      <c r="D38" s="284" t="s">
        <v>67</v>
      </c>
      <c r="E38" s="360" t="str">
        <f>Swap6M!F40</f>
        <v>EURAB6E50Y_Quote#0000</v>
      </c>
      <c r="F38" s="284" t="s">
        <v>91</v>
      </c>
      <c r="G38" s="357" t="str">
        <f>BasisSwap3M6M!F40</f>
        <v>EUR3E6E50Y_Quote#0000</v>
      </c>
      <c r="H38" s="285" t="str">
        <f t="shared" si="0"/>
        <v>EURAB3EBASIS50Y_Quote</v>
      </c>
      <c r="I38" s="285" t="str">
        <f>_xll.qlCompositeQuote(H38,E38,G38,F38,Permanent,Trigger,ObjectOverwrite)</f>
        <v>EURAB3EBASIS50Y_Quote#0000</v>
      </c>
      <c r="J38" s="286" t="str">
        <f>_xll.ohRangeRetrieveError(I38)</f>
        <v/>
      </c>
      <c r="K38" s="249"/>
    </row>
    <row r="39" spans="1:11" ht="11.25" customHeight="1" x14ac:dyDescent="0.2">
      <c r="A39" s="332"/>
      <c r="B39" s="288" t="s">
        <v>23</v>
      </c>
      <c r="C39" s="288" t="s">
        <v>86</v>
      </c>
      <c r="D39" s="288" t="s">
        <v>67</v>
      </c>
      <c r="E39" s="361" t="str">
        <f>Swap6M!F41</f>
        <v>EURAB6E60Y_Quote#0000</v>
      </c>
      <c r="F39" s="288" t="s">
        <v>91</v>
      </c>
      <c r="G39" s="358" t="str">
        <f>BasisSwap3M6M!F41</f>
        <v>EUR3E6E60Y_Quote#0000</v>
      </c>
      <c r="H39" s="289" t="str">
        <f t="shared" si="0"/>
        <v>EURAB3EBASIS60Y_Quote</v>
      </c>
      <c r="I39" s="289" t="str">
        <f>_xll.qlCompositeQuote(H39,E39,G39,F39,Permanent,Trigger,ObjectOverwrite)</f>
        <v>EURAB3EBASIS60Y_Quote#0000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6"/>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229</v>
      </c>
      <c r="I2" s="220" t="s">
        <v>201</v>
      </c>
      <c r="J2" s="246" t="s">
        <v>202</v>
      </c>
      <c r="K2" s="249"/>
    </row>
    <row r="3" spans="1:11" ht="11.25" customHeight="1" x14ac:dyDescent="0.2">
      <c r="A3" s="332"/>
      <c r="B3" s="279" t="s">
        <v>5</v>
      </c>
      <c r="C3" s="279" t="s">
        <v>86</v>
      </c>
      <c r="D3" s="279" t="s">
        <v>61</v>
      </c>
      <c r="E3" s="359" t="str">
        <f>Swap3M!F5</f>
        <v>EURAB3E1Y_Quote#0000</v>
      </c>
      <c r="F3" s="279" t="s">
        <v>94</v>
      </c>
      <c r="G3" s="356" t="str">
        <f>BasisSwap3M6M!F5</f>
        <v>EUR3E6E1Y_Quote#0000</v>
      </c>
      <c r="H3" s="280" t="str">
        <f t="shared" ref="H3:H39" si="0">Currency&amp;$C3&amp;$D3&amp;"BASIS"&amp;$B3&amp;QuoteSuffix</f>
        <v>EURAB6EBASIS1Y_Quote</v>
      </c>
      <c r="I3" s="280" t="str">
        <f>_xll.qlCompositeQuote(H3,E3,G3,F3,Permanent,Trigger,ObjectOverwrite)</f>
        <v>EURAB6EBASIS1Y_Quote#0000</v>
      </c>
      <c r="J3" s="281" t="str">
        <f>_xll.ohRangeRetrieveError(I3)</f>
        <v/>
      </c>
      <c r="K3" s="249"/>
    </row>
    <row r="4" spans="1:11" ht="11.25" customHeight="1" x14ac:dyDescent="0.2">
      <c r="A4" s="332"/>
      <c r="B4" s="284" t="s">
        <v>65</v>
      </c>
      <c r="C4" s="284" t="s">
        <v>86</v>
      </c>
      <c r="D4" s="284" t="s">
        <v>61</v>
      </c>
      <c r="E4" s="360" t="str">
        <f>Swap3M!F6</f>
        <v>EURAB3E15M_Quote#0000</v>
      </c>
      <c r="F4" s="284" t="s">
        <v>94</v>
      </c>
      <c r="G4" s="357" t="str">
        <f>BasisSwap3M6M!F6</f>
        <v>EUR3E6E15M_Quote#0000</v>
      </c>
      <c r="H4" s="285" t="str">
        <f t="shared" si="0"/>
        <v>EURAB6EBASIS15M_Quote</v>
      </c>
      <c r="I4" s="285" t="str">
        <f>_xll.qlCompositeQuote(H4,E4,G4,F4,Permanent,Trigger,ObjectOverwrite)</f>
        <v>EURAB6EBASIS15M_Quote#0000</v>
      </c>
      <c r="J4" s="286" t="str">
        <f>_xll.ohRangeRetrieveError(I4)</f>
        <v/>
      </c>
      <c r="K4" s="249"/>
    </row>
    <row r="5" spans="1:11" ht="11.25" customHeight="1" x14ac:dyDescent="0.2">
      <c r="A5" s="332"/>
      <c r="B5" s="284" t="s">
        <v>64</v>
      </c>
      <c r="C5" s="284" t="s">
        <v>86</v>
      </c>
      <c r="D5" s="284" t="s">
        <v>61</v>
      </c>
      <c r="E5" s="360" t="str">
        <f>Swap3M!F7</f>
        <v>EURAB3E18M_Quote#0000</v>
      </c>
      <c r="F5" s="284" t="s">
        <v>94</v>
      </c>
      <c r="G5" s="357" t="str">
        <f>BasisSwap3M6M!F7</f>
        <v>EUR3E6E18M_Quote#0000</v>
      </c>
      <c r="H5" s="285" t="str">
        <f t="shared" si="0"/>
        <v>EURAB6EBASIS18M_Quote</v>
      </c>
      <c r="I5" s="285" t="str">
        <f>_xll.qlCompositeQuote(H5,E5,G5,F5,Permanent,Trigger,ObjectOverwrite)</f>
        <v>EURAB6EBASIS18M_Quote#0000</v>
      </c>
      <c r="J5" s="286" t="str">
        <f>_xll.ohRangeRetrieveError(I5)</f>
        <v/>
      </c>
      <c r="K5" s="249"/>
    </row>
    <row r="6" spans="1:11" ht="11.25" customHeight="1" x14ac:dyDescent="0.2">
      <c r="A6" s="332"/>
      <c r="B6" s="284" t="s">
        <v>63</v>
      </c>
      <c r="C6" s="284" t="s">
        <v>86</v>
      </c>
      <c r="D6" s="284" t="s">
        <v>61</v>
      </c>
      <c r="E6" s="360" t="str">
        <f>Swap3M!F8</f>
        <v>EURAB3E21M_Quote#0000</v>
      </c>
      <c r="F6" s="284" t="s">
        <v>94</v>
      </c>
      <c r="G6" s="357" t="str">
        <f>BasisSwap3M6M!F8</f>
        <v>EUR3E6E21M_Quote#0000</v>
      </c>
      <c r="H6" s="285" t="str">
        <f t="shared" si="0"/>
        <v>EURAB6EBASIS21M_Quote</v>
      </c>
      <c r="I6" s="285" t="str">
        <f>_xll.qlCompositeQuote(H6,E6,G6,F6,Permanent,Trigger,ObjectOverwrite)</f>
        <v>EURAB6EBASIS21M_Quote#0000</v>
      </c>
      <c r="J6" s="286" t="str">
        <f>_xll.ohRangeRetrieveError(I6)</f>
        <v/>
      </c>
      <c r="K6" s="249"/>
    </row>
    <row r="7" spans="1:11" ht="11.25" customHeight="1" x14ac:dyDescent="0.2">
      <c r="A7" s="332"/>
      <c r="B7" s="284" t="s">
        <v>55</v>
      </c>
      <c r="C7" s="284" t="s">
        <v>86</v>
      </c>
      <c r="D7" s="284" t="s">
        <v>61</v>
      </c>
      <c r="E7" s="360" t="str">
        <f>Swap3M!F9</f>
        <v>EURAB3E2Y_Quote#0000</v>
      </c>
      <c r="F7" s="284" t="s">
        <v>94</v>
      </c>
      <c r="G7" s="357" t="str">
        <f>BasisSwap3M6M!F9</f>
        <v>EUR3E6E2Y_Quote#0000</v>
      </c>
      <c r="H7" s="285" t="str">
        <f t="shared" si="0"/>
        <v>EURAB6EBASIS2Y_Quote</v>
      </c>
      <c r="I7" s="285" t="str">
        <f>_xll.qlCompositeQuote(H7,E7,G7,F7,Permanent,Trigger,ObjectOverwrite)</f>
        <v>EURAB6EBASIS2Y_Quote#0000</v>
      </c>
      <c r="J7" s="286" t="str">
        <f>_xll.ohRangeRetrieveError(I7)</f>
        <v/>
      </c>
      <c r="K7" s="249"/>
    </row>
    <row r="8" spans="1:11" ht="11.25" customHeight="1" x14ac:dyDescent="0.2">
      <c r="A8" s="332"/>
      <c r="B8" s="284" t="s">
        <v>54</v>
      </c>
      <c r="C8" s="284" t="s">
        <v>86</v>
      </c>
      <c r="D8" s="284" t="s">
        <v>61</v>
      </c>
      <c r="E8" s="360" t="str">
        <f>Swap3M!F10</f>
        <v>EURAB3E3Y_Quote#0000</v>
      </c>
      <c r="F8" s="284" t="s">
        <v>94</v>
      </c>
      <c r="G8" s="357" t="str">
        <f>BasisSwap3M6M!F10</f>
        <v>EUR3E6E3Y_Quote#0000</v>
      </c>
      <c r="H8" s="285" t="str">
        <f t="shared" si="0"/>
        <v>EURAB6EBASIS3Y_Quote</v>
      </c>
      <c r="I8" s="285" t="str">
        <f>_xll.qlCompositeQuote(H8,E8,G8,F8,Permanent,Trigger,ObjectOverwrite)</f>
        <v>EURAB6EBASIS3Y_Quote#0000</v>
      </c>
      <c r="J8" s="286" t="str">
        <f>_xll.ohRangeRetrieveError(I8)</f>
        <v/>
      </c>
      <c r="K8" s="249"/>
    </row>
    <row r="9" spans="1:11" ht="11.25" customHeight="1" x14ac:dyDescent="0.2">
      <c r="A9" s="332"/>
      <c r="B9" s="284" t="s">
        <v>53</v>
      </c>
      <c r="C9" s="284" t="s">
        <v>86</v>
      </c>
      <c r="D9" s="284" t="s">
        <v>61</v>
      </c>
      <c r="E9" s="360" t="str">
        <f>Swap3M!F11</f>
        <v>EURAB3E4Y_Quote#0000</v>
      </c>
      <c r="F9" s="284" t="s">
        <v>94</v>
      </c>
      <c r="G9" s="357" t="str">
        <f>BasisSwap3M6M!F11</f>
        <v>EUR3E6E4Y_Quote#0000</v>
      </c>
      <c r="H9" s="285" t="str">
        <f t="shared" si="0"/>
        <v>EURAB6EBASIS4Y_Quote</v>
      </c>
      <c r="I9" s="285" t="str">
        <f>_xll.qlCompositeQuote(H9,E9,G9,F9,Permanent,Trigger,ObjectOverwrite)</f>
        <v>EURAB6EBASIS4Y_Quote#0000</v>
      </c>
      <c r="J9" s="286" t="str">
        <f>_xll.ohRangeRetrieveError(I9)</f>
        <v/>
      </c>
      <c r="K9" s="249"/>
    </row>
    <row r="10" spans="1:11" ht="11.25" customHeight="1" x14ac:dyDescent="0.2">
      <c r="A10" s="332"/>
      <c r="B10" s="284" t="s">
        <v>52</v>
      </c>
      <c r="C10" s="284" t="s">
        <v>86</v>
      </c>
      <c r="D10" s="284" t="s">
        <v>61</v>
      </c>
      <c r="E10" s="360" t="str">
        <f>Swap3M!F12</f>
        <v>EURAB3E5Y_Quote#0000</v>
      </c>
      <c r="F10" s="284" t="s">
        <v>94</v>
      </c>
      <c r="G10" s="357" t="str">
        <f>BasisSwap3M6M!F12</f>
        <v>EUR3E6E5Y_Quote#0000</v>
      </c>
      <c r="H10" s="285" t="str">
        <f t="shared" si="0"/>
        <v>EURAB6EBASIS5Y_Quote</v>
      </c>
      <c r="I10" s="285" t="str">
        <f>_xll.qlCompositeQuote(H10,E10,G10,F10,Permanent,Trigger,ObjectOverwrite)</f>
        <v>EURAB6EBASIS5Y_Quote#0000</v>
      </c>
      <c r="J10" s="286" t="str">
        <f>_xll.ohRangeRetrieveError(I10)</f>
        <v/>
      </c>
      <c r="K10" s="249"/>
    </row>
    <row r="11" spans="1:11" ht="11.25" customHeight="1" x14ac:dyDescent="0.2">
      <c r="A11" s="332"/>
      <c r="B11" s="284" t="s">
        <v>51</v>
      </c>
      <c r="C11" s="284" t="s">
        <v>86</v>
      </c>
      <c r="D11" s="284" t="s">
        <v>61</v>
      </c>
      <c r="E11" s="360" t="str">
        <f>Swap3M!F13</f>
        <v>EURAB3E6Y_Quote#0000</v>
      </c>
      <c r="F11" s="284" t="s">
        <v>94</v>
      </c>
      <c r="G11" s="357" t="str">
        <f>BasisSwap3M6M!F13</f>
        <v>EUR3E6E6Y_Quote#0000</v>
      </c>
      <c r="H11" s="285" t="str">
        <f t="shared" si="0"/>
        <v>EURAB6EBASIS6Y_Quote</v>
      </c>
      <c r="I11" s="285" t="str">
        <f>_xll.qlCompositeQuote(H11,E11,G11,F11,Permanent,Trigger,ObjectOverwrite)</f>
        <v>EURAB6EBASIS6Y_Quote#0000</v>
      </c>
      <c r="J11" s="286" t="str">
        <f>_xll.ohRangeRetrieveError(I11)</f>
        <v/>
      </c>
      <c r="K11" s="249"/>
    </row>
    <row r="12" spans="1:11" ht="11.25" customHeight="1" x14ac:dyDescent="0.2">
      <c r="A12" s="332"/>
      <c r="B12" s="284" t="s">
        <v>50</v>
      </c>
      <c r="C12" s="284" t="s">
        <v>86</v>
      </c>
      <c r="D12" s="284" t="s">
        <v>61</v>
      </c>
      <c r="E12" s="360" t="str">
        <f>Swap3M!F14</f>
        <v>EURAB3E7Y_Quote#0000</v>
      </c>
      <c r="F12" s="284" t="s">
        <v>94</v>
      </c>
      <c r="G12" s="357" t="str">
        <f>BasisSwap3M6M!F14</f>
        <v>EUR3E6E7Y_Quote#0000</v>
      </c>
      <c r="H12" s="285" t="str">
        <f t="shared" si="0"/>
        <v>EURAB6EBASIS7Y_Quote</v>
      </c>
      <c r="I12" s="285" t="str">
        <f>_xll.qlCompositeQuote(H12,E12,G12,F12,Permanent,Trigger,ObjectOverwrite)</f>
        <v>EURAB6EBASIS7Y_Quote#0000</v>
      </c>
      <c r="J12" s="286" t="str">
        <f>_xll.ohRangeRetrieveError(I12)</f>
        <v/>
      </c>
      <c r="K12" s="249"/>
    </row>
    <row r="13" spans="1:11" ht="11.25" customHeight="1" x14ac:dyDescent="0.2">
      <c r="A13" s="332"/>
      <c r="B13" s="284" t="s">
        <v>49</v>
      </c>
      <c r="C13" s="284" t="s">
        <v>86</v>
      </c>
      <c r="D13" s="284" t="s">
        <v>61</v>
      </c>
      <c r="E13" s="360" t="str">
        <f>Swap3M!F15</f>
        <v>EURAB3E8Y_Quote#0000</v>
      </c>
      <c r="F13" s="284" t="s">
        <v>94</v>
      </c>
      <c r="G13" s="357" t="str">
        <f>BasisSwap3M6M!F15</f>
        <v>EUR3E6E8Y_Quote#0000</v>
      </c>
      <c r="H13" s="285" t="str">
        <f t="shared" si="0"/>
        <v>EURAB6EBASIS8Y_Quote</v>
      </c>
      <c r="I13" s="285" t="str">
        <f>_xll.qlCompositeQuote(H13,E13,G13,F13,Permanent,Trigger,ObjectOverwrite)</f>
        <v>EURAB6EBASIS8Y_Quote#0000</v>
      </c>
      <c r="J13" s="286" t="str">
        <f>_xll.ohRangeRetrieveError(I13)</f>
        <v/>
      </c>
      <c r="K13" s="249"/>
    </row>
    <row r="14" spans="1:11" ht="11.25" customHeight="1" x14ac:dyDescent="0.2">
      <c r="A14" s="332"/>
      <c r="B14" s="284" t="s">
        <v>48</v>
      </c>
      <c r="C14" s="284" t="s">
        <v>86</v>
      </c>
      <c r="D14" s="284" t="s">
        <v>61</v>
      </c>
      <c r="E14" s="360" t="str">
        <f>Swap3M!F16</f>
        <v>EURAB3E9Y_Quote#0000</v>
      </c>
      <c r="F14" s="284" t="s">
        <v>94</v>
      </c>
      <c r="G14" s="357" t="str">
        <f>BasisSwap3M6M!F16</f>
        <v>EUR3E6E9Y_Quote#0000</v>
      </c>
      <c r="H14" s="285" t="str">
        <f t="shared" si="0"/>
        <v>EURAB6EBASIS9Y_Quote</v>
      </c>
      <c r="I14" s="285" t="str">
        <f>_xll.qlCompositeQuote(H14,E14,G14,F14,Permanent,Trigger,ObjectOverwrite)</f>
        <v>EURAB6EBASIS9Y_Quote#0000</v>
      </c>
      <c r="J14" s="286" t="str">
        <f>_xll.ohRangeRetrieveError(I14)</f>
        <v/>
      </c>
      <c r="K14" s="249"/>
    </row>
    <row r="15" spans="1:11" ht="11.25" customHeight="1" x14ac:dyDescent="0.2">
      <c r="A15" s="332"/>
      <c r="B15" s="284" t="s">
        <v>47</v>
      </c>
      <c r="C15" s="284" t="s">
        <v>86</v>
      </c>
      <c r="D15" s="284" t="s">
        <v>61</v>
      </c>
      <c r="E15" s="360" t="str">
        <f>Swap3M!F17</f>
        <v>EURAB3E10Y_Quote#0000</v>
      </c>
      <c r="F15" s="284" t="s">
        <v>94</v>
      </c>
      <c r="G15" s="357" t="str">
        <f>BasisSwap3M6M!F17</f>
        <v>EUR3E6E10Y_Quote#0000</v>
      </c>
      <c r="H15" s="285" t="str">
        <f t="shared" si="0"/>
        <v>EURAB6EBASIS10Y_Quote</v>
      </c>
      <c r="I15" s="285" t="str">
        <f>_xll.qlCompositeQuote(H15,E15,G15,F15,Permanent,Trigger,ObjectOverwrite)</f>
        <v>EURAB6EBASIS10Y_Quote#0000</v>
      </c>
      <c r="J15" s="286" t="str">
        <f>_xll.ohRangeRetrieveError(I15)</f>
        <v/>
      </c>
      <c r="K15" s="249"/>
    </row>
    <row r="16" spans="1:11" ht="11.25" customHeight="1" x14ac:dyDescent="0.2">
      <c r="A16" s="332"/>
      <c r="B16" s="284" t="s">
        <v>46</v>
      </c>
      <c r="C16" s="284" t="s">
        <v>86</v>
      </c>
      <c r="D16" s="284" t="s">
        <v>61</v>
      </c>
      <c r="E16" s="360" t="str">
        <f>Swap3M!F18</f>
        <v>EURAB3E11Y_Quote#0000</v>
      </c>
      <c r="F16" s="284" t="s">
        <v>94</v>
      </c>
      <c r="G16" s="357" t="str">
        <f>BasisSwap3M6M!F18</f>
        <v>EUR3E6E11Y_Quote#0000</v>
      </c>
      <c r="H16" s="285" t="str">
        <f t="shared" si="0"/>
        <v>EURAB6EBASIS11Y_Quote</v>
      </c>
      <c r="I16" s="285" t="str">
        <f>_xll.qlCompositeQuote(H16,E16,G16,F16,Permanent,Trigger,ObjectOverwrite)</f>
        <v>EURAB6EBASIS11Y_Quote#0000</v>
      </c>
      <c r="J16" s="286" t="str">
        <f>_xll.ohRangeRetrieveError(I16)</f>
        <v/>
      </c>
      <c r="K16" s="249"/>
    </row>
    <row r="17" spans="1:11" ht="11.25" customHeight="1" x14ac:dyDescent="0.2">
      <c r="A17" s="332"/>
      <c r="B17" s="284" t="s">
        <v>45</v>
      </c>
      <c r="C17" s="284" t="s">
        <v>86</v>
      </c>
      <c r="D17" s="284" t="s">
        <v>61</v>
      </c>
      <c r="E17" s="360" t="str">
        <f>Swap3M!F19</f>
        <v>EURAB3E12Y_Quote#0000</v>
      </c>
      <c r="F17" s="284" t="s">
        <v>94</v>
      </c>
      <c r="G17" s="357" t="str">
        <f>BasisSwap3M6M!F19</f>
        <v>EUR3E6E12Y_Quote#0000</v>
      </c>
      <c r="H17" s="285" t="str">
        <f t="shared" si="0"/>
        <v>EURAB6EBASIS12Y_Quote</v>
      </c>
      <c r="I17" s="285" t="str">
        <f>_xll.qlCompositeQuote(H17,E17,G17,F17,Permanent,Trigger,ObjectOverwrite)</f>
        <v>EURAB6EBASIS12Y_Quote#0000</v>
      </c>
      <c r="J17" s="286" t="str">
        <f>_xll.ohRangeRetrieveError(I17)</f>
        <v/>
      </c>
      <c r="K17" s="249"/>
    </row>
    <row r="18" spans="1:11" ht="11.25" customHeight="1" x14ac:dyDescent="0.2">
      <c r="A18" s="332"/>
      <c r="B18" s="284" t="s">
        <v>44</v>
      </c>
      <c r="C18" s="284" t="s">
        <v>86</v>
      </c>
      <c r="D18" s="284" t="s">
        <v>61</v>
      </c>
      <c r="E18" s="360" t="str">
        <f>Swap3M!F20</f>
        <v>EURAB3E13Y_Quote#0000</v>
      </c>
      <c r="F18" s="284" t="s">
        <v>94</v>
      </c>
      <c r="G18" s="357" t="str">
        <f>BasisSwap3M6M!F20</f>
        <v>EUR3E6E13Y_Quote#0000</v>
      </c>
      <c r="H18" s="285" t="str">
        <f t="shared" si="0"/>
        <v>EURAB6EBASIS13Y_Quote</v>
      </c>
      <c r="I18" s="285" t="str">
        <f>_xll.qlCompositeQuote(H18,E18,G18,F18,Permanent,Trigger,ObjectOverwrite)</f>
        <v>EURAB6EBASIS13Y_Quote#0000</v>
      </c>
      <c r="J18" s="286" t="str">
        <f>_xll.ohRangeRetrieveError(I18)</f>
        <v/>
      </c>
      <c r="K18" s="249"/>
    </row>
    <row r="19" spans="1:11" ht="11.25" customHeight="1" x14ac:dyDescent="0.2">
      <c r="A19" s="332"/>
      <c r="B19" s="284" t="s">
        <v>43</v>
      </c>
      <c r="C19" s="284" t="s">
        <v>86</v>
      </c>
      <c r="D19" s="284" t="s">
        <v>61</v>
      </c>
      <c r="E19" s="360" t="str">
        <f>Swap3M!F21</f>
        <v>EURAB3E14Y_Quote#0000</v>
      </c>
      <c r="F19" s="284" t="s">
        <v>94</v>
      </c>
      <c r="G19" s="357" t="str">
        <f>BasisSwap3M6M!F21</f>
        <v>EUR3E6E14Y_Quote#0000</v>
      </c>
      <c r="H19" s="285" t="str">
        <f t="shared" si="0"/>
        <v>EURAB6EBASIS14Y_Quote</v>
      </c>
      <c r="I19" s="285" t="str">
        <f>_xll.qlCompositeQuote(H19,E19,G19,F19,Permanent,Trigger,ObjectOverwrite)</f>
        <v>EURAB6EBASIS14Y_Quote#0000</v>
      </c>
      <c r="J19" s="286" t="str">
        <f>_xll.ohRangeRetrieveError(I19)</f>
        <v/>
      </c>
      <c r="K19" s="249"/>
    </row>
    <row r="20" spans="1:11" ht="11.25" customHeight="1" x14ac:dyDescent="0.2">
      <c r="A20" s="332"/>
      <c r="B20" s="284" t="s">
        <v>42</v>
      </c>
      <c r="C20" s="284" t="s">
        <v>86</v>
      </c>
      <c r="D20" s="284" t="s">
        <v>61</v>
      </c>
      <c r="E20" s="360" t="str">
        <f>Swap3M!F22</f>
        <v>EURAB3E15Y_Quote#0000</v>
      </c>
      <c r="F20" s="284" t="s">
        <v>94</v>
      </c>
      <c r="G20" s="357" t="str">
        <f>BasisSwap3M6M!F22</f>
        <v>EUR3E6E15Y_Quote#0000</v>
      </c>
      <c r="H20" s="285" t="str">
        <f t="shared" si="0"/>
        <v>EURAB6EBASIS15Y_Quote</v>
      </c>
      <c r="I20" s="285" t="str">
        <f>_xll.qlCompositeQuote(H20,E20,G20,F20,Permanent,Trigger,ObjectOverwrite)</f>
        <v>EURAB6EBASIS15Y_Quote#0000</v>
      </c>
      <c r="J20" s="286" t="str">
        <f>_xll.ohRangeRetrieveError(I20)</f>
        <v/>
      </c>
      <c r="K20" s="249"/>
    </row>
    <row r="21" spans="1:11" ht="11.25" customHeight="1" x14ac:dyDescent="0.2">
      <c r="A21" s="332"/>
      <c r="B21" s="284" t="s">
        <v>41</v>
      </c>
      <c r="C21" s="284" t="s">
        <v>86</v>
      </c>
      <c r="D21" s="284" t="s">
        <v>61</v>
      </c>
      <c r="E21" s="360" t="str">
        <f>Swap3M!F23</f>
        <v>EURAB3E16Y_Quote#0000</v>
      </c>
      <c r="F21" s="284" t="s">
        <v>94</v>
      </c>
      <c r="G21" s="357" t="str">
        <f>BasisSwap3M6M!F23</f>
        <v>EUR3E6E16Y_Quote#0000</v>
      </c>
      <c r="H21" s="285" t="str">
        <f t="shared" si="0"/>
        <v>EURAB6EBASIS16Y_Quote</v>
      </c>
      <c r="I21" s="285" t="str">
        <f>_xll.qlCompositeQuote(H21,E21,G21,F21,Permanent,Trigger,ObjectOverwrite)</f>
        <v>EURAB6EBASIS16Y_Quote#0000</v>
      </c>
      <c r="J21" s="286" t="str">
        <f>_xll.ohRangeRetrieveError(I21)</f>
        <v/>
      </c>
      <c r="K21" s="249"/>
    </row>
    <row r="22" spans="1:11" ht="11.25" customHeight="1" x14ac:dyDescent="0.2">
      <c r="A22" s="332"/>
      <c r="B22" s="284" t="s">
        <v>40</v>
      </c>
      <c r="C22" s="284" t="s">
        <v>86</v>
      </c>
      <c r="D22" s="284" t="s">
        <v>61</v>
      </c>
      <c r="E22" s="360" t="str">
        <f>Swap3M!F24</f>
        <v>EURAB3E17Y_Quote#0000</v>
      </c>
      <c r="F22" s="284" t="s">
        <v>94</v>
      </c>
      <c r="G22" s="357" t="str">
        <f>BasisSwap3M6M!F24</f>
        <v>EUR3E6E17Y_Quote#0000</v>
      </c>
      <c r="H22" s="285" t="str">
        <f t="shared" si="0"/>
        <v>EURAB6EBASIS17Y_Quote</v>
      </c>
      <c r="I22" s="285" t="str">
        <f>_xll.qlCompositeQuote(H22,E22,G22,F22,Permanent,Trigger,ObjectOverwrite)</f>
        <v>EURAB6EBASIS17Y_Quote#0000</v>
      </c>
      <c r="J22" s="286" t="str">
        <f>_xll.ohRangeRetrieveError(I22)</f>
        <v/>
      </c>
      <c r="K22" s="249"/>
    </row>
    <row r="23" spans="1:11" ht="11.25" customHeight="1" x14ac:dyDescent="0.2">
      <c r="A23" s="332"/>
      <c r="B23" s="284" t="s">
        <v>39</v>
      </c>
      <c r="C23" s="284" t="s">
        <v>86</v>
      </c>
      <c r="D23" s="284" t="s">
        <v>61</v>
      </c>
      <c r="E23" s="360" t="str">
        <f>Swap3M!F25</f>
        <v>EURAB3E18Y_Quote#0000</v>
      </c>
      <c r="F23" s="284" t="s">
        <v>94</v>
      </c>
      <c r="G23" s="357" t="str">
        <f>BasisSwap3M6M!F25</f>
        <v>EUR3E6E18Y_Quote#0000</v>
      </c>
      <c r="H23" s="285" t="str">
        <f t="shared" si="0"/>
        <v>EURAB6EBASIS18Y_Quote</v>
      </c>
      <c r="I23" s="285" t="str">
        <f>_xll.qlCompositeQuote(H23,E23,G23,F23,Permanent,Trigger,ObjectOverwrite)</f>
        <v>EURAB6EBASIS18Y_Quote#0000</v>
      </c>
      <c r="J23" s="286" t="str">
        <f>_xll.ohRangeRetrieveError(I23)</f>
        <v/>
      </c>
      <c r="K23" s="249"/>
    </row>
    <row r="24" spans="1:11" ht="11.25" customHeight="1" x14ac:dyDescent="0.2">
      <c r="A24" s="332"/>
      <c r="B24" s="284" t="s">
        <v>38</v>
      </c>
      <c r="C24" s="284" t="s">
        <v>86</v>
      </c>
      <c r="D24" s="284" t="s">
        <v>61</v>
      </c>
      <c r="E24" s="360" t="str">
        <f>Swap3M!F26</f>
        <v>EURAB3E19Y_Quote#0000</v>
      </c>
      <c r="F24" s="284" t="s">
        <v>94</v>
      </c>
      <c r="G24" s="357" t="str">
        <f>BasisSwap3M6M!F26</f>
        <v>EUR3E6E19Y_Quote#0000</v>
      </c>
      <c r="H24" s="285" t="str">
        <f t="shared" si="0"/>
        <v>EURAB6EBASIS19Y_Quote</v>
      </c>
      <c r="I24" s="285" t="str">
        <f>_xll.qlCompositeQuote(H24,E24,G24,F24,Permanent,Trigger,ObjectOverwrite)</f>
        <v>EURAB6EBASIS19Y_Quote#0000</v>
      </c>
      <c r="J24" s="286" t="str">
        <f>_xll.ohRangeRetrieveError(I24)</f>
        <v/>
      </c>
      <c r="K24" s="249"/>
    </row>
    <row r="25" spans="1:11" ht="11.25" customHeight="1" x14ac:dyDescent="0.2">
      <c r="A25" s="332"/>
      <c r="B25" s="284" t="s">
        <v>37</v>
      </c>
      <c r="C25" s="284" t="s">
        <v>86</v>
      </c>
      <c r="D25" s="284" t="s">
        <v>61</v>
      </c>
      <c r="E25" s="360" t="str">
        <f>Swap3M!F27</f>
        <v>EURAB3E20Y_Quote#0000</v>
      </c>
      <c r="F25" s="284" t="s">
        <v>94</v>
      </c>
      <c r="G25" s="357" t="str">
        <f>BasisSwap3M6M!F27</f>
        <v>EUR3E6E20Y_Quote#0000</v>
      </c>
      <c r="H25" s="285" t="str">
        <f t="shared" si="0"/>
        <v>EURAB6EBASIS20Y_Quote</v>
      </c>
      <c r="I25" s="285" t="str">
        <f>_xll.qlCompositeQuote(H25,E25,G25,F25,Permanent,Trigger,ObjectOverwrite)</f>
        <v>EURAB6EBASIS20Y_Quote#0000</v>
      </c>
      <c r="J25" s="286" t="str">
        <f>_xll.ohRangeRetrieveError(I25)</f>
        <v/>
      </c>
      <c r="K25" s="249"/>
    </row>
    <row r="26" spans="1:11" ht="11.25" customHeight="1" x14ac:dyDescent="0.2">
      <c r="A26" s="332"/>
      <c r="B26" s="284" t="s">
        <v>36</v>
      </c>
      <c r="C26" s="284" t="s">
        <v>86</v>
      </c>
      <c r="D26" s="284" t="s">
        <v>61</v>
      </c>
      <c r="E26" s="360" t="str">
        <f>Swap3M!F28</f>
        <v>EURAB3E21Y_Quote#0000</v>
      </c>
      <c r="F26" s="284" t="s">
        <v>94</v>
      </c>
      <c r="G26" s="357" t="str">
        <f>BasisSwap3M6M!F28</f>
        <v>EUR3E6E21Y_Quote#0000</v>
      </c>
      <c r="H26" s="285" t="str">
        <f t="shared" si="0"/>
        <v>EURAB6EBASIS21Y_Quote</v>
      </c>
      <c r="I26" s="285" t="str">
        <f>_xll.qlCompositeQuote(H26,E26,G26,F26,Permanent,Trigger,ObjectOverwrite)</f>
        <v>EURAB6EBASIS21Y_Quote#0000</v>
      </c>
      <c r="J26" s="286" t="str">
        <f>_xll.ohRangeRetrieveError(I26)</f>
        <v/>
      </c>
      <c r="K26" s="249"/>
    </row>
    <row r="27" spans="1:11" ht="11.25" customHeight="1" x14ac:dyDescent="0.2">
      <c r="A27" s="332"/>
      <c r="B27" s="284" t="s">
        <v>35</v>
      </c>
      <c r="C27" s="284" t="s">
        <v>86</v>
      </c>
      <c r="D27" s="284" t="s">
        <v>61</v>
      </c>
      <c r="E27" s="360" t="str">
        <f>Swap3M!F29</f>
        <v>EURAB3E22Y_Quote#0000</v>
      </c>
      <c r="F27" s="284" t="s">
        <v>94</v>
      </c>
      <c r="G27" s="357" t="str">
        <f>BasisSwap3M6M!F29</f>
        <v>EUR3E6E22Y_Quote#0000</v>
      </c>
      <c r="H27" s="285" t="str">
        <f t="shared" si="0"/>
        <v>EURAB6EBASIS22Y_Quote</v>
      </c>
      <c r="I27" s="285" t="str">
        <f>_xll.qlCompositeQuote(H27,E27,G27,F27,Permanent,Trigger,ObjectOverwrite)</f>
        <v>EURAB6EBASIS22Y_Quote#0000</v>
      </c>
      <c r="J27" s="286" t="str">
        <f>_xll.ohRangeRetrieveError(I27)</f>
        <v/>
      </c>
      <c r="K27" s="249"/>
    </row>
    <row r="28" spans="1:11" ht="11.25" customHeight="1" x14ac:dyDescent="0.2">
      <c r="A28" s="332"/>
      <c r="B28" s="284" t="s">
        <v>34</v>
      </c>
      <c r="C28" s="284" t="s">
        <v>86</v>
      </c>
      <c r="D28" s="284" t="s">
        <v>61</v>
      </c>
      <c r="E28" s="360" t="str">
        <f>Swap3M!F30</f>
        <v>EURAB3E23Y_Quote#0000</v>
      </c>
      <c r="F28" s="284" t="s">
        <v>94</v>
      </c>
      <c r="G28" s="357" t="str">
        <f>BasisSwap3M6M!F30</f>
        <v>EUR3E6E23Y_Quote#0000</v>
      </c>
      <c r="H28" s="285" t="str">
        <f t="shared" si="0"/>
        <v>EURAB6EBASIS23Y_Quote</v>
      </c>
      <c r="I28" s="285" t="str">
        <f>_xll.qlCompositeQuote(H28,E28,G28,F28,Permanent,Trigger,ObjectOverwrite)</f>
        <v>EURAB6EBASIS23Y_Quote#0000</v>
      </c>
      <c r="J28" s="286" t="str">
        <f>_xll.ohRangeRetrieveError(I28)</f>
        <v/>
      </c>
      <c r="K28" s="249"/>
    </row>
    <row r="29" spans="1:11" ht="11.25" customHeight="1" x14ac:dyDescent="0.2">
      <c r="A29" s="332"/>
      <c r="B29" s="284" t="s">
        <v>33</v>
      </c>
      <c r="C29" s="284" t="s">
        <v>86</v>
      </c>
      <c r="D29" s="284" t="s">
        <v>61</v>
      </c>
      <c r="E29" s="360" t="str">
        <f>Swap3M!F31</f>
        <v>EURAB3E24Y_Quote#0000</v>
      </c>
      <c r="F29" s="284" t="s">
        <v>94</v>
      </c>
      <c r="G29" s="357" t="str">
        <f>BasisSwap3M6M!F31</f>
        <v>EUR3E6E24Y_Quote#0000</v>
      </c>
      <c r="H29" s="285" t="str">
        <f t="shared" si="0"/>
        <v>EURAB6EBASIS24Y_Quote</v>
      </c>
      <c r="I29" s="285" t="str">
        <f>_xll.qlCompositeQuote(H29,E29,G29,F29,Permanent,Trigger,ObjectOverwrite)</f>
        <v>EURAB6EBASIS24Y_Quote#0000</v>
      </c>
      <c r="J29" s="286" t="str">
        <f>_xll.ohRangeRetrieveError(I29)</f>
        <v/>
      </c>
      <c r="K29" s="249"/>
    </row>
    <row r="30" spans="1:11" ht="11.25" customHeight="1" x14ac:dyDescent="0.2">
      <c r="A30" s="332"/>
      <c r="B30" s="284" t="s">
        <v>32</v>
      </c>
      <c r="C30" s="284" t="s">
        <v>86</v>
      </c>
      <c r="D30" s="284" t="s">
        <v>61</v>
      </c>
      <c r="E30" s="360" t="str">
        <f>Swap3M!F32</f>
        <v>EURAB3E25Y_Quote#0000</v>
      </c>
      <c r="F30" s="284" t="s">
        <v>94</v>
      </c>
      <c r="G30" s="357" t="str">
        <f>BasisSwap3M6M!F32</f>
        <v>EUR3E6E25Y_Quote#0000</v>
      </c>
      <c r="H30" s="285" t="str">
        <f t="shared" si="0"/>
        <v>EURAB6EBASIS25Y_Quote</v>
      </c>
      <c r="I30" s="285" t="str">
        <f>_xll.qlCompositeQuote(H30,E30,G30,F30,Permanent,Trigger,ObjectOverwrite)</f>
        <v>EURAB6EBASIS25Y_Quote#0000</v>
      </c>
      <c r="J30" s="286" t="str">
        <f>_xll.ohRangeRetrieveError(I30)</f>
        <v/>
      </c>
      <c r="K30" s="249"/>
    </row>
    <row r="31" spans="1:11" ht="11.25" customHeight="1" x14ac:dyDescent="0.2">
      <c r="A31" s="332"/>
      <c r="B31" s="284" t="s">
        <v>31</v>
      </c>
      <c r="C31" s="284" t="s">
        <v>86</v>
      </c>
      <c r="D31" s="284" t="s">
        <v>61</v>
      </c>
      <c r="E31" s="360" t="str">
        <f>Swap3M!F33</f>
        <v>EURAB3E26Y_Quote#0000</v>
      </c>
      <c r="F31" s="284" t="s">
        <v>94</v>
      </c>
      <c r="G31" s="357" t="str">
        <f>BasisSwap3M6M!F33</f>
        <v>EUR3E6E26Y_Quote#0000</v>
      </c>
      <c r="H31" s="285" t="str">
        <f t="shared" si="0"/>
        <v>EURAB6EBASIS26Y_Quote</v>
      </c>
      <c r="I31" s="285" t="str">
        <f>_xll.qlCompositeQuote(H31,E31,G31,F31,Permanent,Trigger,ObjectOverwrite)</f>
        <v>EURAB6EBASIS26Y_Quote#0000</v>
      </c>
      <c r="J31" s="286" t="str">
        <f>_xll.ohRangeRetrieveError(I31)</f>
        <v/>
      </c>
      <c r="K31" s="249"/>
    </row>
    <row r="32" spans="1:11" ht="11.25" customHeight="1" x14ac:dyDescent="0.2">
      <c r="A32" s="332"/>
      <c r="B32" s="284" t="s">
        <v>30</v>
      </c>
      <c r="C32" s="284" t="s">
        <v>86</v>
      </c>
      <c r="D32" s="284" t="s">
        <v>61</v>
      </c>
      <c r="E32" s="360" t="str">
        <f>Swap3M!F34</f>
        <v>EURAB3E27Y_Quote#0000</v>
      </c>
      <c r="F32" s="284" t="s">
        <v>94</v>
      </c>
      <c r="G32" s="357" t="str">
        <f>BasisSwap3M6M!F34</f>
        <v>EUR3E6E27Y_Quote#0000</v>
      </c>
      <c r="H32" s="285" t="str">
        <f t="shared" si="0"/>
        <v>EURAB6EBASIS27Y_Quote</v>
      </c>
      <c r="I32" s="285" t="str">
        <f>_xll.qlCompositeQuote(H32,E32,G32,F32,Permanent,Trigger,ObjectOverwrite)</f>
        <v>EURAB6EBASIS27Y_Quote#0000</v>
      </c>
      <c r="J32" s="286" t="str">
        <f>_xll.ohRangeRetrieveError(I32)</f>
        <v/>
      </c>
      <c r="K32" s="249"/>
    </row>
    <row r="33" spans="1:11" ht="11.25" customHeight="1" x14ac:dyDescent="0.2">
      <c r="A33" s="332"/>
      <c r="B33" s="284" t="s">
        <v>29</v>
      </c>
      <c r="C33" s="284" t="s">
        <v>86</v>
      </c>
      <c r="D33" s="284" t="s">
        <v>61</v>
      </c>
      <c r="E33" s="360" t="str">
        <f>Swap3M!F35</f>
        <v>EURAB3E28Y_Quote#0000</v>
      </c>
      <c r="F33" s="284" t="s">
        <v>94</v>
      </c>
      <c r="G33" s="357" t="str">
        <f>BasisSwap3M6M!F35</f>
        <v>EUR3E6E28Y_Quote#0000</v>
      </c>
      <c r="H33" s="285" t="str">
        <f t="shared" si="0"/>
        <v>EURAB6EBASIS28Y_Quote</v>
      </c>
      <c r="I33" s="285" t="str">
        <f>_xll.qlCompositeQuote(H33,E33,G33,F33,Permanent,Trigger,ObjectOverwrite)</f>
        <v>EURAB6EBASIS28Y_Quote#0000</v>
      </c>
      <c r="J33" s="286" t="str">
        <f>_xll.ohRangeRetrieveError(I33)</f>
        <v/>
      </c>
      <c r="K33" s="249"/>
    </row>
    <row r="34" spans="1:11" ht="11.25" customHeight="1" x14ac:dyDescent="0.2">
      <c r="A34" s="332"/>
      <c r="B34" s="284" t="s">
        <v>28</v>
      </c>
      <c r="C34" s="284" t="s">
        <v>86</v>
      </c>
      <c r="D34" s="284" t="s">
        <v>61</v>
      </c>
      <c r="E34" s="360" t="str">
        <f>Swap3M!F36</f>
        <v>EURAB3E29Y_Quote#0000</v>
      </c>
      <c r="F34" s="284" t="s">
        <v>94</v>
      </c>
      <c r="G34" s="357" t="str">
        <f>BasisSwap3M6M!F36</f>
        <v>EUR3E6E29Y_Quote#0000</v>
      </c>
      <c r="H34" s="285" t="str">
        <f t="shared" si="0"/>
        <v>EURAB6EBASIS29Y_Quote</v>
      </c>
      <c r="I34" s="285" t="str">
        <f>_xll.qlCompositeQuote(H34,E34,G34,F34,Permanent,Trigger,ObjectOverwrite)</f>
        <v>EURAB6EBASIS29Y_Quote#0000</v>
      </c>
      <c r="J34" s="286" t="str">
        <f>_xll.ohRangeRetrieveError(I34)</f>
        <v/>
      </c>
      <c r="K34" s="249"/>
    </row>
    <row r="35" spans="1:11" ht="11.25" customHeight="1" x14ac:dyDescent="0.2">
      <c r="A35" s="332"/>
      <c r="B35" s="284" t="s">
        <v>27</v>
      </c>
      <c r="C35" s="284" t="s">
        <v>86</v>
      </c>
      <c r="D35" s="284" t="s">
        <v>61</v>
      </c>
      <c r="E35" s="360" t="str">
        <f>Swap3M!F37</f>
        <v>EURAB3E30Y_Quote#0000</v>
      </c>
      <c r="F35" s="284" t="s">
        <v>94</v>
      </c>
      <c r="G35" s="357" t="str">
        <f>BasisSwap3M6M!F37</f>
        <v>EUR3E6E30Y_Quote#0000</v>
      </c>
      <c r="H35" s="285" t="str">
        <f t="shared" si="0"/>
        <v>EURAB6EBASIS30Y_Quote</v>
      </c>
      <c r="I35" s="285" t="str">
        <f>_xll.qlCompositeQuote(H35,E35,G35,F35,Permanent,Trigger,ObjectOverwrite)</f>
        <v>EURAB6EBASIS30Y_Quote#0000</v>
      </c>
      <c r="J35" s="286" t="str">
        <f>_xll.ohRangeRetrieveError(I35)</f>
        <v/>
      </c>
      <c r="K35" s="249"/>
    </row>
    <row r="36" spans="1:11" ht="11.25" customHeight="1" x14ac:dyDescent="0.2">
      <c r="A36" s="332"/>
      <c r="B36" s="284" t="s">
        <v>26</v>
      </c>
      <c r="C36" s="284" t="s">
        <v>86</v>
      </c>
      <c r="D36" s="284" t="s">
        <v>61</v>
      </c>
      <c r="E36" s="360" t="str">
        <f>Swap3M!F38</f>
        <v>EURAB3E35Y_Quote#0000</v>
      </c>
      <c r="F36" s="284" t="s">
        <v>94</v>
      </c>
      <c r="G36" s="357" t="str">
        <f>BasisSwap3M6M!F38</f>
        <v>EUR3E6E35Y_Quote#0000</v>
      </c>
      <c r="H36" s="285" t="str">
        <f t="shared" si="0"/>
        <v>EURAB6EBASIS35Y_Quote</v>
      </c>
      <c r="I36" s="285" t="str">
        <f>_xll.qlCompositeQuote(H36,E36,G36,F36,Permanent,Trigger,ObjectOverwrite)</f>
        <v>EURAB6EBASIS35Y_Quote#0000</v>
      </c>
      <c r="J36" s="286" t="str">
        <f>_xll.ohRangeRetrieveError(I36)</f>
        <v/>
      </c>
      <c r="K36" s="249"/>
    </row>
    <row r="37" spans="1:11" ht="11.25" customHeight="1" x14ac:dyDescent="0.2">
      <c r="A37" s="332"/>
      <c r="B37" s="284" t="s">
        <v>25</v>
      </c>
      <c r="C37" s="284" t="s">
        <v>86</v>
      </c>
      <c r="D37" s="284" t="s">
        <v>61</v>
      </c>
      <c r="E37" s="360" t="str">
        <f>Swap3M!F39</f>
        <v>EURAB3E40Y_Quote#0000</v>
      </c>
      <c r="F37" s="284" t="s">
        <v>94</v>
      </c>
      <c r="G37" s="357" t="str">
        <f>BasisSwap3M6M!F39</f>
        <v>EUR3E6E40Y_Quote#0000</v>
      </c>
      <c r="H37" s="285" t="str">
        <f t="shared" si="0"/>
        <v>EURAB6EBASIS40Y_Quote</v>
      </c>
      <c r="I37" s="285" t="str">
        <f>_xll.qlCompositeQuote(H37,E37,G37,F37,Permanent,Trigger,ObjectOverwrite)</f>
        <v>EURAB6EBASIS40Y_Quote#0000</v>
      </c>
      <c r="J37" s="286" t="str">
        <f>_xll.ohRangeRetrieveError(I37)</f>
        <v/>
      </c>
      <c r="K37" s="249"/>
    </row>
    <row r="38" spans="1:11" ht="11.25" customHeight="1" x14ac:dyDescent="0.2">
      <c r="A38" s="332"/>
      <c r="B38" s="284" t="s">
        <v>24</v>
      </c>
      <c r="C38" s="284" t="s">
        <v>86</v>
      </c>
      <c r="D38" s="284" t="s">
        <v>61</v>
      </c>
      <c r="E38" s="360" t="str">
        <f>Swap3M!F40</f>
        <v>EURAB3E50Y_Quote#0000</v>
      </c>
      <c r="F38" s="284" t="s">
        <v>94</v>
      </c>
      <c r="G38" s="357" t="str">
        <f>BasisSwap3M6M!F40</f>
        <v>EUR3E6E50Y_Quote#0000</v>
      </c>
      <c r="H38" s="285" t="str">
        <f t="shared" si="0"/>
        <v>EURAB6EBASIS50Y_Quote</v>
      </c>
      <c r="I38" s="285" t="str">
        <f>_xll.qlCompositeQuote(H38,E38,G38,F38,Permanent,Trigger,ObjectOverwrite)</f>
        <v>EURAB6EBASIS50Y_Quote#0000</v>
      </c>
      <c r="J38" s="286" t="str">
        <f>_xll.ohRangeRetrieveError(I38)</f>
        <v/>
      </c>
      <c r="K38" s="249"/>
    </row>
    <row r="39" spans="1:11" ht="11.25" customHeight="1" x14ac:dyDescent="0.2">
      <c r="A39" s="332"/>
      <c r="B39" s="288" t="s">
        <v>23</v>
      </c>
      <c r="C39" s="288" t="s">
        <v>86</v>
      </c>
      <c r="D39" s="288" t="s">
        <v>61</v>
      </c>
      <c r="E39" s="361" t="str">
        <f>Swap3M!F41</f>
        <v>EURAB3E60Y_Quote#0000</v>
      </c>
      <c r="F39" s="288" t="s">
        <v>94</v>
      </c>
      <c r="G39" s="358" t="str">
        <f>BasisSwap3M6M!F41</f>
        <v>EUR3E6E60Y_Quote#0000</v>
      </c>
      <c r="H39" s="289" t="str">
        <f t="shared" si="0"/>
        <v>EURAB6EBASIS60Y_Quote</v>
      </c>
      <c r="I39" s="289" t="str">
        <f>_xll.qlCompositeQuote(H39,E39,G39,F39,Permanent,Trigger,ObjectOverwrite)</f>
        <v>EURAB6EBASIS60Y_Quote#0000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7"/>
  <dimension ref="A1:K41"/>
  <sheetViews>
    <sheetView workbookViewId="0">
      <selection activeCell="J2" sqref="J2"/>
    </sheetView>
  </sheetViews>
  <sheetFormatPr defaultRowHeight="11.25" x14ac:dyDescent="0.2"/>
  <cols>
    <col min="1" max="1" width="2.7109375" style="13" customWidth="1"/>
    <col min="2" max="4" width="6.7109375" style="13" customWidth="1"/>
    <col min="5" max="5" width="28.7109375" style="13" customWidth="1"/>
    <col min="6" max="6" width="9" style="13" bestFit="1" customWidth="1"/>
    <col min="7" max="8" width="28.7109375" style="13" customWidth="1"/>
    <col min="9" max="9" width="28.7109375" style="166" customWidth="1"/>
    <col min="10" max="10" width="25.7109375" style="13" customWidth="1"/>
    <col min="11" max="11" width="2.7109375" style="13" customWidth="1"/>
    <col min="12" max="16384" width="9.140625" style="13"/>
  </cols>
  <sheetData>
    <row r="1" spans="1:11" ht="11.25" customHeight="1" x14ac:dyDescent="0.2">
      <c r="A1" s="379"/>
      <c r="B1" s="86"/>
      <c r="C1" s="86"/>
      <c r="D1" s="86"/>
      <c r="E1" s="86"/>
      <c r="F1" s="86"/>
      <c r="G1" s="86"/>
      <c r="H1" s="86"/>
      <c r="I1" s="367"/>
      <c r="J1" s="86"/>
      <c r="K1" s="87"/>
    </row>
    <row r="2" spans="1:11" ht="21" customHeight="1" x14ac:dyDescent="0.2">
      <c r="A2" s="332"/>
      <c r="B2" s="244" t="s">
        <v>66</v>
      </c>
      <c r="C2" s="244"/>
      <c r="D2" s="244"/>
      <c r="E2" s="244" t="s">
        <v>93</v>
      </c>
      <c r="F2" s="244" t="s">
        <v>92</v>
      </c>
      <c r="G2" s="244" t="s">
        <v>87</v>
      </c>
      <c r="H2" s="244" t="s">
        <v>228</v>
      </c>
      <c r="I2" s="220" t="s">
        <v>201</v>
      </c>
      <c r="J2" s="246" t="s">
        <v>202</v>
      </c>
      <c r="K2" s="249"/>
    </row>
    <row r="3" spans="1:11" ht="11.25" customHeight="1" x14ac:dyDescent="0.2">
      <c r="A3" s="332"/>
      <c r="B3" s="279" t="s">
        <v>5</v>
      </c>
      <c r="C3" s="279" t="s">
        <v>86</v>
      </c>
      <c r="D3" s="279" t="s">
        <v>68</v>
      </c>
      <c r="E3" s="356" t="str">
        <f>Swap6M!F5</f>
        <v>EURAB6E1Y_Quote#0000</v>
      </c>
      <c r="F3" s="279" t="s">
        <v>94</v>
      </c>
      <c r="G3" s="356" t="str">
        <f>BasisSwapxM12M!F5</f>
        <v>EUR6E12E1Y_Quote#0000</v>
      </c>
      <c r="H3" s="280" t="str">
        <f t="shared" ref="H3:H39" si="0">Currency&amp;$C3&amp;$D3&amp;"BASIS"&amp;$B3&amp;QuoteSuffix</f>
        <v>EURAB12EBASIS1Y_Quote</v>
      </c>
      <c r="I3" s="280" t="str">
        <f>_xll.qlCompositeQuote(H3,E3,G3,F3,Permanent,Trigger,ObjectOverwrite)</f>
        <v>EURAB12EBASIS1Y_Quote#0000</v>
      </c>
      <c r="J3" s="281" t="str">
        <f>_xll.ohRangeRetrieveError(I3)</f>
        <v/>
      </c>
      <c r="K3" s="249"/>
    </row>
    <row r="4" spans="1:11" ht="11.25" customHeight="1" x14ac:dyDescent="0.2">
      <c r="A4" s="332"/>
      <c r="B4" s="284" t="s">
        <v>65</v>
      </c>
      <c r="C4" s="284" t="s">
        <v>86</v>
      </c>
      <c r="D4" s="284" t="s">
        <v>68</v>
      </c>
      <c r="E4" s="357" t="str">
        <f>Swap6M!F6</f>
        <v>EURAB6E15M_Quote#0000</v>
      </c>
      <c r="F4" s="284" t="s">
        <v>94</v>
      </c>
      <c r="G4" s="357" t="str">
        <f>BasisSwapxM12M!F6</f>
        <v>EUR6E12E15M_Quote#0000</v>
      </c>
      <c r="H4" s="285" t="str">
        <f t="shared" si="0"/>
        <v>EURAB12EBASIS15M_Quote</v>
      </c>
      <c r="I4" s="285" t="str">
        <f>_xll.qlCompositeQuote(H4,E4,G4,F4,Permanent,Trigger,ObjectOverwrite)</f>
        <v>EURAB12EBASIS15M_Quote#0000</v>
      </c>
      <c r="J4" s="286" t="str">
        <f>_xll.ohRangeRetrieveError(I4)</f>
        <v/>
      </c>
      <c r="K4" s="249"/>
    </row>
    <row r="5" spans="1:11" ht="11.25" customHeight="1" x14ac:dyDescent="0.2">
      <c r="A5" s="332"/>
      <c r="B5" s="284" t="s">
        <v>64</v>
      </c>
      <c r="C5" s="284" t="s">
        <v>86</v>
      </c>
      <c r="D5" s="284" t="s">
        <v>68</v>
      </c>
      <c r="E5" s="357" t="str">
        <f>Swap6M!F7</f>
        <v>EURAB6E18M_Quote#0000</v>
      </c>
      <c r="F5" s="284" t="s">
        <v>94</v>
      </c>
      <c r="G5" s="357" t="str">
        <f>BasisSwapxM12M!F7</f>
        <v>EUR6E12E18M_Quote#0000</v>
      </c>
      <c r="H5" s="285" t="str">
        <f t="shared" si="0"/>
        <v>EURAB12EBASIS18M_Quote</v>
      </c>
      <c r="I5" s="285" t="str">
        <f>_xll.qlCompositeQuote(H5,E5,G5,F5,Permanent,Trigger,ObjectOverwrite)</f>
        <v>EURAB12EBASIS18M_Quote#0000</v>
      </c>
      <c r="J5" s="286" t="str">
        <f>_xll.ohRangeRetrieveError(I5)</f>
        <v/>
      </c>
      <c r="K5" s="249"/>
    </row>
    <row r="6" spans="1:11" ht="11.25" customHeight="1" x14ac:dyDescent="0.2">
      <c r="A6" s="332"/>
      <c r="B6" s="284" t="s">
        <v>63</v>
      </c>
      <c r="C6" s="284" t="s">
        <v>86</v>
      </c>
      <c r="D6" s="284" t="s">
        <v>68</v>
      </c>
      <c r="E6" s="357" t="str">
        <f>Swap6M!F8</f>
        <v>EURAB6E21M_Quote#0000</v>
      </c>
      <c r="F6" s="284" t="s">
        <v>94</v>
      </c>
      <c r="G6" s="357" t="str">
        <f>BasisSwapxM12M!F8</f>
        <v>EUR6E12E21M_Quote#0000</v>
      </c>
      <c r="H6" s="285" t="str">
        <f t="shared" si="0"/>
        <v>EURAB12EBASIS21M_Quote</v>
      </c>
      <c r="I6" s="285" t="str">
        <f>_xll.qlCompositeQuote(H6,E6,G6,F6,Permanent,Trigger,ObjectOverwrite)</f>
        <v>EURAB12EBASIS21M_Quote#0000</v>
      </c>
      <c r="J6" s="286" t="str">
        <f>_xll.ohRangeRetrieveError(I6)</f>
        <v/>
      </c>
      <c r="K6" s="249"/>
    </row>
    <row r="7" spans="1:11" ht="11.25" customHeight="1" x14ac:dyDescent="0.2">
      <c r="A7" s="332"/>
      <c r="B7" s="284" t="s">
        <v>55</v>
      </c>
      <c r="C7" s="284" t="s">
        <v>86</v>
      </c>
      <c r="D7" s="284" t="s">
        <v>68</v>
      </c>
      <c r="E7" s="357" t="str">
        <f>Swap6M!F9</f>
        <v>EURAB6E2Y_Quote#0000</v>
      </c>
      <c r="F7" s="284" t="s">
        <v>94</v>
      </c>
      <c r="G7" s="357" t="str">
        <f>BasisSwapxM12M!F9</f>
        <v>EUR6E12E2Y_Quote#0000</v>
      </c>
      <c r="H7" s="285" t="str">
        <f t="shared" si="0"/>
        <v>EURAB12EBASIS2Y_Quote</v>
      </c>
      <c r="I7" s="285" t="str">
        <f>_xll.qlCompositeQuote(H7,E7,G7,F7,Permanent,Trigger,ObjectOverwrite)</f>
        <v>EURAB12EBASIS2Y_Quote#0000</v>
      </c>
      <c r="J7" s="286" t="str">
        <f>_xll.ohRangeRetrieveError(I7)</f>
        <v/>
      </c>
      <c r="K7" s="249"/>
    </row>
    <row r="8" spans="1:11" ht="11.25" customHeight="1" x14ac:dyDescent="0.2">
      <c r="A8" s="332"/>
      <c r="B8" s="284" t="s">
        <v>54</v>
      </c>
      <c r="C8" s="284" t="s">
        <v>86</v>
      </c>
      <c r="D8" s="284" t="s">
        <v>68</v>
      </c>
      <c r="E8" s="357" t="str">
        <f>Swap6M!F10</f>
        <v>EURAB6E3Y_Quote#0000</v>
      </c>
      <c r="F8" s="284" t="s">
        <v>94</v>
      </c>
      <c r="G8" s="357" t="str">
        <f>BasisSwapxM12M!F10</f>
        <v>EUR6E12E3Y_Quote#0000</v>
      </c>
      <c r="H8" s="285" t="str">
        <f t="shared" si="0"/>
        <v>EURAB12EBASIS3Y_Quote</v>
      </c>
      <c r="I8" s="285" t="str">
        <f>_xll.qlCompositeQuote(H8,E8,G8,F8,Permanent,Trigger,ObjectOverwrite)</f>
        <v>EURAB12EBASIS3Y_Quote#0000</v>
      </c>
      <c r="J8" s="286" t="str">
        <f>_xll.ohRangeRetrieveError(I8)</f>
        <v/>
      </c>
      <c r="K8" s="249"/>
    </row>
    <row r="9" spans="1:11" ht="11.25" customHeight="1" x14ac:dyDescent="0.2">
      <c r="A9" s="332"/>
      <c r="B9" s="284" t="s">
        <v>53</v>
      </c>
      <c r="C9" s="284" t="s">
        <v>86</v>
      </c>
      <c r="D9" s="284" t="s">
        <v>68</v>
      </c>
      <c r="E9" s="357" t="str">
        <f>Swap6M!F11</f>
        <v>EURAB6E4Y_Quote#0000</v>
      </c>
      <c r="F9" s="284" t="s">
        <v>94</v>
      </c>
      <c r="G9" s="357" t="str">
        <f>BasisSwapxM12M!F11</f>
        <v>EUR6E12E4Y_Quote#0000</v>
      </c>
      <c r="H9" s="285" t="str">
        <f t="shared" si="0"/>
        <v>EURAB12EBASIS4Y_Quote</v>
      </c>
      <c r="I9" s="285" t="str">
        <f>_xll.qlCompositeQuote(H9,E9,G9,F9,Permanent,Trigger,ObjectOverwrite)</f>
        <v>EURAB12EBASIS4Y_Quote#0000</v>
      </c>
      <c r="J9" s="286" t="str">
        <f>_xll.ohRangeRetrieveError(I9)</f>
        <v/>
      </c>
      <c r="K9" s="249"/>
    </row>
    <row r="10" spans="1:11" ht="11.25" customHeight="1" x14ac:dyDescent="0.2">
      <c r="A10" s="332"/>
      <c r="B10" s="284" t="s">
        <v>52</v>
      </c>
      <c r="C10" s="284" t="s">
        <v>86</v>
      </c>
      <c r="D10" s="284" t="s">
        <v>68</v>
      </c>
      <c r="E10" s="357" t="str">
        <f>Swap6M!F12</f>
        <v>EURAB6E5Y_Quote#0000</v>
      </c>
      <c r="F10" s="284" t="s">
        <v>94</v>
      </c>
      <c r="G10" s="357" t="str">
        <f>BasisSwapxM12M!F12</f>
        <v>EUR6E12E5Y_Quote#0000</v>
      </c>
      <c r="H10" s="285" t="str">
        <f t="shared" si="0"/>
        <v>EURAB12EBASIS5Y_Quote</v>
      </c>
      <c r="I10" s="285" t="str">
        <f>_xll.qlCompositeQuote(H10,E10,G10,F10,Permanent,Trigger,ObjectOverwrite)</f>
        <v>EURAB12EBASIS5Y_Quote#0000</v>
      </c>
      <c r="J10" s="286" t="str">
        <f>_xll.ohRangeRetrieveError(I10)</f>
        <v/>
      </c>
      <c r="K10" s="249"/>
    </row>
    <row r="11" spans="1:11" ht="11.25" customHeight="1" x14ac:dyDescent="0.2">
      <c r="A11" s="332"/>
      <c r="B11" s="284" t="s">
        <v>51</v>
      </c>
      <c r="C11" s="284" t="s">
        <v>86</v>
      </c>
      <c r="D11" s="284" t="s">
        <v>68</v>
      </c>
      <c r="E11" s="357" t="str">
        <f>Swap6M!F13</f>
        <v>EURAB6E6Y_Quote#0000</v>
      </c>
      <c r="F11" s="284" t="s">
        <v>94</v>
      </c>
      <c r="G11" s="357" t="str">
        <f>BasisSwapxM12M!F13</f>
        <v>EUR6E12E6Y_Quote#0000</v>
      </c>
      <c r="H11" s="285" t="str">
        <f t="shared" si="0"/>
        <v>EURAB12EBASIS6Y_Quote</v>
      </c>
      <c r="I11" s="285" t="str">
        <f>_xll.qlCompositeQuote(H11,E11,G11,F11,Permanent,Trigger,ObjectOverwrite)</f>
        <v>EURAB12EBASIS6Y_Quote#0000</v>
      </c>
      <c r="J11" s="286" t="str">
        <f>_xll.ohRangeRetrieveError(I11)</f>
        <v/>
      </c>
      <c r="K11" s="249"/>
    </row>
    <row r="12" spans="1:11" ht="11.25" customHeight="1" x14ac:dyDescent="0.2">
      <c r="A12" s="332"/>
      <c r="B12" s="284" t="s">
        <v>50</v>
      </c>
      <c r="C12" s="284" t="s">
        <v>86</v>
      </c>
      <c r="D12" s="284" t="s">
        <v>68</v>
      </c>
      <c r="E12" s="357" t="str">
        <f>Swap6M!F14</f>
        <v>EURAB6E7Y_Quote#0000</v>
      </c>
      <c r="F12" s="284" t="s">
        <v>94</v>
      </c>
      <c r="G12" s="357" t="str">
        <f>BasisSwapxM12M!F14</f>
        <v>EUR6E12E7Y_Quote#0000</v>
      </c>
      <c r="H12" s="285" t="str">
        <f t="shared" si="0"/>
        <v>EURAB12EBASIS7Y_Quote</v>
      </c>
      <c r="I12" s="285" t="str">
        <f>_xll.qlCompositeQuote(H12,E12,G12,F12,Permanent,Trigger,ObjectOverwrite)</f>
        <v>EURAB12EBASIS7Y_Quote#0000</v>
      </c>
      <c r="J12" s="286" t="str">
        <f>_xll.ohRangeRetrieveError(I12)</f>
        <v/>
      </c>
      <c r="K12" s="249"/>
    </row>
    <row r="13" spans="1:11" ht="11.25" customHeight="1" x14ac:dyDescent="0.2">
      <c r="A13" s="332"/>
      <c r="B13" s="284" t="s">
        <v>49</v>
      </c>
      <c r="C13" s="284" t="s">
        <v>86</v>
      </c>
      <c r="D13" s="284" t="s">
        <v>68</v>
      </c>
      <c r="E13" s="357" t="str">
        <f>Swap6M!F15</f>
        <v>EURAB6E8Y_Quote#0000</v>
      </c>
      <c r="F13" s="284" t="s">
        <v>94</v>
      </c>
      <c r="G13" s="357" t="str">
        <f>BasisSwapxM12M!F15</f>
        <v>EUR6E12E8Y_Quote#0000</v>
      </c>
      <c r="H13" s="285" t="str">
        <f t="shared" si="0"/>
        <v>EURAB12EBASIS8Y_Quote</v>
      </c>
      <c r="I13" s="285" t="str">
        <f>_xll.qlCompositeQuote(H13,E13,G13,F13,Permanent,Trigger,ObjectOverwrite)</f>
        <v>EURAB12EBASIS8Y_Quote#0000</v>
      </c>
      <c r="J13" s="286" t="str">
        <f>_xll.ohRangeRetrieveError(I13)</f>
        <v/>
      </c>
      <c r="K13" s="249"/>
    </row>
    <row r="14" spans="1:11" ht="11.25" customHeight="1" x14ac:dyDescent="0.2">
      <c r="A14" s="332"/>
      <c r="B14" s="284" t="s">
        <v>48</v>
      </c>
      <c r="C14" s="284" t="s">
        <v>86</v>
      </c>
      <c r="D14" s="284" t="s">
        <v>68</v>
      </c>
      <c r="E14" s="357" t="str">
        <f>Swap6M!F16</f>
        <v>EURAB6E9Y_Quote#0000</v>
      </c>
      <c r="F14" s="284" t="s">
        <v>94</v>
      </c>
      <c r="G14" s="357" t="str">
        <f>BasisSwapxM12M!F16</f>
        <v>EUR6E12E9Y_Quote#0000</v>
      </c>
      <c r="H14" s="285" t="str">
        <f t="shared" si="0"/>
        <v>EURAB12EBASIS9Y_Quote</v>
      </c>
      <c r="I14" s="285" t="str">
        <f>_xll.qlCompositeQuote(H14,E14,G14,F14,Permanent,Trigger,ObjectOverwrite)</f>
        <v>EURAB12EBASIS9Y_Quote#0000</v>
      </c>
      <c r="J14" s="286" t="str">
        <f>_xll.ohRangeRetrieveError(I14)</f>
        <v/>
      </c>
      <c r="K14" s="249"/>
    </row>
    <row r="15" spans="1:11" ht="11.25" customHeight="1" x14ac:dyDescent="0.2">
      <c r="A15" s="332"/>
      <c r="B15" s="284" t="s">
        <v>47</v>
      </c>
      <c r="C15" s="284" t="s">
        <v>86</v>
      </c>
      <c r="D15" s="284" t="s">
        <v>68</v>
      </c>
      <c r="E15" s="357" t="str">
        <f>Swap6M!F17</f>
        <v>EURAB6E10Y_Quote#0000</v>
      </c>
      <c r="F15" s="284" t="s">
        <v>94</v>
      </c>
      <c r="G15" s="357" t="str">
        <f>BasisSwapxM12M!F17</f>
        <v>EUR6E12E10Y_Quote#0000</v>
      </c>
      <c r="H15" s="285" t="str">
        <f t="shared" si="0"/>
        <v>EURAB12EBASIS10Y_Quote</v>
      </c>
      <c r="I15" s="285" t="str">
        <f>_xll.qlCompositeQuote(H15,E15,G15,F15,Permanent,Trigger,ObjectOverwrite)</f>
        <v>EURAB12EBASIS10Y_Quote#0000</v>
      </c>
      <c r="J15" s="286" t="str">
        <f>_xll.ohRangeRetrieveError(I15)</f>
        <v/>
      </c>
      <c r="K15" s="249"/>
    </row>
    <row r="16" spans="1:11" ht="11.25" customHeight="1" x14ac:dyDescent="0.2">
      <c r="A16" s="332"/>
      <c r="B16" s="284" t="s">
        <v>46</v>
      </c>
      <c r="C16" s="284" t="s">
        <v>86</v>
      </c>
      <c r="D16" s="284" t="s">
        <v>68</v>
      </c>
      <c r="E16" s="357" t="str">
        <f>Swap6M!F18</f>
        <v>EURAB6E11Y_Quote#0000</v>
      </c>
      <c r="F16" s="284" t="s">
        <v>94</v>
      </c>
      <c r="G16" s="357" t="str">
        <f>BasisSwapxM12M!F18</f>
        <v>EUR6E12E11Y_Quote#0000</v>
      </c>
      <c r="H16" s="285" t="str">
        <f t="shared" si="0"/>
        <v>EURAB12EBASIS11Y_Quote</v>
      </c>
      <c r="I16" s="285" t="str">
        <f>_xll.qlCompositeQuote(H16,E16,G16,F16,Permanent,Trigger,ObjectOverwrite)</f>
        <v>EURAB12EBASIS11Y_Quote#0000</v>
      </c>
      <c r="J16" s="286" t="str">
        <f>_xll.ohRangeRetrieveError(I16)</f>
        <v/>
      </c>
      <c r="K16" s="249"/>
    </row>
    <row r="17" spans="1:11" ht="11.25" customHeight="1" x14ac:dyDescent="0.2">
      <c r="A17" s="332"/>
      <c r="B17" s="284" t="s">
        <v>45</v>
      </c>
      <c r="C17" s="284" t="s">
        <v>86</v>
      </c>
      <c r="D17" s="284" t="s">
        <v>68</v>
      </c>
      <c r="E17" s="357" t="str">
        <f>Swap6M!F19</f>
        <v>EURAB6E12Y_Quote#0000</v>
      </c>
      <c r="F17" s="284" t="s">
        <v>94</v>
      </c>
      <c r="G17" s="357" t="str">
        <f>BasisSwapxM12M!F19</f>
        <v>EUR6E12E12Y_Quote#0000</v>
      </c>
      <c r="H17" s="285" t="str">
        <f t="shared" si="0"/>
        <v>EURAB12EBASIS12Y_Quote</v>
      </c>
      <c r="I17" s="285" t="str">
        <f>_xll.qlCompositeQuote(H17,E17,G17,F17,Permanent,Trigger,ObjectOverwrite)</f>
        <v>EURAB12EBASIS12Y_Quote#0000</v>
      </c>
      <c r="J17" s="286" t="str">
        <f>_xll.ohRangeRetrieveError(I17)</f>
        <v/>
      </c>
      <c r="K17" s="249"/>
    </row>
    <row r="18" spans="1:11" ht="11.25" customHeight="1" x14ac:dyDescent="0.2">
      <c r="A18" s="332"/>
      <c r="B18" s="284" t="s">
        <v>44</v>
      </c>
      <c r="C18" s="284" t="s">
        <v>86</v>
      </c>
      <c r="D18" s="284" t="s">
        <v>68</v>
      </c>
      <c r="E18" s="357" t="str">
        <f>Swap6M!F20</f>
        <v>EURAB6E13Y_Quote#0000</v>
      </c>
      <c r="F18" s="284" t="s">
        <v>94</v>
      </c>
      <c r="G18" s="357" t="str">
        <f>BasisSwapxM12M!F20</f>
        <v>EUR6E12E13Y_Quote#0000</v>
      </c>
      <c r="H18" s="285" t="str">
        <f t="shared" si="0"/>
        <v>EURAB12EBASIS13Y_Quote</v>
      </c>
      <c r="I18" s="285" t="str">
        <f>_xll.qlCompositeQuote(H18,E18,G18,F18,Permanent,Trigger,ObjectOverwrite)</f>
        <v>EURAB12EBASIS13Y_Quote#0000</v>
      </c>
      <c r="J18" s="286" t="str">
        <f>_xll.ohRangeRetrieveError(I18)</f>
        <v/>
      </c>
      <c r="K18" s="249"/>
    </row>
    <row r="19" spans="1:11" ht="11.25" customHeight="1" x14ac:dyDescent="0.2">
      <c r="A19" s="332"/>
      <c r="B19" s="284" t="s">
        <v>43</v>
      </c>
      <c r="C19" s="284" t="s">
        <v>86</v>
      </c>
      <c r="D19" s="284" t="s">
        <v>68</v>
      </c>
      <c r="E19" s="357" t="str">
        <f>Swap6M!F21</f>
        <v>EURAB6E14Y_Quote#0000</v>
      </c>
      <c r="F19" s="284" t="s">
        <v>94</v>
      </c>
      <c r="G19" s="357" t="str">
        <f>BasisSwapxM12M!F21</f>
        <v>EUR6E12E14Y_Quote#0000</v>
      </c>
      <c r="H19" s="285" t="str">
        <f t="shared" si="0"/>
        <v>EURAB12EBASIS14Y_Quote</v>
      </c>
      <c r="I19" s="285" t="str">
        <f>_xll.qlCompositeQuote(H19,E19,G19,F19,Permanent,Trigger,ObjectOverwrite)</f>
        <v>EURAB12EBASIS14Y_Quote#0000</v>
      </c>
      <c r="J19" s="286" t="str">
        <f>_xll.ohRangeRetrieveError(I19)</f>
        <v/>
      </c>
      <c r="K19" s="249"/>
    </row>
    <row r="20" spans="1:11" ht="11.25" customHeight="1" x14ac:dyDescent="0.2">
      <c r="A20" s="332"/>
      <c r="B20" s="284" t="s">
        <v>42</v>
      </c>
      <c r="C20" s="284" t="s">
        <v>86</v>
      </c>
      <c r="D20" s="284" t="s">
        <v>68</v>
      </c>
      <c r="E20" s="357" t="str">
        <f>Swap6M!F22</f>
        <v>EURAB6E15Y_Quote#0000</v>
      </c>
      <c r="F20" s="284" t="s">
        <v>94</v>
      </c>
      <c r="G20" s="357" t="str">
        <f>BasisSwapxM12M!F22</f>
        <v>EUR6E12E15Y_Quote#0000</v>
      </c>
      <c r="H20" s="285" t="str">
        <f t="shared" si="0"/>
        <v>EURAB12EBASIS15Y_Quote</v>
      </c>
      <c r="I20" s="285" t="str">
        <f>_xll.qlCompositeQuote(H20,E20,G20,F20,Permanent,Trigger,ObjectOverwrite)</f>
        <v>EURAB12EBASIS15Y_Quote#0000</v>
      </c>
      <c r="J20" s="286" t="str">
        <f>_xll.ohRangeRetrieveError(I20)</f>
        <v/>
      </c>
      <c r="K20" s="249"/>
    </row>
    <row r="21" spans="1:11" ht="11.25" customHeight="1" x14ac:dyDescent="0.2">
      <c r="A21" s="332"/>
      <c r="B21" s="284" t="s">
        <v>41</v>
      </c>
      <c r="C21" s="284" t="s">
        <v>86</v>
      </c>
      <c r="D21" s="284" t="s">
        <v>68</v>
      </c>
      <c r="E21" s="357" t="str">
        <f>Swap6M!F23</f>
        <v>EURAB6E16Y_Quote#0000</v>
      </c>
      <c r="F21" s="284" t="s">
        <v>94</v>
      </c>
      <c r="G21" s="357" t="str">
        <f>BasisSwapxM12M!F23</f>
        <v>EUR6E12E16Y_Quote#0000</v>
      </c>
      <c r="H21" s="285" t="str">
        <f t="shared" si="0"/>
        <v>EURAB12EBASIS16Y_Quote</v>
      </c>
      <c r="I21" s="285" t="str">
        <f>_xll.qlCompositeQuote(H21,E21,G21,F21,Permanent,Trigger,ObjectOverwrite)</f>
        <v>EURAB12EBASIS16Y_Quote#0000</v>
      </c>
      <c r="J21" s="286" t="str">
        <f>_xll.ohRangeRetrieveError(I21)</f>
        <v/>
      </c>
      <c r="K21" s="249"/>
    </row>
    <row r="22" spans="1:11" ht="11.25" customHeight="1" x14ac:dyDescent="0.2">
      <c r="A22" s="332"/>
      <c r="B22" s="284" t="s">
        <v>40</v>
      </c>
      <c r="C22" s="284" t="s">
        <v>86</v>
      </c>
      <c r="D22" s="284" t="s">
        <v>68</v>
      </c>
      <c r="E22" s="357" t="str">
        <f>Swap6M!F24</f>
        <v>EURAB6E17Y_Quote#0000</v>
      </c>
      <c r="F22" s="284" t="s">
        <v>94</v>
      </c>
      <c r="G22" s="357" t="str">
        <f>BasisSwapxM12M!F24</f>
        <v>EUR6E12E17Y_Quote#0000</v>
      </c>
      <c r="H22" s="285" t="str">
        <f t="shared" si="0"/>
        <v>EURAB12EBASIS17Y_Quote</v>
      </c>
      <c r="I22" s="285" t="str">
        <f>_xll.qlCompositeQuote(H22,E22,G22,F22,Permanent,Trigger,ObjectOverwrite)</f>
        <v>EURAB12EBASIS17Y_Quote#0000</v>
      </c>
      <c r="J22" s="286" t="str">
        <f>_xll.ohRangeRetrieveError(I22)</f>
        <v/>
      </c>
      <c r="K22" s="249"/>
    </row>
    <row r="23" spans="1:11" ht="11.25" customHeight="1" x14ac:dyDescent="0.2">
      <c r="A23" s="332"/>
      <c r="B23" s="284" t="s">
        <v>39</v>
      </c>
      <c r="C23" s="284" t="s">
        <v>86</v>
      </c>
      <c r="D23" s="284" t="s">
        <v>68</v>
      </c>
      <c r="E23" s="357" t="str">
        <f>Swap6M!F25</f>
        <v>EURAB6E18Y_Quote#0000</v>
      </c>
      <c r="F23" s="284" t="s">
        <v>94</v>
      </c>
      <c r="G23" s="357" t="str">
        <f>BasisSwapxM12M!F25</f>
        <v>EUR6E12E18Y_Quote#0000</v>
      </c>
      <c r="H23" s="285" t="str">
        <f t="shared" si="0"/>
        <v>EURAB12EBASIS18Y_Quote</v>
      </c>
      <c r="I23" s="285" t="str">
        <f>_xll.qlCompositeQuote(H23,E23,G23,F23,Permanent,Trigger,ObjectOverwrite)</f>
        <v>EURAB12EBASIS18Y_Quote#0000</v>
      </c>
      <c r="J23" s="286" t="str">
        <f>_xll.ohRangeRetrieveError(I23)</f>
        <v/>
      </c>
      <c r="K23" s="249"/>
    </row>
    <row r="24" spans="1:11" ht="11.25" customHeight="1" x14ac:dyDescent="0.2">
      <c r="A24" s="332"/>
      <c r="B24" s="284" t="s">
        <v>38</v>
      </c>
      <c r="C24" s="284" t="s">
        <v>86</v>
      </c>
      <c r="D24" s="284" t="s">
        <v>68</v>
      </c>
      <c r="E24" s="357" t="str">
        <f>Swap6M!F26</f>
        <v>EURAB6E19Y_Quote#0000</v>
      </c>
      <c r="F24" s="284" t="s">
        <v>94</v>
      </c>
      <c r="G24" s="357" t="str">
        <f>BasisSwapxM12M!F26</f>
        <v>EUR6E12E19Y_Quote#0000</v>
      </c>
      <c r="H24" s="285" t="str">
        <f t="shared" si="0"/>
        <v>EURAB12EBASIS19Y_Quote</v>
      </c>
      <c r="I24" s="285" t="str">
        <f>_xll.qlCompositeQuote(H24,E24,G24,F24,Permanent,Trigger,ObjectOverwrite)</f>
        <v>EURAB12EBASIS19Y_Quote#0000</v>
      </c>
      <c r="J24" s="286" t="str">
        <f>_xll.ohRangeRetrieveError(I24)</f>
        <v/>
      </c>
      <c r="K24" s="249"/>
    </row>
    <row r="25" spans="1:11" ht="11.25" customHeight="1" x14ac:dyDescent="0.2">
      <c r="A25" s="332"/>
      <c r="B25" s="284" t="s">
        <v>37</v>
      </c>
      <c r="C25" s="284" t="s">
        <v>86</v>
      </c>
      <c r="D25" s="284" t="s">
        <v>68</v>
      </c>
      <c r="E25" s="357" t="str">
        <f>Swap6M!F27</f>
        <v>EURAB6E20Y_Quote#0000</v>
      </c>
      <c r="F25" s="284" t="s">
        <v>94</v>
      </c>
      <c r="G25" s="357" t="str">
        <f>BasisSwapxM12M!F27</f>
        <v>EUR6E12E20Y_Quote#0000</v>
      </c>
      <c r="H25" s="285" t="str">
        <f t="shared" si="0"/>
        <v>EURAB12EBASIS20Y_Quote</v>
      </c>
      <c r="I25" s="285" t="str">
        <f>_xll.qlCompositeQuote(H25,E25,G25,F25,Permanent,Trigger,ObjectOverwrite)</f>
        <v>EURAB12EBASIS20Y_Quote#0000</v>
      </c>
      <c r="J25" s="286" t="str">
        <f>_xll.ohRangeRetrieveError(I25)</f>
        <v/>
      </c>
      <c r="K25" s="249"/>
    </row>
    <row r="26" spans="1:11" ht="11.25" customHeight="1" x14ac:dyDescent="0.2">
      <c r="A26" s="332"/>
      <c r="B26" s="284" t="s">
        <v>36</v>
      </c>
      <c r="C26" s="284" t="s">
        <v>86</v>
      </c>
      <c r="D26" s="284" t="s">
        <v>68</v>
      </c>
      <c r="E26" s="357" t="str">
        <f>Swap6M!F28</f>
        <v>EURAB6E21Y_Quote#0000</v>
      </c>
      <c r="F26" s="284" t="s">
        <v>94</v>
      </c>
      <c r="G26" s="357" t="str">
        <f>BasisSwapxM12M!F28</f>
        <v>EUR6E12E21Y_Quote#0000</v>
      </c>
      <c r="H26" s="285" t="str">
        <f t="shared" si="0"/>
        <v>EURAB12EBASIS21Y_Quote</v>
      </c>
      <c r="I26" s="285" t="str">
        <f>_xll.qlCompositeQuote(H26,E26,G26,F26,Permanent,Trigger,ObjectOverwrite)</f>
        <v>EURAB12EBASIS21Y_Quote#0000</v>
      </c>
      <c r="J26" s="286" t="str">
        <f>_xll.ohRangeRetrieveError(I26)</f>
        <v/>
      </c>
      <c r="K26" s="249"/>
    </row>
    <row r="27" spans="1:11" ht="11.25" customHeight="1" x14ac:dyDescent="0.2">
      <c r="A27" s="332"/>
      <c r="B27" s="284" t="s">
        <v>35</v>
      </c>
      <c r="C27" s="284" t="s">
        <v>86</v>
      </c>
      <c r="D27" s="284" t="s">
        <v>68</v>
      </c>
      <c r="E27" s="357" t="str">
        <f>Swap6M!F29</f>
        <v>EURAB6E22Y_Quote#0000</v>
      </c>
      <c r="F27" s="284" t="s">
        <v>94</v>
      </c>
      <c r="G27" s="357" t="str">
        <f>BasisSwapxM12M!F29</f>
        <v>EUR6E12E22Y_Quote#0000</v>
      </c>
      <c r="H27" s="285" t="str">
        <f t="shared" si="0"/>
        <v>EURAB12EBASIS22Y_Quote</v>
      </c>
      <c r="I27" s="285" t="str">
        <f>_xll.qlCompositeQuote(H27,E27,G27,F27,Permanent,Trigger,ObjectOverwrite)</f>
        <v>EURAB12EBASIS22Y_Quote#0000</v>
      </c>
      <c r="J27" s="286" t="str">
        <f>_xll.ohRangeRetrieveError(I27)</f>
        <v/>
      </c>
      <c r="K27" s="249"/>
    </row>
    <row r="28" spans="1:11" ht="11.25" customHeight="1" x14ac:dyDescent="0.2">
      <c r="A28" s="332"/>
      <c r="B28" s="284" t="s">
        <v>34</v>
      </c>
      <c r="C28" s="284" t="s">
        <v>86</v>
      </c>
      <c r="D28" s="284" t="s">
        <v>68</v>
      </c>
      <c r="E28" s="357" t="str">
        <f>Swap6M!F30</f>
        <v>EURAB6E23Y_Quote#0000</v>
      </c>
      <c r="F28" s="284" t="s">
        <v>94</v>
      </c>
      <c r="G28" s="357" t="str">
        <f>BasisSwapxM12M!F30</f>
        <v>EUR6E12E23Y_Quote#0000</v>
      </c>
      <c r="H28" s="285" t="str">
        <f t="shared" si="0"/>
        <v>EURAB12EBASIS23Y_Quote</v>
      </c>
      <c r="I28" s="285" t="str">
        <f>_xll.qlCompositeQuote(H28,E28,G28,F28,Permanent,Trigger,ObjectOverwrite)</f>
        <v>EURAB12EBASIS23Y_Quote#0000</v>
      </c>
      <c r="J28" s="286" t="str">
        <f>_xll.ohRangeRetrieveError(I28)</f>
        <v/>
      </c>
      <c r="K28" s="249"/>
    </row>
    <row r="29" spans="1:11" ht="11.25" customHeight="1" x14ac:dyDescent="0.2">
      <c r="A29" s="332"/>
      <c r="B29" s="284" t="s">
        <v>33</v>
      </c>
      <c r="C29" s="284" t="s">
        <v>86</v>
      </c>
      <c r="D29" s="284" t="s">
        <v>68</v>
      </c>
      <c r="E29" s="357" t="str">
        <f>Swap6M!F31</f>
        <v>EURAB6E24Y_Quote#0000</v>
      </c>
      <c r="F29" s="284" t="s">
        <v>94</v>
      </c>
      <c r="G29" s="357" t="str">
        <f>BasisSwapxM12M!F31</f>
        <v>EUR6E12E24Y_Quote#0000</v>
      </c>
      <c r="H29" s="285" t="str">
        <f t="shared" si="0"/>
        <v>EURAB12EBASIS24Y_Quote</v>
      </c>
      <c r="I29" s="285" t="str">
        <f>_xll.qlCompositeQuote(H29,E29,G29,F29,Permanent,Trigger,ObjectOverwrite)</f>
        <v>EURAB12EBASIS24Y_Quote#0000</v>
      </c>
      <c r="J29" s="286" t="str">
        <f>_xll.ohRangeRetrieveError(I29)</f>
        <v/>
      </c>
      <c r="K29" s="249"/>
    </row>
    <row r="30" spans="1:11" ht="11.25" customHeight="1" x14ac:dyDescent="0.2">
      <c r="A30" s="332"/>
      <c r="B30" s="284" t="s">
        <v>32</v>
      </c>
      <c r="C30" s="284" t="s">
        <v>86</v>
      </c>
      <c r="D30" s="284" t="s">
        <v>68</v>
      </c>
      <c r="E30" s="357" t="str">
        <f>Swap6M!F32</f>
        <v>EURAB6E25Y_Quote#0000</v>
      </c>
      <c r="F30" s="284" t="s">
        <v>94</v>
      </c>
      <c r="G30" s="357" t="str">
        <f>BasisSwapxM12M!F32</f>
        <v>EUR6E12E25Y_Quote#0000</v>
      </c>
      <c r="H30" s="285" t="str">
        <f t="shared" si="0"/>
        <v>EURAB12EBASIS25Y_Quote</v>
      </c>
      <c r="I30" s="285" t="str">
        <f>_xll.qlCompositeQuote(H30,E30,G30,F30,Permanent,Trigger,ObjectOverwrite)</f>
        <v>EURAB12EBASIS25Y_Quote#0000</v>
      </c>
      <c r="J30" s="286" t="str">
        <f>_xll.ohRangeRetrieveError(I30)</f>
        <v/>
      </c>
      <c r="K30" s="249"/>
    </row>
    <row r="31" spans="1:11" ht="11.25" customHeight="1" x14ac:dyDescent="0.2">
      <c r="A31" s="332"/>
      <c r="B31" s="284" t="s">
        <v>31</v>
      </c>
      <c r="C31" s="284" t="s">
        <v>86</v>
      </c>
      <c r="D31" s="284" t="s">
        <v>68</v>
      </c>
      <c r="E31" s="357" t="str">
        <f>Swap6M!F33</f>
        <v>EURAB6E26Y_Quote#0000</v>
      </c>
      <c r="F31" s="284" t="s">
        <v>94</v>
      </c>
      <c r="G31" s="357" t="str">
        <f>BasisSwapxM12M!F33</f>
        <v>EUR6E12E26Y_Quote#0000</v>
      </c>
      <c r="H31" s="285" t="str">
        <f t="shared" si="0"/>
        <v>EURAB12EBASIS26Y_Quote</v>
      </c>
      <c r="I31" s="285" t="str">
        <f>_xll.qlCompositeQuote(H31,E31,G31,F31,Permanent,Trigger,ObjectOverwrite)</f>
        <v>EURAB12EBASIS26Y_Quote#0000</v>
      </c>
      <c r="J31" s="286" t="str">
        <f>_xll.ohRangeRetrieveError(I31)</f>
        <v/>
      </c>
      <c r="K31" s="249"/>
    </row>
    <row r="32" spans="1:11" ht="11.25" customHeight="1" x14ac:dyDescent="0.2">
      <c r="A32" s="332"/>
      <c r="B32" s="284" t="s">
        <v>30</v>
      </c>
      <c r="C32" s="284" t="s">
        <v>86</v>
      </c>
      <c r="D32" s="284" t="s">
        <v>68</v>
      </c>
      <c r="E32" s="357" t="str">
        <f>Swap6M!F34</f>
        <v>EURAB6E27Y_Quote#0000</v>
      </c>
      <c r="F32" s="284" t="s">
        <v>94</v>
      </c>
      <c r="G32" s="357" t="str">
        <f>BasisSwapxM12M!F34</f>
        <v>EUR6E12E27Y_Quote#0000</v>
      </c>
      <c r="H32" s="285" t="str">
        <f t="shared" si="0"/>
        <v>EURAB12EBASIS27Y_Quote</v>
      </c>
      <c r="I32" s="285" t="str">
        <f>_xll.qlCompositeQuote(H32,E32,G32,F32,Permanent,Trigger,ObjectOverwrite)</f>
        <v>EURAB12EBASIS27Y_Quote#0000</v>
      </c>
      <c r="J32" s="286" t="str">
        <f>_xll.ohRangeRetrieveError(I32)</f>
        <v/>
      </c>
      <c r="K32" s="249"/>
    </row>
    <row r="33" spans="1:11" ht="11.25" customHeight="1" x14ac:dyDescent="0.2">
      <c r="A33" s="332"/>
      <c r="B33" s="284" t="s">
        <v>29</v>
      </c>
      <c r="C33" s="284" t="s">
        <v>86</v>
      </c>
      <c r="D33" s="284" t="s">
        <v>68</v>
      </c>
      <c r="E33" s="357" t="str">
        <f>Swap6M!F35</f>
        <v>EURAB6E28Y_Quote#0000</v>
      </c>
      <c r="F33" s="284" t="s">
        <v>94</v>
      </c>
      <c r="G33" s="357" t="str">
        <f>BasisSwapxM12M!F35</f>
        <v>EUR6E12E28Y_Quote#0000</v>
      </c>
      <c r="H33" s="285" t="str">
        <f t="shared" si="0"/>
        <v>EURAB12EBASIS28Y_Quote</v>
      </c>
      <c r="I33" s="285" t="str">
        <f>_xll.qlCompositeQuote(H33,E33,G33,F33,Permanent,Trigger,ObjectOverwrite)</f>
        <v>EURAB12EBASIS28Y_Quote#0000</v>
      </c>
      <c r="J33" s="286" t="str">
        <f>_xll.ohRangeRetrieveError(I33)</f>
        <v/>
      </c>
      <c r="K33" s="249"/>
    </row>
    <row r="34" spans="1:11" ht="11.25" customHeight="1" x14ac:dyDescent="0.2">
      <c r="A34" s="332"/>
      <c r="B34" s="284" t="s">
        <v>28</v>
      </c>
      <c r="C34" s="284" t="s">
        <v>86</v>
      </c>
      <c r="D34" s="284" t="s">
        <v>68</v>
      </c>
      <c r="E34" s="357" t="str">
        <f>Swap6M!F36</f>
        <v>EURAB6E29Y_Quote#0000</v>
      </c>
      <c r="F34" s="284" t="s">
        <v>94</v>
      </c>
      <c r="G34" s="357" t="str">
        <f>BasisSwapxM12M!F36</f>
        <v>EUR6E12E29Y_Quote#0000</v>
      </c>
      <c r="H34" s="285" t="str">
        <f t="shared" si="0"/>
        <v>EURAB12EBASIS29Y_Quote</v>
      </c>
      <c r="I34" s="285" t="str">
        <f>_xll.qlCompositeQuote(H34,E34,G34,F34,Permanent,Trigger,ObjectOverwrite)</f>
        <v>EURAB12EBASIS29Y_Quote#0000</v>
      </c>
      <c r="J34" s="286" t="str">
        <f>_xll.ohRangeRetrieveError(I34)</f>
        <v/>
      </c>
      <c r="K34" s="249"/>
    </row>
    <row r="35" spans="1:11" ht="11.25" customHeight="1" x14ac:dyDescent="0.2">
      <c r="A35" s="332"/>
      <c r="B35" s="284" t="s">
        <v>27</v>
      </c>
      <c r="C35" s="284" t="s">
        <v>86</v>
      </c>
      <c r="D35" s="284" t="s">
        <v>68</v>
      </c>
      <c r="E35" s="357" t="str">
        <f>Swap6M!F37</f>
        <v>EURAB6E30Y_Quote#0000</v>
      </c>
      <c r="F35" s="284" t="s">
        <v>94</v>
      </c>
      <c r="G35" s="357" t="str">
        <f>BasisSwapxM12M!F37</f>
        <v>EUR6E12E30Y_Quote#0000</v>
      </c>
      <c r="H35" s="285" t="str">
        <f t="shared" si="0"/>
        <v>EURAB12EBASIS30Y_Quote</v>
      </c>
      <c r="I35" s="285" t="str">
        <f>_xll.qlCompositeQuote(H35,E35,G35,F35,Permanent,Trigger,ObjectOverwrite)</f>
        <v>EURAB12EBASIS30Y_Quote#0000</v>
      </c>
      <c r="J35" s="286" t="str">
        <f>_xll.ohRangeRetrieveError(I35)</f>
        <v/>
      </c>
      <c r="K35" s="249"/>
    </row>
    <row r="36" spans="1:11" ht="11.25" customHeight="1" x14ac:dyDescent="0.2">
      <c r="A36" s="332"/>
      <c r="B36" s="284" t="s">
        <v>26</v>
      </c>
      <c r="C36" s="284" t="s">
        <v>86</v>
      </c>
      <c r="D36" s="284" t="s">
        <v>68</v>
      </c>
      <c r="E36" s="357" t="str">
        <f>Swap6M!F38</f>
        <v>EURAB6E35Y_Quote#0000</v>
      </c>
      <c r="F36" s="284" t="s">
        <v>94</v>
      </c>
      <c r="G36" s="357" t="str">
        <f>BasisSwapxM12M!F38</f>
        <v>EUR6E12E35Y_Quote#0000</v>
      </c>
      <c r="H36" s="285" t="str">
        <f t="shared" si="0"/>
        <v>EURAB12EBASIS35Y_Quote</v>
      </c>
      <c r="I36" s="285" t="str">
        <f>_xll.qlCompositeQuote(H36,E36,G36,F36,Permanent,Trigger,ObjectOverwrite)</f>
        <v>EURAB12EBASIS35Y_Quote#0000</v>
      </c>
      <c r="J36" s="286" t="str">
        <f>_xll.ohRangeRetrieveError(I36)</f>
        <v/>
      </c>
      <c r="K36" s="249"/>
    </row>
    <row r="37" spans="1:11" ht="11.25" customHeight="1" x14ac:dyDescent="0.2">
      <c r="A37" s="332"/>
      <c r="B37" s="284" t="s">
        <v>25</v>
      </c>
      <c r="C37" s="284" t="s">
        <v>86</v>
      </c>
      <c r="D37" s="284" t="s">
        <v>68</v>
      </c>
      <c r="E37" s="357" t="str">
        <f>Swap6M!F39</f>
        <v>EURAB6E40Y_Quote#0000</v>
      </c>
      <c r="F37" s="284" t="s">
        <v>94</v>
      </c>
      <c r="G37" s="357" t="str">
        <f>BasisSwapxM12M!F39</f>
        <v>EUR6E12E40Y_Quote#0000</v>
      </c>
      <c r="H37" s="285" t="str">
        <f t="shared" si="0"/>
        <v>EURAB12EBASIS40Y_Quote</v>
      </c>
      <c r="I37" s="285" t="str">
        <f>_xll.qlCompositeQuote(H37,E37,G37,F37,Permanent,Trigger,ObjectOverwrite)</f>
        <v>EURAB12EBASIS40Y_Quote#0000</v>
      </c>
      <c r="J37" s="286" t="str">
        <f>_xll.ohRangeRetrieveError(I37)</f>
        <v/>
      </c>
      <c r="K37" s="249"/>
    </row>
    <row r="38" spans="1:11" ht="11.25" customHeight="1" x14ac:dyDescent="0.2">
      <c r="A38" s="332"/>
      <c r="B38" s="284" t="s">
        <v>24</v>
      </c>
      <c r="C38" s="284" t="s">
        <v>86</v>
      </c>
      <c r="D38" s="284" t="s">
        <v>68</v>
      </c>
      <c r="E38" s="357" t="str">
        <f>Swap6M!F40</f>
        <v>EURAB6E50Y_Quote#0000</v>
      </c>
      <c r="F38" s="284" t="s">
        <v>94</v>
      </c>
      <c r="G38" s="357" t="str">
        <f>BasisSwapxM12M!F40</f>
        <v>EUR6E12E50Y_Quote#0000</v>
      </c>
      <c r="H38" s="285" t="str">
        <f t="shared" si="0"/>
        <v>EURAB12EBASIS50Y_Quote</v>
      </c>
      <c r="I38" s="285" t="str">
        <f>_xll.qlCompositeQuote(H38,E38,G38,F38,Permanent,Trigger,ObjectOverwrite)</f>
        <v>EURAB12EBASIS50Y_Quote#0000</v>
      </c>
      <c r="J38" s="286" t="str">
        <f>_xll.ohRangeRetrieveError(I38)</f>
        <v/>
      </c>
      <c r="K38" s="249"/>
    </row>
    <row r="39" spans="1:11" ht="11.25" customHeight="1" x14ac:dyDescent="0.2">
      <c r="A39" s="332"/>
      <c r="B39" s="288" t="s">
        <v>23</v>
      </c>
      <c r="C39" s="288" t="s">
        <v>86</v>
      </c>
      <c r="D39" s="288" t="s">
        <v>68</v>
      </c>
      <c r="E39" s="358" t="str">
        <f>Swap6M!F41</f>
        <v>EURAB6E60Y_Quote#0000</v>
      </c>
      <c r="F39" s="288" t="s">
        <v>94</v>
      </c>
      <c r="G39" s="358" t="str">
        <f>BasisSwapxM12M!F41</f>
        <v>EUR6E12E60Y_Quote#0000</v>
      </c>
      <c r="H39" s="289" t="str">
        <f t="shared" si="0"/>
        <v>EURAB12EBASIS60Y_Quote</v>
      </c>
      <c r="I39" s="289" t="str">
        <f>_xll.qlCompositeQuote(H39,E39,G39,F39,Permanent,Trigger,ObjectOverwrite)</f>
        <v>EURAB12EBASIS60Y_Quote#0000</v>
      </c>
      <c r="J39" s="290" t="str">
        <f>_xll.ohRangeRetrieveError(I39)</f>
        <v/>
      </c>
      <c r="K39" s="249"/>
    </row>
    <row r="40" spans="1:11" ht="11.25" customHeight="1" x14ac:dyDescent="0.2">
      <c r="A40" s="250"/>
      <c r="B40" s="251"/>
      <c r="C40" s="251"/>
      <c r="D40" s="251"/>
      <c r="E40" s="251"/>
      <c r="F40" s="251"/>
      <c r="G40" s="251"/>
      <c r="H40" s="251"/>
      <c r="I40" s="252"/>
      <c r="J40" s="252"/>
      <c r="K40" s="253"/>
    </row>
    <row r="41" spans="1:11" ht="11.25" customHeight="1" x14ac:dyDescent="0.2"/>
  </sheetData>
  <pageMargins left="0.75" right="0.75" top="1" bottom="1" header="0.5" footer="0.5"/>
  <pageSetup paperSize="9" orientation="portrait" r:id="rId1"/>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162</v>
      </c>
      <c r="D1" s="293"/>
      <c r="E1" s="293"/>
      <c r="F1" s="293"/>
    </row>
    <row r="2" spans="1:6" x14ac:dyDescent="0.2">
      <c r="A2" s="180" t="s">
        <v>151</v>
      </c>
      <c r="B2" s="182">
        <f>_xll.qlCalendarAdvance("TARGET",B3,"-4M","f",FALSE,Trigger)</f>
        <v>42429</v>
      </c>
      <c r="D2" s="9" t="str">
        <f>_xll.RHistory("EURIBOR3MD=",B6:B7,B4,,"CH:In;Fd TSREPEAT:N SORT:"&amp;B5,D3)</f>
        <v>Paused at 17:15:04</v>
      </c>
      <c r="E2" s="9"/>
      <c r="F2" s="293"/>
    </row>
    <row r="3" spans="1:6" x14ac:dyDescent="0.2">
      <c r="A3" s="180" t="s">
        <v>152</v>
      </c>
      <c r="B3" s="181">
        <f>_xll.qlSettingsEvaluationDate(Trigger)</f>
        <v>42551</v>
      </c>
      <c r="D3" s="7" t="s">
        <v>158</v>
      </c>
      <c r="E3" s="7" t="s">
        <v>158</v>
      </c>
      <c r="F3" s="293"/>
    </row>
    <row r="4" spans="1:6" ht="24" customHeight="1" x14ac:dyDescent="0.2">
      <c r="A4" s="180" t="s">
        <v>153</v>
      </c>
      <c r="B4" s="183" t="str">
        <f>"START:"&amp;B2&amp; " END:"&amp;B3&amp;" INTERVAL:1D"</f>
        <v>START:42429 END:42551 INTERVAL:1D</v>
      </c>
      <c r="D4" s="8" t="s">
        <v>159</v>
      </c>
      <c r="E4" s="8" t="s">
        <v>160</v>
      </c>
      <c r="F4" s="10" t="s">
        <v>139</v>
      </c>
    </row>
    <row r="5" spans="1:6" x14ac:dyDescent="0.2">
      <c r="A5" s="180" t="s">
        <v>154</v>
      </c>
      <c r="B5" s="181" t="s">
        <v>155</v>
      </c>
      <c r="D5" s="2">
        <v>42551</v>
      </c>
      <c r="E5" s="4">
        <v>-0.28599999999999998</v>
      </c>
      <c r="F5" s="4" t="b">
        <f>_xll.qlIndexAddFixings($B$1,D5,E5/100,TRUE,E5)</f>
        <v>1</v>
      </c>
    </row>
    <row r="6" spans="1:6" x14ac:dyDescent="0.2">
      <c r="A6" s="184" t="s">
        <v>161</v>
      </c>
      <c r="B6" s="185" t="s">
        <v>156</v>
      </c>
      <c r="D6" s="3">
        <v>42550</v>
      </c>
      <c r="E6" s="5">
        <v>-0.28199999999999997</v>
      </c>
      <c r="F6" s="5" t="b">
        <f>_xll.qlIndexAddFixings($B$1,D6,E6/100,TRUE,E6)</f>
        <v>1</v>
      </c>
    </row>
    <row r="7" spans="1:6" x14ac:dyDescent="0.2">
      <c r="A7" s="186"/>
      <c r="B7" s="187" t="s">
        <v>157</v>
      </c>
      <c r="D7" s="3">
        <v>42549</v>
      </c>
      <c r="E7" s="5">
        <v>-0.28100000000000003</v>
      </c>
      <c r="F7" s="5" t="b">
        <f>_xll.qlIndexAddFixings($B$1,D7,E7/100,TRUE,E7)</f>
        <v>1</v>
      </c>
    </row>
    <row r="8" spans="1:6" x14ac:dyDescent="0.2">
      <c r="D8" s="3">
        <v>42548</v>
      </c>
      <c r="E8" s="5">
        <v>-0.28299999999999997</v>
      </c>
      <c r="F8" s="5" t="b">
        <f>_xll.qlIndexAddFixings($B$1,D8,E8/100,TRUE,E8)</f>
        <v>1</v>
      </c>
    </row>
    <row r="9" spans="1:6" x14ac:dyDescent="0.2">
      <c r="D9" s="3">
        <v>42545</v>
      </c>
      <c r="E9" s="5">
        <v>-0.28100000000000003</v>
      </c>
      <c r="F9" s="5" t="b">
        <f>_xll.qlIndexAddFixings($B$1,D9,E9/100,TRUE,E9)</f>
        <v>1</v>
      </c>
    </row>
    <row r="10" spans="1:6" x14ac:dyDescent="0.2">
      <c r="D10" s="3">
        <v>42544</v>
      </c>
      <c r="E10" s="5">
        <v>-0.26900000000000002</v>
      </c>
      <c r="F10" s="5" t="b">
        <f>_xll.qlIndexAddFixings($B$1,D10,E10/100,TRUE,E10)</f>
        <v>1</v>
      </c>
    </row>
    <row r="11" spans="1:6" x14ac:dyDescent="0.2">
      <c r="D11" s="3">
        <v>42543</v>
      </c>
      <c r="E11" s="5">
        <v>-0.26800000000000002</v>
      </c>
      <c r="F11" s="5" t="b">
        <f>_xll.qlIndexAddFixings($B$1,D11,E11/100,TRUE,E11)</f>
        <v>1</v>
      </c>
    </row>
    <row r="12" spans="1:6" x14ac:dyDescent="0.2">
      <c r="D12" s="3">
        <v>42542</v>
      </c>
      <c r="E12" s="5">
        <v>-0.26600000000000001</v>
      </c>
      <c r="F12" s="5" t="b">
        <f>_xll.qlIndexAddFixings($B$1,D12,E12/100,TRUE,E12)</f>
        <v>1</v>
      </c>
    </row>
    <row r="13" spans="1:6" x14ac:dyDescent="0.2">
      <c r="D13" s="3">
        <v>42541</v>
      </c>
      <c r="E13" s="5">
        <v>-0.26600000000000001</v>
      </c>
      <c r="F13" s="5" t="b">
        <f>_xll.qlIndexAddFixings($B$1,D13,E13/100,TRUE,E13)</f>
        <v>1</v>
      </c>
    </row>
    <row r="14" spans="1:6" x14ac:dyDescent="0.2">
      <c r="D14" s="3">
        <v>42538</v>
      </c>
      <c r="E14" s="5">
        <v>-0.26500000000000001</v>
      </c>
      <c r="F14" s="5" t="b">
        <f>_xll.qlIndexAddFixings($B$1,D14,E14/100,TRUE,E14)</f>
        <v>1</v>
      </c>
    </row>
    <row r="15" spans="1:6" x14ac:dyDescent="0.2">
      <c r="D15" s="3">
        <v>42537</v>
      </c>
      <c r="E15" s="5">
        <v>-0.26400000000000001</v>
      </c>
      <c r="F15" s="5" t="b">
        <f>_xll.qlIndexAddFixings($B$1,D15,E15/100,TRUE,E15)</f>
        <v>1</v>
      </c>
    </row>
    <row r="16" spans="1:6" x14ac:dyDescent="0.2">
      <c r="D16" s="3">
        <v>42536</v>
      </c>
      <c r="E16" s="5">
        <v>-0.26200000000000001</v>
      </c>
      <c r="F16" s="5" t="b">
        <f>_xll.qlIndexAddFixings($B$1,D16,E16/100,TRUE,E16)</f>
        <v>1</v>
      </c>
    </row>
    <row r="17" spans="4:6" x14ac:dyDescent="0.2">
      <c r="D17" s="3">
        <v>42535</v>
      </c>
      <c r="E17" s="5">
        <v>-0.26200000000000001</v>
      </c>
      <c r="F17" s="5" t="b">
        <f>_xll.qlIndexAddFixings($B$1,D17,E17/100,TRUE,E17)</f>
        <v>1</v>
      </c>
    </row>
    <row r="18" spans="4:6" x14ac:dyDescent="0.2">
      <c r="D18" s="3">
        <v>42534</v>
      </c>
      <c r="E18" s="5">
        <v>-0.26300000000000001</v>
      </c>
      <c r="F18" s="5" t="b">
        <f>_xll.qlIndexAddFixings($B$1,D18,E18/100,TRUE,E18)</f>
        <v>1</v>
      </c>
    </row>
    <row r="19" spans="4:6" x14ac:dyDescent="0.2">
      <c r="D19" s="3">
        <v>42531</v>
      </c>
      <c r="E19" s="5">
        <v>-0.26300000000000001</v>
      </c>
      <c r="F19" s="5" t="b">
        <f>_xll.qlIndexAddFixings($B$1,D19,E19/100,TRUE,E19)</f>
        <v>1</v>
      </c>
    </row>
    <row r="20" spans="4:6" x14ac:dyDescent="0.2">
      <c r="D20" s="3">
        <v>42530</v>
      </c>
      <c r="E20" s="5">
        <v>-0.26200000000000001</v>
      </c>
      <c r="F20" s="5" t="b">
        <f>_xll.qlIndexAddFixings($B$1,D20,E20/100,TRUE,E20)</f>
        <v>1</v>
      </c>
    </row>
    <row r="21" spans="4:6" x14ac:dyDescent="0.2">
      <c r="D21" s="3">
        <v>42529</v>
      </c>
      <c r="E21" s="5">
        <v>-0.26400000000000001</v>
      </c>
      <c r="F21" s="5" t="b">
        <f>_xll.qlIndexAddFixings($B$1,D21,E21/100,TRUE,E21)</f>
        <v>1</v>
      </c>
    </row>
    <row r="22" spans="4:6" x14ac:dyDescent="0.2">
      <c r="D22" s="3">
        <v>42528</v>
      </c>
      <c r="E22" s="5">
        <v>-0.26100000000000001</v>
      </c>
      <c r="F22" s="5" t="b">
        <f>_xll.qlIndexAddFixings($B$1,D22,E22/100,TRUE,E22)</f>
        <v>1</v>
      </c>
    </row>
    <row r="23" spans="4:6" x14ac:dyDescent="0.2">
      <c r="D23" s="3">
        <v>42527</v>
      </c>
      <c r="E23" s="5">
        <v>-0.26200000000000001</v>
      </c>
      <c r="F23" s="5" t="b">
        <f>_xll.qlIndexAddFixings($B$1,D23,E23/100,TRUE,E23)</f>
        <v>1</v>
      </c>
    </row>
    <row r="24" spans="4:6" x14ac:dyDescent="0.2">
      <c r="D24" s="3">
        <v>42524</v>
      </c>
      <c r="E24" s="5">
        <v>-0.26100000000000001</v>
      </c>
      <c r="F24" s="5" t="b">
        <f>_xll.qlIndexAddFixings($B$1,D24,E24/100,TRUE,E24)</f>
        <v>1</v>
      </c>
    </row>
    <row r="25" spans="4:6" x14ac:dyDescent="0.2">
      <c r="D25" s="3">
        <v>42523</v>
      </c>
      <c r="E25" s="5">
        <v>-0.26200000000000001</v>
      </c>
      <c r="F25" s="5" t="b">
        <f>_xll.qlIndexAddFixings($B$1,D25,E25/100,TRUE,E25)</f>
        <v>1</v>
      </c>
    </row>
    <row r="26" spans="4:6" x14ac:dyDescent="0.2">
      <c r="D26" s="3">
        <v>42522</v>
      </c>
      <c r="E26" s="5">
        <v>-0.26100000000000001</v>
      </c>
      <c r="F26" s="5" t="b">
        <f>_xll.qlIndexAddFixings($B$1,D26,E26/100,TRUE,E26)</f>
        <v>1</v>
      </c>
    </row>
    <row r="27" spans="4:6" x14ac:dyDescent="0.2">
      <c r="D27" s="3">
        <v>42521</v>
      </c>
      <c r="E27" s="5">
        <v>-0.26100000000000001</v>
      </c>
      <c r="F27" s="5" t="b">
        <f>_xll.qlIndexAddFixings($B$1,D27,E27/100,TRUE,E27)</f>
        <v>1</v>
      </c>
    </row>
    <row r="28" spans="4:6" x14ac:dyDescent="0.2">
      <c r="D28" s="3">
        <v>42520</v>
      </c>
      <c r="E28" s="5">
        <v>-0.26100000000000001</v>
      </c>
      <c r="F28" s="5" t="b">
        <f>_xll.qlIndexAddFixings($B$1,D28,E28/100,TRUE,E28)</f>
        <v>1</v>
      </c>
    </row>
    <row r="29" spans="4:6" x14ac:dyDescent="0.2">
      <c r="D29" s="3">
        <v>42517</v>
      </c>
      <c r="E29" s="5">
        <v>-0.26</v>
      </c>
      <c r="F29" s="5" t="b">
        <f>_xll.qlIndexAddFixings($B$1,D29,E29/100,TRUE,E29)</f>
        <v>1</v>
      </c>
    </row>
    <row r="30" spans="4:6" x14ac:dyDescent="0.2">
      <c r="D30" s="3">
        <v>42516</v>
      </c>
      <c r="E30" s="5">
        <v>-0.25800000000000001</v>
      </c>
      <c r="F30" s="5" t="b">
        <f>_xll.qlIndexAddFixings($B$1,D30,E30/100,TRUE,E30)</f>
        <v>1</v>
      </c>
    </row>
    <row r="31" spans="4:6" x14ac:dyDescent="0.2">
      <c r="D31" s="3">
        <v>42515</v>
      </c>
      <c r="E31" s="5">
        <v>-0.25800000000000001</v>
      </c>
      <c r="F31" s="5" t="b">
        <f>_xll.qlIndexAddFixings($B$1,D31,E31/100,TRUE,E31)</f>
        <v>1</v>
      </c>
    </row>
    <row r="32" spans="4:6" x14ac:dyDescent="0.2">
      <c r="D32" s="3">
        <v>42514</v>
      </c>
      <c r="E32" s="5">
        <v>-0.25800000000000001</v>
      </c>
      <c r="F32" s="5" t="b">
        <f>_xll.qlIndexAddFixings($B$1,D32,E32/100,TRUE,E32)</f>
        <v>1</v>
      </c>
    </row>
    <row r="33" spans="4:6" x14ac:dyDescent="0.2">
      <c r="D33" s="3">
        <v>42513</v>
      </c>
      <c r="E33" s="5">
        <v>-0.25800000000000001</v>
      </c>
      <c r="F33" s="5" t="b">
        <f>_xll.qlIndexAddFixings($B$1,D33,E33/100,TRUE,E33)</f>
        <v>1</v>
      </c>
    </row>
    <row r="34" spans="4:6" x14ac:dyDescent="0.2">
      <c r="D34" s="3">
        <v>42510</v>
      </c>
      <c r="E34" s="5">
        <v>-0.25800000000000001</v>
      </c>
      <c r="F34" s="5" t="b">
        <f>_xll.qlIndexAddFixings($B$1,D34,E34/100,TRUE,E34)</f>
        <v>1</v>
      </c>
    </row>
    <row r="35" spans="4:6" x14ac:dyDescent="0.2">
      <c r="D35" s="3">
        <v>42509</v>
      </c>
      <c r="E35" s="5">
        <v>-0.25800000000000001</v>
      </c>
      <c r="F35" s="5" t="b">
        <f>_xll.qlIndexAddFixings($B$1,D35,E35/100,TRUE,E35)</f>
        <v>1</v>
      </c>
    </row>
    <row r="36" spans="4:6" x14ac:dyDescent="0.2">
      <c r="D36" s="3">
        <v>42508</v>
      </c>
      <c r="E36" s="5">
        <v>-0.25700000000000001</v>
      </c>
      <c r="F36" s="5" t="b">
        <f>_xll.qlIndexAddFixings($B$1,D36,E36/100,TRUE,E36)</f>
        <v>1</v>
      </c>
    </row>
    <row r="37" spans="4:6" x14ac:dyDescent="0.2">
      <c r="D37" s="3">
        <v>42507</v>
      </c>
      <c r="E37" s="5">
        <v>-0.25700000000000001</v>
      </c>
      <c r="F37" s="5" t="b">
        <f>_xll.qlIndexAddFixings($B$1,D37,E37/100,TRUE,E37)</f>
        <v>1</v>
      </c>
    </row>
    <row r="38" spans="4:6" x14ac:dyDescent="0.2">
      <c r="D38" s="3">
        <v>42506</v>
      </c>
      <c r="E38" s="5">
        <v>-0.25700000000000001</v>
      </c>
      <c r="F38" s="5" t="b">
        <f>_xll.qlIndexAddFixings($B$1,D38,E38/100,TRUE,E38)</f>
        <v>1</v>
      </c>
    </row>
    <row r="39" spans="4:6" x14ac:dyDescent="0.2">
      <c r="D39" s="3">
        <v>42503</v>
      </c>
      <c r="E39" s="5">
        <v>-0.25700000000000001</v>
      </c>
      <c r="F39" s="5" t="b">
        <f>_xll.qlIndexAddFixings($B$1,D39,E39/100,TRUE,E39)</f>
        <v>1</v>
      </c>
    </row>
    <row r="40" spans="4:6" x14ac:dyDescent="0.2">
      <c r="D40" s="3">
        <v>42502</v>
      </c>
      <c r="E40" s="5">
        <v>-0.25800000000000001</v>
      </c>
      <c r="F40" s="5" t="b">
        <f>_xll.qlIndexAddFixings($B$1,D40,E40/100,TRUE,E40)</f>
        <v>1</v>
      </c>
    </row>
    <row r="41" spans="4:6" x14ac:dyDescent="0.2">
      <c r="D41" s="3">
        <v>42501</v>
      </c>
      <c r="E41" s="5">
        <v>-0.25900000000000001</v>
      </c>
      <c r="F41" s="5" t="b">
        <f>_xll.qlIndexAddFixings($B$1,D41,E41/100,TRUE,E41)</f>
        <v>1</v>
      </c>
    </row>
    <row r="42" spans="4:6" x14ac:dyDescent="0.2">
      <c r="D42" s="3">
        <v>42500</v>
      </c>
      <c r="E42" s="5">
        <v>-0.26</v>
      </c>
      <c r="F42" s="5" t="b">
        <f>_xll.qlIndexAddFixings($B$1,D42,E42/100,TRUE,E42)</f>
        <v>1</v>
      </c>
    </row>
    <row r="43" spans="4:6" x14ac:dyDescent="0.2">
      <c r="D43" s="3">
        <v>42499</v>
      </c>
      <c r="E43" s="5">
        <v>-0.25800000000000001</v>
      </c>
      <c r="F43" s="5" t="b">
        <f>_xll.qlIndexAddFixings($B$1,D43,E43/100,TRUE,E43)</f>
        <v>1</v>
      </c>
    </row>
    <row r="44" spans="4:6" x14ac:dyDescent="0.2">
      <c r="D44" s="3">
        <v>42496</v>
      </c>
      <c r="E44" s="5">
        <v>-0.25600000000000001</v>
      </c>
      <c r="F44" s="5" t="b">
        <f>_xll.qlIndexAddFixings($B$1,D44,E44/100,TRUE,E44)</f>
        <v>1</v>
      </c>
    </row>
    <row r="45" spans="4:6" x14ac:dyDescent="0.2">
      <c r="D45" s="3">
        <v>42495</v>
      </c>
      <c r="E45" s="5">
        <v>-0.255</v>
      </c>
      <c r="F45" s="5" t="b">
        <f>_xll.qlIndexAddFixings($B$1,D45,E45/100,TRUE,E45)</f>
        <v>1</v>
      </c>
    </row>
    <row r="46" spans="4:6" x14ac:dyDescent="0.2">
      <c r="D46" s="3">
        <v>42494</v>
      </c>
      <c r="E46" s="5">
        <v>-0.253</v>
      </c>
      <c r="F46" s="5" t="b">
        <f>_xll.qlIndexAddFixings($B$1,D46,E46/100,TRUE,E46)</f>
        <v>1</v>
      </c>
    </row>
    <row r="47" spans="4:6" x14ac:dyDescent="0.2">
      <c r="D47" s="3">
        <v>42493</v>
      </c>
      <c r="E47" s="5">
        <v>-0.251</v>
      </c>
      <c r="F47" s="5" t="b">
        <f>_xll.qlIndexAddFixings($B$1,D47,E47/100,TRUE,E47)</f>
        <v>1</v>
      </c>
    </row>
    <row r="48" spans="4:6" x14ac:dyDescent="0.2">
      <c r="D48" s="3">
        <v>42492</v>
      </c>
      <c r="E48" s="5">
        <v>-0.25</v>
      </c>
      <c r="F48" s="5" t="b">
        <f>_xll.qlIndexAddFixings($B$1,D48,E48/100,TRUE,E48)</f>
        <v>1</v>
      </c>
    </row>
    <row r="49" spans="4:6" x14ac:dyDescent="0.2">
      <c r="D49" s="3">
        <v>42489</v>
      </c>
      <c r="E49" s="5">
        <v>-0.251</v>
      </c>
      <c r="F49" s="5" t="b">
        <f>_xll.qlIndexAddFixings($B$1,D49,E49/100,TRUE,E49)</f>
        <v>1</v>
      </c>
    </row>
    <row r="50" spans="4:6" x14ac:dyDescent="0.2">
      <c r="D50" s="3">
        <v>42488</v>
      </c>
      <c r="E50" s="5">
        <v>-0.252</v>
      </c>
      <c r="F50" s="5" t="b">
        <f>_xll.qlIndexAddFixings($B$1,D50,E50/100,TRUE,E50)</f>
        <v>1</v>
      </c>
    </row>
    <row r="51" spans="4:6" x14ac:dyDescent="0.2">
      <c r="D51" s="3">
        <v>42487</v>
      </c>
      <c r="E51" s="5">
        <v>-0.251</v>
      </c>
      <c r="F51" s="5" t="b">
        <f>_xll.qlIndexAddFixings($B$1,D51,E51/100,TRUE,E51)</f>
        <v>1</v>
      </c>
    </row>
    <row r="52" spans="4:6" x14ac:dyDescent="0.2">
      <c r="D52" s="3">
        <v>42486</v>
      </c>
      <c r="E52" s="5">
        <v>-0.252</v>
      </c>
      <c r="F52" s="5" t="b">
        <f>_xll.qlIndexAddFixings($B$1,D52,E52/100,TRUE,E52)</f>
        <v>1</v>
      </c>
    </row>
    <row r="53" spans="4:6" x14ac:dyDescent="0.2">
      <c r="D53" s="3">
        <v>42485</v>
      </c>
      <c r="E53" s="5">
        <v>-0.25</v>
      </c>
      <c r="F53" s="5" t="b">
        <f>_xll.qlIndexAddFixings($B$1,D53,E53/100,TRUE,E53)</f>
        <v>1</v>
      </c>
    </row>
    <row r="54" spans="4:6" x14ac:dyDescent="0.2">
      <c r="D54" s="3">
        <v>42482</v>
      </c>
      <c r="E54" s="5">
        <v>-0.249</v>
      </c>
      <c r="F54" s="5" t="b">
        <f>_xll.qlIndexAddFixings($B$1,D54,E54/100,TRUE,E54)</f>
        <v>1</v>
      </c>
    </row>
    <row r="55" spans="4:6" x14ac:dyDescent="0.2">
      <c r="D55" s="3">
        <v>42481</v>
      </c>
      <c r="E55" s="5">
        <v>-0.249</v>
      </c>
      <c r="F55" s="5" t="b">
        <f>_xll.qlIndexAddFixings($B$1,D55,E55/100,TRUE,E55)</f>
        <v>1</v>
      </c>
    </row>
    <row r="56" spans="4:6" x14ac:dyDescent="0.2">
      <c r="D56" s="3">
        <v>42480</v>
      </c>
      <c r="E56" s="5">
        <v>-0.249</v>
      </c>
      <c r="F56" s="5" t="b">
        <f>_xll.qlIndexAddFixings($B$1,D56,E56/100,TRUE,E56)</f>
        <v>1</v>
      </c>
    </row>
    <row r="57" spans="4:6" x14ac:dyDescent="0.2">
      <c r="D57" s="3">
        <v>42479</v>
      </c>
      <c r="E57" s="5">
        <v>-0.25</v>
      </c>
      <c r="F57" s="5" t="b">
        <f>_xll.qlIndexAddFixings($B$1,D57,E57/100,TRUE,E57)</f>
        <v>1</v>
      </c>
    </row>
    <row r="58" spans="4:6" x14ac:dyDescent="0.2">
      <c r="D58" s="3">
        <v>42478</v>
      </c>
      <c r="E58" s="5">
        <v>-0.249</v>
      </c>
      <c r="F58" s="5" t="b">
        <f>_xll.qlIndexAddFixings($B$1,D58,E58/100,TRUE,E58)</f>
        <v>1</v>
      </c>
    </row>
    <row r="59" spans="4:6" x14ac:dyDescent="0.2">
      <c r="D59" s="3">
        <v>42475</v>
      </c>
      <c r="E59" s="5">
        <v>-0.249</v>
      </c>
      <c r="F59" s="5" t="b">
        <f>_xll.qlIndexAddFixings($B$1,D59,E59/100,TRUE,E59)</f>
        <v>1</v>
      </c>
    </row>
    <row r="60" spans="4:6" x14ac:dyDescent="0.2">
      <c r="D60" s="3">
        <v>42474</v>
      </c>
      <c r="E60" s="5">
        <v>-0.251</v>
      </c>
      <c r="F60" s="5" t="b">
        <f>_xll.qlIndexAddFixings($B$1,D60,E60/100,TRUE,E60)</f>
        <v>1</v>
      </c>
    </row>
    <row r="61" spans="4:6" x14ac:dyDescent="0.2">
      <c r="D61" s="3">
        <v>42473</v>
      </c>
      <c r="E61" s="5">
        <v>-0.249</v>
      </c>
      <c r="F61" s="5" t="b">
        <f>_xll.qlIndexAddFixings($B$1,D61,E61/100,TRUE,E61)</f>
        <v>1</v>
      </c>
    </row>
    <row r="62" spans="4:6" x14ac:dyDescent="0.2">
      <c r="D62" s="3">
        <v>42472</v>
      </c>
      <c r="E62" s="5">
        <v>-0.249</v>
      </c>
      <c r="F62" s="5" t="b">
        <f>_xll.qlIndexAddFixings($B$1,D62,E62/100,TRUE,E62)</f>
        <v>1</v>
      </c>
    </row>
    <row r="63" spans="4:6" x14ac:dyDescent="0.2">
      <c r="D63" s="3">
        <v>42471</v>
      </c>
      <c r="E63" s="5">
        <v>-0.251</v>
      </c>
      <c r="F63" s="5" t="b">
        <f>_xll.qlIndexAddFixings($B$1,D63,E63/100,TRUE,E63)</f>
        <v>1</v>
      </c>
    </row>
    <row r="64" spans="4:6" x14ac:dyDescent="0.2">
      <c r="D64" s="3">
        <v>42468</v>
      </c>
      <c r="E64" s="5">
        <v>-0.248</v>
      </c>
      <c r="F64" s="5" t="b">
        <f>_xll.qlIndexAddFixings($B$1,D64,E64/100,TRUE,E64)</f>
        <v>1</v>
      </c>
    </row>
    <row r="65" spans="4:6" x14ac:dyDescent="0.2">
      <c r="D65" s="3">
        <v>42467</v>
      </c>
      <c r="E65" s="5">
        <v>-0.247</v>
      </c>
      <c r="F65" s="5" t="b">
        <f>_xll.qlIndexAddFixings($B$1,D65,E65/100,TRUE,E65)</f>
        <v>1</v>
      </c>
    </row>
    <row r="66" spans="4:6" x14ac:dyDescent="0.2">
      <c r="D66" s="3">
        <v>42466</v>
      </c>
      <c r="E66" s="5">
        <v>-0.248</v>
      </c>
      <c r="F66" s="5" t="b">
        <f>_xll.qlIndexAddFixings($B$1,D66,E66/100,TRUE,E66)</f>
        <v>1</v>
      </c>
    </row>
    <row r="67" spans="4:6" x14ac:dyDescent="0.2">
      <c r="D67" s="3">
        <v>42465</v>
      </c>
      <c r="E67" s="5">
        <v>-0.248</v>
      </c>
      <c r="F67" s="5" t="b">
        <f>_xll.qlIndexAddFixings($B$1,D67,E67/100,TRUE,E67)</f>
        <v>1</v>
      </c>
    </row>
    <row r="68" spans="4:6" x14ac:dyDescent="0.2">
      <c r="D68" s="3">
        <v>42464</v>
      </c>
      <c r="E68" s="5">
        <v>-0.246</v>
      </c>
      <c r="F68" s="5" t="b">
        <f>_xll.qlIndexAddFixings($B$1,D68,E68/100,TRUE,E68)</f>
        <v>1</v>
      </c>
    </row>
    <row r="69" spans="4:6" x14ac:dyDescent="0.2">
      <c r="D69" s="3">
        <v>42461</v>
      </c>
      <c r="E69" s="5">
        <v>-0.245</v>
      </c>
      <c r="F69" s="5" t="b">
        <f>_xll.qlIndexAddFixings($B$1,D69,E69/100,TRUE,E69)</f>
        <v>1</v>
      </c>
    </row>
    <row r="70" spans="4:6" x14ac:dyDescent="0.2">
      <c r="D70" s="3">
        <v>42460</v>
      </c>
      <c r="E70" s="5">
        <v>-0.24399999999999999</v>
      </c>
      <c r="F70" s="5" t="b">
        <f>_xll.qlIndexAddFixings($B$1,D70,E70/100,TRUE,E70)</f>
        <v>1</v>
      </c>
    </row>
    <row r="71" spans="4:6" x14ac:dyDescent="0.2">
      <c r="D71" s="3">
        <v>42459</v>
      </c>
      <c r="E71" s="5">
        <v>-0.24299999999999999</v>
      </c>
      <c r="F71" s="5" t="b">
        <f>_xll.qlIndexAddFixings($B$1,D71,E71/100,TRUE,E71)</f>
        <v>1</v>
      </c>
    </row>
    <row r="72" spans="4:6" x14ac:dyDescent="0.2">
      <c r="D72" s="3">
        <v>42458</v>
      </c>
      <c r="E72" s="5">
        <v>-0.24199999999999999</v>
      </c>
      <c r="F72" s="5" t="b">
        <f>_xll.qlIndexAddFixings($B$1,D72,E72/100,TRUE,E72)</f>
        <v>1</v>
      </c>
    </row>
    <row r="73" spans="4:6" x14ac:dyDescent="0.2">
      <c r="D73" s="3">
        <v>42453</v>
      </c>
      <c r="E73" s="5">
        <v>-0.24199999999999999</v>
      </c>
      <c r="F73" s="5" t="b">
        <f>_xll.qlIndexAddFixings($B$1,D73,E73/100,TRUE,E73)</f>
        <v>1</v>
      </c>
    </row>
    <row r="74" spans="4:6" x14ac:dyDescent="0.2">
      <c r="D74" s="3">
        <v>42452</v>
      </c>
      <c r="E74" s="5">
        <v>-0.24099999999999999</v>
      </c>
      <c r="F74" s="5" t="b">
        <f>_xll.qlIndexAddFixings($B$1,D74,E74/100,TRUE,E74)</f>
        <v>1</v>
      </c>
    </row>
    <row r="75" spans="4:6" x14ac:dyDescent="0.2">
      <c r="D75" s="3">
        <v>42451</v>
      </c>
      <c r="E75" s="5">
        <v>-0.23899999999999999</v>
      </c>
      <c r="F75" s="5" t="b">
        <f>_xll.qlIndexAddFixings($B$1,D75,E75/100,TRUE,E75)</f>
        <v>1</v>
      </c>
    </row>
    <row r="76" spans="4:6" x14ac:dyDescent="0.2">
      <c r="D76" s="3">
        <v>42450</v>
      </c>
      <c r="E76" s="5">
        <v>-0.23799999999999999</v>
      </c>
      <c r="F76" s="5" t="b">
        <f>_xll.qlIndexAddFixings($B$1,D76,E76/100,TRUE,E76)</f>
        <v>1</v>
      </c>
    </row>
    <row r="77" spans="4:6" x14ac:dyDescent="0.2">
      <c r="D77" s="3">
        <v>42447</v>
      </c>
      <c r="E77" s="5">
        <v>-0.23499999999999999</v>
      </c>
      <c r="F77" s="5" t="b">
        <f>_xll.qlIndexAddFixings($B$1,D77,E77/100,TRUE,E77)</f>
        <v>1</v>
      </c>
    </row>
    <row r="78" spans="4:6" x14ac:dyDescent="0.2">
      <c r="D78" s="3">
        <v>42446</v>
      </c>
      <c r="E78" s="5">
        <v>-0.23400000000000001</v>
      </c>
      <c r="F78" s="5" t="b">
        <f>_xll.qlIndexAddFixings($B$1,D78,E78/100,TRUE,E78)</f>
        <v>1</v>
      </c>
    </row>
    <row r="79" spans="4:6" x14ac:dyDescent="0.2">
      <c r="D79" s="3">
        <v>42445</v>
      </c>
      <c r="E79" s="5">
        <v>-0.23</v>
      </c>
      <c r="F79" s="5" t="b">
        <f>_xll.qlIndexAddFixings($B$1,D79,E79/100,TRUE,E79)</f>
        <v>1</v>
      </c>
    </row>
    <row r="80" spans="4:6" x14ac:dyDescent="0.2">
      <c r="D80" s="3">
        <v>42444</v>
      </c>
      <c r="E80" s="5">
        <v>-0.22700000000000001</v>
      </c>
      <c r="F80" s="5" t="b">
        <f>_xll.qlIndexAddFixings($B$1,D80,E80/100,TRUE,E80)</f>
        <v>1</v>
      </c>
    </row>
    <row r="81" spans="4:6" x14ac:dyDescent="0.2">
      <c r="D81" s="3">
        <v>42443</v>
      </c>
      <c r="E81" s="5">
        <v>-0.22600000000000001</v>
      </c>
      <c r="F81" s="5" t="b">
        <f>_xll.qlIndexAddFixings($B$1,D81,E81/100,TRUE,E81)</f>
        <v>1</v>
      </c>
    </row>
    <row r="82" spans="4:6" x14ac:dyDescent="0.2">
      <c r="D82" s="3">
        <v>42440</v>
      </c>
      <c r="E82" s="5">
        <v>-0.22500000000000001</v>
      </c>
      <c r="F82" s="5" t="b">
        <f>_xll.qlIndexAddFixings($B$1,D82,E82/100,TRUE,E82)</f>
        <v>1</v>
      </c>
    </row>
    <row r="83" spans="4:6" x14ac:dyDescent="0.2">
      <c r="D83" s="3">
        <v>42439</v>
      </c>
      <c r="E83" s="5">
        <v>-0.22900000000000001</v>
      </c>
      <c r="F83" s="5" t="b">
        <f>_xll.qlIndexAddFixings($B$1,D83,E83/100,TRUE,E83)</f>
        <v>1</v>
      </c>
    </row>
    <row r="84" spans="4:6" x14ac:dyDescent="0.2">
      <c r="D84" s="3">
        <v>42438</v>
      </c>
      <c r="E84" s="5">
        <v>-0.224</v>
      </c>
      <c r="F84" s="5" t="b">
        <f>_xll.qlIndexAddFixings($B$1,D84,E84/100,TRUE,E84)</f>
        <v>1</v>
      </c>
    </row>
    <row r="85" spans="4:6" x14ac:dyDescent="0.2">
      <c r="D85" s="3">
        <v>42437</v>
      </c>
      <c r="E85" s="5">
        <v>-0.221</v>
      </c>
      <c r="F85" s="5" t="b">
        <f>_xll.qlIndexAddFixings($B$1,D85,E85/100,TRUE,E85)</f>
        <v>1</v>
      </c>
    </row>
    <row r="86" spans="4:6" x14ac:dyDescent="0.2">
      <c r="D86" s="3">
        <v>42436</v>
      </c>
      <c r="E86" s="5">
        <v>-0.216</v>
      </c>
      <c r="F86" s="5" t="b">
        <f>_xll.qlIndexAddFixings($B$1,D86,E86/100,TRUE,E86)</f>
        <v>1</v>
      </c>
    </row>
    <row r="87" spans="4:6" x14ac:dyDescent="0.2">
      <c r="D87" s="3">
        <v>42433</v>
      </c>
      <c r="E87" s="5">
        <v>-0.215</v>
      </c>
      <c r="F87" s="5" t="b">
        <f>_xll.qlIndexAddFixings($B$1,D87,E87/100,TRUE,E87)</f>
        <v>1</v>
      </c>
    </row>
    <row r="88" spans="4:6" x14ac:dyDescent="0.2">
      <c r="D88" s="3">
        <v>42432</v>
      </c>
      <c r="E88" s="5">
        <v>-0.21299999999999999</v>
      </c>
      <c r="F88" s="5" t="b">
        <f>_xll.qlIndexAddFixings($B$1,D88,E88/100,TRUE,E88)</f>
        <v>1</v>
      </c>
    </row>
    <row r="89" spans="4:6" x14ac:dyDescent="0.2">
      <c r="D89" s="3">
        <v>42431</v>
      </c>
      <c r="E89" s="5">
        <v>-0.20799999999999999</v>
      </c>
      <c r="F89" s="5" t="b">
        <f>_xll.qlIndexAddFixings($B$1,D89,E89/100,TRUE,E89)</f>
        <v>1</v>
      </c>
    </row>
    <row r="90" spans="4:6" x14ac:dyDescent="0.2">
      <c r="D90" s="3">
        <v>42430</v>
      </c>
      <c r="E90" s="5">
        <v>-0.20699999999999999</v>
      </c>
      <c r="F90" s="5" t="b">
        <f>_xll.qlIndexAddFixings($B$1,D90,E90/100,TRUE,E90)</f>
        <v>1</v>
      </c>
    </row>
    <row r="91" spans="4:6" x14ac:dyDescent="0.2">
      <c r="D91" s="3">
        <v>42429</v>
      </c>
      <c r="E91" s="5">
        <v>-0.20499999999999999</v>
      </c>
      <c r="F91" s="5" t="b">
        <f>_xll.qlIndexAddFixings($B$1,D91,E91/100,TRUE,E91)</f>
        <v>1</v>
      </c>
    </row>
    <row r="92" spans="4:6" x14ac:dyDescent="0.2">
      <c r="D92" s="3">
        <v>42156</v>
      </c>
      <c r="E92" s="5">
        <v>-1.2999999999999999E-2</v>
      </c>
      <c r="F92" s="5" t="b">
        <f>_xll.qlIndexAddFixings($B$1,D92,E92/100,TRUE,E92)</f>
        <v>1</v>
      </c>
    </row>
    <row r="93" spans="4:6" x14ac:dyDescent="0.2">
      <c r="D93" s="3">
        <v>41841</v>
      </c>
      <c r="E93" s="5">
        <v>0.20399999999999999</v>
      </c>
      <c r="F93" s="5" t="b">
        <f>_xll.qlIndexAddFixings($B$1,D93,E93/100,TRUE,E93)</f>
        <v>1</v>
      </c>
    </row>
    <row r="94" spans="4:6" x14ac:dyDescent="0.2">
      <c r="D94" s="3"/>
      <c r="E94" s="5"/>
      <c r="F94" s="5" t="e">
        <f>_xll.qlIndexAddFixings($B$1,D94,E94/100,TRUE,E94)</f>
        <v>#NUM!</v>
      </c>
    </row>
    <row r="95" spans="4:6" x14ac:dyDescent="0.2">
      <c r="D95" s="3"/>
      <c r="E95" s="5"/>
      <c r="F95" s="5" t="e">
        <f>_xll.qlIndexAddFixings($B$1,D95,E95/100,TRUE,E95)</f>
        <v>#NUM!</v>
      </c>
    </row>
    <row r="96" spans="4:6" x14ac:dyDescent="0.2">
      <c r="D96" s="3"/>
      <c r="E96" s="5"/>
      <c r="F96" s="5" t="e">
        <f>_xll.qlIndexAddFixings($B$1,D96,E96/100,TRUE,E96)</f>
        <v>#NUM!</v>
      </c>
    </row>
    <row r="97" spans="4:6" x14ac:dyDescent="0.2">
      <c r="D97" s="3"/>
      <c r="E97" s="5"/>
      <c r="F97" s="5" t="e">
        <f>_xll.qlIndexAddFixings($B$1,D97,E97/100,TRUE,E97)</f>
        <v>#NUM!</v>
      </c>
    </row>
    <row r="98" spans="4:6" x14ac:dyDescent="0.2">
      <c r="D98" s="3"/>
      <c r="E98" s="5"/>
      <c r="F98" s="5" t="e">
        <f>_xll.qlIndexAddFixings($B$1,D98,E98/100,TRUE,E98)</f>
        <v>#NUM!</v>
      </c>
    </row>
    <row r="99" spans="4:6" x14ac:dyDescent="0.2">
      <c r="D99" s="3"/>
      <c r="E99" s="5"/>
      <c r="F99" s="5" t="e">
        <f>_xll.qlIndexAddFixings($B$1,D99,E99/100,TRUE,E99)</f>
        <v>#NUM!</v>
      </c>
    </row>
    <row r="100" spans="4:6" x14ac:dyDescent="0.2">
      <c r="D100" s="3"/>
      <c r="E100" s="5"/>
      <c r="F100" s="5" t="e">
        <f>_xll.qlIndexAddFixings($B$1,D100,E100/100,TRUE,E100)</f>
        <v>#NUM!</v>
      </c>
    </row>
    <row r="101" spans="4:6" x14ac:dyDescent="0.2">
      <c r="D101" s="3"/>
      <c r="E101" s="5"/>
      <c r="F101" s="5" t="e">
        <f>_xll.qlIndexAddFixings($B$1,D101,E101/100,TRUE,E101)</f>
        <v>#NUM!</v>
      </c>
    </row>
    <row r="102" spans="4:6" x14ac:dyDescent="0.2">
      <c r="D102" s="3"/>
      <c r="E102" s="5"/>
      <c r="F102" s="5" t="e">
        <f>_xll.qlIndexAddFixings($B$1,D102,E102/100,TRUE,E102)</f>
        <v>#NUM!</v>
      </c>
    </row>
    <row r="103" spans="4:6" x14ac:dyDescent="0.2">
      <c r="D103" s="3"/>
      <c r="E103" s="5"/>
      <c r="F103" s="5" t="e">
        <f>_xll.qlIndexAddFixings($B$1,D103,E103/100,TRUE,E103)</f>
        <v>#NUM!</v>
      </c>
    </row>
    <row r="104" spans="4:6" x14ac:dyDescent="0.2">
      <c r="D104" s="3"/>
      <c r="E104" s="5"/>
      <c r="F104" s="5" t="e">
        <f>_xll.qlIndexAddFixings($B$1,D104,E104/100,TRUE,E104)</f>
        <v>#NUM!</v>
      </c>
    </row>
    <row r="105" spans="4:6" x14ac:dyDescent="0.2">
      <c r="D105" s="3"/>
      <c r="E105" s="5"/>
      <c r="F105" s="5" t="e">
        <f>_xll.qlIndexAddFixings($B$1,D105,E105/100,TRUE,E105)</f>
        <v>#NUM!</v>
      </c>
    </row>
    <row r="106" spans="4:6" x14ac:dyDescent="0.2">
      <c r="D106" s="3"/>
      <c r="E106" s="5"/>
      <c r="F106" s="5" t="e">
        <f>_xll.qlIndexAddFixings($B$1,D106,E106/100,TRUE,E106)</f>
        <v>#NUM!</v>
      </c>
    </row>
    <row r="107" spans="4:6" x14ac:dyDescent="0.2">
      <c r="D107" s="3"/>
      <c r="E107" s="5"/>
      <c r="F107" s="5" t="e">
        <f>_xll.qlIndexAddFixings($B$1,D107,E107/100,TRUE,E107)</f>
        <v>#NUM!</v>
      </c>
    </row>
    <row r="108" spans="4:6" x14ac:dyDescent="0.2">
      <c r="D108" s="3"/>
      <c r="E108" s="5"/>
      <c r="F108" s="5" t="e">
        <f>_xll.qlIndexAddFixings($B$1,D108,E108/100,TRUE,E108)</f>
        <v>#NUM!</v>
      </c>
    </row>
    <row r="109" spans="4:6" x14ac:dyDescent="0.2">
      <c r="D109" s="3"/>
      <c r="E109" s="5"/>
      <c r="F109" s="5" t="e">
        <f>_xll.qlIndexAddFixings($B$1,D109,E109/100,TRUE,E109)</f>
        <v>#NUM!</v>
      </c>
    </row>
    <row r="110" spans="4:6" x14ac:dyDescent="0.2">
      <c r="D110" s="3"/>
      <c r="E110" s="5"/>
      <c r="F110" s="5" t="e">
        <f>_xll.qlIndexAddFixings($B$1,D110,E110/100,TRUE,E110)</f>
        <v>#NUM!</v>
      </c>
    </row>
    <row r="111" spans="4:6" x14ac:dyDescent="0.2">
      <c r="D111" s="3"/>
      <c r="E111" s="5"/>
      <c r="F111" s="5" t="e">
        <f>_xll.qlIndexAddFixings($B$1,D111,E111/100,TRUE,E111)</f>
        <v>#NUM!</v>
      </c>
    </row>
    <row r="112" spans="4:6" x14ac:dyDescent="0.2">
      <c r="D112" s="3"/>
      <c r="E112" s="5"/>
      <c r="F112" s="5" t="e">
        <f>_xll.qlIndexAddFixings($B$1,D112,E112/100,TRUE,E112)</f>
        <v>#NUM!</v>
      </c>
    </row>
    <row r="113" spans="4:6" x14ac:dyDescent="0.2">
      <c r="D113" s="3"/>
      <c r="E113" s="5"/>
      <c r="F113" s="5" t="e">
        <f>_xll.qlIndexAddFixings($B$1,D113,E113/100,TRUE,E113)</f>
        <v>#NUM!</v>
      </c>
    </row>
    <row r="114" spans="4:6" x14ac:dyDescent="0.2">
      <c r="D114" s="3"/>
      <c r="E114" s="5"/>
      <c r="F114" s="5" t="e">
        <f>_xll.qlIndexAddFixings($B$1,D114,E114/100,TRUE,E114)</f>
        <v>#NUM!</v>
      </c>
    </row>
    <row r="115" spans="4:6" x14ac:dyDescent="0.2">
      <c r="D115" s="3"/>
      <c r="E115" s="5"/>
      <c r="F115" s="5" t="e">
        <f>_xll.qlIndexAddFixings($B$1,D115,E115/100,TRUE,E115)</f>
        <v>#NUM!</v>
      </c>
    </row>
    <row r="116" spans="4:6" x14ac:dyDescent="0.2">
      <c r="D116" s="3"/>
      <c r="E116" s="5"/>
      <c r="F116" s="5" t="e">
        <f>_xll.qlIndexAddFixings($B$1,D116,E116/100,TRUE,E116)</f>
        <v>#NUM!</v>
      </c>
    </row>
    <row r="117" spans="4:6" x14ac:dyDescent="0.2">
      <c r="D117" s="3"/>
      <c r="E117" s="5"/>
      <c r="F117" s="5" t="e">
        <f>_xll.qlIndexAddFixings($B$1,D117,E117/100,TRUE,E117)</f>
        <v>#NUM!</v>
      </c>
    </row>
    <row r="118" spans="4:6" x14ac:dyDescent="0.2">
      <c r="D118" s="3"/>
      <c r="E118" s="5"/>
      <c r="F118" s="5" t="e">
        <f>_xll.qlIndexAddFixings($B$1,D118,E118/100,TRUE,E118)</f>
        <v>#NUM!</v>
      </c>
    </row>
    <row r="119" spans="4:6" x14ac:dyDescent="0.2">
      <c r="D119" s="3"/>
      <c r="E119" s="5"/>
      <c r="F119" s="5" t="e">
        <f>_xll.qlIndexAddFixings($B$1,D119,E119/100,TRUE,E119)</f>
        <v>#NUM!</v>
      </c>
    </row>
    <row r="120" spans="4:6" x14ac:dyDescent="0.2">
      <c r="D120" s="3"/>
      <c r="E120" s="5"/>
      <c r="F120" s="5" t="e">
        <f>_xll.qlIndexAddFixings($B$1,D120,E120/100,TRUE,E120)</f>
        <v>#NUM!</v>
      </c>
    </row>
    <row r="121" spans="4:6" x14ac:dyDescent="0.2">
      <c r="D121" s="3"/>
      <c r="E121" s="5"/>
      <c r="F121" s="5" t="e">
        <f>_xll.qlIndexAddFixings($B$1,D121,E121/100,TRUE,E121)</f>
        <v>#NUM!</v>
      </c>
    </row>
    <row r="122" spans="4:6" x14ac:dyDescent="0.2">
      <c r="D122" s="3"/>
      <c r="E122" s="5"/>
      <c r="F122" s="5" t="e">
        <f>_xll.qlIndexAddFixings($B$1,D122,E122/100,TRUE,E122)</f>
        <v>#NUM!</v>
      </c>
    </row>
    <row r="123" spans="4:6" x14ac:dyDescent="0.2">
      <c r="D123" s="3"/>
      <c r="E123" s="5"/>
      <c r="F123" s="5" t="e">
        <f>_xll.qlIndexAddFixings($B$1,D123,E123/100,TRUE,E123)</f>
        <v>#NUM!</v>
      </c>
    </row>
    <row r="124" spans="4:6" x14ac:dyDescent="0.2">
      <c r="D124" s="3"/>
      <c r="E124" s="5"/>
      <c r="F124" s="5" t="e">
        <f>_xll.qlIndexAddFixings($B$1,D124,E124/100,TRUE,E124)</f>
        <v>#NUM!</v>
      </c>
    </row>
    <row r="125" spans="4:6" x14ac:dyDescent="0.2">
      <c r="D125" s="3"/>
      <c r="E125" s="5"/>
      <c r="F125" s="5" t="e">
        <f>_xll.qlIndexAddFixings($B$1,D125,E125/100,TRUE,E125)</f>
        <v>#NUM!</v>
      </c>
    </row>
    <row r="126" spans="4:6" x14ac:dyDescent="0.2">
      <c r="D126" s="3"/>
      <c r="E126" s="5"/>
      <c r="F126" s="5" t="e">
        <f>_xll.qlIndexAddFixings($B$1,D126,E126/100,TRUE,E126)</f>
        <v>#NUM!</v>
      </c>
    </row>
    <row r="127" spans="4:6" x14ac:dyDescent="0.2">
      <c r="D127" s="3"/>
      <c r="E127" s="5"/>
      <c r="F127" s="5" t="e">
        <f>_xll.qlIndexAddFixings($B$1,D127,E127/100,TRUE,E127)</f>
        <v>#NUM!</v>
      </c>
    </row>
    <row r="128" spans="4:6" x14ac:dyDescent="0.2">
      <c r="D128" s="3"/>
      <c r="E128" s="5"/>
      <c r="F128" s="5" t="e">
        <f>_xll.qlIndexAddFixings($B$1,D128,E128/100,TRUE,E128)</f>
        <v>#NUM!</v>
      </c>
    </row>
    <row r="129" spans="4:6" x14ac:dyDescent="0.2">
      <c r="D129" s="3"/>
      <c r="E129" s="5"/>
      <c r="F129" s="5" t="e">
        <f>_xll.qlIndexAddFixings($B$1,D129,E129/100,TRUE,E129)</f>
        <v>#NUM!</v>
      </c>
    </row>
    <row r="130" spans="4:6" x14ac:dyDescent="0.2">
      <c r="D130" s="3"/>
      <c r="E130" s="5"/>
      <c r="F130" s="5" t="e">
        <f>_xll.qlIndexAddFixings($B$1,D130,E130/100,TRUE,E130)</f>
        <v>#NUM!</v>
      </c>
    </row>
    <row r="131" spans="4:6" x14ac:dyDescent="0.2">
      <c r="D131" s="3"/>
      <c r="E131" s="5"/>
      <c r="F131" s="5" t="e">
        <f>_xll.qlIndexAddFixings($B$1,D131,E131/100,TRUE,E131)</f>
        <v>#NUM!</v>
      </c>
    </row>
    <row r="132" spans="4:6" x14ac:dyDescent="0.2">
      <c r="D132" s="3"/>
      <c r="E132" s="5"/>
      <c r="F132" s="5" t="e">
        <f>_xll.qlIndexAddFixings($B$1,D132,E132/100,TRUE,E132)</f>
        <v>#NUM!</v>
      </c>
    </row>
    <row r="133" spans="4:6" x14ac:dyDescent="0.2">
      <c r="D133" s="3"/>
      <c r="E133" s="5"/>
      <c r="F133" s="5" t="e">
        <f>_xll.qlIndexAddFixings($B$1,D133,E133/100,TRUE,E133)</f>
        <v>#NUM!</v>
      </c>
    </row>
    <row r="134" spans="4:6" x14ac:dyDescent="0.2">
      <c r="D134" s="3"/>
      <c r="E134" s="5"/>
      <c r="F134" s="5" t="e">
        <f>_xll.qlIndexAddFixings($B$1,D134,E134/100,TRUE,E134)</f>
        <v>#NUM!</v>
      </c>
    </row>
    <row r="135" spans="4:6" x14ac:dyDescent="0.2">
      <c r="D135" s="3"/>
      <c r="E135" s="5"/>
      <c r="F135" s="5" t="e">
        <f>_xll.qlIndexAddFixings($B$1,D135,E135/100,TRUE,E135)</f>
        <v>#NUM!</v>
      </c>
    </row>
    <row r="136" spans="4:6" x14ac:dyDescent="0.2">
      <c r="D136" s="3"/>
      <c r="E136" s="5"/>
      <c r="F136" s="5" t="e">
        <f>_xll.qlIndexAddFixings($B$1,D136,E136/100,TRUE,E136)</f>
        <v>#NUM!</v>
      </c>
    </row>
    <row r="137" spans="4:6" x14ac:dyDescent="0.2">
      <c r="D137" s="3"/>
      <c r="E137" s="5"/>
      <c r="F137" s="5" t="e">
        <f>_xll.qlIndexAddFixings($B$1,D137,E137/100,TRUE,E137)</f>
        <v>#NUM!</v>
      </c>
    </row>
    <row r="138" spans="4:6" x14ac:dyDescent="0.2">
      <c r="D138" s="3"/>
      <c r="E138" s="5"/>
      <c r="F138" s="5" t="e">
        <f>_xll.qlIndexAddFixings($B$1,D138,E138/100,TRUE,E138)</f>
        <v>#NUM!</v>
      </c>
    </row>
    <row r="139" spans="4:6" x14ac:dyDescent="0.2">
      <c r="D139" s="3"/>
      <c r="E139" s="5"/>
      <c r="F139" s="5" t="e">
        <f>_xll.qlIndexAddFixings($B$1,D139,E139/100,TRUE,E139)</f>
        <v>#NUM!</v>
      </c>
    </row>
    <row r="140" spans="4:6" x14ac:dyDescent="0.2">
      <c r="D140" s="3"/>
      <c r="E140" s="5"/>
      <c r="F140" s="5" t="e">
        <f>_xll.qlIndexAddFixings($B$1,D140,E140/100,TRUE,E140)</f>
        <v>#NUM!</v>
      </c>
    </row>
    <row r="141" spans="4:6" x14ac:dyDescent="0.2">
      <c r="D141" s="3"/>
      <c r="E141" s="5"/>
      <c r="F141" s="5" t="e">
        <f>_xll.qlIndexAddFixings($B$1,D141,E141/100,TRUE,E141)</f>
        <v>#NUM!</v>
      </c>
    </row>
    <row r="142" spans="4:6" x14ac:dyDescent="0.2">
      <c r="D142" s="3"/>
      <c r="E142" s="5"/>
      <c r="F142" s="5" t="e">
        <f>_xll.qlIndexAddFixings($B$1,D142,E142/100,TRUE,E142)</f>
        <v>#NUM!</v>
      </c>
    </row>
    <row r="143" spans="4:6" x14ac:dyDescent="0.2">
      <c r="D143" s="3"/>
      <c r="E143" s="5"/>
      <c r="F143" s="5" t="e">
        <f>_xll.qlIndexAddFixings($B$1,D143,E143/100,TRUE,E143)</f>
        <v>#NUM!</v>
      </c>
    </row>
    <row r="144" spans="4:6" x14ac:dyDescent="0.2">
      <c r="D144" s="3"/>
      <c r="E144" s="5"/>
      <c r="F144" s="5" t="e">
        <f>_xll.qlIndexAddFixings($B$1,D144,E144/100,TRUE,E144)</f>
        <v>#NUM!</v>
      </c>
    </row>
    <row r="145" spans="4:6" x14ac:dyDescent="0.2">
      <c r="D145" s="3"/>
      <c r="E145" s="5"/>
      <c r="F145" s="5" t="e">
        <f>_xll.qlIndexAddFixings($B$1,D145,E145/100,TRUE,E145)</f>
        <v>#NUM!</v>
      </c>
    </row>
    <row r="146" spans="4:6" x14ac:dyDescent="0.2">
      <c r="D146" s="3"/>
      <c r="E146" s="5"/>
      <c r="F146" s="5" t="e">
        <f>_xll.qlIndexAddFixings($B$1,D146,E146/100,TRUE,E146)</f>
        <v>#NUM!</v>
      </c>
    </row>
    <row r="147" spans="4:6" x14ac:dyDescent="0.2">
      <c r="D147" s="3"/>
      <c r="E147" s="5"/>
      <c r="F147" s="5" t="e">
        <f>_xll.qlIndexAddFixings($B$1,D147,E147/100,TRUE,E147)</f>
        <v>#NUM!</v>
      </c>
    </row>
    <row r="148" spans="4:6" x14ac:dyDescent="0.2">
      <c r="D148" s="3"/>
      <c r="E148" s="5"/>
      <c r="F148" s="5" t="e">
        <f>_xll.qlIndexAddFixings($B$1,D148,E148/100,TRUE,E148)</f>
        <v>#NUM!</v>
      </c>
    </row>
    <row r="149" spans="4:6" x14ac:dyDescent="0.2">
      <c r="D149" s="3"/>
      <c r="E149" s="5"/>
      <c r="F149" s="5" t="e">
        <f>_xll.qlIndexAddFixings($B$1,D149,E149/100,TRUE,E149)</f>
        <v>#NUM!</v>
      </c>
    </row>
    <row r="150" spans="4:6" x14ac:dyDescent="0.2">
      <c r="D150" s="3"/>
      <c r="E150" s="5"/>
      <c r="F150" s="5" t="e">
        <f>_xll.qlIndexAddFixings($B$1,D150,E150/100,TRUE,E150)</f>
        <v>#NUM!</v>
      </c>
    </row>
    <row r="151" spans="4:6" x14ac:dyDescent="0.2">
      <c r="D151" s="3"/>
      <c r="E151" s="5"/>
      <c r="F151" s="5" t="e">
        <f>_xll.qlIndexAddFixings($B$1,D151,E151/100,TRUE,E151)</f>
        <v>#NUM!</v>
      </c>
    </row>
    <row r="152" spans="4:6" x14ac:dyDescent="0.2">
      <c r="D152" s="3"/>
      <c r="E152" s="5"/>
      <c r="F152" s="5" t="e">
        <f>_xll.qlIndexAddFixings($B$1,D152,E152/100,TRUE,E152)</f>
        <v>#NUM!</v>
      </c>
    </row>
    <row r="153" spans="4:6" x14ac:dyDescent="0.2">
      <c r="D153" s="3"/>
      <c r="E153" s="5"/>
      <c r="F153" s="5" t="e">
        <f>_xll.qlIndexAddFixings($B$1,D153,E153/100,TRUE,E153)</f>
        <v>#NUM!</v>
      </c>
    </row>
    <row r="154" spans="4:6" x14ac:dyDescent="0.2">
      <c r="D154" s="3"/>
      <c r="E154" s="5"/>
      <c r="F154" s="5" t="e">
        <f>_xll.qlIndexAddFixings($B$1,D154,E154/100,TRUE,E154)</f>
        <v>#NUM!</v>
      </c>
    </row>
    <row r="155" spans="4:6" x14ac:dyDescent="0.2">
      <c r="D155" s="3"/>
      <c r="E155" s="5"/>
      <c r="F155" s="5" t="e">
        <f>_xll.qlIndexAddFixings($B$1,D155,E155/100,TRUE,E155)</f>
        <v>#NUM!</v>
      </c>
    </row>
    <row r="156" spans="4:6" x14ac:dyDescent="0.2">
      <c r="D156" s="3"/>
      <c r="E156" s="5"/>
      <c r="F156" s="5" t="e">
        <f>_xll.qlIndexAddFixings($B$1,D156,E156/100,TRUE,E156)</f>
        <v>#NUM!</v>
      </c>
    </row>
    <row r="157" spans="4:6" x14ac:dyDescent="0.2">
      <c r="D157" s="3"/>
      <c r="E157" s="5"/>
      <c r="F157" s="5" t="e">
        <f>_xll.qlIndexAddFixings($B$1,D157,E157/100,TRUE,E157)</f>
        <v>#NUM!</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260"/>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363" bestFit="1" customWidth="1"/>
    <col min="5" max="5" width="12" style="363" bestFit="1" customWidth="1"/>
    <col min="6" max="6" width="9.140625" style="363"/>
    <col min="7" max="16384" width="9.140625" style="293"/>
  </cols>
  <sheetData>
    <row r="1" spans="1:6" x14ac:dyDescent="0.2">
      <c r="A1" s="180" t="s">
        <v>163</v>
      </c>
      <c r="B1" s="181" t="s">
        <v>164</v>
      </c>
      <c r="D1" s="293"/>
      <c r="E1" s="293"/>
      <c r="F1" s="293"/>
    </row>
    <row r="2" spans="1:6" x14ac:dyDescent="0.2">
      <c r="A2" s="180" t="s">
        <v>151</v>
      </c>
      <c r="B2" s="182">
        <f>_xll.qlCalendarAdvance("TARGET",B3,"-7M","f",FALSE,Trigger)</f>
        <v>42338</v>
      </c>
      <c r="D2" s="9" t="str">
        <f>_xll.RHistory("EURIBOR6MD=",B6:B7,B4,,"CH:In;Fd TSREPEAT:N SORT:"&amp;B5,D3)</f>
        <v>Paused at 17:15:04</v>
      </c>
      <c r="E2" s="9"/>
      <c r="F2" s="293"/>
    </row>
    <row r="3" spans="1:6" x14ac:dyDescent="0.2">
      <c r="A3" s="180" t="s">
        <v>152</v>
      </c>
      <c r="B3" s="181">
        <f>_xll.qlSettingsEvaluationDate(Trigger)</f>
        <v>42551</v>
      </c>
      <c r="D3" s="7" t="s">
        <v>165</v>
      </c>
      <c r="E3" s="7" t="s">
        <v>165</v>
      </c>
      <c r="F3" s="293"/>
    </row>
    <row r="4" spans="1:6" ht="24" customHeight="1" x14ac:dyDescent="0.2">
      <c r="A4" s="180" t="s">
        <v>153</v>
      </c>
      <c r="B4" s="183" t="str">
        <f>"START:"&amp;B2&amp; " END:"&amp;B3&amp;" INTERVAL:1D"</f>
        <v>START:42338 END:42551 INTERVAL:1D</v>
      </c>
      <c r="D4" s="8" t="s">
        <v>159</v>
      </c>
      <c r="E4" s="8" t="s">
        <v>160</v>
      </c>
      <c r="F4" s="10" t="s">
        <v>139</v>
      </c>
    </row>
    <row r="5" spans="1:6" x14ac:dyDescent="0.2">
      <c r="A5" s="180" t="s">
        <v>154</v>
      </c>
      <c r="B5" s="181" t="s">
        <v>155</v>
      </c>
      <c r="D5" s="2">
        <v>42551</v>
      </c>
      <c r="E5" s="4">
        <v>-0.17899999999999999</v>
      </c>
      <c r="F5" s="4" t="b">
        <f>_xll.qlIndexAddFixings($B$1,D5,E5/100,TRUE,E5)</f>
        <v>1</v>
      </c>
    </row>
    <row r="6" spans="1:6" x14ac:dyDescent="0.2">
      <c r="A6" s="184" t="s">
        <v>161</v>
      </c>
      <c r="B6" s="185" t="s">
        <v>156</v>
      </c>
      <c r="D6" s="3">
        <v>42550</v>
      </c>
      <c r="E6" s="5">
        <v>-0.17799999999999999</v>
      </c>
      <c r="F6" s="5" t="b">
        <f>_xll.qlIndexAddFixings($B$1,D6,E6/100,TRUE,E6)</f>
        <v>1</v>
      </c>
    </row>
    <row r="7" spans="1:6" x14ac:dyDescent="0.2">
      <c r="A7" s="186"/>
      <c r="B7" s="187" t="s">
        <v>157</v>
      </c>
      <c r="D7" s="3">
        <v>42549</v>
      </c>
      <c r="E7" s="5">
        <v>-0.17599999999999999</v>
      </c>
      <c r="F7" s="5" t="b">
        <f>_xll.qlIndexAddFixings($B$1,D7,E7/100,TRUE,E7)</f>
        <v>1</v>
      </c>
    </row>
    <row r="8" spans="1:6" x14ac:dyDescent="0.2">
      <c r="D8" s="3">
        <v>42548</v>
      </c>
      <c r="E8" s="5">
        <v>-0.17599999999999999</v>
      </c>
      <c r="F8" s="5" t="b">
        <f>_xll.qlIndexAddFixings($B$1,D8,E8/100,TRUE,E8)</f>
        <v>1</v>
      </c>
    </row>
    <row r="9" spans="1:6" x14ac:dyDescent="0.2">
      <c r="D9" s="3">
        <v>42545</v>
      </c>
      <c r="E9" s="5">
        <v>-0.17499999999999999</v>
      </c>
      <c r="F9" s="5" t="b">
        <f>_xll.qlIndexAddFixings($B$1,D9,E9/100,TRUE,E9)</f>
        <v>1</v>
      </c>
    </row>
    <row r="10" spans="1:6" x14ac:dyDescent="0.2">
      <c r="D10" s="3">
        <v>42544</v>
      </c>
      <c r="E10" s="5">
        <v>-0.161</v>
      </c>
      <c r="F10" s="5" t="b">
        <f>_xll.qlIndexAddFixings($B$1,D10,E10/100,TRUE,E10)</f>
        <v>1</v>
      </c>
    </row>
    <row r="11" spans="1:6" x14ac:dyDescent="0.2">
      <c r="D11" s="3">
        <v>42543</v>
      </c>
      <c r="E11" s="5">
        <v>-0.161</v>
      </c>
      <c r="F11" s="5" t="b">
        <f>_xll.qlIndexAddFixings($B$1,D11,E11/100,TRUE,E11)</f>
        <v>1</v>
      </c>
    </row>
    <row r="12" spans="1:6" x14ac:dyDescent="0.2">
      <c r="D12" s="3">
        <v>42542</v>
      </c>
      <c r="E12" s="5">
        <v>-0.159</v>
      </c>
      <c r="F12" s="5" t="b">
        <f>_xll.qlIndexAddFixings($B$1,D12,E12/100,TRUE,E12)</f>
        <v>1</v>
      </c>
    </row>
    <row r="13" spans="1:6" x14ac:dyDescent="0.2">
      <c r="D13" s="3">
        <v>42541</v>
      </c>
      <c r="E13" s="5">
        <v>-0.159</v>
      </c>
      <c r="F13" s="5" t="b">
        <f>_xll.qlIndexAddFixings($B$1,D13,E13/100,TRUE,E13)</f>
        <v>1</v>
      </c>
    </row>
    <row r="14" spans="1:6" x14ac:dyDescent="0.2">
      <c r="D14" s="3">
        <v>42538</v>
      </c>
      <c r="E14" s="5">
        <v>-0.159</v>
      </c>
      <c r="F14" s="5" t="b">
        <f>_xll.qlIndexAddFixings($B$1,D14,E14/100,TRUE,E14)</f>
        <v>1</v>
      </c>
    </row>
    <row r="15" spans="1:6" x14ac:dyDescent="0.2">
      <c r="D15" s="3">
        <v>42537</v>
      </c>
      <c r="E15" s="5">
        <v>-0.16</v>
      </c>
      <c r="F15" s="5" t="b">
        <f>_xll.qlIndexAddFixings($B$1,D15,E15/100,TRUE,E15)</f>
        <v>1</v>
      </c>
    </row>
    <row r="16" spans="1:6" x14ac:dyDescent="0.2">
      <c r="D16" s="3">
        <v>42536</v>
      </c>
      <c r="E16" s="5">
        <v>-0.159</v>
      </c>
      <c r="F16" s="5" t="b">
        <f>_xll.qlIndexAddFixings($B$1,D16,E16/100,TRUE,E16)</f>
        <v>1</v>
      </c>
    </row>
    <row r="17" spans="4:6" x14ac:dyDescent="0.2">
      <c r="D17" s="3">
        <v>42535</v>
      </c>
      <c r="E17" s="5">
        <v>-0.159</v>
      </c>
      <c r="F17" s="5" t="b">
        <f>_xll.qlIndexAddFixings($B$1,D17,E17/100,TRUE,E17)</f>
        <v>1</v>
      </c>
    </row>
    <row r="18" spans="4:6" x14ac:dyDescent="0.2">
      <c r="D18" s="3">
        <v>42534</v>
      </c>
      <c r="E18" s="5">
        <v>-0.158</v>
      </c>
      <c r="F18" s="5" t="b">
        <f>_xll.qlIndexAddFixings($B$1,D18,E18/100,TRUE,E18)</f>
        <v>1</v>
      </c>
    </row>
    <row r="19" spans="4:6" x14ac:dyDescent="0.2">
      <c r="D19" s="3">
        <v>42531</v>
      </c>
      <c r="E19" s="5">
        <v>-0.159</v>
      </c>
      <c r="F19" s="5" t="b">
        <f>_xll.qlIndexAddFixings($B$1,D19,E19/100,TRUE,E19)</f>
        <v>1</v>
      </c>
    </row>
    <row r="20" spans="4:6" x14ac:dyDescent="0.2">
      <c r="D20" s="3">
        <v>42530</v>
      </c>
      <c r="E20" s="5">
        <v>-0.159</v>
      </c>
      <c r="F20" s="5" t="b">
        <f>_xll.qlIndexAddFixings($B$1,D20,E20/100,TRUE,E20)</f>
        <v>1</v>
      </c>
    </row>
    <row r="21" spans="4:6" x14ac:dyDescent="0.2">
      <c r="D21" s="3">
        <v>42529</v>
      </c>
      <c r="E21" s="5">
        <v>-0.16</v>
      </c>
      <c r="F21" s="5" t="b">
        <f>_xll.qlIndexAddFixings($B$1,D21,E21/100,TRUE,E21)</f>
        <v>1</v>
      </c>
    </row>
    <row r="22" spans="4:6" x14ac:dyDescent="0.2">
      <c r="D22" s="3">
        <v>42528</v>
      </c>
      <c r="E22" s="5">
        <v>-0.159</v>
      </c>
      <c r="F22" s="5" t="b">
        <f>_xll.qlIndexAddFixings($B$1,D22,E22/100,TRUE,E22)</f>
        <v>1</v>
      </c>
    </row>
    <row r="23" spans="4:6" x14ac:dyDescent="0.2">
      <c r="D23" s="3">
        <v>42527</v>
      </c>
      <c r="E23" s="5">
        <v>-0.157</v>
      </c>
      <c r="F23" s="5" t="b">
        <f>_xll.qlIndexAddFixings($B$1,D23,E23/100,TRUE,E23)</f>
        <v>1</v>
      </c>
    </row>
    <row r="24" spans="4:6" x14ac:dyDescent="0.2">
      <c r="D24" s="3">
        <v>42524</v>
      </c>
      <c r="E24" s="5">
        <v>-0.154</v>
      </c>
      <c r="F24" s="5" t="b">
        <f>_xll.qlIndexAddFixings($B$1,D24,E24/100,TRUE,E24)</f>
        <v>1</v>
      </c>
    </row>
    <row r="25" spans="4:6" x14ac:dyDescent="0.2">
      <c r="D25" s="3">
        <v>42523</v>
      </c>
      <c r="E25" s="5">
        <v>-0.153</v>
      </c>
      <c r="F25" s="5" t="b">
        <f>_xll.qlIndexAddFixings($B$1,D25,E25/100,TRUE,E25)</f>
        <v>1</v>
      </c>
    </row>
    <row r="26" spans="4:6" x14ac:dyDescent="0.2">
      <c r="D26" s="3">
        <v>42522</v>
      </c>
      <c r="E26" s="5">
        <v>-0.153</v>
      </c>
      <c r="F26" s="5" t="b">
        <f>_xll.qlIndexAddFixings($B$1,D26,E26/100,TRUE,E26)</f>
        <v>1</v>
      </c>
    </row>
    <row r="27" spans="4:6" x14ac:dyDescent="0.2">
      <c r="D27" s="3">
        <v>42521</v>
      </c>
      <c r="E27" s="5">
        <v>-0.153</v>
      </c>
      <c r="F27" s="5" t="b">
        <f>_xll.qlIndexAddFixings($B$1,D27,E27/100,TRUE,E27)</f>
        <v>1</v>
      </c>
    </row>
    <row r="28" spans="4:6" x14ac:dyDescent="0.2">
      <c r="D28" s="3">
        <v>42520</v>
      </c>
      <c r="E28" s="5">
        <v>-0.151</v>
      </c>
      <c r="F28" s="5" t="b">
        <f>_xll.qlIndexAddFixings($B$1,D28,E28/100,TRUE,E28)</f>
        <v>1</v>
      </c>
    </row>
    <row r="29" spans="4:6" x14ac:dyDescent="0.2">
      <c r="D29" s="3">
        <v>42517</v>
      </c>
      <c r="E29" s="5">
        <v>-0.14899999999999999</v>
      </c>
      <c r="F29" s="5" t="b">
        <f>_xll.qlIndexAddFixings($B$1,D29,E29/100,TRUE,E29)</f>
        <v>1</v>
      </c>
    </row>
    <row r="30" spans="4:6" x14ac:dyDescent="0.2">
      <c r="D30" s="3">
        <v>42516</v>
      </c>
      <c r="E30" s="5">
        <v>-0.14599999999999999</v>
      </c>
      <c r="F30" s="5" t="b">
        <f>_xll.qlIndexAddFixings($B$1,D30,E30/100,TRUE,E30)</f>
        <v>1</v>
      </c>
    </row>
    <row r="31" spans="4:6" x14ac:dyDescent="0.2">
      <c r="D31" s="3">
        <v>42515</v>
      </c>
      <c r="E31" s="5">
        <v>-0.14399999999999999</v>
      </c>
      <c r="F31" s="5" t="b">
        <f>_xll.qlIndexAddFixings($B$1,D31,E31/100,TRUE,E31)</f>
        <v>1</v>
      </c>
    </row>
    <row r="32" spans="4:6" x14ac:dyDescent="0.2">
      <c r="D32" s="3">
        <v>42514</v>
      </c>
      <c r="E32" s="5">
        <v>-0.14399999999999999</v>
      </c>
      <c r="F32" s="5" t="b">
        <f>_xll.qlIndexAddFixings($B$1,D32,E32/100,TRUE,E32)</f>
        <v>1</v>
      </c>
    </row>
    <row r="33" spans="4:6" x14ac:dyDescent="0.2">
      <c r="D33" s="3">
        <v>42513</v>
      </c>
      <c r="E33" s="5">
        <v>-0.14399999999999999</v>
      </c>
      <c r="F33" s="5" t="b">
        <f>_xll.qlIndexAddFixings($B$1,D33,E33/100,TRUE,E33)</f>
        <v>1</v>
      </c>
    </row>
    <row r="34" spans="4:6" x14ac:dyDescent="0.2">
      <c r="D34" s="3">
        <v>42510</v>
      </c>
      <c r="E34" s="5">
        <v>-0.14299999999999999</v>
      </c>
      <c r="F34" s="5" t="b">
        <f>_xll.qlIndexAddFixings($B$1,D34,E34/100,TRUE,E34)</f>
        <v>1</v>
      </c>
    </row>
    <row r="35" spans="4:6" x14ac:dyDescent="0.2">
      <c r="D35" s="3">
        <v>42509</v>
      </c>
      <c r="E35" s="5">
        <v>-0.14299999999999999</v>
      </c>
      <c r="F35" s="5" t="b">
        <f>_xll.qlIndexAddFixings($B$1,D35,E35/100,TRUE,E35)</f>
        <v>1</v>
      </c>
    </row>
    <row r="36" spans="4:6" x14ac:dyDescent="0.2">
      <c r="D36" s="3">
        <v>42508</v>
      </c>
      <c r="E36" s="5">
        <v>-0.14399999999999999</v>
      </c>
      <c r="F36" s="5" t="b">
        <f>_xll.qlIndexAddFixings($B$1,D36,E36/100,TRUE,E36)</f>
        <v>1</v>
      </c>
    </row>
    <row r="37" spans="4:6" x14ac:dyDescent="0.2">
      <c r="D37" s="3">
        <v>42507</v>
      </c>
      <c r="E37" s="5">
        <v>-0.14299999999999999</v>
      </c>
      <c r="F37" s="5" t="b">
        <f>_xll.qlIndexAddFixings($B$1,D37,E37/100,TRUE,E37)</f>
        <v>1</v>
      </c>
    </row>
    <row r="38" spans="4:6" x14ac:dyDescent="0.2">
      <c r="D38" s="3">
        <v>42506</v>
      </c>
      <c r="E38" s="5">
        <v>-0.14299999999999999</v>
      </c>
      <c r="F38" s="5" t="b">
        <f>_xll.qlIndexAddFixings($B$1,D38,E38/100,TRUE,E38)</f>
        <v>1</v>
      </c>
    </row>
    <row r="39" spans="4:6" x14ac:dyDescent="0.2">
      <c r="D39" s="3">
        <v>42503</v>
      </c>
      <c r="E39" s="5">
        <v>-0.14399999999999999</v>
      </c>
      <c r="F39" s="5" t="b">
        <f>_xll.qlIndexAddFixings($B$1,D39,E39/100,TRUE,E39)</f>
        <v>1</v>
      </c>
    </row>
    <row r="40" spans="4:6" x14ac:dyDescent="0.2">
      <c r="D40" s="3">
        <v>42502</v>
      </c>
      <c r="E40" s="5">
        <v>-0.14399999999999999</v>
      </c>
      <c r="F40" s="5" t="b">
        <f>_xll.qlIndexAddFixings($B$1,D40,E40/100,TRUE,E40)</f>
        <v>1</v>
      </c>
    </row>
    <row r="41" spans="4:6" x14ac:dyDescent="0.2">
      <c r="D41" s="3">
        <v>42501</v>
      </c>
      <c r="E41" s="5">
        <v>-0.14399999999999999</v>
      </c>
      <c r="F41" s="5" t="b">
        <f>_xll.qlIndexAddFixings($B$1,D41,E41/100,TRUE,E41)</f>
        <v>1</v>
      </c>
    </row>
    <row r="42" spans="4:6" x14ac:dyDescent="0.2">
      <c r="D42" s="3">
        <v>42500</v>
      </c>
      <c r="E42" s="5">
        <v>-0.14399999999999999</v>
      </c>
      <c r="F42" s="5" t="b">
        <f>_xll.qlIndexAddFixings($B$1,D42,E42/100,TRUE,E42)</f>
        <v>1</v>
      </c>
    </row>
    <row r="43" spans="4:6" x14ac:dyDescent="0.2">
      <c r="D43" s="3">
        <v>42499</v>
      </c>
      <c r="E43" s="5">
        <v>-0.14299999999999999</v>
      </c>
      <c r="F43" s="5" t="b">
        <f>_xll.qlIndexAddFixings($B$1,D43,E43/100,TRUE,E43)</f>
        <v>1</v>
      </c>
    </row>
    <row r="44" spans="4:6" x14ac:dyDescent="0.2">
      <c r="D44" s="3">
        <v>42496</v>
      </c>
      <c r="E44" s="5">
        <v>-0.14399999999999999</v>
      </c>
      <c r="F44" s="5" t="b">
        <f>_xll.qlIndexAddFixings($B$1,D44,E44/100,TRUE,E44)</f>
        <v>1</v>
      </c>
    </row>
    <row r="45" spans="4:6" x14ac:dyDescent="0.2">
      <c r="D45" s="3">
        <v>42495</v>
      </c>
      <c r="E45" s="5">
        <v>-0.14399999999999999</v>
      </c>
      <c r="F45" s="5" t="b">
        <f>_xll.qlIndexAddFixings($B$1,D45,E45/100,TRUE,E45)</f>
        <v>1</v>
      </c>
    </row>
    <row r="46" spans="4:6" x14ac:dyDescent="0.2">
      <c r="D46" s="3">
        <v>42494</v>
      </c>
      <c r="E46" s="5">
        <v>-0.14199999999999999</v>
      </c>
      <c r="F46" s="5" t="b">
        <f>_xll.qlIndexAddFixings($B$1,D46,E46/100,TRUE,E46)</f>
        <v>1</v>
      </c>
    </row>
    <row r="47" spans="4:6" x14ac:dyDescent="0.2">
      <c r="D47" s="3">
        <v>42493</v>
      </c>
      <c r="E47" s="5">
        <v>-0.14199999999999999</v>
      </c>
      <c r="F47" s="5" t="b">
        <f>_xll.qlIndexAddFixings($B$1,D47,E47/100,TRUE,E47)</f>
        <v>1</v>
      </c>
    </row>
    <row r="48" spans="4:6" x14ac:dyDescent="0.2">
      <c r="D48" s="3">
        <v>42492</v>
      </c>
      <c r="E48" s="5">
        <v>-0.14099999999999999</v>
      </c>
      <c r="F48" s="5" t="b">
        <f>_xll.qlIndexAddFixings($B$1,D48,E48/100,TRUE,E48)</f>
        <v>1</v>
      </c>
    </row>
    <row r="49" spans="4:6" x14ac:dyDescent="0.2">
      <c r="D49" s="3">
        <v>42489</v>
      </c>
      <c r="E49" s="5">
        <v>-0.14099999999999999</v>
      </c>
      <c r="F49" s="5" t="b">
        <f>_xll.qlIndexAddFixings($B$1,D49,E49/100,TRUE,E49)</f>
        <v>1</v>
      </c>
    </row>
    <row r="50" spans="4:6" x14ac:dyDescent="0.2">
      <c r="D50" s="3">
        <v>42488</v>
      </c>
      <c r="E50" s="5">
        <v>-0.14199999999999999</v>
      </c>
      <c r="F50" s="5" t="b">
        <f>_xll.qlIndexAddFixings($B$1,D50,E50/100,TRUE,E50)</f>
        <v>1</v>
      </c>
    </row>
    <row r="51" spans="4:6" x14ac:dyDescent="0.2">
      <c r="D51" s="3">
        <v>42487</v>
      </c>
      <c r="E51" s="5">
        <v>-0.14199999999999999</v>
      </c>
      <c r="F51" s="5" t="b">
        <f>_xll.qlIndexAddFixings($B$1,D51,E51/100,TRUE,E51)</f>
        <v>1</v>
      </c>
    </row>
    <row r="52" spans="4:6" x14ac:dyDescent="0.2">
      <c r="D52" s="3">
        <v>42486</v>
      </c>
      <c r="E52" s="5">
        <v>-0.14299999999999999</v>
      </c>
      <c r="F52" s="5" t="b">
        <f>_xll.qlIndexAddFixings($B$1,D52,E52/100,TRUE,E52)</f>
        <v>1</v>
      </c>
    </row>
    <row r="53" spans="4:6" x14ac:dyDescent="0.2">
      <c r="D53" s="3">
        <v>42485</v>
      </c>
      <c r="E53" s="5">
        <v>-0.14399999999999999</v>
      </c>
      <c r="F53" s="5" t="b">
        <f>_xll.qlIndexAddFixings($B$1,D53,E53/100,TRUE,E53)</f>
        <v>1</v>
      </c>
    </row>
    <row r="54" spans="4:6" x14ac:dyDescent="0.2">
      <c r="D54" s="3">
        <v>42482</v>
      </c>
      <c r="E54" s="5">
        <v>-0.14299999999999999</v>
      </c>
      <c r="F54" s="5" t="b">
        <f>_xll.qlIndexAddFixings($B$1,D54,E54/100,TRUE,E54)</f>
        <v>1</v>
      </c>
    </row>
    <row r="55" spans="4:6" x14ac:dyDescent="0.2">
      <c r="D55" s="3">
        <v>42481</v>
      </c>
      <c r="E55" s="5">
        <v>-0.14299999999999999</v>
      </c>
      <c r="F55" s="5" t="b">
        <f>_xll.qlIndexAddFixings($B$1,D55,E55/100,TRUE,E55)</f>
        <v>1</v>
      </c>
    </row>
    <row r="56" spans="4:6" x14ac:dyDescent="0.2">
      <c r="D56" s="3">
        <v>42480</v>
      </c>
      <c r="E56" s="5">
        <v>-0.14099999999999999</v>
      </c>
      <c r="F56" s="5" t="b">
        <f>_xll.qlIndexAddFixings($B$1,D56,E56/100,TRUE,E56)</f>
        <v>1</v>
      </c>
    </row>
    <row r="57" spans="4:6" x14ac:dyDescent="0.2">
      <c r="D57" s="3">
        <v>42479</v>
      </c>
      <c r="E57" s="5">
        <v>-0.13900000000000001</v>
      </c>
      <c r="F57" s="5" t="b">
        <f>_xll.qlIndexAddFixings($B$1,D57,E57/100,TRUE,E57)</f>
        <v>1</v>
      </c>
    </row>
    <row r="58" spans="4:6" x14ac:dyDescent="0.2">
      <c r="D58" s="3">
        <v>42478</v>
      </c>
      <c r="E58" s="5">
        <v>-0.13900000000000001</v>
      </c>
      <c r="F58" s="5" t="b">
        <f>_xll.qlIndexAddFixings($B$1,D58,E58/100,TRUE,E58)</f>
        <v>1</v>
      </c>
    </row>
    <row r="59" spans="4:6" x14ac:dyDescent="0.2">
      <c r="D59" s="3">
        <v>42475</v>
      </c>
      <c r="E59" s="5">
        <v>-0.14000000000000001</v>
      </c>
      <c r="F59" s="5" t="b">
        <f>_xll.qlIndexAddFixings($B$1,D59,E59/100,TRUE,E59)</f>
        <v>1</v>
      </c>
    </row>
    <row r="60" spans="4:6" x14ac:dyDescent="0.2">
      <c r="D60" s="3">
        <v>42474</v>
      </c>
      <c r="E60" s="5">
        <v>-0.13800000000000001</v>
      </c>
      <c r="F60" s="5" t="b">
        <f>_xll.qlIndexAddFixings($B$1,D60,E60/100,TRUE,E60)</f>
        <v>1</v>
      </c>
    </row>
    <row r="61" spans="4:6" x14ac:dyDescent="0.2">
      <c r="D61" s="3">
        <v>42473</v>
      </c>
      <c r="E61" s="5">
        <v>-0.13800000000000001</v>
      </c>
      <c r="F61" s="5" t="b">
        <f>_xll.qlIndexAddFixings($B$1,D61,E61/100,TRUE,E61)</f>
        <v>1</v>
      </c>
    </row>
    <row r="62" spans="4:6" x14ac:dyDescent="0.2">
      <c r="D62" s="3">
        <v>42472</v>
      </c>
      <c r="E62" s="5">
        <v>-0.13600000000000001</v>
      </c>
      <c r="F62" s="5" t="b">
        <f>_xll.qlIndexAddFixings($B$1,D62,E62/100,TRUE,E62)</f>
        <v>1</v>
      </c>
    </row>
    <row r="63" spans="4:6" x14ac:dyDescent="0.2">
      <c r="D63" s="3">
        <v>42471</v>
      </c>
      <c r="E63" s="5">
        <v>-0.13300000000000001</v>
      </c>
      <c r="F63" s="5" t="b">
        <f>_xll.qlIndexAddFixings($B$1,D63,E63/100,TRUE,E63)</f>
        <v>1</v>
      </c>
    </row>
    <row r="64" spans="4:6" x14ac:dyDescent="0.2">
      <c r="D64" s="3">
        <v>42468</v>
      </c>
      <c r="E64" s="5">
        <v>-0.13400000000000001</v>
      </c>
      <c r="F64" s="5" t="b">
        <f>_xll.qlIndexAddFixings($B$1,D64,E64/100,TRUE,E64)</f>
        <v>1</v>
      </c>
    </row>
    <row r="65" spans="4:6" x14ac:dyDescent="0.2">
      <c r="D65" s="3">
        <v>42467</v>
      </c>
      <c r="E65" s="5">
        <v>-0.13400000000000001</v>
      </c>
      <c r="F65" s="5" t="b">
        <f>_xll.qlIndexAddFixings($B$1,D65,E65/100,TRUE,E65)</f>
        <v>1</v>
      </c>
    </row>
    <row r="66" spans="4:6" x14ac:dyDescent="0.2">
      <c r="D66" s="3">
        <v>42466</v>
      </c>
      <c r="E66" s="5">
        <v>-0.13200000000000001</v>
      </c>
      <c r="F66" s="5" t="b">
        <f>_xll.qlIndexAddFixings($B$1,D66,E66/100,TRUE,E66)</f>
        <v>1</v>
      </c>
    </row>
    <row r="67" spans="4:6" x14ac:dyDescent="0.2">
      <c r="D67" s="3">
        <v>42465</v>
      </c>
      <c r="E67" s="5">
        <v>-0.13200000000000001</v>
      </c>
      <c r="F67" s="5" t="b">
        <f>_xll.qlIndexAddFixings($B$1,D67,E67/100,TRUE,E67)</f>
        <v>1</v>
      </c>
    </row>
    <row r="68" spans="4:6" x14ac:dyDescent="0.2">
      <c r="D68" s="3">
        <v>42464</v>
      </c>
      <c r="E68" s="5">
        <v>-0.13200000000000001</v>
      </c>
      <c r="F68" s="5" t="b">
        <f>_xll.qlIndexAddFixings($B$1,D68,E68/100,TRUE,E68)</f>
        <v>1</v>
      </c>
    </row>
    <row r="69" spans="4:6" x14ac:dyDescent="0.2">
      <c r="D69" s="3">
        <v>42461</v>
      </c>
      <c r="E69" s="5">
        <v>-0.13100000000000001</v>
      </c>
      <c r="F69" s="5" t="b">
        <f>_xll.qlIndexAddFixings($B$1,D69,E69/100,TRUE,E69)</f>
        <v>1</v>
      </c>
    </row>
    <row r="70" spans="4:6" x14ac:dyDescent="0.2">
      <c r="D70" s="3">
        <v>42460</v>
      </c>
      <c r="E70" s="5">
        <v>-0.13200000000000001</v>
      </c>
      <c r="F70" s="5" t="b">
        <f>_xll.qlIndexAddFixings($B$1,D70,E70/100,TRUE,E70)</f>
        <v>1</v>
      </c>
    </row>
    <row r="71" spans="4:6" x14ac:dyDescent="0.2">
      <c r="D71" s="3">
        <v>42459</v>
      </c>
      <c r="E71" s="5">
        <v>-0.13200000000000001</v>
      </c>
      <c r="F71" s="5" t="b">
        <f>_xll.qlIndexAddFixings($B$1,D71,E71/100,TRUE,E71)</f>
        <v>1</v>
      </c>
    </row>
    <row r="72" spans="4:6" x14ac:dyDescent="0.2">
      <c r="D72" s="3">
        <v>42458</v>
      </c>
      <c r="E72" s="5">
        <v>-0.13400000000000001</v>
      </c>
      <c r="F72" s="5" t="b">
        <f>_xll.qlIndexAddFixings($B$1,D72,E72/100,TRUE,E72)</f>
        <v>1</v>
      </c>
    </row>
    <row r="73" spans="4:6" x14ac:dyDescent="0.2">
      <c r="D73" s="3">
        <v>42453</v>
      </c>
      <c r="E73" s="5">
        <v>-0.13400000000000001</v>
      </c>
      <c r="F73" s="5" t="b">
        <f>_xll.qlIndexAddFixings($B$1,D73,E73/100,TRUE,E73)</f>
        <v>1</v>
      </c>
    </row>
    <row r="74" spans="4:6" x14ac:dyDescent="0.2">
      <c r="D74" s="3">
        <v>42452</v>
      </c>
      <c r="E74" s="5">
        <v>-0.13300000000000001</v>
      </c>
      <c r="F74" s="5" t="b">
        <f>_xll.qlIndexAddFixings($B$1,D74,E74/100,TRUE,E74)</f>
        <v>1</v>
      </c>
    </row>
    <row r="75" spans="4:6" x14ac:dyDescent="0.2">
      <c r="D75" s="3">
        <v>42451</v>
      </c>
      <c r="E75" s="5">
        <v>-0.13200000000000001</v>
      </c>
      <c r="F75" s="5" t="b">
        <f>_xll.qlIndexAddFixings($B$1,D75,E75/100,TRUE,E75)</f>
        <v>1</v>
      </c>
    </row>
    <row r="76" spans="4:6" x14ac:dyDescent="0.2">
      <c r="D76" s="3">
        <v>42450</v>
      </c>
      <c r="E76" s="5">
        <v>-0.13100000000000001</v>
      </c>
      <c r="F76" s="5" t="b">
        <f>_xll.qlIndexAddFixings($B$1,D76,E76/100,TRUE,E76)</f>
        <v>1</v>
      </c>
    </row>
    <row r="77" spans="4:6" x14ac:dyDescent="0.2">
      <c r="D77" s="3">
        <v>42447</v>
      </c>
      <c r="E77" s="5">
        <v>-0.13100000000000001</v>
      </c>
      <c r="F77" s="5" t="b">
        <f>_xll.qlIndexAddFixings($B$1,D77,E77/100,TRUE,E77)</f>
        <v>1</v>
      </c>
    </row>
    <row r="78" spans="4:6" x14ac:dyDescent="0.2">
      <c r="D78" s="3">
        <v>42446</v>
      </c>
      <c r="E78" s="5">
        <v>-0.13100000000000001</v>
      </c>
      <c r="F78" s="5" t="b">
        <f>_xll.qlIndexAddFixings($B$1,D78,E78/100,TRUE,E78)</f>
        <v>1</v>
      </c>
    </row>
    <row r="79" spans="4:6" x14ac:dyDescent="0.2">
      <c r="D79" s="3">
        <v>42445</v>
      </c>
      <c r="E79" s="5">
        <v>-0.129</v>
      </c>
      <c r="F79" s="5" t="b">
        <f>_xll.qlIndexAddFixings($B$1,D79,E79/100,TRUE,E79)</f>
        <v>1</v>
      </c>
    </row>
    <row r="80" spans="4:6" x14ac:dyDescent="0.2">
      <c r="D80" s="3">
        <v>42444</v>
      </c>
      <c r="E80" s="5">
        <v>-0.13</v>
      </c>
      <c r="F80" s="5" t="b">
        <f>_xll.qlIndexAddFixings($B$1,D80,E80/100,TRUE,E80)</f>
        <v>1</v>
      </c>
    </row>
    <row r="81" spans="4:6" x14ac:dyDescent="0.2">
      <c r="D81" s="3">
        <v>42443</v>
      </c>
      <c r="E81" s="5">
        <v>-0.13100000000000001</v>
      </c>
      <c r="F81" s="5" t="b">
        <f>_xll.qlIndexAddFixings($B$1,D81,E81/100,TRUE,E81)</f>
        <v>1</v>
      </c>
    </row>
    <row r="82" spans="4:6" x14ac:dyDescent="0.2">
      <c r="D82" s="3">
        <v>42440</v>
      </c>
      <c r="E82" s="5">
        <v>-0.13100000000000001</v>
      </c>
      <c r="F82" s="5" t="b">
        <f>_xll.qlIndexAddFixings($B$1,D82,E82/100,TRUE,E82)</f>
        <v>1</v>
      </c>
    </row>
    <row r="83" spans="4:6" x14ac:dyDescent="0.2">
      <c r="D83" s="3">
        <v>42439</v>
      </c>
      <c r="E83" s="5">
        <v>-0.14099999999999999</v>
      </c>
      <c r="F83" s="5" t="b">
        <f>_xll.qlIndexAddFixings($B$1,D83,E83/100,TRUE,E83)</f>
        <v>1</v>
      </c>
    </row>
    <row r="84" spans="4:6" x14ac:dyDescent="0.2">
      <c r="D84" s="3">
        <v>42438</v>
      </c>
      <c r="E84" s="5">
        <v>-0.13900000000000001</v>
      </c>
      <c r="F84" s="5" t="b">
        <f>_xll.qlIndexAddFixings($B$1,D84,E84/100,TRUE,E84)</f>
        <v>1</v>
      </c>
    </row>
    <row r="85" spans="4:6" x14ac:dyDescent="0.2">
      <c r="D85" s="3">
        <v>42437</v>
      </c>
      <c r="E85" s="5">
        <v>-0.13800000000000001</v>
      </c>
      <c r="F85" s="5" t="b">
        <f>_xll.qlIndexAddFixings($B$1,D85,E85/100,TRUE,E85)</f>
        <v>1</v>
      </c>
    </row>
    <row r="86" spans="4:6" x14ac:dyDescent="0.2">
      <c r="D86" s="3">
        <v>42436</v>
      </c>
      <c r="E86" s="5">
        <v>-0.13600000000000001</v>
      </c>
      <c r="F86" s="5" t="b">
        <f>_xll.qlIndexAddFixings($B$1,D86,E86/100,TRUE,E86)</f>
        <v>1</v>
      </c>
    </row>
    <row r="87" spans="4:6" x14ac:dyDescent="0.2">
      <c r="D87" s="3">
        <v>42433</v>
      </c>
      <c r="E87" s="5">
        <v>-0.13600000000000001</v>
      </c>
      <c r="F87" s="5" t="b">
        <f>_xll.qlIndexAddFixings($B$1,D87,E87/100,TRUE,E87)</f>
        <v>1</v>
      </c>
    </row>
    <row r="88" spans="4:6" x14ac:dyDescent="0.2">
      <c r="D88" s="3">
        <v>42432</v>
      </c>
      <c r="E88" s="5">
        <v>-0.13500000000000001</v>
      </c>
      <c r="F88" s="5" t="b">
        <f>_xll.qlIndexAddFixings($B$1,D88,E88/100,TRUE,E88)</f>
        <v>1</v>
      </c>
    </row>
    <row r="89" spans="4:6" x14ac:dyDescent="0.2">
      <c r="D89" s="3">
        <v>42431</v>
      </c>
      <c r="E89" s="5">
        <v>-0.13400000000000001</v>
      </c>
      <c r="F89" s="5" t="b">
        <f>_xll.qlIndexAddFixings($B$1,D89,E89/100,TRUE,E89)</f>
        <v>1</v>
      </c>
    </row>
    <row r="90" spans="4:6" x14ac:dyDescent="0.2">
      <c r="D90" s="3">
        <v>42430</v>
      </c>
      <c r="E90" s="5">
        <v>-0.13500000000000001</v>
      </c>
      <c r="F90" s="5" t="b">
        <f>_xll.qlIndexAddFixings($B$1,D90,E90/100,TRUE,E90)</f>
        <v>1</v>
      </c>
    </row>
    <row r="91" spans="4:6" x14ac:dyDescent="0.2">
      <c r="D91" s="3">
        <v>42429</v>
      </c>
      <c r="E91" s="5">
        <v>-0.13400000000000001</v>
      </c>
      <c r="F91" s="5" t="b">
        <f>_xll.qlIndexAddFixings($B$1,D91,E91/100,TRUE,E91)</f>
        <v>1</v>
      </c>
    </row>
    <row r="92" spans="4:6" x14ac:dyDescent="0.2">
      <c r="D92" s="3">
        <v>42426</v>
      </c>
      <c r="E92" s="5">
        <v>-0.129</v>
      </c>
      <c r="F92" s="5" t="b">
        <f>_xll.qlIndexAddFixings($B$1,D92,E92/100,TRUE,E92)</f>
        <v>1</v>
      </c>
    </row>
    <row r="93" spans="4:6" x14ac:dyDescent="0.2">
      <c r="D93" s="3">
        <v>42425</v>
      </c>
      <c r="E93" s="5">
        <v>-0.128</v>
      </c>
      <c r="F93" s="5" t="b">
        <f>_xll.qlIndexAddFixings($B$1,D93,E93/100,TRUE,E93)</f>
        <v>1</v>
      </c>
    </row>
    <row r="94" spans="4:6" x14ac:dyDescent="0.2">
      <c r="D94" s="3">
        <v>42424</v>
      </c>
      <c r="E94" s="5">
        <v>-0.128</v>
      </c>
      <c r="F94" s="5" t="b">
        <f>_xll.qlIndexAddFixings($B$1,D94,E94/100,TRUE,E94)</f>
        <v>1</v>
      </c>
    </row>
    <row r="95" spans="4:6" x14ac:dyDescent="0.2">
      <c r="D95" s="3">
        <v>42423</v>
      </c>
      <c r="E95" s="5">
        <v>-0.125</v>
      </c>
      <c r="F95" s="5" t="b">
        <f>_xll.qlIndexAddFixings($B$1,D95,E95/100,TRUE,E95)</f>
        <v>1</v>
      </c>
    </row>
    <row r="96" spans="4:6" x14ac:dyDescent="0.2">
      <c r="D96" s="3">
        <v>42422</v>
      </c>
      <c r="E96" s="5">
        <v>-0.126</v>
      </c>
      <c r="F96" s="5" t="b">
        <f>_xll.qlIndexAddFixings($B$1,D96,E96/100,TRUE,E96)</f>
        <v>1</v>
      </c>
    </row>
    <row r="97" spans="4:6" x14ac:dyDescent="0.2">
      <c r="D97" s="3">
        <v>42419</v>
      </c>
      <c r="E97" s="5">
        <v>-0.125</v>
      </c>
      <c r="F97" s="5" t="b">
        <f>_xll.qlIndexAddFixings($B$1,D97,E97/100,TRUE,E97)</f>
        <v>1</v>
      </c>
    </row>
    <row r="98" spans="4:6" x14ac:dyDescent="0.2">
      <c r="D98" s="3">
        <v>42418</v>
      </c>
      <c r="E98" s="5">
        <v>-0.124</v>
      </c>
      <c r="F98" s="5" t="b">
        <f>_xll.qlIndexAddFixings($B$1,D98,E98/100,TRUE,E98)</f>
        <v>1</v>
      </c>
    </row>
    <row r="99" spans="4:6" x14ac:dyDescent="0.2">
      <c r="D99" s="3">
        <v>42417</v>
      </c>
      <c r="E99" s="5">
        <v>-0.121</v>
      </c>
      <c r="F99" s="5" t="b">
        <f>_xll.qlIndexAddFixings($B$1,D99,E99/100,TRUE,E99)</f>
        <v>1</v>
      </c>
    </row>
    <row r="100" spans="4:6" x14ac:dyDescent="0.2">
      <c r="D100" s="3">
        <v>42416</v>
      </c>
      <c r="E100" s="5">
        <v>-0.12</v>
      </c>
      <c r="F100" s="5" t="b">
        <f>_xll.qlIndexAddFixings($B$1,D100,E100/100,TRUE,E100)</f>
        <v>1</v>
      </c>
    </row>
    <row r="101" spans="4:6" x14ac:dyDescent="0.2">
      <c r="D101" s="3">
        <v>42415</v>
      </c>
      <c r="E101" s="5">
        <v>-0.11600000000000001</v>
      </c>
      <c r="F101" s="5" t="b">
        <f>_xll.qlIndexAddFixings($B$1,D101,E101/100,TRUE,E101)</f>
        <v>1</v>
      </c>
    </row>
    <row r="102" spans="4:6" x14ac:dyDescent="0.2">
      <c r="D102" s="3">
        <v>42412</v>
      </c>
      <c r="E102" s="5">
        <v>-0.11600000000000001</v>
      </c>
      <c r="F102" s="5" t="b">
        <f>_xll.qlIndexAddFixings($B$1,D102,E102/100,TRUE,E102)</f>
        <v>1</v>
      </c>
    </row>
    <row r="103" spans="4:6" x14ac:dyDescent="0.2">
      <c r="D103" s="3">
        <v>42411</v>
      </c>
      <c r="E103" s="5">
        <v>-0.112</v>
      </c>
      <c r="F103" s="5" t="b">
        <f>_xll.qlIndexAddFixings($B$1,D103,E103/100,TRUE,E103)</f>
        <v>1</v>
      </c>
    </row>
    <row r="104" spans="4:6" x14ac:dyDescent="0.2">
      <c r="D104" s="3">
        <v>42410</v>
      </c>
      <c r="E104" s="5">
        <v>-0.111</v>
      </c>
      <c r="F104" s="5" t="b">
        <f>_xll.qlIndexAddFixings($B$1,D104,E104/100,TRUE,E104)</f>
        <v>1</v>
      </c>
    </row>
    <row r="105" spans="4:6" x14ac:dyDescent="0.2">
      <c r="D105" s="3">
        <v>42409</v>
      </c>
      <c r="E105" s="5">
        <v>-0.109</v>
      </c>
      <c r="F105" s="5" t="b">
        <f>_xll.qlIndexAddFixings($B$1,D105,E105/100,TRUE,E105)</f>
        <v>1</v>
      </c>
    </row>
    <row r="106" spans="4:6" x14ac:dyDescent="0.2">
      <c r="D106" s="3">
        <v>42408</v>
      </c>
      <c r="E106" s="5">
        <v>-0.107</v>
      </c>
      <c r="F106" s="5" t="b">
        <f>_xll.qlIndexAddFixings($B$1,D106,E106/100,TRUE,E106)</f>
        <v>1</v>
      </c>
    </row>
    <row r="107" spans="4:6" x14ac:dyDescent="0.2">
      <c r="D107" s="3">
        <v>42405</v>
      </c>
      <c r="E107" s="5">
        <v>-0.104</v>
      </c>
      <c r="F107" s="5" t="b">
        <f>_xll.qlIndexAddFixings($B$1,D107,E107/100,TRUE,E107)</f>
        <v>1</v>
      </c>
    </row>
    <row r="108" spans="4:6" x14ac:dyDescent="0.2">
      <c r="D108" s="3">
        <v>42404</v>
      </c>
      <c r="E108" s="5">
        <v>-0.10199999999999999</v>
      </c>
      <c r="F108" s="5" t="b">
        <f>_xll.qlIndexAddFixings($B$1,D108,E108/100,TRUE,E108)</f>
        <v>1</v>
      </c>
    </row>
    <row r="109" spans="4:6" x14ac:dyDescent="0.2">
      <c r="D109" s="3">
        <v>42403</v>
      </c>
      <c r="E109" s="5">
        <v>-9.6000000000000002E-2</v>
      </c>
      <c r="F109" s="5" t="b">
        <f>_xll.qlIndexAddFixings($B$1,D109,E109/100,TRUE,E109)</f>
        <v>1</v>
      </c>
    </row>
    <row r="110" spans="4:6" x14ac:dyDescent="0.2">
      <c r="D110" s="3">
        <v>42402</v>
      </c>
      <c r="E110" s="5">
        <v>-9.4E-2</v>
      </c>
      <c r="F110" s="5" t="b">
        <f>_xll.qlIndexAddFixings($B$1,D110,E110/100,TRUE,E110)</f>
        <v>1</v>
      </c>
    </row>
    <row r="111" spans="4:6" x14ac:dyDescent="0.2">
      <c r="D111" s="3">
        <v>42401</v>
      </c>
      <c r="E111" s="5">
        <v>-9.4E-2</v>
      </c>
      <c r="F111" s="5" t="b">
        <f>_xll.qlIndexAddFixings($B$1,D111,E111/100,TRUE,E111)</f>
        <v>1</v>
      </c>
    </row>
    <row r="112" spans="4:6" x14ac:dyDescent="0.2">
      <c r="D112" s="3">
        <v>42398</v>
      </c>
      <c r="E112" s="5">
        <v>-8.8999999999999996E-2</v>
      </c>
      <c r="F112" s="5" t="b">
        <f>_xll.qlIndexAddFixings($B$1,D112,E112/100,TRUE,E112)</f>
        <v>1</v>
      </c>
    </row>
    <row r="113" spans="4:6" x14ac:dyDescent="0.2">
      <c r="D113" s="3">
        <v>42397</v>
      </c>
      <c r="E113" s="5">
        <v>-8.3000000000000004E-2</v>
      </c>
      <c r="F113" s="5" t="b">
        <f>_xll.qlIndexAddFixings($B$1,D113,E113/100,TRUE,E113)</f>
        <v>1</v>
      </c>
    </row>
    <row r="114" spans="4:6" x14ac:dyDescent="0.2">
      <c r="D114" s="3">
        <v>42396</v>
      </c>
      <c r="E114" s="5">
        <v>-8.2000000000000003E-2</v>
      </c>
      <c r="F114" s="5" t="b">
        <f>_xll.qlIndexAddFixings($B$1,D114,E114/100,TRUE,E114)</f>
        <v>1</v>
      </c>
    </row>
    <row r="115" spans="4:6" x14ac:dyDescent="0.2">
      <c r="D115" s="3">
        <v>42395</v>
      </c>
      <c r="E115" s="5">
        <v>-8.2000000000000003E-2</v>
      </c>
      <c r="F115" s="5" t="b">
        <f>_xll.qlIndexAddFixings($B$1,D115,E115/100,TRUE,E115)</f>
        <v>1</v>
      </c>
    </row>
    <row r="116" spans="4:6" x14ac:dyDescent="0.2">
      <c r="D116" s="3">
        <v>42394</v>
      </c>
      <c r="E116" s="5">
        <v>-7.6999999999999999E-2</v>
      </c>
      <c r="F116" s="5" t="b">
        <f>_xll.qlIndexAddFixings($B$1,D116,E116/100,TRUE,E116)</f>
        <v>1</v>
      </c>
    </row>
    <row r="117" spans="4:6" x14ac:dyDescent="0.2">
      <c r="D117" s="3">
        <v>42391</v>
      </c>
      <c r="E117" s="5">
        <v>-7.3999999999999996E-2</v>
      </c>
      <c r="F117" s="5" t="b">
        <f>_xll.qlIndexAddFixings($B$1,D117,E117/100,TRUE,E117)</f>
        <v>1</v>
      </c>
    </row>
    <row r="118" spans="4:6" x14ac:dyDescent="0.2">
      <c r="D118" s="3">
        <v>42390</v>
      </c>
      <c r="E118" s="5">
        <v>-6.5000000000000002E-2</v>
      </c>
      <c r="F118" s="5" t="b">
        <f>_xll.qlIndexAddFixings($B$1,D118,E118/100,TRUE,E118)</f>
        <v>1</v>
      </c>
    </row>
    <row r="119" spans="4:6" x14ac:dyDescent="0.2">
      <c r="D119" s="3">
        <v>42389</v>
      </c>
      <c r="E119" s="5">
        <v>-6.0999999999999999E-2</v>
      </c>
      <c r="F119" s="5" t="b">
        <f>_xll.qlIndexAddFixings($B$1,D119,E119/100,TRUE,E119)</f>
        <v>1</v>
      </c>
    </row>
    <row r="120" spans="4:6" x14ac:dyDescent="0.2">
      <c r="D120" s="3">
        <v>42388</v>
      </c>
      <c r="E120" s="5">
        <v>-5.6000000000000001E-2</v>
      </c>
      <c r="F120" s="5" t="b">
        <f>_xll.qlIndexAddFixings($B$1,D120,E120/100,TRUE,E120)</f>
        <v>1</v>
      </c>
    </row>
    <row r="121" spans="4:6" x14ac:dyDescent="0.2">
      <c r="D121" s="3">
        <v>42387</v>
      </c>
      <c r="E121" s="5">
        <v>-5.3999999999999999E-2</v>
      </c>
      <c r="F121" s="5" t="b">
        <f>_xll.qlIndexAddFixings($B$1,D121,E121/100,TRUE,E121)</f>
        <v>1</v>
      </c>
    </row>
    <row r="122" spans="4:6" x14ac:dyDescent="0.2">
      <c r="D122" s="3">
        <v>42384</v>
      </c>
      <c r="E122" s="5">
        <v>-5.3999999999999999E-2</v>
      </c>
      <c r="F122" s="5" t="b">
        <f>_xll.qlIndexAddFixings($B$1,D122,E122/100,TRUE,E122)</f>
        <v>1</v>
      </c>
    </row>
    <row r="123" spans="4:6" x14ac:dyDescent="0.2">
      <c r="D123" s="3">
        <v>42383</v>
      </c>
      <c r="E123" s="5">
        <v>-5.2999999999999999E-2</v>
      </c>
      <c r="F123" s="5" t="b">
        <f>_xll.qlIndexAddFixings($B$1,D123,E123/100,TRUE,E123)</f>
        <v>1</v>
      </c>
    </row>
    <row r="124" spans="4:6" x14ac:dyDescent="0.2">
      <c r="D124" s="3">
        <v>42382</v>
      </c>
      <c r="E124" s="5">
        <v>-5.3999999999999999E-2</v>
      </c>
      <c r="F124" s="5" t="b">
        <f>_xll.qlIndexAddFixings($B$1,D124,E124/100,TRUE,E124)</f>
        <v>1</v>
      </c>
    </row>
    <row r="125" spans="4:6" x14ac:dyDescent="0.2">
      <c r="D125" s="3">
        <v>42381</v>
      </c>
      <c r="E125" s="5">
        <v>-5.2999999999999999E-2</v>
      </c>
      <c r="F125" s="5" t="b">
        <f>_xll.qlIndexAddFixings($B$1,D125,E125/100,TRUE,E125)</f>
        <v>1</v>
      </c>
    </row>
    <row r="126" spans="4:6" x14ac:dyDescent="0.2">
      <c r="D126" s="3">
        <v>42380</v>
      </c>
      <c r="E126" s="5">
        <v>-5.1999999999999998E-2</v>
      </c>
      <c r="F126" s="5" t="b">
        <f>_xll.qlIndexAddFixings($B$1,D126,E126/100,TRUE,E126)</f>
        <v>1</v>
      </c>
    </row>
    <row r="127" spans="4:6" x14ac:dyDescent="0.2">
      <c r="D127" s="3">
        <v>42377</v>
      </c>
      <c r="E127" s="5">
        <v>-5.0999999999999997E-2</v>
      </c>
      <c r="F127" s="5" t="b">
        <f>_xll.qlIndexAddFixings($B$1,D127,E127/100,TRUE,E127)</f>
        <v>1</v>
      </c>
    </row>
    <row r="128" spans="4:6" x14ac:dyDescent="0.2">
      <c r="D128" s="3">
        <v>42376</v>
      </c>
      <c r="E128" s="5">
        <v>-0.05</v>
      </c>
      <c r="F128" s="5" t="b">
        <f>_xll.qlIndexAddFixings($B$1,D128,E128/100,TRUE,E128)</f>
        <v>1</v>
      </c>
    </row>
    <row r="129" spans="4:6" x14ac:dyDescent="0.2">
      <c r="D129" s="3">
        <v>42375</v>
      </c>
      <c r="E129" s="5">
        <v>-4.3999999999999997E-2</v>
      </c>
      <c r="F129" s="5" t="b">
        <f>_xll.qlIndexAddFixings($B$1,D129,E129/100,TRUE,E129)</f>
        <v>1</v>
      </c>
    </row>
    <row r="130" spans="4:6" x14ac:dyDescent="0.2">
      <c r="D130" s="3">
        <v>42374</v>
      </c>
      <c r="E130" s="5">
        <v>-4.1000000000000002E-2</v>
      </c>
      <c r="F130" s="5" t="b">
        <f>_xll.qlIndexAddFixings($B$1,D130,E130/100,TRUE,E130)</f>
        <v>1</v>
      </c>
    </row>
    <row r="131" spans="4:6" x14ac:dyDescent="0.2">
      <c r="D131" s="3">
        <v>42373</v>
      </c>
      <c r="E131" s="5">
        <v>-4.1000000000000002E-2</v>
      </c>
      <c r="F131" s="5" t="b">
        <f>_xll.qlIndexAddFixings($B$1,D131,E131/100,TRUE,E131)</f>
        <v>1</v>
      </c>
    </row>
    <row r="132" spans="4:6" x14ac:dyDescent="0.2">
      <c r="D132" s="3">
        <v>42369</v>
      </c>
      <c r="E132" s="5">
        <v>-0.04</v>
      </c>
      <c r="F132" s="5" t="b">
        <f>_xll.qlIndexAddFixings($B$1,D132,E132/100,TRUE,E132)</f>
        <v>1</v>
      </c>
    </row>
    <row r="133" spans="4:6" x14ac:dyDescent="0.2">
      <c r="D133" s="3">
        <v>42368</v>
      </c>
      <c r="E133" s="5">
        <v>-4.1000000000000002E-2</v>
      </c>
      <c r="F133" s="5" t="b">
        <f>_xll.qlIndexAddFixings($B$1,D133,E133/100,TRUE,E133)</f>
        <v>1</v>
      </c>
    </row>
    <row r="134" spans="4:6" x14ac:dyDescent="0.2">
      <c r="D134" s="3">
        <v>42367</v>
      </c>
      <c r="E134" s="5">
        <v>-4.2000000000000003E-2</v>
      </c>
      <c r="F134" s="5" t="b">
        <f>_xll.qlIndexAddFixings($B$1,D134,E134/100,TRUE,E134)</f>
        <v>1</v>
      </c>
    </row>
    <row r="135" spans="4:6" x14ac:dyDescent="0.2">
      <c r="D135" s="3">
        <v>42366</v>
      </c>
      <c r="E135" s="5">
        <v>-0.04</v>
      </c>
      <c r="F135" s="5" t="b">
        <f>_xll.qlIndexAddFixings($B$1,D135,E135/100,TRUE,E135)</f>
        <v>1</v>
      </c>
    </row>
    <row r="136" spans="4:6" x14ac:dyDescent="0.2">
      <c r="D136" s="3">
        <v>42362</v>
      </c>
      <c r="E136" s="5">
        <v>-0.04</v>
      </c>
      <c r="F136" s="5" t="b">
        <f>_xll.qlIndexAddFixings($B$1,D136,E136/100,TRUE,E136)</f>
        <v>1</v>
      </c>
    </row>
    <row r="137" spans="4:6" x14ac:dyDescent="0.2">
      <c r="D137" s="3">
        <v>42361</v>
      </c>
      <c r="E137" s="5">
        <v>-4.1000000000000002E-2</v>
      </c>
      <c r="F137" s="5" t="b">
        <f>_xll.qlIndexAddFixings($B$1,D137,E137/100,TRUE,E137)</f>
        <v>1</v>
      </c>
    </row>
    <row r="138" spans="4:6" x14ac:dyDescent="0.2">
      <c r="D138" s="3">
        <v>42360</v>
      </c>
      <c r="E138" s="5">
        <v>-4.1000000000000002E-2</v>
      </c>
      <c r="F138" s="5" t="b">
        <f>_xll.qlIndexAddFixings($B$1,D138,E138/100,TRUE,E138)</f>
        <v>1</v>
      </c>
    </row>
    <row r="139" spans="4:6" x14ac:dyDescent="0.2">
      <c r="D139" s="3">
        <v>42359</v>
      </c>
      <c r="E139" s="5">
        <v>-4.1000000000000002E-2</v>
      </c>
      <c r="F139" s="5" t="b">
        <f>_xll.qlIndexAddFixings($B$1,D139,E139/100,TRUE,E139)</f>
        <v>1</v>
      </c>
    </row>
    <row r="140" spans="4:6" x14ac:dyDescent="0.2">
      <c r="D140" s="3">
        <v>42356</v>
      </c>
      <c r="E140" s="5">
        <v>-4.1000000000000002E-2</v>
      </c>
      <c r="F140" s="5" t="b">
        <f>_xll.qlIndexAddFixings($B$1,D140,E140/100,TRUE,E140)</f>
        <v>1</v>
      </c>
    </row>
    <row r="141" spans="4:6" x14ac:dyDescent="0.2">
      <c r="D141" s="3">
        <v>42355</v>
      </c>
      <c r="E141" s="5">
        <v>-4.1000000000000002E-2</v>
      </c>
      <c r="F141" s="5" t="b">
        <f>_xll.qlIndexAddFixings($B$1,D141,E141/100,TRUE,E141)</f>
        <v>1</v>
      </c>
    </row>
    <row r="142" spans="4:6" x14ac:dyDescent="0.2">
      <c r="D142" s="3">
        <v>42354</v>
      </c>
      <c r="E142" s="5">
        <v>-4.1000000000000002E-2</v>
      </c>
      <c r="F142" s="5" t="b">
        <f>_xll.qlIndexAddFixings($B$1,D142,E142/100,TRUE,E142)</f>
        <v>1</v>
      </c>
    </row>
    <row r="143" spans="4:6" x14ac:dyDescent="0.2">
      <c r="D143" s="3">
        <v>42353</v>
      </c>
      <c r="E143" s="5">
        <v>-4.1000000000000002E-2</v>
      </c>
      <c r="F143" s="5" t="b">
        <f>_xll.qlIndexAddFixings($B$1,D143,E143/100,TRUE,E143)</f>
        <v>1</v>
      </c>
    </row>
    <row r="144" spans="4:6" x14ac:dyDescent="0.2">
      <c r="D144" s="3">
        <v>42352</v>
      </c>
      <c r="E144" s="5">
        <v>-3.9E-2</v>
      </c>
      <c r="F144" s="5" t="b">
        <f>_xll.qlIndexAddFixings($B$1,D144,E144/100,TRUE,E144)</f>
        <v>1</v>
      </c>
    </row>
    <row r="145" spans="4:6" x14ac:dyDescent="0.2">
      <c r="D145" s="3">
        <v>42349</v>
      </c>
      <c r="E145" s="5">
        <v>-3.7999999999999999E-2</v>
      </c>
      <c r="F145" s="5" t="b">
        <f>_xll.qlIndexAddFixings($B$1,D145,E145/100,TRUE,E145)</f>
        <v>1</v>
      </c>
    </row>
    <row r="146" spans="4:6" x14ac:dyDescent="0.2">
      <c r="D146" s="3">
        <v>42348</v>
      </c>
      <c r="E146" s="5">
        <v>-3.5999999999999997E-2</v>
      </c>
      <c r="F146" s="5" t="b">
        <f>_xll.qlIndexAddFixings($B$1,D146,E146/100,TRUE,E146)</f>
        <v>1</v>
      </c>
    </row>
    <row r="147" spans="4:6" x14ac:dyDescent="0.2">
      <c r="D147" s="3">
        <v>42347</v>
      </c>
      <c r="E147" s="5">
        <v>-3.4000000000000002E-2</v>
      </c>
      <c r="F147" s="5" t="b">
        <f>_xll.qlIndexAddFixings($B$1,D147,E147/100,TRUE,E147)</f>
        <v>1</v>
      </c>
    </row>
    <row r="148" spans="4:6" x14ac:dyDescent="0.2">
      <c r="D148" s="3">
        <v>42346</v>
      </c>
      <c r="E148" s="5">
        <v>-3.3000000000000002E-2</v>
      </c>
      <c r="F148" s="5" t="b">
        <f>_xll.qlIndexAddFixings($B$1,D148,E148/100,TRUE,E148)</f>
        <v>1</v>
      </c>
    </row>
    <row r="149" spans="4:6" x14ac:dyDescent="0.2">
      <c r="D149" s="3">
        <v>42345</v>
      </c>
      <c r="E149" s="5">
        <v>-3.1E-2</v>
      </c>
      <c r="F149" s="5" t="b">
        <f>_xll.qlIndexAddFixings($B$1,D149,E149/100,TRUE,E149)</f>
        <v>1</v>
      </c>
    </row>
    <row r="150" spans="4:6" x14ac:dyDescent="0.2">
      <c r="D150" s="3">
        <v>42342</v>
      </c>
      <c r="E150" s="5">
        <v>-0.03</v>
      </c>
      <c r="F150" s="5" t="b">
        <f>_xll.qlIndexAddFixings($B$1,D150,E150/100,TRUE,E150)</f>
        <v>1</v>
      </c>
    </row>
    <row r="151" spans="4:6" x14ac:dyDescent="0.2">
      <c r="D151" s="3">
        <v>42341</v>
      </c>
      <c r="E151" s="5">
        <v>-5.0999999999999997E-2</v>
      </c>
      <c r="F151" s="5" t="b">
        <f>_xll.qlIndexAddFixings($B$1,D151,E151/100,TRUE,E151)</f>
        <v>1</v>
      </c>
    </row>
    <row r="152" spans="4:6" x14ac:dyDescent="0.2">
      <c r="D152" s="3">
        <v>42340</v>
      </c>
      <c r="E152" s="5">
        <v>-4.8000000000000001E-2</v>
      </c>
      <c r="F152" s="5" t="b">
        <f>_xll.qlIndexAddFixings($B$1,D152,E152/100,TRUE,E152)</f>
        <v>1</v>
      </c>
    </row>
    <row r="153" spans="4:6" x14ac:dyDescent="0.2">
      <c r="D153" s="3">
        <v>42339</v>
      </c>
      <c r="E153" s="5">
        <v>-4.4999999999999998E-2</v>
      </c>
      <c r="F153" s="5" t="b">
        <f>_xll.qlIndexAddFixings($B$1,D153,E153/100,TRUE,E153)</f>
        <v>1</v>
      </c>
    </row>
    <row r="154" spans="4:6" x14ac:dyDescent="0.2">
      <c r="D154" s="3">
        <v>42338</v>
      </c>
      <c r="E154" s="5">
        <v>-4.2999999999999997E-2</v>
      </c>
      <c r="F154" s="5" t="b">
        <f>_xll.qlIndexAddFixings($B$1,D154,E154/100,TRUE,E154)</f>
        <v>1</v>
      </c>
    </row>
    <row r="155" spans="4:6" x14ac:dyDescent="0.2">
      <c r="D155" s="3">
        <v>41789</v>
      </c>
      <c r="E155" s="5">
        <v>0.39700000000000002</v>
      </c>
      <c r="F155" s="5" t="b">
        <f>_xll.qlIndexAddFixings($B$1,D155,E155/100,TRUE,E155)</f>
        <v>1</v>
      </c>
    </row>
    <row r="156" spans="4:6" x14ac:dyDescent="0.2">
      <c r="D156" s="3">
        <v>41782</v>
      </c>
      <c r="E156" s="5">
        <v>0.40600000000000003</v>
      </c>
      <c r="F156" s="5" t="b">
        <f>_xll.qlIndexAddFixings($B$1,D156,E156/100,TRUE,E156)</f>
        <v>1</v>
      </c>
    </row>
    <row r="157" spans="4:6" x14ac:dyDescent="0.2">
      <c r="D157" s="3">
        <v>41781</v>
      </c>
      <c r="E157" s="5">
        <v>0.40699999999999997</v>
      </c>
      <c r="F157" s="5" t="b">
        <f>_xll.qlIndexAddFixings($B$1,D157,E157/100,TRUE,E157)</f>
        <v>1</v>
      </c>
    </row>
    <row r="158" spans="4:6" x14ac:dyDescent="0.2">
      <c r="D158" s="3"/>
      <c r="E158" s="5"/>
      <c r="F158" s="5" t="e">
        <f>_xll.qlIndexAddFixings($B$1,D158,E158/100,TRUE,E158)</f>
        <v>#NUM!</v>
      </c>
    </row>
    <row r="159" spans="4:6" x14ac:dyDescent="0.2">
      <c r="D159" s="3"/>
      <c r="E159" s="5"/>
      <c r="F159" s="5" t="e">
        <f>_xll.qlIndexAddFixings($B$1,D159,E159/100,TRUE,E159)</f>
        <v>#NUM!</v>
      </c>
    </row>
    <row r="160" spans="4:6" x14ac:dyDescent="0.2">
      <c r="D160" s="3"/>
      <c r="E160" s="5"/>
      <c r="F160" s="5" t="e">
        <f>_xll.qlIndexAddFixings($B$1,D160,E160/100,TRUE,E160)</f>
        <v>#NUM!</v>
      </c>
    </row>
    <row r="161" spans="4:6" x14ac:dyDescent="0.2">
      <c r="D161" s="3"/>
      <c r="E161" s="5"/>
      <c r="F161" s="5" t="e">
        <f>_xll.qlIndexAddFixings($B$1,D161,E161/100,TRUE,E161)</f>
        <v>#NUM!</v>
      </c>
    </row>
    <row r="162" spans="4:6" x14ac:dyDescent="0.2">
      <c r="D162" s="3"/>
      <c r="E162" s="5"/>
      <c r="F162" s="5" t="e">
        <f>_xll.qlIndexAddFixings($B$1,D162,E162/100,TRUE,E162)</f>
        <v>#NUM!</v>
      </c>
    </row>
    <row r="163" spans="4:6" x14ac:dyDescent="0.2">
      <c r="D163" s="3"/>
      <c r="E163" s="5"/>
      <c r="F163" s="5" t="e">
        <f>_xll.qlIndexAddFixings($B$1,D163,E163/100,TRUE,E163)</f>
        <v>#NUM!</v>
      </c>
    </row>
    <row r="164" spans="4:6" x14ac:dyDescent="0.2">
      <c r="D164" s="3"/>
      <c r="E164" s="5"/>
      <c r="F164" s="5" t="e">
        <f>_xll.qlIndexAddFixings($B$1,D164,E164/100,TRUE,E164)</f>
        <v>#NUM!</v>
      </c>
    </row>
    <row r="165" spans="4:6" x14ac:dyDescent="0.2">
      <c r="D165" s="3"/>
      <c r="E165" s="5"/>
      <c r="F165" s="5" t="e">
        <f>_xll.qlIndexAddFixings($B$1,D165,E165/100,TRUE,E165)</f>
        <v>#NUM!</v>
      </c>
    </row>
    <row r="166" spans="4:6" x14ac:dyDescent="0.2">
      <c r="D166" s="3"/>
      <c r="E166" s="5"/>
      <c r="F166" s="5" t="e">
        <f>_xll.qlIndexAddFixings($B$1,D166,E166/100,TRUE,E166)</f>
        <v>#NUM!</v>
      </c>
    </row>
    <row r="167" spans="4:6" x14ac:dyDescent="0.2">
      <c r="D167" s="3"/>
      <c r="E167" s="5"/>
      <c r="F167" s="5" t="e">
        <f>_xll.qlIndexAddFixings($B$1,D167,E167/100,TRUE,E167)</f>
        <v>#NUM!</v>
      </c>
    </row>
    <row r="168" spans="4:6" x14ac:dyDescent="0.2">
      <c r="D168" s="3"/>
      <c r="E168" s="5"/>
      <c r="F168" s="5" t="e">
        <f>_xll.qlIndexAddFixings($B$1,D168,E168/100,TRUE,E168)</f>
        <v>#NUM!</v>
      </c>
    </row>
    <row r="169" spans="4:6" x14ac:dyDescent="0.2">
      <c r="D169" s="3"/>
      <c r="E169" s="5"/>
      <c r="F169" s="5" t="e">
        <f>_xll.qlIndexAddFixings($B$1,D169,E169/100,TRUE,E169)</f>
        <v>#NUM!</v>
      </c>
    </row>
    <row r="170" spans="4:6" x14ac:dyDescent="0.2">
      <c r="D170" s="3"/>
      <c r="E170" s="5"/>
      <c r="F170" s="5" t="e">
        <f>_xll.qlIndexAddFixings($B$1,D170,E170/100,TRUE,E170)</f>
        <v>#NUM!</v>
      </c>
    </row>
    <row r="171" spans="4:6" x14ac:dyDescent="0.2">
      <c r="D171" s="3"/>
      <c r="E171" s="5"/>
      <c r="F171" s="5" t="e">
        <f>_xll.qlIndexAddFixings($B$1,D171,E171/100,TRUE,E171)</f>
        <v>#NUM!</v>
      </c>
    </row>
    <row r="172" spans="4:6" x14ac:dyDescent="0.2">
      <c r="D172" s="3"/>
      <c r="E172" s="5"/>
      <c r="F172" s="5" t="e">
        <f>_xll.qlIndexAddFixings($B$1,D172,E172/100,TRUE,E172)</f>
        <v>#NUM!</v>
      </c>
    </row>
    <row r="173" spans="4:6" x14ac:dyDescent="0.2">
      <c r="D173" s="3"/>
      <c r="E173" s="5"/>
      <c r="F173" s="5" t="e">
        <f>_xll.qlIndexAddFixings($B$1,D173,E173/100,TRUE,E173)</f>
        <v>#NUM!</v>
      </c>
    </row>
    <row r="174" spans="4:6" x14ac:dyDescent="0.2">
      <c r="D174" s="3"/>
      <c r="E174" s="5"/>
      <c r="F174" s="5" t="e">
        <f>_xll.qlIndexAddFixings($B$1,D174,E174/100,TRUE,E174)</f>
        <v>#NUM!</v>
      </c>
    </row>
    <row r="175" spans="4:6" x14ac:dyDescent="0.2">
      <c r="D175" s="3"/>
      <c r="E175" s="5"/>
      <c r="F175" s="5" t="e">
        <f>_xll.qlIndexAddFixings($B$1,D175,E175/100,TRUE,E175)</f>
        <v>#NUM!</v>
      </c>
    </row>
    <row r="176" spans="4:6" x14ac:dyDescent="0.2">
      <c r="D176" s="3"/>
      <c r="E176" s="5"/>
      <c r="F176" s="5" t="e">
        <f>_xll.qlIndexAddFixings($B$1,D176,E176/100,TRUE,E176)</f>
        <v>#NUM!</v>
      </c>
    </row>
    <row r="177" spans="4:6" x14ac:dyDescent="0.2">
      <c r="D177" s="3"/>
      <c r="E177" s="5"/>
      <c r="F177" s="5" t="e">
        <f>_xll.qlIndexAddFixings($B$1,D177,E177/100,TRUE,E177)</f>
        <v>#NUM!</v>
      </c>
    </row>
    <row r="178" spans="4:6" x14ac:dyDescent="0.2">
      <c r="D178" s="3"/>
      <c r="E178" s="5"/>
      <c r="F178" s="5" t="e">
        <f>_xll.qlIndexAddFixings($B$1,D178,E178/100,TRUE,E178)</f>
        <v>#NUM!</v>
      </c>
    </row>
    <row r="179" spans="4:6" x14ac:dyDescent="0.2">
      <c r="D179" s="3"/>
      <c r="E179" s="5"/>
      <c r="F179" s="5" t="e">
        <f>_xll.qlIndexAddFixings($B$1,D179,E179/100,TRUE,E179)</f>
        <v>#NUM!</v>
      </c>
    </row>
    <row r="180" spans="4:6" x14ac:dyDescent="0.2">
      <c r="D180" s="3"/>
      <c r="E180" s="5"/>
      <c r="F180" s="5" t="e">
        <f>_xll.qlIndexAddFixings($B$1,D180,E180/100,TRUE,E180)</f>
        <v>#NUM!</v>
      </c>
    </row>
    <row r="181" spans="4:6" x14ac:dyDescent="0.2">
      <c r="D181" s="3"/>
      <c r="E181" s="5"/>
      <c r="F181" s="5" t="e">
        <f>_xll.qlIndexAddFixings($B$1,D181,E181/100,TRUE,E181)</f>
        <v>#NUM!</v>
      </c>
    </row>
    <row r="182" spans="4:6" x14ac:dyDescent="0.2">
      <c r="D182" s="3"/>
      <c r="E182" s="5"/>
      <c r="F182" s="5" t="e">
        <f>_xll.qlIndexAddFixings($B$1,D182,E182/100,TRUE,E182)</f>
        <v>#NUM!</v>
      </c>
    </row>
    <row r="183" spans="4:6" x14ac:dyDescent="0.2">
      <c r="D183" s="3"/>
      <c r="E183" s="5"/>
      <c r="F183" s="5" t="e">
        <f>_xll.qlIndexAddFixings($B$1,D183,E183/100,TRUE,E183)</f>
        <v>#NUM!</v>
      </c>
    </row>
    <row r="184" spans="4:6" x14ac:dyDescent="0.2">
      <c r="D184" s="3"/>
      <c r="E184" s="5"/>
      <c r="F184" s="5" t="e">
        <f>_xll.qlIndexAddFixings($B$1,D184,E184/100,TRUE,E184)</f>
        <v>#NUM!</v>
      </c>
    </row>
    <row r="185" spans="4:6" x14ac:dyDescent="0.2">
      <c r="D185" s="3"/>
      <c r="E185" s="5"/>
      <c r="F185" s="5" t="e">
        <f>_xll.qlIndexAddFixings($B$1,D185,E185/100,TRUE,E185)</f>
        <v>#NUM!</v>
      </c>
    </row>
    <row r="186" spans="4:6" x14ac:dyDescent="0.2">
      <c r="D186" s="3"/>
      <c r="E186" s="5"/>
      <c r="F186" s="5" t="e">
        <f>_xll.qlIndexAddFixings($B$1,D186,E186/100,TRUE,E186)</f>
        <v>#NUM!</v>
      </c>
    </row>
    <row r="187" spans="4:6" x14ac:dyDescent="0.2">
      <c r="D187" s="3"/>
      <c r="E187" s="5"/>
      <c r="F187" s="5" t="e">
        <f>_xll.qlIndexAddFixings($B$1,D187,E187/100,TRUE,E187)</f>
        <v>#NUM!</v>
      </c>
    </row>
    <row r="188" spans="4:6" x14ac:dyDescent="0.2">
      <c r="D188" s="3"/>
      <c r="E188" s="5"/>
      <c r="F188" s="5" t="e">
        <f>_xll.qlIndexAddFixings($B$1,D188,E188/100,TRUE,E188)</f>
        <v>#NUM!</v>
      </c>
    </row>
    <row r="189" spans="4:6" x14ac:dyDescent="0.2">
      <c r="D189" s="3"/>
      <c r="E189" s="5"/>
      <c r="F189" s="5" t="e">
        <f>_xll.qlIndexAddFixings($B$1,D189,E189/100,TRUE,E189)</f>
        <v>#NUM!</v>
      </c>
    </row>
    <row r="190" spans="4:6" x14ac:dyDescent="0.2">
      <c r="D190" s="3"/>
      <c r="E190" s="5"/>
      <c r="F190" s="5" t="e">
        <f>_xll.qlIndexAddFixings($B$1,D190,E190/100,TRUE,E190)</f>
        <v>#NUM!</v>
      </c>
    </row>
    <row r="191" spans="4:6" x14ac:dyDescent="0.2">
      <c r="D191" s="3"/>
      <c r="E191" s="5"/>
      <c r="F191" s="5" t="e">
        <f>_xll.qlIndexAddFixings($B$1,D191,E191/100,TRUE,E191)</f>
        <v>#NUM!</v>
      </c>
    </row>
    <row r="192" spans="4:6" x14ac:dyDescent="0.2">
      <c r="D192" s="3"/>
      <c r="E192" s="5"/>
      <c r="F192" s="5" t="e">
        <f>_xll.qlIndexAddFixings($B$1,D192,E192/100,TRUE,E192)</f>
        <v>#NUM!</v>
      </c>
    </row>
    <row r="193" spans="4:6" x14ac:dyDescent="0.2">
      <c r="D193" s="3"/>
      <c r="E193" s="5"/>
      <c r="F193" s="5" t="e">
        <f>_xll.qlIndexAddFixings($B$1,D193,E193/100,TRUE,E193)</f>
        <v>#NUM!</v>
      </c>
    </row>
    <row r="194" spans="4:6" x14ac:dyDescent="0.2">
      <c r="D194" s="3"/>
      <c r="E194" s="5"/>
      <c r="F194" s="5" t="e">
        <f>_xll.qlIndexAddFixings($B$1,D194,E194/100,TRUE,E194)</f>
        <v>#NUM!</v>
      </c>
    </row>
    <row r="195" spans="4:6" x14ac:dyDescent="0.2">
      <c r="D195" s="3"/>
      <c r="E195" s="5"/>
      <c r="F195" s="5" t="e">
        <f>_xll.qlIndexAddFixings($B$1,D195,E195/100,TRUE,E195)</f>
        <v>#NUM!</v>
      </c>
    </row>
    <row r="196" spans="4:6" x14ac:dyDescent="0.2">
      <c r="D196" s="3"/>
      <c r="E196" s="5"/>
      <c r="F196" s="5" t="e">
        <f>_xll.qlIndexAddFixings($B$1,D196,E196/100,TRUE,E196)</f>
        <v>#NUM!</v>
      </c>
    </row>
    <row r="197" spans="4:6" x14ac:dyDescent="0.2">
      <c r="D197" s="3"/>
      <c r="E197" s="5"/>
      <c r="F197" s="5" t="e">
        <f>_xll.qlIndexAddFixings($B$1,D197,E197/100,TRUE,E197)</f>
        <v>#NUM!</v>
      </c>
    </row>
    <row r="198" spans="4:6" x14ac:dyDescent="0.2">
      <c r="D198" s="3"/>
      <c r="E198" s="5"/>
      <c r="F198" s="5" t="e">
        <f>_xll.qlIndexAddFixings($B$1,D198,E198/100,TRUE,E198)</f>
        <v>#NUM!</v>
      </c>
    </row>
    <row r="199" spans="4:6" x14ac:dyDescent="0.2">
      <c r="D199" s="3"/>
      <c r="E199" s="5"/>
      <c r="F199" s="5" t="e">
        <f>_xll.qlIndexAddFixings($B$1,D199,E199/100,TRUE,E199)</f>
        <v>#NUM!</v>
      </c>
    </row>
    <row r="200" spans="4:6" x14ac:dyDescent="0.2">
      <c r="D200" s="3"/>
      <c r="E200" s="5"/>
      <c r="F200" s="5" t="e">
        <f>_xll.qlIndexAddFixings($B$1,D200,E200/100,TRUE,E200)</f>
        <v>#NUM!</v>
      </c>
    </row>
    <row r="201" spans="4:6" x14ac:dyDescent="0.2">
      <c r="D201" s="3"/>
      <c r="E201" s="5"/>
      <c r="F201" s="5" t="e">
        <f>_xll.qlIndexAddFixings($B$1,D201,E201/100,TRUE,E201)</f>
        <v>#NUM!</v>
      </c>
    </row>
    <row r="202" spans="4:6" x14ac:dyDescent="0.2">
      <c r="D202" s="3"/>
      <c r="E202" s="5"/>
      <c r="F202" s="5" t="e">
        <f>_xll.qlIndexAddFixings($B$1,D202,E202/100,TRUE,E202)</f>
        <v>#NUM!</v>
      </c>
    </row>
    <row r="203" spans="4:6" x14ac:dyDescent="0.2">
      <c r="D203" s="3"/>
      <c r="E203" s="5"/>
      <c r="F203" s="5" t="e">
        <f>_xll.qlIndexAddFixings($B$1,D203,E203/100,TRUE,E203)</f>
        <v>#NUM!</v>
      </c>
    </row>
    <row r="204" spans="4:6" x14ac:dyDescent="0.2">
      <c r="D204" s="3"/>
      <c r="E204" s="5"/>
      <c r="F204" s="5" t="e">
        <f>_xll.qlIndexAddFixings($B$1,D204,E204/100,TRUE,E204)</f>
        <v>#NUM!</v>
      </c>
    </row>
    <row r="205" spans="4:6" x14ac:dyDescent="0.2">
      <c r="D205" s="3"/>
      <c r="E205" s="5"/>
      <c r="F205" s="5" t="e">
        <f>_xll.qlIndexAddFixings($B$1,D205,E205/100,TRUE,E205)</f>
        <v>#NUM!</v>
      </c>
    </row>
    <row r="206" spans="4:6" x14ac:dyDescent="0.2">
      <c r="D206" s="3"/>
      <c r="E206" s="5"/>
      <c r="F206" s="5" t="e">
        <f>_xll.qlIndexAddFixings($B$1,D206,E206/100,TRUE,E206)</f>
        <v>#NUM!</v>
      </c>
    </row>
    <row r="207" spans="4:6" x14ac:dyDescent="0.2">
      <c r="D207" s="3"/>
      <c r="E207" s="5"/>
      <c r="F207" s="5" t="e">
        <f>_xll.qlIndexAddFixings($B$1,D207,E207/100,TRUE,E207)</f>
        <v>#NUM!</v>
      </c>
    </row>
    <row r="208" spans="4:6" x14ac:dyDescent="0.2">
      <c r="D208" s="3"/>
      <c r="E208" s="5"/>
      <c r="F208" s="5" t="e">
        <f>_xll.qlIndexAddFixings($B$1,D208,E208/100,TRUE,E208)</f>
        <v>#NUM!</v>
      </c>
    </row>
    <row r="209" spans="4:6" x14ac:dyDescent="0.2">
      <c r="D209" s="3"/>
      <c r="E209" s="5"/>
      <c r="F209" s="5" t="e">
        <f>_xll.qlIndexAddFixings($B$1,D209,E209/100,TRUE,E209)</f>
        <v>#NUM!</v>
      </c>
    </row>
    <row r="210" spans="4:6" x14ac:dyDescent="0.2">
      <c r="D210" s="3"/>
      <c r="E210" s="5"/>
      <c r="F210" s="5" t="e">
        <f>_xll.qlIndexAddFixings($B$1,D210,E210/100,TRUE,E210)</f>
        <v>#NUM!</v>
      </c>
    </row>
    <row r="211" spans="4:6" x14ac:dyDescent="0.2">
      <c r="D211" s="3"/>
      <c r="E211" s="5"/>
      <c r="F211" s="5" t="e">
        <f>_xll.qlIndexAddFixings($B$1,D211,E211/100,TRUE,E211)</f>
        <v>#NUM!</v>
      </c>
    </row>
    <row r="212" spans="4:6" x14ac:dyDescent="0.2">
      <c r="D212" s="3"/>
      <c r="E212" s="5"/>
      <c r="F212" s="5" t="e">
        <f>_xll.qlIndexAddFixings($B$1,D212,E212/100,TRUE,E212)</f>
        <v>#NUM!</v>
      </c>
    </row>
    <row r="213" spans="4:6" x14ac:dyDescent="0.2">
      <c r="D213" s="3"/>
      <c r="E213" s="5"/>
      <c r="F213" s="5" t="e">
        <f>_xll.qlIndexAddFixings($B$1,D213,E213/100,TRUE,E213)</f>
        <v>#NUM!</v>
      </c>
    </row>
    <row r="214" spans="4:6" x14ac:dyDescent="0.2">
      <c r="D214" s="3"/>
      <c r="E214" s="5"/>
      <c r="F214" s="5" t="e">
        <f>_xll.qlIndexAddFixings($B$1,D214,E214/100,TRUE,E214)</f>
        <v>#NUM!</v>
      </c>
    </row>
    <row r="215" spans="4:6" x14ac:dyDescent="0.2">
      <c r="D215" s="3"/>
      <c r="E215" s="5"/>
      <c r="F215" s="5" t="e">
        <f>_xll.qlIndexAddFixings($B$1,D215,E215/100,TRUE,E215)</f>
        <v>#NUM!</v>
      </c>
    </row>
    <row r="216" spans="4:6" x14ac:dyDescent="0.2">
      <c r="D216" s="3"/>
      <c r="E216" s="5"/>
      <c r="F216" s="5" t="e">
        <f>_xll.qlIndexAddFixings($B$1,D216,E216/100,TRUE,E216)</f>
        <v>#NUM!</v>
      </c>
    </row>
    <row r="217" spans="4:6" x14ac:dyDescent="0.2">
      <c r="D217" s="3"/>
      <c r="E217" s="5"/>
      <c r="F217" s="5" t="e">
        <f>_xll.qlIndexAddFixings($B$1,D217,E217/100,TRUE,E217)</f>
        <v>#NUM!</v>
      </c>
    </row>
    <row r="218" spans="4:6" x14ac:dyDescent="0.2">
      <c r="D218" s="3"/>
      <c r="E218" s="5"/>
      <c r="F218" s="5" t="e">
        <f>_xll.qlIndexAddFixings($B$1,D218,E218/100,TRUE,E218)</f>
        <v>#NUM!</v>
      </c>
    </row>
    <row r="219" spans="4:6" x14ac:dyDescent="0.2">
      <c r="D219" s="3"/>
      <c r="E219" s="5"/>
      <c r="F219" s="5" t="e">
        <f>_xll.qlIndexAddFixings($B$1,D219,E219/100,TRUE,E219)</f>
        <v>#NUM!</v>
      </c>
    </row>
    <row r="220" spans="4:6" x14ac:dyDescent="0.2">
      <c r="D220" s="3"/>
      <c r="E220" s="5"/>
      <c r="F220" s="5" t="e">
        <f>_xll.qlIndexAddFixings($B$1,D220,E220/100,TRUE,E220)</f>
        <v>#NUM!</v>
      </c>
    </row>
    <row r="221" spans="4:6" x14ac:dyDescent="0.2">
      <c r="D221" s="3"/>
      <c r="E221" s="5"/>
      <c r="F221" s="5" t="e">
        <f>_xll.qlIndexAddFixings($B$1,D221,E221/100,TRUE,E221)</f>
        <v>#NUM!</v>
      </c>
    </row>
    <row r="222" spans="4:6" x14ac:dyDescent="0.2">
      <c r="D222" s="3"/>
      <c r="E222" s="5"/>
      <c r="F222" s="5" t="e">
        <f>_xll.qlIndexAddFixings($B$1,D222,E222/100,TRUE,E222)</f>
        <v>#NUM!</v>
      </c>
    </row>
    <row r="223" spans="4:6" x14ac:dyDescent="0.2">
      <c r="D223" s="3"/>
      <c r="E223" s="5"/>
      <c r="F223" s="5" t="e">
        <f>_xll.qlIndexAddFixings($B$1,D223,E223/100,TRUE,E223)</f>
        <v>#NUM!</v>
      </c>
    </row>
    <row r="224" spans="4:6" x14ac:dyDescent="0.2">
      <c r="D224" s="3"/>
      <c r="E224" s="5"/>
      <c r="F224" s="5" t="e">
        <f>_xll.qlIndexAddFixings($B$1,D224,E224/100,TRUE,E224)</f>
        <v>#NUM!</v>
      </c>
    </row>
    <row r="225" spans="4:6" x14ac:dyDescent="0.2">
      <c r="D225" s="3"/>
      <c r="E225" s="5"/>
      <c r="F225" s="5" t="e">
        <f>_xll.qlIndexAddFixings($B$1,D225,E225/100,TRUE,E225)</f>
        <v>#NUM!</v>
      </c>
    </row>
    <row r="226" spans="4:6" x14ac:dyDescent="0.2">
      <c r="D226" s="3"/>
      <c r="E226" s="5"/>
      <c r="F226" s="5" t="e">
        <f>_xll.qlIndexAddFixings($B$1,D226,E226/100,TRUE,E226)</f>
        <v>#NUM!</v>
      </c>
    </row>
    <row r="227" spans="4:6" x14ac:dyDescent="0.2">
      <c r="D227" s="3"/>
      <c r="E227" s="5"/>
      <c r="F227" s="5" t="e">
        <f>_xll.qlIndexAddFixings($B$1,D227,E227/100,TRUE,E227)</f>
        <v>#NUM!</v>
      </c>
    </row>
    <row r="228" spans="4:6" x14ac:dyDescent="0.2">
      <c r="D228" s="3"/>
      <c r="E228" s="5"/>
      <c r="F228" s="5" t="e">
        <f>_xll.qlIndexAddFixings($B$1,D228,E228/100,TRUE,E228)</f>
        <v>#NUM!</v>
      </c>
    </row>
    <row r="229" spans="4:6" x14ac:dyDescent="0.2">
      <c r="D229" s="3"/>
      <c r="E229" s="5"/>
      <c r="F229" s="5" t="e">
        <f>_xll.qlIndexAddFixings($B$1,D229,E229/100,TRUE,E229)</f>
        <v>#NUM!</v>
      </c>
    </row>
    <row r="230" spans="4:6" x14ac:dyDescent="0.2">
      <c r="D230" s="3"/>
      <c r="E230" s="5"/>
      <c r="F230" s="5" t="e">
        <f>_xll.qlIndexAddFixings($B$1,D230,E230/100,TRUE,E230)</f>
        <v>#NUM!</v>
      </c>
    </row>
    <row r="231" spans="4:6" x14ac:dyDescent="0.2">
      <c r="D231" s="3"/>
      <c r="E231" s="5"/>
      <c r="F231" s="5" t="e">
        <f>_xll.qlIndexAddFixings($B$1,D231,E231/100,TRUE,E231)</f>
        <v>#NUM!</v>
      </c>
    </row>
    <row r="232" spans="4:6" x14ac:dyDescent="0.2">
      <c r="D232" s="3"/>
      <c r="E232" s="5"/>
      <c r="F232" s="5" t="e">
        <f>_xll.qlIndexAddFixings($B$1,D232,E232/100,TRUE,E232)</f>
        <v>#NUM!</v>
      </c>
    </row>
    <row r="233" spans="4:6" x14ac:dyDescent="0.2">
      <c r="D233" s="3"/>
      <c r="E233" s="5"/>
      <c r="F233" s="5" t="e">
        <f>_xll.qlIndexAddFixings($B$1,D233,E233/100,TRUE,E233)</f>
        <v>#NUM!</v>
      </c>
    </row>
    <row r="234" spans="4:6" x14ac:dyDescent="0.2">
      <c r="D234" s="3"/>
      <c r="E234" s="5"/>
      <c r="F234" s="5" t="e">
        <f>_xll.qlIndexAddFixings($B$1,D234,E234/100,TRUE,E234)</f>
        <v>#NUM!</v>
      </c>
    </row>
    <row r="235" spans="4:6" x14ac:dyDescent="0.2">
      <c r="D235" s="3"/>
      <c r="E235" s="5"/>
      <c r="F235" s="5" t="e">
        <f>_xll.qlIndexAddFixings($B$1,D235,E235/100,TRUE,E235)</f>
        <v>#NUM!</v>
      </c>
    </row>
    <row r="236" spans="4:6" x14ac:dyDescent="0.2">
      <c r="D236" s="3"/>
      <c r="E236" s="5"/>
      <c r="F236" s="5" t="e">
        <f>_xll.qlIndexAddFixings($B$1,D236,E236/100,TRUE,E236)</f>
        <v>#NUM!</v>
      </c>
    </row>
    <row r="237" spans="4:6" x14ac:dyDescent="0.2">
      <c r="D237" s="3"/>
      <c r="E237" s="5"/>
      <c r="F237" s="5" t="e">
        <f>_xll.qlIndexAddFixings($B$1,D237,E237/100,TRUE,E237)</f>
        <v>#NUM!</v>
      </c>
    </row>
    <row r="238" spans="4:6" x14ac:dyDescent="0.2">
      <c r="D238" s="3"/>
      <c r="E238" s="5"/>
      <c r="F238" s="5" t="e">
        <f>_xll.qlIndexAddFixings($B$1,D238,E238/100,TRUE,E238)</f>
        <v>#NUM!</v>
      </c>
    </row>
    <row r="239" spans="4:6" x14ac:dyDescent="0.2">
      <c r="D239" s="3"/>
      <c r="E239" s="5"/>
      <c r="F239" s="5" t="e">
        <f>_xll.qlIndexAddFixings($B$1,D239,E239/100,TRUE,E239)</f>
        <v>#NUM!</v>
      </c>
    </row>
    <row r="240" spans="4:6" x14ac:dyDescent="0.2">
      <c r="D240" s="3"/>
      <c r="E240" s="5"/>
      <c r="F240" s="5" t="e">
        <f>_xll.qlIndexAddFixings($B$1,D240,E240/100,TRUE,E240)</f>
        <v>#NUM!</v>
      </c>
    </row>
    <row r="241" spans="4:6" x14ac:dyDescent="0.2">
      <c r="D241" s="3"/>
      <c r="E241" s="5"/>
      <c r="F241" s="5" t="e">
        <f>_xll.qlIndexAddFixings($B$1,D241,E241/100,TRUE,E241)</f>
        <v>#NUM!</v>
      </c>
    </row>
    <row r="242" spans="4:6" x14ac:dyDescent="0.2">
      <c r="D242" s="3"/>
      <c r="E242" s="5"/>
      <c r="F242" s="5" t="e">
        <f>_xll.qlIndexAddFixings($B$1,D242,E242/100,TRUE,E242)</f>
        <v>#NUM!</v>
      </c>
    </row>
    <row r="243" spans="4:6" x14ac:dyDescent="0.2">
      <c r="D243" s="3"/>
      <c r="E243" s="5"/>
      <c r="F243" s="5" t="e">
        <f>_xll.qlIndexAddFixings($B$1,D243,E243/100,TRUE,E243)</f>
        <v>#NUM!</v>
      </c>
    </row>
    <row r="244" spans="4:6" x14ac:dyDescent="0.2">
      <c r="D244" s="3"/>
      <c r="E244" s="5"/>
      <c r="F244" s="5" t="e">
        <f>_xll.qlIndexAddFixings($B$1,D244,E244/100,TRUE,E244)</f>
        <v>#NUM!</v>
      </c>
    </row>
    <row r="245" spans="4:6" x14ac:dyDescent="0.2">
      <c r="D245" s="3"/>
      <c r="E245" s="5"/>
      <c r="F245" s="5" t="e">
        <f>_xll.qlIndexAddFixings($B$1,D245,E245/100,TRUE,E245)</f>
        <v>#NUM!</v>
      </c>
    </row>
    <row r="246" spans="4:6" x14ac:dyDescent="0.2">
      <c r="D246" s="3"/>
      <c r="E246" s="5"/>
      <c r="F246" s="5" t="e">
        <f>_xll.qlIndexAddFixings($B$1,D246,E246/100,TRUE,E246)</f>
        <v>#NUM!</v>
      </c>
    </row>
    <row r="247" spans="4:6" x14ac:dyDescent="0.2">
      <c r="D247" s="3"/>
      <c r="E247" s="5"/>
      <c r="F247" s="5" t="e">
        <f>_xll.qlIndexAddFixings($B$1,D247,E247/100,TRUE,E247)</f>
        <v>#NUM!</v>
      </c>
    </row>
    <row r="248" spans="4:6" x14ac:dyDescent="0.2">
      <c r="D248" s="3"/>
      <c r="E248" s="5"/>
      <c r="F248" s="5" t="e">
        <f>_xll.qlIndexAddFixings($B$1,D248,E248/100,TRUE,E248)</f>
        <v>#NUM!</v>
      </c>
    </row>
    <row r="249" spans="4:6" x14ac:dyDescent="0.2">
      <c r="D249" s="3"/>
      <c r="E249" s="5"/>
      <c r="F249" s="5" t="e">
        <f>_xll.qlIndexAddFixings($B$1,D249,E249/100,TRUE,E249)</f>
        <v>#NUM!</v>
      </c>
    </row>
    <row r="250" spans="4:6" x14ac:dyDescent="0.2">
      <c r="D250" s="3"/>
      <c r="E250" s="5"/>
      <c r="F250" s="5" t="e">
        <f>_xll.qlIndexAddFixings($B$1,D250,E250/100,TRUE,E250)</f>
        <v>#NUM!</v>
      </c>
    </row>
    <row r="251" spans="4:6" x14ac:dyDescent="0.2">
      <c r="D251" s="3"/>
      <c r="E251" s="5"/>
      <c r="F251" s="5" t="e">
        <f>_xll.qlIndexAddFixings($B$1,D251,E251/100,TRUE,E251)</f>
        <v>#NUM!</v>
      </c>
    </row>
    <row r="252" spans="4:6" x14ac:dyDescent="0.2">
      <c r="D252" s="3"/>
      <c r="E252" s="5"/>
      <c r="F252" s="5" t="e">
        <f>_xll.qlIndexAddFixings($B$1,D252,E252/100,TRUE,E252)</f>
        <v>#NUM!</v>
      </c>
    </row>
    <row r="253" spans="4:6" x14ac:dyDescent="0.2">
      <c r="D253" s="3"/>
      <c r="E253" s="5"/>
      <c r="F253" s="5" t="e">
        <f>_xll.qlIndexAddFixings($B$1,D253,E253/100,TRUE,E253)</f>
        <v>#NUM!</v>
      </c>
    </row>
    <row r="254" spans="4:6" x14ac:dyDescent="0.2">
      <c r="D254" s="3"/>
      <c r="E254" s="5"/>
      <c r="F254" s="5" t="e">
        <f>_xll.qlIndexAddFixings($B$1,D254,E254/100,TRUE,E254)</f>
        <v>#NUM!</v>
      </c>
    </row>
    <row r="255" spans="4:6" x14ac:dyDescent="0.2">
      <c r="D255" s="3"/>
      <c r="E255" s="5"/>
      <c r="F255" s="5" t="e">
        <f>_xll.qlIndexAddFixings($B$1,D255,E255/100,TRUE,E255)</f>
        <v>#NUM!</v>
      </c>
    </row>
    <row r="256" spans="4:6" x14ac:dyDescent="0.2">
      <c r="D256" s="3"/>
      <c r="E256" s="5"/>
      <c r="F256" s="5" t="e">
        <f>_xll.qlIndexAddFixings($B$1,D256,E256/100,TRUE,E256)</f>
        <v>#NUM!</v>
      </c>
    </row>
    <row r="257" spans="4:6" x14ac:dyDescent="0.2">
      <c r="D257" s="3"/>
      <c r="E257" s="5"/>
      <c r="F257" s="5" t="e">
        <f>_xll.qlIndexAddFixings($B$1,D257,E257/100,TRUE,E257)</f>
        <v>#NUM!</v>
      </c>
    </row>
    <row r="258" spans="4:6" x14ac:dyDescent="0.2">
      <c r="D258" s="3"/>
      <c r="E258" s="5"/>
      <c r="F258" s="5" t="e">
        <f>_xll.qlIndexAddFixings($B$1,D258,E258/100,TRUE,E258)</f>
        <v>#NUM!</v>
      </c>
    </row>
    <row r="259" spans="4:6" x14ac:dyDescent="0.2">
      <c r="D259" s="3"/>
      <c r="E259" s="5"/>
      <c r="F259" s="5" t="e">
        <f>_xll.qlIndexAddFixings($B$1,D259,E259/100,TRUE,E259)</f>
        <v>#NUM!</v>
      </c>
    </row>
    <row r="260" spans="4:6" x14ac:dyDescent="0.2">
      <c r="D260" s="364"/>
      <c r="E260" s="364"/>
      <c r="F260" s="364"/>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O283"/>
  <sheetViews>
    <sheetView showGridLines="0" workbookViewId="0"/>
  </sheetViews>
  <sheetFormatPr defaultRowHeight="11.25" x14ac:dyDescent="0.2"/>
  <cols>
    <col min="1" max="1" width="23.7109375" style="293" bestFit="1" customWidth="1"/>
    <col min="2" max="2" width="22.42578125" style="293" customWidth="1"/>
    <col min="3" max="3" width="9.140625" style="293"/>
    <col min="4" max="4" width="19.28515625" style="293" bestFit="1" customWidth="1"/>
    <col min="5" max="5" width="12" style="293" bestFit="1" customWidth="1"/>
    <col min="6" max="16384" width="9.140625" style="293"/>
  </cols>
  <sheetData>
    <row r="1" spans="1:15" x14ac:dyDescent="0.2">
      <c r="A1" s="180" t="s">
        <v>163</v>
      </c>
      <c r="B1" s="188" t="s">
        <v>172</v>
      </c>
    </row>
    <row r="2" spans="1:15" x14ac:dyDescent="0.2">
      <c r="A2" s="180" t="s">
        <v>174</v>
      </c>
      <c r="B2" s="188" t="s">
        <v>173</v>
      </c>
    </row>
    <row r="3" spans="1:15" x14ac:dyDescent="0.2">
      <c r="A3" s="180" t="s">
        <v>151</v>
      </c>
      <c r="B3" s="189">
        <f>_xll.qlCalendarAdvance("TARGET",B4,"-13M","f",FALSE,Trigger)</f>
        <v>42156</v>
      </c>
      <c r="D3" s="9" t="str">
        <f>_xll.RHistory(B2,B7:B8,B5,,"CH:In;Fd TSREPEAT:N SORT:"&amp;B6,D4)</f>
        <v>Paused at 17:15:04</v>
      </c>
      <c r="E3" s="9"/>
    </row>
    <row r="4" spans="1:15" x14ac:dyDescent="0.2">
      <c r="A4" s="180" t="s">
        <v>152</v>
      </c>
      <c r="B4" s="188">
        <f>_xll.qlSettingsEvaluationDate(Trigger)</f>
        <v>42551</v>
      </c>
      <c r="D4" s="7" t="s">
        <v>173</v>
      </c>
      <c r="E4" s="7" t="s">
        <v>173</v>
      </c>
    </row>
    <row r="5" spans="1:15" ht="24" customHeight="1" x14ac:dyDescent="0.2">
      <c r="A5" s="180" t="s">
        <v>153</v>
      </c>
      <c r="B5" s="190" t="str">
        <f>"START:"&amp;B3&amp; " END:"&amp;B4&amp;" INTERVAL:1D"</f>
        <v>START:42156 END:42551 INTERVAL:1D</v>
      </c>
      <c r="D5" s="8" t="s">
        <v>159</v>
      </c>
      <c r="E5" s="8" t="s">
        <v>160</v>
      </c>
      <c r="F5" s="10" t="s">
        <v>139</v>
      </c>
    </row>
    <row r="6" spans="1:15" ht="15" x14ac:dyDescent="0.25">
      <c r="A6" s="180" t="s">
        <v>154</v>
      </c>
      <c r="B6" s="188" t="s">
        <v>155</v>
      </c>
      <c r="D6" s="2">
        <v>42551</v>
      </c>
      <c r="E6" s="11">
        <v>-0.32900000000000001</v>
      </c>
      <c r="F6" s="4" t="b">
        <f>_xll.qlIndexAddFixings($B$1,D6,E6/100,TRUE,E6)</f>
        <v>1</v>
      </c>
      <c r="O6" s="365"/>
    </row>
    <row r="7" spans="1:15" x14ac:dyDescent="0.2">
      <c r="A7" s="184" t="s">
        <v>161</v>
      </c>
      <c r="B7" s="191" t="s">
        <v>156</v>
      </c>
      <c r="D7" s="3">
        <v>42550</v>
      </c>
      <c r="E7" s="12">
        <v>-0.33100000000000002</v>
      </c>
      <c r="F7" s="5" t="b">
        <f>_xll.qlIndexAddFixings($B$1,D7,E7/100,TRUE,E7)</f>
        <v>1</v>
      </c>
    </row>
    <row r="8" spans="1:15" x14ac:dyDescent="0.2">
      <c r="A8" s="186"/>
      <c r="B8" s="192" t="s">
        <v>157</v>
      </c>
      <c r="D8" s="3">
        <v>42549</v>
      </c>
      <c r="E8" s="12">
        <v>-0.32100000000000001</v>
      </c>
      <c r="F8" s="5" t="b">
        <f>_xll.qlIndexAddFixings($B$1,D8,E8/100,TRUE,E8)</f>
        <v>1</v>
      </c>
    </row>
    <row r="9" spans="1:15" x14ac:dyDescent="0.2">
      <c r="D9" s="3">
        <v>42548</v>
      </c>
      <c r="E9" s="12">
        <v>-0.33300000000000002</v>
      </c>
      <c r="F9" s="5" t="b">
        <f>_xll.qlIndexAddFixings($B$1,D9,E9/100,TRUE,E9)</f>
        <v>1</v>
      </c>
    </row>
    <row r="10" spans="1:15" x14ac:dyDescent="0.2">
      <c r="D10" s="3">
        <v>42545</v>
      </c>
      <c r="E10" s="12">
        <v>-0.315</v>
      </c>
      <c r="F10" s="5" t="b">
        <f>_xll.qlIndexAddFixings($B$1,D10,E10/100,TRUE,E10)</f>
        <v>1</v>
      </c>
    </row>
    <row r="11" spans="1:15" x14ac:dyDescent="0.2">
      <c r="D11" s="3">
        <v>42544</v>
      </c>
      <c r="E11" s="12">
        <v>-0.29499999999999998</v>
      </c>
      <c r="F11" s="5" t="b">
        <f>_xll.qlIndexAddFixings($B$1,D11,E11/100,TRUE,E11)</f>
        <v>1</v>
      </c>
    </row>
    <row r="12" spans="1:15" x14ac:dyDescent="0.2">
      <c r="D12" s="3">
        <v>42543</v>
      </c>
      <c r="E12" s="12">
        <v>-0.29299999999999998</v>
      </c>
      <c r="F12" s="5" t="b">
        <f>_xll.qlIndexAddFixings($B$1,D12,E12/100,TRUE,E12)</f>
        <v>1</v>
      </c>
    </row>
    <row r="13" spans="1:15" x14ac:dyDescent="0.2">
      <c r="D13" s="3">
        <v>42542</v>
      </c>
      <c r="E13" s="12">
        <v>-0.28999999999999998</v>
      </c>
      <c r="F13" s="5" t="b">
        <f>_xll.qlIndexAddFixings($B$1,D13,E13/100,TRUE,E13)</f>
        <v>1</v>
      </c>
    </row>
    <row r="14" spans="1:15" x14ac:dyDescent="0.2">
      <c r="D14" s="3">
        <v>42541</v>
      </c>
      <c r="E14" s="12">
        <v>-0.28899999999999998</v>
      </c>
      <c r="F14" s="5" t="b">
        <f>_xll.qlIndexAddFixings($B$1,D14,E14/100,TRUE,E14)</f>
        <v>1</v>
      </c>
    </row>
    <row r="15" spans="1:15" x14ac:dyDescent="0.2">
      <c r="D15" s="3">
        <v>42538</v>
      </c>
      <c r="E15" s="12">
        <v>-0.28499999999999998</v>
      </c>
      <c r="F15" s="5" t="b">
        <f>_xll.qlIndexAddFixings($B$1,D15,E15/100,TRUE,E15)</f>
        <v>1</v>
      </c>
    </row>
    <row r="16" spans="1:15" x14ac:dyDescent="0.2">
      <c r="D16" s="3">
        <v>42537</v>
      </c>
      <c r="E16" s="12">
        <v>-0.28399999999999997</v>
      </c>
      <c r="F16" s="5" t="b">
        <f>_xll.qlIndexAddFixings($B$1,D16,E16/100,TRUE,E16)</f>
        <v>1</v>
      </c>
    </row>
    <row r="17" spans="4:6" x14ac:dyDescent="0.2">
      <c r="D17" s="3">
        <v>42536</v>
      </c>
      <c r="E17" s="12">
        <v>-0.27700000000000002</v>
      </c>
      <c r="F17" s="5" t="b">
        <f>_xll.qlIndexAddFixings($B$1,D17,E17/100,TRUE,E17)</f>
        <v>1</v>
      </c>
    </row>
    <row r="18" spans="4:6" x14ac:dyDescent="0.2">
      <c r="D18" s="3">
        <v>42535</v>
      </c>
      <c r="E18" s="12">
        <v>-0.27700000000000002</v>
      </c>
      <c r="F18" s="5" t="b">
        <f>_xll.qlIndexAddFixings($B$1,D18,E18/100,TRUE,E18)</f>
        <v>1</v>
      </c>
    </row>
    <row r="19" spans="4:6" x14ac:dyDescent="0.2">
      <c r="D19" s="3">
        <v>42534</v>
      </c>
      <c r="E19" s="12">
        <v>-0.27700000000000002</v>
      </c>
      <c r="F19" s="5" t="b">
        <f>_xll.qlIndexAddFixings($B$1,D19,E19/100,TRUE,E19)</f>
        <v>1</v>
      </c>
    </row>
    <row r="20" spans="4:6" x14ac:dyDescent="0.2">
      <c r="D20" s="3">
        <v>42531</v>
      </c>
      <c r="E20" s="12">
        <v>-0.27300000000000002</v>
      </c>
      <c r="F20" s="5" t="b">
        <f>_xll.qlIndexAddFixings($B$1,D20,E20/100,TRUE,E20)</f>
        <v>1</v>
      </c>
    </row>
    <row r="21" spans="4:6" x14ac:dyDescent="0.2">
      <c r="D21" s="3">
        <v>42530</v>
      </c>
      <c r="E21" s="12">
        <v>-0.27900000000000003</v>
      </c>
      <c r="F21" s="5" t="b">
        <f>_xll.qlIndexAddFixings($B$1,D21,E21/100,TRUE,E21)</f>
        <v>1</v>
      </c>
    </row>
    <row r="22" spans="4:6" x14ac:dyDescent="0.2">
      <c r="D22" s="3">
        <v>42529</v>
      </c>
      <c r="E22" s="12">
        <v>-0.27700000000000002</v>
      </c>
      <c r="F22" s="5" t="b">
        <f>_xll.qlIndexAddFixings($B$1,D22,E22/100,TRUE,E22)</f>
        <v>1</v>
      </c>
    </row>
    <row r="23" spans="4:6" x14ac:dyDescent="0.2">
      <c r="D23" s="3">
        <v>42528</v>
      </c>
      <c r="E23" s="12">
        <v>-0.28100000000000003</v>
      </c>
      <c r="F23" s="5" t="b">
        <f>_xll.qlIndexAddFixings($B$1,D23,E23/100,TRUE,E23)</f>
        <v>1</v>
      </c>
    </row>
    <row r="24" spans="4:6" x14ac:dyDescent="0.2">
      <c r="D24" s="3">
        <v>42527</v>
      </c>
      <c r="E24" s="12">
        <v>-0.28199999999999997</v>
      </c>
      <c r="F24" s="5" t="b">
        <f>_xll.qlIndexAddFixings($B$1,D24,E24/100,TRUE,E24)</f>
        <v>1</v>
      </c>
    </row>
    <row r="25" spans="4:6" x14ac:dyDescent="0.2">
      <c r="D25" s="3">
        <v>42524</v>
      </c>
      <c r="E25" s="12">
        <v>-0.28000000000000003</v>
      </c>
      <c r="F25" s="5" t="b">
        <f>_xll.qlIndexAddFixings($B$1,D25,E25/100,TRUE,E25)</f>
        <v>1</v>
      </c>
    </row>
    <row r="26" spans="4:6" x14ac:dyDescent="0.2">
      <c r="D26" s="3">
        <v>42523</v>
      </c>
      <c r="E26" s="12">
        <v>-0.27900000000000003</v>
      </c>
      <c r="F26" s="5" t="b">
        <f>_xll.qlIndexAddFixings($B$1,D26,E26/100,TRUE,E26)</f>
        <v>1</v>
      </c>
    </row>
    <row r="27" spans="4:6" x14ac:dyDescent="0.2">
      <c r="D27" s="3">
        <v>42522</v>
      </c>
      <c r="E27" s="12">
        <v>-0.28499999999999998</v>
      </c>
      <c r="F27" s="5" t="b">
        <f>_xll.qlIndexAddFixings($B$1,D27,E27/100,TRUE,E27)</f>
        <v>1</v>
      </c>
    </row>
    <row r="28" spans="4:6" x14ac:dyDescent="0.2">
      <c r="D28" s="3">
        <v>42521</v>
      </c>
      <c r="E28" s="12">
        <v>-0.28199999999999997</v>
      </c>
      <c r="F28" s="5" t="b">
        <f>_xll.qlIndexAddFixings($B$1,D28,E28/100,TRUE,E28)</f>
        <v>1</v>
      </c>
    </row>
    <row r="29" spans="4:6" x14ac:dyDescent="0.2">
      <c r="D29" s="3">
        <v>42520</v>
      </c>
      <c r="E29" s="12">
        <v>-0.28399999999999997</v>
      </c>
      <c r="F29" s="5" t="b">
        <f>_xll.qlIndexAddFixings($B$1,D29,E29/100,TRUE,E29)</f>
        <v>1</v>
      </c>
    </row>
    <row r="30" spans="4:6" x14ac:dyDescent="0.2">
      <c r="D30" s="3">
        <v>42517</v>
      </c>
      <c r="E30" s="12">
        <v>-0.28199999999999997</v>
      </c>
      <c r="F30" s="5" t="b">
        <f>_xll.qlIndexAddFixings($B$1,D30,E30/100,TRUE,E30)</f>
        <v>1</v>
      </c>
    </row>
    <row r="31" spans="4:6" x14ac:dyDescent="0.2">
      <c r="D31" s="3">
        <v>42516</v>
      </c>
      <c r="E31" s="12">
        <v>-0.28000000000000003</v>
      </c>
      <c r="F31" s="5" t="b">
        <f>_xll.qlIndexAddFixings($B$1,D31,E31/100,TRUE,E31)</f>
        <v>1</v>
      </c>
    </row>
    <row r="32" spans="4:6" x14ac:dyDescent="0.2">
      <c r="D32" s="3">
        <v>42515</v>
      </c>
      <c r="E32" s="12">
        <v>-0.27600000000000002</v>
      </c>
      <c r="F32" s="5" t="b">
        <f>_xll.qlIndexAddFixings($B$1,D32,E32/100,TRUE,E32)</f>
        <v>1</v>
      </c>
    </row>
    <row r="33" spans="4:6" x14ac:dyDescent="0.2">
      <c r="D33" s="3">
        <v>42514</v>
      </c>
      <c r="E33" s="12">
        <v>-0.27800000000000002</v>
      </c>
      <c r="F33" s="5" t="b">
        <f>_xll.qlIndexAddFixings($B$1,D33,E33/100,TRUE,E33)</f>
        <v>1</v>
      </c>
    </row>
    <row r="34" spans="4:6" x14ac:dyDescent="0.2">
      <c r="D34" s="3">
        <v>42513</v>
      </c>
      <c r="E34" s="12">
        <v>-0.27700000000000002</v>
      </c>
      <c r="F34" s="5" t="b">
        <f>_xll.qlIndexAddFixings($B$1,D34,E34/100,TRUE,E34)</f>
        <v>1</v>
      </c>
    </row>
    <row r="35" spans="4:6" x14ac:dyDescent="0.2">
      <c r="D35" s="3">
        <v>42510</v>
      </c>
      <c r="E35" s="12">
        <v>-0.27200000000000002</v>
      </c>
      <c r="F35" s="5" t="b">
        <f>_xll.qlIndexAddFixings($B$1,D35,E35/100,TRUE,E35)</f>
        <v>1</v>
      </c>
    </row>
    <row r="36" spans="4:6" x14ac:dyDescent="0.2">
      <c r="D36" s="3">
        <v>42509</v>
      </c>
      <c r="E36" s="12">
        <v>-0.27</v>
      </c>
      <c r="F36" s="5" t="b">
        <f>_xll.qlIndexAddFixings($B$1,D36,E36/100,TRUE,E36)</f>
        <v>1</v>
      </c>
    </row>
    <row r="37" spans="4:6" x14ac:dyDescent="0.2">
      <c r="D37" s="3">
        <v>42508</v>
      </c>
      <c r="E37" s="12">
        <v>-0.27300000000000002</v>
      </c>
      <c r="F37" s="5" t="b">
        <f>_xll.qlIndexAddFixings($B$1,D37,E37/100,TRUE,E37)</f>
        <v>1</v>
      </c>
    </row>
    <row r="38" spans="4:6" x14ac:dyDescent="0.2">
      <c r="D38" s="3">
        <v>42507</v>
      </c>
      <c r="E38" s="12">
        <v>-0.27300000000000002</v>
      </c>
      <c r="F38" s="5" t="b">
        <f>_xll.qlIndexAddFixings($B$1,D38,E38/100,TRUE,E38)</f>
        <v>1</v>
      </c>
    </row>
    <row r="39" spans="4:6" x14ac:dyDescent="0.2">
      <c r="D39" s="3">
        <v>42506</v>
      </c>
      <c r="E39" s="12">
        <v>-0.27900000000000003</v>
      </c>
      <c r="F39" s="5" t="b">
        <f>_xll.qlIndexAddFixings($B$1,D39,E39/100,TRUE,E39)</f>
        <v>1</v>
      </c>
    </row>
    <row r="40" spans="4:6" x14ac:dyDescent="0.2">
      <c r="D40" s="3">
        <v>42503</v>
      </c>
      <c r="E40" s="12">
        <v>-0.28000000000000003</v>
      </c>
      <c r="F40" s="5" t="b">
        <f>_xll.qlIndexAddFixings($B$1,D40,E40/100,TRUE,E40)</f>
        <v>1</v>
      </c>
    </row>
    <row r="41" spans="4:6" x14ac:dyDescent="0.2">
      <c r="D41" s="3">
        <v>42502</v>
      </c>
      <c r="E41" s="12">
        <v>-0.28399999999999997</v>
      </c>
      <c r="F41" s="5" t="b">
        <f>_xll.qlIndexAddFixings($B$1,D41,E41/100,TRUE,E41)</f>
        <v>1</v>
      </c>
    </row>
    <row r="42" spans="4:6" x14ac:dyDescent="0.2">
      <c r="D42" s="3">
        <v>42501</v>
      </c>
      <c r="E42" s="12">
        <v>-0.28299999999999997</v>
      </c>
      <c r="F42" s="5" t="b">
        <f>_xll.qlIndexAddFixings($B$1,D42,E42/100,TRUE,E42)</f>
        <v>1</v>
      </c>
    </row>
    <row r="43" spans="4:6" x14ac:dyDescent="0.2">
      <c r="D43" s="3">
        <v>42500</v>
      </c>
      <c r="E43" s="12">
        <v>-0.28100000000000003</v>
      </c>
      <c r="F43" s="5" t="b">
        <f>_xll.qlIndexAddFixings($B$1,D43,E43/100,TRUE,E43)</f>
        <v>1</v>
      </c>
    </row>
    <row r="44" spans="4:6" x14ac:dyDescent="0.2">
      <c r="D44" s="3">
        <v>42499</v>
      </c>
      <c r="E44" s="12">
        <v>-0.28000000000000003</v>
      </c>
      <c r="F44" s="5" t="b">
        <f>_xll.qlIndexAddFixings($B$1,D44,E44/100,TRUE,E44)</f>
        <v>1</v>
      </c>
    </row>
    <row r="45" spans="4:6" x14ac:dyDescent="0.2">
      <c r="D45" s="3">
        <v>42496</v>
      </c>
      <c r="E45" s="12">
        <v>-0.27700000000000002</v>
      </c>
      <c r="F45" s="5" t="b">
        <f>_xll.qlIndexAddFixings($B$1,D45,E45/100,TRUE,E45)</f>
        <v>1</v>
      </c>
    </row>
    <row r="46" spans="4:6" x14ac:dyDescent="0.2">
      <c r="D46" s="3">
        <v>42495</v>
      </c>
      <c r="E46" s="12">
        <v>-0.27300000000000002</v>
      </c>
      <c r="F46" s="5" t="b">
        <f>_xll.qlIndexAddFixings($B$1,D46,E46/100,TRUE,E46)</f>
        <v>1</v>
      </c>
    </row>
    <row r="47" spans="4:6" x14ac:dyDescent="0.2">
      <c r="D47" s="3">
        <v>42494</v>
      </c>
      <c r="E47" s="12">
        <v>-0.27200000000000002</v>
      </c>
      <c r="F47" s="5" t="b">
        <f>_xll.qlIndexAddFixings($B$1,D47,E47/100,TRUE,E47)</f>
        <v>1</v>
      </c>
    </row>
    <row r="48" spans="4:6" x14ac:dyDescent="0.2">
      <c r="D48" s="3">
        <v>42493</v>
      </c>
      <c r="E48" s="12">
        <v>-0.27100000000000002</v>
      </c>
      <c r="F48" s="5" t="b">
        <f>_xll.qlIndexAddFixings($B$1,D48,E48/100,TRUE,E48)</f>
        <v>1</v>
      </c>
    </row>
    <row r="49" spans="4:6" x14ac:dyDescent="0.2">
      <c r="D49" s="3">
        <v>42492</v>
      </c>
      <c r="E49" s="12">
        <v>-0.27100000000000002</v>
      </c>
      <c r="F49" s="5" t="b">
        <f>_xll.qlIndexAddFixings($B$1,D49,E49/100,TRUE,E49)</f>
        <v>1</v>
      </c>
    </row>
    <row r="50" spans="4:6" x14ac:dyDescent="0.2">
      <c r="D50" s="3">
        <v>42489</v>
      </c>
      <c r="E50" s="12">
        <v>-0.27400000000000002</v>
      </c>
      <c r="F50" s="5" t="b">
        <f>_xll.qlIndexAddFixings($B$1,D50,E50/100,TRUE,E50)</f>
        <v>1</v>
      </c>
    </row>
    <row r="51" spans="4:6" x14ac:dyDescent="0.2">
      <c r="D51" s="3">
        <v>42488</v>
      </c>
      <c r="E51" s="12">
        <v>-0.27700000000000002</v>
      </c>
      <c r="F51" s="5" t="b">
        <f>_xll.qlIndexAddFixings($B$1,D51,E51/100,TRUE,E51)</f>
        <v>1</v>
      </c>
    </row>
    <row r="52" spans="4:6" x14ac:dyDescent="0.2">
      <c r="D52" s="3">
        <v>42487</v>
      </c>
      <c r="E52" s="12">
        <v>-0.27500000000000002</v>
      </c>
      <c r="F52" s="5" t="b">
        <f>_xll.qlIndexAddFixings($B$1,D52,E52/100,TRUE,E52)</f>
        <v>1</v>
      </c>
    </row>
    <row r="53" spans="4:6" x14ac:dyDescent="0.2">
      <c r="D53" s="3">
        <v>42486</v>
      </c>
      <c r="E53" s="12">
        <v>-0.27400000000000002</v>
      </c>
      <c r="F53" s="5" t="b">
        <f>_xll.qlIndexAddFixings($B$1,D53,E53/100,TRUE,E53)</f>
        <v>1</v>
      </c>
    </row>
    <row r="54" spans="4:6" x14ac:dyDescent="0.2">
      <c r="D54" s="3">
        <v>42485</v>
      </c>
      <c r="E54" s="12">
        <v>-0.27400000000000002</v>
      </c>
      <c r="F54" s="5" t="b">
        <f>_xll.qlIndexAddFixings($B$1,D54,E54/100,TRUE,E54)</f>
        <v>1</v>
      </c>
    </row>
    <row r="55" spans="4:6" x14ac:dyDescent="0.2">
      <c r="D55" s="3">
        <v>42482</v>
      </c>
      <c r="E55" s="12">
        <v>-0.27200000000000002</v>
      </c>
      <c r="F55" s="5" t="b">
        <f>_xll.qlIndexAddFixings($B$1,D55,E55/100,TRUE,E55)</f>
        <v>1</v>
      </c>
    </row>
    <row r="56" spans="4:6" x14ac:dyDescent="0.2">
      <c r="D56" s="3">
        <v>42481</v>
      </c>
      <c r="E56" s="12">
        <v>-0.27200000000000002</v>
      </c>
      <c r="F56" s="5" t="b">
        <f>_xll.qlIndexAddFixings($B$1,D56,E56/100,TRUE,E56)</f>
        <v>1</v>
      </c>
    </row>
    <row r="57" spans="4:6" x14ac:dyDescent="0.2">
      <c r="D57" s="3">
        <v>42480</v>
      </c>
      <c r="E57" s="12">
        <v>-0.27300000000000002</v>
      </c>
      <c r="F57" s="5" t="b">
        <f>_xll.qlIndexAddFixings($B$1,D57,E57/100,TRUE,E57)</f>
        <v>1</v>
      </c>
    </row>
    <row r="58" spans="4:6" x14ac:dyDescent="0.2">
      <c r="D58" s="3">
        <v>42479</v>
      </c>
      <c r="E58" s="12">
        <v>-0.27200000000000002</v>
      </c>
      <c r="F58" s="5" t="b">
        <f>_xll.qlIndexAddFixings($B$1,D58,E58/100,TRUE,E58)</f>
        <v>1</v>
      </c>
    </row>
    <row r="59" spans="4:6" x14ac:dyDescent="0.2">
      <c r="D59" s="3">
        <v>42478</v>
      </c>
      <c r="E59" s="12">
        <v>-0.27300000000000002</v>
      </c>
      <c r="F59" s="5" t="b">
        <f>_xll.qlIndexAddFixings($B$1,D59,E59/100,TRUE,E59)</f>
        <v>1</v>
      </c>
    </row>
    <row r="60" spans="4:6" x14ac:dyDescent="0.2">
      <c r="D60" s="3">
        <v>42475</v>
      </c>
      <c r="E60" s="12">
        <v>-0.27600000000000002</v>
      </c>
      <c r="F60" s="5" t="b">
        <f>_xll.qlIndexAddFixings($B$1,D60,E60/100,TRUE,E60)</f>
        <v>1</v>
      </c>
    </row>
    <row r="61" spans="4:6" x14ac:dyDescent="0.2">
      <c r="D61" s="3">
        <v>42474</v>
      </c>
      <c r="E61" s="12">
        <v>-0.27800000000000002</v>
      </c>
      <c r="F61" s="5" t="b">
        <f>_xll.qlIndexAddFixings($B$1,D61,E61/100,TRUE,E61)</f>
        <v>1</v>
      </c>
    </row>
    <row r="62" spans="4:6" x14ac:dyDescent="0.2">
      <c r="D62" s="3">
        <v>42473</v>
      </c>
      <c r="E62" s="12">
        <v>-0.28100000000000003</v>
      </c>
      <c r="F62" s="5" t="b">
        <f>_xll.qlIndexAddFixings($B$1,D62,E62/100,TRUE,E62)</f>
        <v>1</v>
      </c>
    </row>
    <row r="63" spans="4:6" x14ac:dyDescent="0.2">
      <c r="D63" s="3">
        <v>42472</v>
      </c>
      <c r="E63" s="12">
        <v>-0.27700000000000002</v>
      </c>
      <c r="F63" s="5" t="b">
        <f>_xll.qlIndexAddFixings($B$1,D63,E63/100,TRUE,E63)</f>
        <v>1</v>
      </c>
    </row>
    <row r="64" spans="4:6" x14ac:dyDescent="0.2">
      <c r="D64" s="3">
        <v>42471</v>
      </c>
      <c r="E64" s="12">
        <v>-0.27400000000000002</v>
      </c>
      <c r="F64" s="5" t="b">
        <f>_xll.qlIndexAddFixings($B$1,D64,E64/100,TRUE,E64)</f>
        <v>1</v>
      </c>
    </row>
    <row r="65" spans="4:6" x14ac:dyDescent="0.2">
      <c r="D65" s="3">
        <v>42468</v>
      </c>
      <c r="E65" s="12">
        <v>-0.27500000000000002</v>
      </c>
      <c r="F65" s="5" t="b">
        <f>_xll.qlIndexAddFixings($B$1,D65,E65/100,TRUE,E65)</f>
        <v>1</v>
      </c>
    </row>
    <row r="66" spans="4:6" x14ac:dyDescent="0.2">
      <c r="D66" s="3">
        <v>42467</v>
      </c>
      <c r="E66" s="12">
        <v>-0.27500000000000002</v>
      </c>
      <c r="F66" s="5" t="b">
        <f>_xll.qlIndexAddFixings($B$1,D66,E66/100,TRUE,E66)</f>
        <v>1</v>
      </c>
    </row>
    <row r="67" spans="4:6" x14ac:dyDescent="0.2">
      <c r="D67" s="3">
        <v>42466</v>
      </c>
      <c r="E67" s="12">
        <v>-0.27</v>
      </c>
      <c r="F67" s="5" t="b">
        <f>_xll.qlIndexAddFixings($B$1,D67,E67/100,TRUE,E67)</f>
        <v>1</v>
      </c>
    </row>
    <row r="68" spans="4:6" x14ac:dyDescent="0.2">
      <c r="D68" s="3">
        <v>42465</v>
      </c>
      <c r="E68" s="12">
        <v>-0.27</v>
      </c>
      <c r="F68" s="5" t="b">
        <f>_xll.qlIndexAddFixings($B$1,D68,E68/100,TRUE,E68)</f>
        <v>1</v>
      </c>
    </row>
    <row r="69" spans="4:6" x14ac:dyDescent="0.2">
      <c r="D69" s="3">
        <v>42464</v>
      </c>
      <c r="E69" s="12">
        <v>-0.26800000000000002</v>
      </c>
      <c r="F69" s="5" t="b">
        <f>_xll.qlIndexAddFixings($B$1,D69,E69/100,TRUE,E69)</f>
        <v>1</v>
      </c>
    </row>
    <row r="70" spans="4:6" x14ac:dyDescent="0.2">
      <c r="D70" s="3">
        <v>42461</v>
      </c>
      <c r="E70" s="12">
        <v>-0.27</v>
      </c>
      <c r="F70" s="5" t="b">
        <f>_xll.qlIndexAddFixings($B$1,D70,E70/100,TRUE,E70)</f>
        <v>1</v>
      </c>
    </row>
    <row r="71" spans="4:6" x14ac:dyDescent="0.2">
      <c r="D71" s="3">
        <v>42460</v>
      </c>
      <c r="E71" s="12">
        <v>-0.27400000000000002</v>
      </c>
      <c r="F71" s="5" t="b">
        <f>_xll.qlIndexAddFixings($B$1,D71,E71/100,TRUE,E71)</f>
        <v>1</v>
      </c>
    </row>
    <row r="72" spans="4:6" x14ac:dyDescent="0.2">
      <c r="D72" s="3">
        <v>42459</v>
      </c>
      <c r="E72" s="12">
        <v>-0.27200000000000002</v>
      </c>
      <c r="F72" s="5" t="b">
        <f>_xll.qlIndexAddFixings($B$1,D72,E72/100,TRUE,E72)</f>
        <v>1</v>
      </c>
    </row>
    <row r="73" spans="4:6" x14ac:dyDescent="0.2">
      <c r="D73" s="3">
        <v>42458</v>
      </c>
      <c r="E73" s="12">
        <v>-0.27700000000000002</v>
      </c>
      <c r="F73" s="5" t="b">
        <f>_xll.qlIndexAddFixings($B$1,D73,E73/100,TRUE,E73)</f>
        <v>1</v>
      </c>
    </row>
    <row r="74" spans="4:6" x14ac:dyDescent="0.2">
      <c r="D74" s="3">
        <v>42453</v>
      </c>
      <c r="E74" s="12">
        <v>-0.27200000000000002</v>
      </c>
      <c r="F74" s="5" t="b">
        <f>_xll.qlIndexAddFixings($B$1,D74,E74/100,TRUE,E74)</f>
        <v>1</v>
      </c>
    </row>
    <row r="75" spans="4:6" x14ac:dyDescent="0.2">
      <c r="D75" s="3">
        <v>42452</v>
      </c>
      <c r="E75" s="12">
        <v>-0.27</v>
      </c>
      <c r="F75" s="5" t="b">
        <f>_xll.qlIndexAddFixings($B$1,D75,E75/100,TRUE,E75)</f>
        <v>1</v>
      </c>
    </row>
    <row r="76" spans="4:6" x14ac:dyDescent="0.2">
      <c r="D76" s="3">
        <v>42451</v>
      </c>
      <c r="E76" s="12">
        <v>-0.26900000000000002</v>
      </c>
      <c r="F76" s="5" t="b">
        <f>_xll.qlIndexAddFixings($B$1,D76,E76/100,TRUE,E76)</f>
        <v>1</v>
      </c>
    </row>
    <row r="77" spans="4:6" x14ac:dyDescent="0.2">
      <c r="D77" s="3">
        <v>42450</v>
      </c>
      <c r="E77" s="12">
        <v>-0.26900000000000002</v>
      </c>
      <c r="F77" s="5" t="b">
        <f>_xll.qlIndexAddFixings($B$1,D77,E77/100,TRUE,E77)</f>
        <v>1</v>
      </c>
    </row>
    <row r="78" spans="4:6" x14ac:dyDescent="0.2">
      <c r="D78" s="3">
        <v>42447</v>
      </c>
      <c r="E78" s="12">
        <v>-0.26800000000000002</v>
      </c>
      <c r="F78" s="5" t="b">
        <f>_xll.qlIndexAddFixings($B$1,D78,E78/100,TRUE,E78)</f>
        <v>1</v>
      </c>
    </row>
    <row r="79" spans="4:6" x14ac:dyDescent="0.2">
      <c r="D79" s="3">
        <v>42446</v>
      </c>
      <c r="E79" s="12">
        <v>-0.26200000000000001</v>
      </c>
      <c r="F79" s="5" t="b">
        <f>_xll.qlIndexAddFixings($B$1,D79,E79/100,TRUE,E79)</f>
        <v>1</v>
      </c>
    </row>
    <row r="80" spans="4:6" x14ac:dyDescent="0.2">
      <c r="D80" s="3">
        <v>42445</v>
      </c>
      <c r="E80" s="12">
        <v>-0.251</v>
      </c>
      <c r="F80" s="5" t="b">
        <f>_xll.qlIndexAddFixings($B$1,D80,E80/100,TRUE,E80)</f>
        <v>1</v>
      </c>
    </row>
    <row r="81" spans="4:6" x14ac:dyDescent="0.2">
      <c r="D81" s="3">
        <v>42444</v>
      </c>
      <c r="E81" s="12">
        <v>-0.255</v>
      </c>
      <c r="F81" s="5" t="b">
        <f>_xll.qlIndexAddFixings($B$1,D81,E81/100,TRUE,E81)</f>
        <v>1</v>
      </c>
    </row>
    <row r="82" spans="4:6" x14ac:dyDescent="0.2">
      <c r="D82" s="3">
        <v>42443</v>
      </c>
      <c r="E82" s="12">
        <v>-0.25900000000000001</v>
      </c>
      <c r="F82" s="5" t="b">
        <f>_xll.qlIndexAddFixings($B$1,D82,E82/100,TRUE,E82)</f>
        <v>1</v>
      </c>
    </row>
    <row r="83" spans="4:6" x14ac:dyDescent="0.2">
      <c r="D83" s="3">
        <v>42440</v>
      </c>
      <c r="E83" s="12">
        <v>-0.25</v>
      </c>
      <c r="F83" s="5" t="b">
        <f>_xll.qlIndexAddFixings($B$1,D83,E83/100,TRUE,E83)</f>
        <v>1</v>
      </c>
    </row>
    <row r="84" spans="4:6" x14ac:dyDescent="0.2">
      <c r="D84" s="3">
        <v>42439</v>
      </c>
      <c r="E84" s="12">
        <v>-0.307</v>
      </c>
      <c r="F84" s="5" t="b">
        <f>_xll.qlIndexAddFixings($B$1,D84,E84/100,TRUE,E84)</f>
        <v>1</v>
      </c>
    </row>
    <row r="85" spans="4:6" x14ac:dyDescent="0.2">
      <c r="D85" s="3">
        <v>42438</v>
      </c>
      <c r="E85" s="12">
        <v>-0.29899999999999999</v>
      </c>
      <c r="F85" s="5" t="b">
        <f>_xll.qlIndexAddFixings($B$1,D85,E85/100,TRUE,E85)</f>
        <v>1</v>
      </c>
    </row>
    <row r="86" spans="4:6" x14ac:dyDescent="0.2">
      <c r="D86" s="3">
        <v>42437</v>
      </c>
      <c r="E86" s="12">
        <v>-0.30099999999999999</v>
      </c>
      <c r="F86" s="5" t="b">
        <f>_xll.qlIndexAddFixings($B$1,D86,E86/100,TRUE,E86)</f>
        <v>1</v>
      </c>
    </row>
    <row r="87" spans="4:6" x14ac:dyDescent="0.2">
      <c r="D87" s="3">
        <v>42436</v>
      </c>
      <c r="E87" s="12">
        <v>-0.29499999999999998</v>
      </c>
      <c r="F87" s="5" t="b">
        <f>_xll.qlIndexAddFixings($B$1,D87,E87/100,TRUE,E87)</f>
        <v>1</v>
      </c>
    </row>
    <row r="88" spans="4:6" x14ac:dyDescent="0.2">
      <c r="D88" s="3">
        <v>42433</v>
      </c>
      <c r="E88" s="12">
        <v>-0.313</v>
      </c>
      <c r="F88" s="5" t="b">
        <f>_xll.qlIndexAddFixings($B$1,D88,E88/100,TRUE,E88)</f>
        <v>1</v>
      </c>
    </row>
    <row r="89" spans="4:6" x14ac:dyDescent="0.2">
      <c r="D89" s="3">
        <v>42432</v>
      </c>
      <c r="E89" s="12">
        <v>-0.30599999999999999</v>
      </c>
      <c r="F89" s="5" t="b">
        <f>_xll.qlIndexAddFixings($B$1,D89,E89/100,TRUE,E89)</f>
        <v>1</v>
      </c>
    </row>
    <row r="90" spans="4:6" x14ac:dyDescent="0.2">
      <c r="D90" s="3">
        <v>42431</v>
      </c>
      <c r="E90" s="12">
        <v>-0.29599999999999999</v>
      </c>
      <c r="F90" s="5" t="b">
        <f>_xll.qlIndexAddFixings($B$1,D90,E90/100,TRUE,E90)</f>
        <v>1</v>
      </c>
    </row>
    <row r="91" spans="4:6" x14ac:dyDescent="0.2">
      <c r="D91" s="3">
        <v>42430</v>
      </c>
      <c r="E91" s="12">
        <v>-0.307</v>
      </c>
      <c r="F91" s="5" t="b">
        <f>_xll.qlIndexAddFixings($B$1,D91,E91/100,TRUE,E91)</f>
        <v>1</v>
      </c>
    </row>
    <row r="92" spans="4:6" x14ac:dyDescent="0.2">
      <c r="D92" s="3">
        <v>42429</v>
      </c>
      <c r="E92" s="12">
        <v>-0.30599999999999999</v>
      </c>
      <c r="F92" s="5" t="b">
        <f>_xll.qlIndexAddFixings($B$1,D92,E92/100,TRUE,E92)</f>
        <v>1</v>
      </c>
    </row>
    <row r="93" spans="4:6" x14ac:dyDescent="0.2">
      <c r="D93" s="3">
        <v>42426</v>
      </c>
      <c r="E93" s="12">
        <v>-0.29099999999999998</v>
      </c>
      <c r="F93" s="5" t="b">
        <f>_xll.qlIndexAddFixings($B$1,D93,E93/100,TRUE,E93)</f>
        <v>1</v>
      </c>
    </row>
    <row r="94" spans="4:6" x14ac:dyDescent="0.2">
      <c r="D94" s="3">
        <v>42425</v>
      </c>
      <c r="E94" s="12">
        <v>-0.28399999999999997</v>
      </c>
      <c r="F94" s="5" t="b">
        <f>_xll.qlIndexAddFixings($B$1,D94,E94/100,TRUE,E94)</f>
        <v>1</v>
      </c>
    </row>
    <row r="95" spans="4:6" x14ac:dyDescent="0.2">
      <c r="D95" s="3">
        <v>42424</v>
      </c>
      <c r="E95" s="12">
        <v>-0.28599999999999998</v>
      </c>
      <c r="F95" s="5" t="b">
        <f>_xll.qlIndexAddFixings($B$1,D95,E95/100,TRUE,E95)</f>
        <v>1</v>
      </c>
    </row>
    <row r="96" spans="4:6" x14ac:dyDescent="0.2">
      <c r="D96" s="3">
        <v>42423</v>
      </c>
      <c r="E96" s="12">
        <v>-0.28199999999999997</v>
      </c>
      <c r="F96" s="5" t="b">
        <f>_xll.qlIndexAddFixings($B$1,D96,E96/100,TRUE,E96)</f>
        <v>1</v>
      </c>
    </row>
    <row r="97" spans="4:6" x14ac:dyDescent="0.2">
      <c r="D97" s="3">
        <v>42422</v>
      </c>
      <c r="E97" s="12">
        <v>-0.28899999999999998</v>
      </c>
      <c r="F97" s="5" t="b">
        <f>_xll.qlIndexAddFixings($B$1,D97,E97/100,TRUE,E97)</f>
        <v>1</v>
      </c>
    </row>
    <row r="98" spans="4:6" x14ac:dyDescent="0.2">
      <c r="D98" s="3">
        <v>42419</v>
      </c>
      <c r="E98" s="12">
        <v>-0.28999999999999998</v>
      </c>
      <c r="F98" s="5" t="b">
        <f>_xll.qlIndexAddFixings($B$1,D98,E98/100,TRUE,E98)</f>
        <v>1</v>
      </c>
    </row>
    <row r="99" spans="4:6" x14ac:dyDescent="0.2">
      <c r="D99" s="3">
        <v>42418</v>
      </c>
      <c r="E99" s="12">
        <v>-0.28100000000000003</v>
      </c>
      <c r="F99" s="5" t="b">
        <f>_xll.qlIndexAddFixings($B$1,D99,E99/100,TRUE,E99)</f>
        <v>1</v>
      </c>
    </row>
    <row r="100" spans="4:6" x14ac:dyDescent="0.2">
      <c r="D100" s="3">
        <v>42417</v>
      </c>
      <c r="E100" s="12">
        <v>-0.27400000000000002</v>
      </c>
      <c r="F100" s="5" t="b">
        <f>_xll.qlIndexAddFixings($B$1,D100,E100/100,TRUE,E100)</f>
        <v>1</v>
      </c>
    </row>
    <row r="101" spans="4:6" x14ac:dyDescent="0.2">
      <c r="D101" s="3">
        <v>42416</v>
      </c>
      <c r="E101" s="12">
        <v>-0.27200000000000002</v>
      </c>
      <c r="F101" s="5" t="b">
        <f>_xll.qlIndexAddFixings($B$1,D101,E101/100,TRUE,E101)</f>
        <v>1</v>
      </c>
    </row>
    <row r="102" spans="4:6" x14ac:dyDescent="0.2">
      <c r="D102" s="3">
        <v>42415</v>
      </c>
      <c r="E102" s="12">
        <v>-0.26</v>
      </c>
      <c r="F102" s="5" t="b">
        <f>_xll.qlIndexAddFixings($B$1,D102,E102/100,TRUE,E102)</f>
        <v>1</v>
      </c>
    </row>
    <row r="103" spans="4:6" x14ac:dyDescent="0.2">
      <c r="D103" s="3">
        <v>42412</v>
      </c>
      <c r="E103" s="12">
        <v>-0.27900000000000003</v>
      </c>
      <c r="F103" s="5" t="b">
        <f>_xll.qlIndexAddFixings($B$1,D103,E103/100,TRUE,E103)</f>
        <v>1</v>
      </c>
    </row>
    <row r="104" spans="4:6" x14ac:dyDescent="0.2">
      <c r="D104" s="3">
        <v>42411</v>
      </c>
      <c r="E104" s="12">
        <v>-0.28000000000000003</v>
      </c>
      <c r="F104" s="5" t="b">
        <f>_xll.qlIndexAddFixings($B$1,D104,E104/100,TRUE,E104)</f>
        <v>1</v>
      </c>
    </row>
    <row r="105" spans="4:6" x14ac:dyDescent="0.2">
      <c r="D105" s="3">
        <v>42410</v>
      </c>
      <c r="E105" s="12">
        <v>-0.26100000000000001</v>
      </c>
      <c r="F105" s="5" t="b">
        <f>_xll.qlIndexAddFixings($B$1,D105,E105/100,TRUE,E105)</f>
        <v>1</v>
      </c>
    </row>
    <row r="106" spans="4:6" x14ac:dyDescent="0.2">
      <c r="D106" s="3">
        <v>42409</v>
      </c>
      <c r="E106" s="12">
        <v>-0.26600000000000001</v>
      </c>
      <c r="F106" s="5" t="b">
        <f>_xll.qlIndexAddFixings($B$1,D106,E106/100,TRUE,E106)</f>
        <v>1</v>
      </c>
    </row>
    <row r="107" spans="4:6" x14ac:dyDescent="0.2">
      <c r="D107" s="3">
        <v>42408</v>
      </c>
      <c r="E107" s="12">
        <v>-0.28799999999999998</v>
      </c>
      <c r="F107" s="5" t="b">
        <f>_xll.qlIndexAddFixings($B$1,D107,E107/100,TRUE,E107)</f>
        <v>1</v>
      </c>
    </row>
    <row r="108" spans="4:6" x14ac:dyDescent="0.2">
      <c r="D108" s="3">
        <v>42405</v>
      </c>
      <c r="E108" s="12">
        <v>-0.28299999999999997</v>
      </c>
      <c r="F108" s="5" t="b">
        <f>_xll.qlIndexAddFixings($B$1,D108,E108/100,TRUE,E108)</f>
        <v>1</v>
      </c>
    </row>
    <row r="109" spans="4:6" x14ac:dyDescent="0.2">
      <c r="D109" s="3">
        <v>42404</v>
      </c>
      <c r="E109" s="12">
        <v>-0.28100000000000003</v>
      </c>
      <c r="F109" s="5" t="b">
        <f>_xll.qlIndexAddFixings($B$1,D109,E109/100,TRUE,E109)</f>
        <v>1</v>
      </c>
    </row>
    <row r="110" spans="4:6" x14ac:dyDescent="0.2">
      <c r="D110" s="3">
        <v>42403</v>
      </c>
      <c r="E110" s="12">
        <v>-0.28399999999999997</v>
      </c>
      <c r="F110" s="5" t="b">
        <f>_xll.qlIndexAddFixings($B$1,D110,E110/100,TRUE,E110)</f>
        <v>1</v>
      </c>
    </row>
    <row r="111" spans="4:6" x14ac:dyDescent="0.2">
      <c r="D111" s="3">
        <v>42402</v>
      </c>
      <c r="E111" s="12">
        <v>-0.27900000000000003</v>
      </c>
      <c r="F111" s="5" t="b">
        <f>_xll.qlIndexAddFixings($B$1,D111,E111/100,TRUE,E111)</f>
        <v>1</v>
      </c>
    </row>
    <row r="112" spans="4:6" x14ac:dyDescent="0.2">
      <c r="D112" s="3">
        <v>42401</v>
      </c>
      <c r="E112" s="12">
        <v>-0.28299999999999997</v>
      </c>
      <c r="F112" s="5" t="b">
        <f>_xll.qlIndexAddFixings($B$1,D112,E112/100,TRUE,E112)</f>
        <v>1</v>
      </c>
    </row>
    <row r="113" spans="4:6" x14ac:dyDescent="0.2">
      <c r="D113" s="3">
        <v>42398</v>
      </c>
      <c r="E113" s="12">
        <v>-0.26700000000000002</v>
      </c>
      <c r="F113" s="5" t="b">
        <f>_xll.qlIndexAddFixings($B$1,D113,E113/100,TRUE,E113)</f>
        <v>1</v>
      </c>
    </row>
    <row r="114" spans="4:6" x14ac:dyDescent="0.2">
      <c r="D114" s="3">
        <v>42397</v>
      </c>
      <c r="E114" s="12">
        <v>-0.249</v>
      </c>
      <c r="F114" s="5" t="b">
        <f>_xll.qlIndexAddFixings($B$1,D114,E114/100,TRUE,E114)</f>
        <v>1</v>
      </c>
    </row>
    <row r="115" spans="4:6" x14ac:dyDescent="0.2">
      <c r="D115" s="3">
        <v>42396</v>
      </c>
      <c r="E115" s="12">
        <v>-0.255</v>
      </c>
      <c r="F115" s="5" t="b">
        <f>_xll.qlIndexAddFixings($B$1,D115,E115/100,TRUE,E115)</f>
        <v>1</v>
      </c>
    </row>
    <row r="116" spans="4:6" x14ac:dyDescent="0.2">
      <c r="D116" s="3">
        <v>42395</v>
      </c>
      <c r="E116" s="12">
        <v>-0.25700000000000001</v>
      </c>
      <c r="F116" s="5" t="b">
        <f>_xll.qlIndexAddFixings($B$1,D116,E116/100,TRUE,E116)</f>
        <v>1</v>
      </c>
    </row>
    <row r="117" spans="4:6" x14ac:dyDescent="0.2">
      <c r="D117" s="3">
        <v>42394</v>
      </c>
      <c r="E117" s="12">
        <v>-0.24399999999999999</v>
      </c>
      <c r="F117" s="5" t="b">
        <f>_xll.qlIndexAddFixings($B$1,D117,E117/100,TRUE,E117)</f>
        <v>1</v>
      </c>
    </row>
    <row r="118" spans="4:6" x14ac:dyDescent="0.2">
      <c r="D118" s="3">
        <v>42391</v>
      </c>
      <c r="E118" s="12">
        <v>-0.24299999999999999</v>
      </c>
      <c r="F118" s="5" t="b">
        <f>_xll.qlIndexAddFixings($B$1,D118,E118/100,TRUE,E118)</f>
        <v>1</v>
      </c>
    </row>
    <row r="119" spans="4:6" x14ac:dyDescent="0.2">
      <c r="D119" s="3">
        <v>42390</v>
      </c>
      <c r="E119" s="12">
        <v>-0.21299999999999999</v>
      </c>
      <c r="F119" s="5" t="b">
        <f>_xll.qlIndexAddFixings($B$1,D119,E119/100,TRUE,E119)</f>
        <v>1</v>
      </c>
    </row>
    <row r="120" spans="4:6" x14ac:dyDescent="0.2">
      <c r="D120" s="3">
        <v>42389</v>
      </c>
      <c r="E120" s="12">
        <v>-0.20799999999999999</v>
      </c>
      <c r="F120" s="5" t="b">
        <f>_xll.qlIndexAddFixings($B$1,D120,E120/100,TRUE,E120)</f>
        <v>1</v>
      </c>
    </row>
    <row r="121" spans="4:6" x14ac:dyDescent="0.2">
      <c r="D121" s="3">
        <v>42388</v>
      </c>
      <c r="E121" s="12">
        <v>-0.20300000000000001</v>
      </c>
      <c r="F121" s="5" t="b">
        <f>_xll.qlIndexAddFixings($B$1,D121,E121/100,TRUE,E121)</f>
        <v>1</v>
      </c>
    </row>
    <row r="122" spans="4:6" x14ac:dyDescent="0.2">
      <c r="D122" s="3">
        <v>42387</v>
      </c>
      <c r="E122" s="12">
        <v>-0.20100000000000001</v>
      </c>
      <c r="F122" s="5" t="b">
        <f>_xll.qlIndexAddFixings($B$1,D122,E122/100,TRUE,E122)</f>
        <v>1</v>
      </c>
    </row>
    <row r="123" spans="4:6" x14ac:dyDescent="0.2">
      <c r="D123" s="3">
        <v>42384</v>
      </c>
      <c r="E123" s="12">
        <v>-0.20100000000000001</v>
      </c>
      <c r="F123" s="5" t="b">
        <f>_xll.qlIndexAddFixings($B$1,D123,E123/100,TRUE,E123)</f>
        <v>1</v>
      </c>
    </row>
    <row r="124" spans="4:6" x14ac:dyDescent="0.2">
      <c r="D124" s="3">
        <v>42383</v>
      </c>
      <c r="E124" s="12">
        <v>-0.19900000000000001</v>
      </c>
      <c r="F124" s="5" t="b">
        <f>_xll.qlIndexAddFixings($B$1,D124,E124/100,TRUE,E124)</f>
        <v>1</v>
      </c>
    </row>
    <row r="125" spans="4:6" x14ac:dyDescent="0.2">
      <c r="D125" s="3">
        <v>42382</v>
      </c>
      <c r="E125" s="12">
        <v>-0.2</v>
      </c>
      <c r="F125" s="5" t="b">
        <f>_xll.qlIndexAddFixings($B$1,D125,E125/100,TRUE,E125)</f>
        <v>1</v>
      </c>
    </row>
    <row r="126" spans="4:6" x14ac:dyDescent="0.2">
      <c r="D126" s="3">
        <v>42381</v>
      </c>
      <c r="E126" s="12">
        <v>-0.19900000000000001</v>
      </c>
      <c r="F126" s="5" t="b">
        <f>_xll.qlIndexAddFixings($B$1,D126,E126/100,TRUE,E126)</f>
        <v>1</v>
      </c>
    </row>
    <row r="127" spans="4:6" x14ac:dyDescent="0.2">
      <c r="D127" s="3">
        <v>42380</v>
      </c>
      <c r="E127" s="12">
        <v>-0.2</v>
      </c>
      <c r="F127" s="5" t="b">
        <f>_xll.qlIndexAddFixings($B$1,D127,E127/100,TRUE,E127)</f>
        <v>1</v>
      </c>
    </row>
    <row r="128" spans="4:6" x14ac:dyDescent="0.2">
      <c r="D128" s="3">
        <v>42377</v>
      </c>
      <c r="E128" s="12">
        <v>-0.2</v>
      </c>
      <c r="F128" s="5" t="b">
        <f>_xll.qlIndexAddFixings($B$1,D128,E128/100,TRUE,E128)</f>
        <v>1</v>
      </c>
    </row>
    <row r="129" spans="4:6" x14ac:dyDescent="0.2">
      <c r="D129" s="3">
        <v>42376</v>
      </c>
      <c r="E129" s="12">
        <v>-0.20300000000000001</v>
      </c>
      <c r="F129" s="5" t="b">
        <f>_xll.qlIndexAddFixings($B$1,D129,E129/100,TRUE,E129)</f>
        <v>1</v>
      </c>
    </row>
    <row r="130" spans="4:6" x14ac:dyDescent="0.2">
      <c r="D130" s="3">
        <v>42375</v>
      </c>
      <c r="E130" s="12">
        <v>-0.19400000000000001</v>
      </c>
      <c r="F130" s="5" t="b">
        <f>_xll.qlIndexAddFixings($B$1,D130,E130/100,TRUE,E130)</f>
        <v>1</v>
      </c>
    </row>
    <row r="131" spans="4:6" x14ac:dyDescent="0.2">
      <c r="D131" s="3">
        <v>42374</v>
      </c>
      <c r="E131" s="12">
        <v>-0.183</v>
      </c>
      <c r="F131" s="5" t="b">
        <f>_xll.qlIndexAddFixings($B$1,D131,E131/100,TRUE,E131)</f>
        <v>1</v>
      </c>
    </row>
    <row r="132" spans="4:6" x14ac:dyDescent="0.2">
      <c r="D132" s="3">
        <v>42373</v>
      </c>
      <c r="E132" s="12">
        <v>-0.17499999999999999</v>
      </c>
      <c r="F132" s="5" t="b">
        <f>_xll.qlIndexAddFixings($B$1,D132,E132/100,TRUE,E132)</f>
        <v>1</v>
      </c>
    </row>
    <row r="133" spans="4:6" x14ac:dyDescent="0.2">
      <c r="D133" s="3">
        <v>42368</v>
      </c>
      <c r="E133" s="12">
        <v>-0.16900000000000001</v>
      </c>
      <c r="F133" s="5" t="b">
        <f>_xll.qlIndexAddFixings($B$1,D133,E133/100,TRUE,E133)</f>
        <v>1</v>
      </c>
    </row>
    <row r="134" spans="4:6" x14ac:dyDescent="0.2">
      <c r="D134" s="3">
        <v>42367</v>
      </c>
      <c r="E134" s="12">
        <v>-0.16700000000000001</v>
      </c>
      <c r="F134" s="5" t="b">
        <f>_xll.qlIndexAddFixings($B$1,D134,E134/100,TRUE,E134)</f>
        <v>1</v>
      </c>
    </row>
    <row r="135" spans="4:6" x14ac:dyDescent="0.2">
      <c r="D135" s="3">
        <v>42366</v>
      </c>
      <c r="E135" s="12">
        <v>-0.16500000000000001</v>
      </c>
      <c r="F135" s="5" t="b">
        <f>_xll.qlIndexAddFixings($B$1,D135,E135/100,TRUE,E135)</f>
        <v>1</v>
      </c>
    </row>
    <row r="136" spans="4:6" x14ac:dyDescent="0.2">
      <c r="D136" s="3">
        <v>42361</v>
      </c>
      <c r="E136" s="12">
        <v>-0.16600000000000001</v>
      </c>
      <c r="F136" s="5" t="b">
        <f>_xll.qlIndexAddFixings($B$1,D136,E136/100,TRUE,E136)</f>
        <v>1</v>
      </c>
    </row>
    <row r="137" spans="4:6" x14ac:dyDescent="0.2">
      <c r="D137" s="3">
        <v>42360</v>
      </c>
      <c r="E137" s="12">
        <v>-0.16900000000000001</v>
      </c>
      <c r="F137" s="5" t="b">
        <f>_xll.qlIndexAddFixings($B$1,D137,E137/100,TRUE,E137)</f>
        <v>1</v>
      </c>
    </row>
    <row r="138" spans="4:6" x14ac:dyDescent="0.2">
      <c r="D138" s="3">
        <v>42359</v>
      </c>
      <c r="E138" s="12">
        <v>-0.17499999999999999</v>
      </c>
      <c r="F138" s="5" t="b">
        <f>_xll.qlIndexAddFixings($B$1,D138,E138/100,TRUE,E138)</f>
        <v>1</v>
      </c>
    </row>
    <row r="139" spans="4:6" x14ac:dyDescent="0.2">
      <c r="D139" s="3">
        <v>42356</v>
      </c>
      <c r="E139" s="12">
        <v>-0.17799999999999999</v>
      </c>
      <c r="F139" s="5" t="b">
        <f>_xll.qlIndexAddFixings($B$1,D139,E139/100,TRUE,E139)</f>
        <v>1</v>
      </c>
    </row>
    <row r="140" spans="4:6" x14ac:dyDescent="0.2">
      <c r="D140" s="3">
        <v>42355</v>
      </c>
      <c r="E140" s="12">
        <v>-0.17599999999999999</v>
      </c>
      <c r="F140" s="5" t="b">
        <f>_xll.qlIndexAddFixings($B$1,D140,E140/100,TRUE,E140)</f>
        <v>1</v>
      </c>
    </row>
    <row r="141" spans="4:6" x14ac:dyDescent="0.2">
      <c r="D141" s="3">
        <v>42354</v>
      </c>
      <c r="E141" s="12">
        <v>-0.17100000000000001</v>
      </c>
      <c r="F141" s="5" t="b">
        <f>_xll.qlIndexAddFixings($B$1,D141,E141/100,TRUE,E141)</f>
        <v>1</v>
      </c>
    </row>
    <row r="142" spans="4:6" x14ac:dyDescent="0.2">
      <c r="D142" s="3">
        <v>42353</v>
      </c>
      <c r="E142" s="12">
        <v>-0.16600000000000001</v>
      </c>
      <c r="F142" s="5" t="b">
        <f>_xll.qlIndexAddFixings($B$1,D142,E142/100,TRUE,E142)</f>
        <v>1</v>
      </c>
    </row>
    <row r="143" spans="4:6" x14ac:dyDescent="0.2">
      <c r="D143" s="3">
        <v>42352</v>
      </c>
      <c r="E143" s="12">
        <v>-0.17</v>
      </c>
      <c r="F143" s="5" t="b">
        <f>_xll.qlIndexAddFixings($B$1,D143,E143/100,TRUE,E143)</f>
        <v>1</v>
      </c>
    </row>
    <row r="144" spans="4:6" x14ac:dyDescent="0.2">
      <c r="D144" s="3">
        <v>42349</v>
      </c>
      <c r="E144" s="12">
        <v>-0.161</v>
      </c>
      <c r="F144" s="5" t="b">
        <f>_xll.qlIndexAddFixings($B$1,D144,E144/100,TRUE,E144)</f>
        <v>1</v>
      </c>
    </row>
    <row r="145" spans="4:6" x14ac:dyDescent="0.2">
      <c r="D145" s="3">
        <v>42348</v>
      </c>
      <c r="E145" s="12">
        <v>-0.157</v>
      </c>
      <c r="F145" s="5" t="b">
        <f>_xll.qlIndexAddFixings($B$1,D145,E145/100,TRUE,E145)</f>
        <v>1</v>
      </c>
    </row>
    <row r="146" spans="4:6" x14ac:dyDescent="0.2">
      <c r="D146" s="3">
        <v>42347</v>
      </c>
      <c r="E146" s="12">
        <v>-0.157</v>
      </c>
      <c r="F146" s="5" t="b">
        <f>_xll.qlIndexAddFixings($B$1,D146,E146/100,TRUE,E146)</f>
        <v>1</v>
      </c>
    </row>
    <row r="147" spans="4:6" x14ac:dyDescent="0.2">
      <c r="D147" s="3">
        <v>42346</v>
      </c>
      <c r="E147" s="12">
        <v>-0.14799999999999999</v>
      </c>
      <c r="F147" s="5" t="b">
        <f>_xll.qlIndexAddFixings($B$1,D147,E147/100,TRUE,E147)</f>
        <v>1</v>
      </c>
    </row>
    <row r="148" spans="4:6" x14ac:dyDescent="0.2">
      <c r="D148" s="3">
        <v>42345</v>
      </c>
      <c r="E148" s="12">
        <v>-0.14699999999999999</v>
      </c>
      <c r="F148" s="5" t="b">
        <f>_xll.qlIndexAddFixings($B$1,D148,E148/100,TRUE,E148)</f>
        <v>1</v>
      </c>
    </row>
    <row r="149" spans="4:6" x14ac:dyDescent="0.2">
      <c r="D149" s="3">
        <v>42342</v>
      </c>
      <c r="E149" s="12">
        <v>-0.13600000000000001</v>
      </c>
      <c r="F149" s="5" t="b">
        <f>_xll.qlIndexAddFixings($B$1,D149,E149/100,TRUE,E149)</f>
        <v>1</v>
      </c>
    </row>
    <row r="150" spans="4:6" x14ac:dyDescent="0.2">
      <c r="D150" s="3">
        <v>42341</v>
      </c>
      <c r="E150" s="12">
        <v>-0.23200000000000001</v>
      </c>
      <c r="F150" s="5" t="b">
        <f>_xll.qlIndexAddFixings($B$1,D150,E150/100,TRUE,E150)</f>
        <v>1</v>
      </c>
    </row>
    <row r="151" spans="4:6" x14ac:dyDescent="0.2">
      <c r="D151" s="3">
        <v>42340</v>
      </c>
      <c r="E151" s="12">
        <v>-0.22500000000000001</v>
      </c>
      <c r="F151" s="5" t="b">
        <f>_xll.qlIndexAddFixings($B$1,D151,E151/100,TRUE,E151)</f>
        <v>1</v>
      </c>
    </row>
    <row r="152" spans="4:6" x14ac:dyDescent="0.2">
      <c r="D152" s="3">
        <v>42339</v>
      </c>
      <c r="E152" s="12">
        <v>-0.219</v>
      </c>
      <c r="F152" s="5" t="b">
        <f>_xll.qlIndexAddFixings($B$1,D152,E152/100,TRUE,E152)</f>
        <v>1</v>
      </c>
    </row>
    <row r="153" spans="4:6" x14ac:dyDescent="0.2">
      <c r="D153" s="3">
        <v>42338</v>
      </c>
      <c r="E153" s="12">
        <v>-0.20899999999999999</v>
      </c>
      <c r="F153" s="5" t="b">
        <f>_xll.qlIndexAddFixings($B$1,D153,E153/100,TRUE,E153)</f>
        <v>1</v>
      </c>
    </row>
    <row r="154" spans="4:6" x14ac:dyDescent="0.2">
      <c r="D154" s="3">
        <v>42335</v>
      </c>
      <c r="E154" s="12">
        <v>-0.217</v>
      </c>
      <c r="F154" s="5" t="b">
        <f>_xll.qlIndexAddFixings($B$1,D154,E154/100,TRUE,E154)</f>
        <v>1</v>
      </c>
    </row>
    <row r="155" spans="4:6" x14ac:dyDescent="0.2">
      <c r="D155" s="3">
        <v>42334</v>
      </c>
      <c r="E155" s="12">
        <v>-0.214</v>
      </c>
      <c r="F155" s="5" t="b">
        <f>_xll.qlIndexAddFixings($B$1,D155,E155/100,TRUE,E155)</f>
        <v>1</v>
      </c>
    </row>
    <row r="156" spans="4:6" x14ac:dyDescent="0.2">
      <c r="D156" s="3">
        <v>42333</v>
      </c>
      <c r="E156" s="5">
        <v>-0.19700000000000001</v>
      </c>
      <c r="F156" s="5" t="b">
        <f>_xll.qlIndexAddFixings($B$1,D156,E156/100,TRUE,E156)</f>
        <v>1</v>
      </c>
    </row>
    <row r="157" spans="4:6" x14ac:dyDescent="0.2">
      <c r="D157" s="3">
        <v>42332</v>
      </c>
      <c r="E157" s="5">
        <v>-0.20200000000000001</v>
      </c>
      <c r="F157" s="5" t="b">
        <f>_xll.qlIndexAddFixings($B$1,D157,E157/100,TRUE,E157)</f>
        <v>1</v>
      </c>
    </row>
    <row r="158" spans="4:6" x14ac:dyDescent="0.2">
      <c r="D158" s="3">
        <v>42331</v>
      </c>
      <c r="E158" s="5">
        <v>-0.192</v>
      </c>
      <c r="F158" s="5" t="b">
        <f>_xll.qlIndexAddFixings($B$1,D158,E158/100,TRUE,E158)</f>
        <v>1</v>
      </c>
    </row>
    <row r="159" spans="4:6" x14ac:dyDescent="0.2">
      <c r="D159" s="3">
        <v>42328</v>
      </c>
      <c r="E159" s="5">
        <v>-0.187</v>
      </c>
      <c r="F159" s="5" t="b">
        <f>_xll.qlIndexAddFixings($B$1,D159,E159/100,TRUE,E159)</f>
        <v>1</v>
      </c>
    </row>
    <row r="160" spans="4:6" x14ac:dyDescent="0.2">
      <c r="D160" s="3">
        <v>42327</v>
      </c>
      <c r="E160" s="5">
        <v>-0.17199999999999999</v>
      </c>
      <c r="F160" s="5" t="b">
        <f>_xll.qlIndexAddFixings($B$1,D160,E160/100,TRUE,E160)</f>
        <v>1</v>
      </c>
    </row>
    <row r="161" spans="4:6" x14ac:dyDescent="0.2">
      <c r="D161" s="3">
        <v>42326</v>
      </c>
      <c r="E161" s="5">
        <v>-0.17199999999999999</v>
      </c>
      <c r="F161" s="5" t="b">
        <f>_xll.qlIndexAddFixings($B$1,D161,E161/100,TRUE,E161)</f>
        <v>1</v>
      </c>
    </row>
    <row r="162" spans="4:6" x14ac:dyDescent="0.2">
      <c r="D162" s="3">
        <v>42325</v>
      </c>
      <c r="E162" s="5">
        <v>-0.17399999999999999</v>
      </c>
      <c r="F162" s="5" t="b">
        <f>_xll.qlIndexAddFixings($B$1,D162,E162/100,TRUE,E162)</f>
        <v>1</v>
      </c>
    </row>
    <row r="163" spans="4:6" x14ac:dyDescent="0.2">
      <c r="D163" s="3">
        <v>42324</v>
      </c>
      <c r="E163" s="5">
        <v>-0.16600000000000001</v>
      </c>
      <c r="F163" s="5" t="b">
        <f>_xll.qlIndexAddFixings($B$1,D163,E163/100,TRUE,E163)</f>
        <v>1</v>
      </c>
    </row>
    <row r="164" spans="4:6" x14ac:dyDescent="0.2">
      <c r="D164" s="3">
        <v>42321</v>
      </c>
      <c r="E164" s="5">
        <v>-0.16900000000000001</v>
      </c>
      <c r="F164" s="5" t="b">
        <f>_xll.qlIndexAddFixings($B$1,D164,E164/100,TRUE,E164)</f>
        <v>1</v>
      </c>
    </row>
    <row r="165" spans="4:6" x14ac:dyDescent="0.2">
      <c r="D165" s="3">
        <v>42320</v>
      </c>
      <c r="E165" s="5">
        <v>-0.17100000000000001</v>
      </c>
      <c r="F165" s="5" t="b">
        <f>_xll.qlIndexAddFixings($B$1,D165,E165/100,TRUE,E165)</f>
        <v>1</v>
      </c>
    </row>
    <row r="166" spans="4:6" x14ac:dyDescent="0.2">
      <c r="D166" s="3">
        <v>42319</v>
      </c>
      <c r="E166" s="5">
        <v>-0.16</v>
      </c>
      <c r="F166" s="5" t="b">
        <f>_xll.qlIndexAddFixings($B$1,D166,E166/100,TRUE,E166)</f>
        <v>1</v>
      </c>
    </row>
    <row r="167" spans="4:6" x14ac:dyDescent="0.2">
      <c r="D167" s="3">
        <v>42318</v>
      </c>
      <c r="E167" s="5">
        <v>-0.158</v>
      </c>
      <c r="F167" s="5" t="b">
        <f>_xll.qlIndexAddFixings($B$1,D167,E167/100,TRUE,E167)</f>
        <v>1</v>
      </c>
    </row>
    <row r="168" spans="4:6" x14ac:dyDescent="0.2">
      <c r="D168" s="3">
        <v>42317</v>
      </c>
      <c r="E168" s="5">
        <v>-0.11600000000000001</v>
      </c>
      <c r="F168" s="5" t="b">
        <f>_xll.qlIndexAddFixings($B$1,D168,E168/100,TRUE,E168)</f>
        <v>1</v>
      </c>
    </row>
    <row r="169" spans="4:6" x14ac:dyDescent="0.2">
      <c r="D169" s="3">
        <v>42314</v>
      </c>
      <c r="E169" s="5">
        <v>-0.13900000000000001</v>
      </c>
      <c r="F169" s="5" t="b">
        <f>_xll.qlIndexAddFixings($B$1,D169,E169/100,TRUE,E169)</f>
        <v>1</v>
      </c>
    </row>
    <row r="170" spans="4:6" x14ac:dyDescent="0.2">
      <c r="D170" s="3">
        <v>42313</v>
      </c>
      <c r="E170" s="5">
        <v>-0.13500000000000001</v>
      </c>
      <c r="F170" s="5" t="b">
        <f>_xll.qlIndexAddFixings($B$1,D170,E170/100,TRUE,E170)</f>
        <v>1</v>
      </c>
    </row>
    <row r="171" spans="4:6" x14ac:dyDescent="0.2">
      <c r="D171" s="3">
        <v>42312</v>
      </c>
      <c r="E171" s="5">
        <v>-0.13600000000000001</v>
      </c>
      <c r="F171" s="5" t="b">
        <f>_xll.qlIndexAddFixings($B$1,D171,E171/100,TRUE,E171)</f>
        <v>1</v>
      </c>
    </row>
    <row r="172" spans="4:6" x14ac:dyDescent="0.2">
      <c r="D172" s="3">
        <v>42311</v>
      </c>
      <c r="E172" s="5">
        <v>-0.127</v>
      </c>
      <c r="F172" s="5" t="b">
        <f>_xll.qlIndexAddFixings($B$1,D172,E172/100,TRUE,E172)</f>
        <v>1</v>
      </c>
    </row>
    <row r="173" spans="4:6" x14ac:dyDescent="0.2">
      <c r="D173" s="3">
        <v>42310</v>
      </c>
      <c r="E173" s="5">
        <v>-0.11799999999999999</v>
      </c>
      <c r="F173" s="5" t="b">
        <f>_xll.qlIndexAddFixings($B$1,D173,E173/100,TRUE,E173)</f>
        <v>1</v>
      </c>
    </row>
    <row r="174" spans="4:6" x14ac:dyDescent="0.2">
      <c r="D174" s="3">
        <v>42307</v>
      </c>
      <c r="E174" s="5">
        <v>-0.128</v>
      </c>
      <c r="F174" s="5" t="b">
        <f>_xll.qlIndexAddFixings($B$1,D174,E174/100,TRUE,E174)</f>
        <v>1</v>
      </c>
    </row>
    <row r="175" spans="4:6" x14ac:dyDescent="0.2">
      <c r="D175" s="3">
        <v>42306</v>
      </c>
      <c r="E175" s="5">
        <v>-0.13500000000000001</v>
      </c>
      <c r="F175" s="5" t="b">
        <f>_xll.qlIndexAddFixings($B$1,D175,E175/100,TRUE,E175)</f>
        <v>1</v>
      </c>
    </row>
    <row r="176" spans="4:6" x14ac:dyDescent="0.2">
      <c r="D176" s="3">
        <v>42305</v>
      </c>
      <c r="E176" s="5">
        <v>-0.13800000000000001</v>
      </c>
      <c r="F176" s="5" t="b">
        <f>_xll.qlIndexAddFixings($B$1,D176,E176/100,TRUE,E176)</f>
        <v>1</v>
      </c>
    </row>
    <row r="177" spans="4:6" x14ac:dyDescent="0.2">
      <c r="D177" s="3">
        <v>42304</v>
      </c>
      <c r="E177" s="5">
        <v>-0.129</v>
      </c>
      <c r="F177" s="5" t="b">
        <f>_xll.qlIndexAddFixings($B$1,D177,E177/100,TRUE,E177)</f>
        <v>1</v>
      </c>
    </row>
    <row r="178" spans="4:6" x14ac:dyDescent="0.2">
      <c r="D178" s="3">
        <v>42303</v>
      </c>
      <c r="E178" s="5">
        <v>-0.126</v>
      </c>
      <c r="F178" s="5" t="b">
        <f>_xll.qlIndexAddFixings($B$1,D178,E178/100,TRUE,E178)</f>
        <v>1</v>
      </c>
    </row>
    <row r="179" spans="4:6" x14ac:dyDescent="0.2">
      <c r="D179" s="3">
        <v>42300</v>
      </c>
      <c r="E179" s="5">
        <v>-0.122</v>
      </c>
      <c r="F179" s="5" t="b">
        <f>_xll.qlIndexAddFixings($B$1,D179,E179/100,TRUE,E179)</f>
        <v>1</v>
      </c>
    </row>
    <row r="180" spans="4:6" x14ac:dyDescent="0.2">
      <c r="D180" s="3">
        <v>42299</v>
      </c>
      <c r="E180" s="5">
        <v>-7.2999999999999995E-2</v>
      </c>
      <c r="F180" s="5" t="b">
        <f>_xll.qlIndexAddFixings($B$1,D180,E180/100,TRUE,E180)</f>
        <v>1</v>
      </c>
    </row>
    <row r="181" spans="4:6" x14ac:dyDescent="0.2">
      <c r="D181" s="3">
        <v>42298</v>
      </c>
      <c r="E181" s="5">
        <v>-7.0000000000000007E-2</v>
      </c>
      <c r="F181" s="5" t="b">
        <f>_xll.qlIndexAddFixings($B$1,D181,E181/100,TRUE,E181)</f>
        <v>1</v>
      </c>
    </row>
    <row r="182" spans="4:6" x14ac:dyDescent="0.2">
      <c r="D182" s="3">
        <v>42297</v>
      </c>
      <c r="E182" s="5">
        <v>-7.6999999999999999E-2</v>
      </c>
      <c r="F182" s="5" t="b">
        <f>_xll.qlIndexAddFixings($B$1,D182,E182/100,TRUE,E182)</f>
        <v>1</v>
      </c>
    </row>
    <row r="183" spans="4:6" x14ac:dyDescent="0.2">
      <c r="D183" s="3">
        <v>42296</v>
      </c>
      <c r="E183" s="5">
        <v>-7.6999999999999999E-2</v>
      </c>
      <c r="F183" s="5" t="b">
        <f>_xll.qlIndexAddFixings($B$1,D183,E183/100,TRUE,E183)</f>
        <v>1</v>
      </c>
    </row>
    <row r="184" spans="4:6" x14ac:dyDescent="0.2">
      <c r="D184" s="3">
        <v>42293</v>
      </c>
      <c r="E184" s="5">
        <v>-7.8E-2</v>
      </c>
      <c r="F184" s="5" t="b">
        <f>_xll.qlIndexAddFixings($B$1,D184,E184/100,TRUE,E184)</f>
        <v>1</v>
      </c>
    </row>
    <row r="185" spans="4:6" x14ac:dyDescent="0.2">
      <c r="D185" s="3">
        <v>42292</v>
      </c>
      <c r="E185" s="5">
        <v>-7.1999999999999995E-2</v>
      </c>
      <c r="F185" s="5" t="b">
        <f>_xll.qlIndexAddFixings($B$1,D185,E185/100,TRUE,E185)</f>
        <v>1</v>
      </c>
    </row>
    <row r="186" spans="4:6" x14ac:dyDescent="0.2">
      <c r="D186" s="3">
        <v>42291</v>
      </c>
      <c r="E186" s="5">
        <v>-6.4000000000000001E-2</v>
      </c>
      <c r="F186" s="5" t="b">
        <f>_xll.qlIndexAddFixings($B$1,D186,E186/100,TRUE,E186)</f>
        <v>1</v>
      </c>
    </row>
    <row r="187" spans="4:6" x14ac:dyDescent="0.2">
      <c r="D187" s="3">
        <v>42290</v>
      </c>
      <c r="E187" s="5">
        <v>-5.8999999999999997E-2</v>
      </c>
      <c r="F187" s="5" t="b">
        <f>_xll.qlIndexAddFixings($B$1,D187,E187/100,TRUE,E187)</f>
        <v>1</v>
      </c>
    </row>
    <row r="188" spans="4:6" x14ac:dyDescent="0.2">
      <c r="D188" s="3">
        <v>42289</v>
      </c>
      <c r="E188" s="5">
        <v>-5.8000000000000003E-2</v>
      </c>
      <c r="F188" s="5" t="b">
        <f>_xll.qlIndexAddFixings($B$1,D188,E188/100,TRUE,E188)</f>
        <v>1</v>
      </c>
    </row>
    <row r="189" spans="4:6" x14ac:dyDescent="0.2">
      <c r="D189" s="3">
        <v>42286</v>
      </c>
      <c r="E189" s="5">
        <v>-5.8999999999999997E-2</v>
      </c>
      <c r="F189" s="5" t="b">
        <f>_xll.qlIndexAddFixings($B$1,D189,E189/100,TRUE,E189)</f>
        <v>1</v>
      </c>
    </row>
    <row r="190" spans="4:6" x14ac:dyDescent="0.2">
      <c r="D190" s="3">
        <v>42285</v>
      </c>
      <c r="E190" s="5">
        <v>-5.7000000000000002E-2</v>
      </c>
      <c r="F190" s="5" t="b">
        <f>_xll.qlIndexAddFixings($B$1,D190,E190/100,TRUE,E190)</f>
        <v>1</v>
      </c>
    </row>
    <row r="191" spans="4:6" x14ac:dyDescent="0.2">
      <c r="D191" s="3">
        <v>42284</v>
      </c>
      <c r="E191" s="5">
        <v>-5.7000000000000002E-2</v>
      </c>
      <c r="F191" s="5" t="b">
        <f>_xll.qlIndexAddFixings($B$1,D191,E191/100,TRUE,E191)</f>
        <v>1</v>
      </c>
    </row>
    <row r="192" spans="4:6" x14ac:dyDescent="0.2">
      <c r="D192" s="3">
        <v>42283</v>
      </c>
      <c r="E192" s="5">
        <v>-6.4000000000000001E-2</v>
      </c>
      <c r="F192" s="5" t="b">
        <f>_xll.qlIndexAddFixings($B$1,D192,E192/100,TRUE,E192)</f>
        <v>1</v>
      </c>
    </row>
    <row r="193" spans="4:6" x14ac:dyDescent="0.2">
      <c r="D193" s="3">
        <v>42282</v>
      </c>
      <c r="E193" s="5">
        <v>-6.6000000000000003E-2</v>
      </c>
      <c r="F193" s="5" t="b">
        <f>_xll.qlIndexAddFixings($B$1,D193,E193/100,TRUE,E193)</f>
        <v>1</v>
      </c>
    </row>
    <row r="194" spans="4:6" x14ac:dyDescent="0.2">
      <c r="D194" s="3">
        <v>42279</v>
      </c>
      <c r="E194" s="5">
        <v>-6.0999999999999999E-2</v>
      </c>
      <c r="F194" s="5" t="b">
        <f>_xll.qlIndexAddFixings($B$1,D194,E194/100,TRUE,E194)</f>
        <v>1</v>
      </c>
    </row>
    <row r="195" spans="4:6" x14ac:dyDescent="0.2">
      <c r="D195" s="3">
        <v>42278</v>
      </c>
      <c r="E195" s="5">
        <v>-5.8000000000000003E-2</v>
      </c>
      <c r="F195" s="5" t="b">
        <f>_xll.qlIndexAddFixings($B$1,D195,E195/100,TRUE,E195)</f>
        <v>1</v>
      </c>
    </row>
    <row r="196" spans="4:6" x14ac:dyDescent="0.2">
      <c r="D196" s="3">
        <v>42277</v>
      </c>
      <c r="E196" s="5">
        <v>-5.6000000000000001E-2</v>
      </c>
      <c r="F196" s="5" t="b">
        <f>_xll.qlIndexAddFixings($B$1,D196,E196/100,TRUE,E196)</f>
        <v>1</v>
      </c>
    </row>
    <row r="197" spans="4:6" x14ac:dyDescent="0.2">
      <c r="D197" s="3">
        <v>42276</v>
      </c>
      <c r="E197" s="5">
        <v>-5.8000000000000003E-2</v>
      </c>
      <c r="F197" s="5" t="b">
        <f>_xll.qlIndexAddFixings($B$1,D197,E197/100,TRUE,E197)</f>
        <v>1</v>
      </c>
    </row>
    <row r="198" spans="4:6" x14ac:dyDescent="0.2">
      <c r="D198" s="3">
        <v>42275</v>
      </c>
      <c r="E198" s="5">
        <v>-0.05</v>
      </c>
      <c r="F198" s="5" t="b">
        <f>_xll.qlIndexAddFixings($B$1,D198,E198/100,TRUE,E198)</f>
        <v>1</v>
      </c>
    </row>
    <row r="199" spans="4:6" x14ac:dyDescent="0.2">
      <c r="D199" s="3">
        <v>42272</v>
      </c>
      <c r="E199" s="5">
        <v>-4.5999999999999999E-2</v>
      </c>
      <c r="F199" s="5" t="b">
        <f>_xll.qlIndexAddFixings($B$1,D199,E199/100,TRUE,E199)</f>
        <v>1</v>
      </c>
    </row>
    <row r="200" spans="4:6" x14ac:dyDescent="0.2">
      <c r="D200" s="3">
        <v>42271</v>
      </c>
      <c r="E200" s="5">
        <v>-4.9000000000000002E-2</v>
      </c>
      <c r="F200" s="5" t="b">
        <f>_xll.qlIndexAddFixings($B$1,D200,E200/100,TRUE,E200)</f>
        <v>1</v>
      </c>
    </row>
    <row r="201" spans="4:6" x14ac:dyDescent="0.2">
      <c r="D201" s="3">
        <v>42270</v>
      </c>
      <c r="E201" s="5">
        <v>-5.7000000000000002E-2</v>
      </c>
      <c r="F201" s="5" t="b">
        <f>_xll.qlIndexAddFixings($B$1,D201,E201/100,TRUE,E201)</f>
        <v>1</v>
      </c>
    </row>
    <row r="202" spans="4:6" x14ac:dyDescent="0.2">
      <c r="D202" s="3">
        <v>42269</v>
      </c>
      <c r="E202" s="5">
        <v>-4.7E-2</v>
      </c>
      <c r="F202" s="5" t="b">
        <f>_xll.qlIndexAddFixings($B$1,D202,E202/100,TRUE,E202)</f>
        <v>1</v>
      </c>
    </row>
    <row r="203" spans="4:6" x14ac:dyDescent="0.2">
      <c r="D203" s="3">
        <v>42268</v>
      </c>
      <c r="E203" s="5">
        <v>-0.04</v>
      </c>
      <c r="F203" s="5" t="b">
        <f>_xll.qlIndexAddFixings($B$1,D203,E203/100,TRUE,E203)</f>
        <v>1</v>
      </c>
    </row>
    <row r="204" spans="4:6" x14ac:dyDescent="0.2">
      <c r="D204" s="3">
        <v>42265</v>
      </c>
      <c r="E204" s="5">
        <v>-3.9E-2</v>
      </c>
      <c r="F204" s="5" t="b">
        <f>_xll.qlIndexAddFixings($B$1,D204,E204/100,TRUE,E204)</f>
        <v>1</v>
      </c>
    </row>
    <row r="205" spans="4:6" x14ac:dyDescent="0.2">
      <c r="D205" s="3">
        <v>42264</v>
      </c>
      <c r="E205" s="5">
        <v>-3.3000000000000002E-2</v>
      </c>
      <c r="F205" s="5" t="b">
        <f>_xll.qlIndexAddFixings($B$1,D205,E205/100,TRUE,E205)</f>
        <v>1</v>
      </c>
    </row>
    <row r="206" spans="4:6" x14ac:dyDescent="0.2">
      <c r="D206" s="3">
        <v>42263</v>
      </c>
      <c r="E206" s="5">
        <v>-3.7999999999999999E-2</v>
      </c>
      <c r="F206" s="5" t="b">
        <f>_xll.qlIndexAddFixings($B$1,D206,E206/100,TRUE,E206)</f>
        <v>1</v>
      </c>
    </row>
    <row r="207" spans="4:6" x14ac:dyDescent="0.2">
      <c r="D207" s="3">
        <v>42262</v>
      </c>
      <c r="E207" s="5">
        <v>-4.1000000000000002E-2</v>
      </c>
      <c r="F207" s="5" t="b">
        <f>_xll.qlIndexAddFixings($B$1,D207,E207/100,TRUE,E207)</f>
        <v>1</v>
      </c>
    </row>
    <row r="208" spans="4:6" x14ac:dyDescent="0.2">
      <c r="D208" s="3">
        <v>42261</v>
      </c>
      <c r="E208" s="5">
        <v>-3.7999999999999999E-2</v>
      </c>
      <c r="F208" s="5" t="b">
        <f>_xll.qlIndexAddFixings($B$1,D208,E208/100,TRUE,E208)</f>
        <v>1</v>
      </c>
    </row>
    <row r="209" spans="4:6" x14ac:dyDescent="0.2">
      <c r="D209" s="3">
        <v>42258</v>
      </c>
      <c r="E209" s="5">
        <v>-3.5999999999999997E-2</v>
      </c>
      <c r="F209" s="5" t="b">
        <f>_xll.qlIndexAddFixings($B$1,D209,E209/100,TRUE,E209)</f>
        <v>1</v>
      </c>
    </row>
    <row r="210" spans="4:6" x14ac:dyDescent="0.2">
      <c r="D210" s="3">
        <v>42257</v>
      </c>
      <c r="E210" s="5">
        <v>-3.6999999999999998E-2</v>
      </c>
      <c r="F210" s="5" t="b">
        <f>_xll.qlIndexAddFixings($B$1,D210,E210/100,TRUE,E210)</f>
        <v>1</v>
      </c>
    </row>
    <row r="211" spans="4:6" x14ac:dyDescent="0.2">
      <c r="D211" s="3">
        <v>42256</v>
      </c>
      <c r="E211" s="5">
        <v>-3.6999999999999998E-2</v>
      </c>
      <c r="F211" s="5" t="b">
        <f>_xll.qlIndexAddFixings($B$1,D211,E211/100,TRUE,E211)</f>
        <v>1</v>
      </c>
    </row>
    <row r="212" spans="4:6" x14ac:dyDescent="0.2">
      <c r="D212" s="3">
        <v>42255</v>
      </c>
      <c r="E212" s="5">
        <v>-3.5999999999999997E-2</v>
      </c>
      <c r="F212" s="5" t="b">
        <f>_xll.qlIndexAddFixings($B$1,D212,E212/100,TRUE,E212)</f>
        <v>1</v>
      </c>
    </row>
    <row r="213" spans="4:6" x14ac:dyDescent="0.2">
      <c r="D213" s="3">
        <v>42254</v>
      </c>
      <c r="E213" s="5">
        <v>-3.6999999999999998E-2</v>
      </c>
      <c r="F213" s="5" t="b">
        <f>_xll.qlIndexAddFixings($B$1,D213,E213/100,TRUE,E213)</f>
        <v>1</v>
      </c>
    </row>
    <row r="214" spans="4:6" x14ac:dyDescent="0.2">
      <c r="D214" s="3">
        <v>42251</v>
      </c>
      <c r="E214" s="5">
        <v>-0.04</v>
      </c>
      <c r="F214" s="5" t="b">
        <f>_xll.qlIndexAddFixings($B$1,D214,E214/100,TRUE,E214)</f>
        <v>1</v>
      </c>
    </row>
    <row r="215" spans="4:6" x14ac:dyDescent="0.2">
      <c r="D215" s="3">
        <v>42250</v>
      </c>
      <c r="E215" s="5">
        <v>-3.3000000000000002E-2</v>
      </c>
      <c r="F215" s="5" t="b">
        <f>_xll.qlIndexAddFixings($B$1,D215,E215/100,TRUE,E215)</f>
        <v>1</v>
      </c>
    </row>
    <row r="216" spans="4:6" x14ac:dyDescent="0.2">
      <c r="D216" s="3">
        <v>42249</v>
      </c>
      <c r="E216" s="5">
        <v>-3.3000000000000002E-2</v>
      </c>
      <c r="F216" s="5" t="b">
        <f>_xll.qlIndexAddFixings($B$1,D216,E216/100,TRUE,E216)</f>
        <v>1</v>
      </c>
    </row>
    <row r="217" spans="4:6" x14ac:dyDescent="0.2">
      <c r="D217" s="3">
        <v>42248</v>
      </c>
      <c r="E217" s="5">
        <v>-0.03</v>
      </c>
      <c r="F217" s="5" t="b">
        <f>_xll.qlIndexAddFixings($B$1,D217,E217/100,TRUE,E217)</f>
        <v>1</v>
      </c>
    </row>
    <row r="218" spans="4:6" x14ac:dyDescent="0.2">
      <c r="D218" s="3">
        <v>42247</v>
      </c>
      <c r="E218" s="5">
        <v>-0.03</v>
      </c>
      <c r="F218" s="5" t="b">
        <f>_xll.qlIndexAddFixings($B$1,D218,E218/100,TRUE,E218)</f>
        <v>1</v>
      </c>
    </row>
    <row r="219" spans="4:6" x14ac:dyDescent="0.2">
      <c r="D219" s="3">
        <v>42244</v>
      </c>
      <c r="E219" s="5">
        <v>-3.1E-2</v>
      </c>
      <c r="F219" s="5" t="b">
        <f>_xll.qlIndexAddFixings($B$1,D219,E219/100,TRUE,E219)</f>
        <v>1</v>
      </c>
    </row>
    <row r="220" spans="4:6" x14ac:dyDescent="0.2">
      <c r="D220" s="3">
        <v>42243</v>
      </c>
      <c r="E220" s="5">
        <v>-3.1E-2</v>
      </c>
      <c r="F220" s="5" t="b">
        <f>_xll.qlIndexAddFixings($B$1,D220,E220/100,TRUE,E220)</f>
        <v>1</v>
      </c>
    </row>
    <row r="221" spans="4:6" x14ac:dyDescent="0.2">
      <c r="D221" s="3">
        <v>42242</v>
      </c>
      <c r="E221" s="5">
        <v>-0.03</v>
      </c>
      <c r="F221" s="5" t="b">
        <f>_xll.qlIndexAddFixings($B$1,D221,E221/100,TRUE,E221)</f>
        <v>1</v>
      </c>
    </row>
    <row r="222" spans="4:6" x14ac:dyDescent="0.2">
      <c r="D222" s="3">
        <v>42241</v>
      </c>
      <c r="E222" s="5">
        <v>-2.8000000000000001E-2</v>
      </c>
      <c r="F222" s="5" t="b">
        <f>_xll.qlIndexAddFixings($B$1,D222,E222/100,TRUE,E222)</f>
        <v>1</v>
      </c>
    </row>
    <row r="223" spans="4:6" x14ac:dyDescent="0.2">
      <c r="D223" s="3">
        <v>42240</v>
      </c>
      <c r="E223" s="5">
        <v>-0.03</v>
      </c>
      <c r="F223" s="5" t="b">
        <f>_xll.qlIndexAddFixings($B$1,D223,E223/100,TRUE,E223)</f>
        <v>1</v>
      </c>
    </row>
    <row r="224" spans="4:6" x14ac:dyDescent="0.2">
      <c r="D224" s="3">
        <v>42237</v>
      </c>
      <c r="E224" s="5">
        <v>-3.3000000000000002E-2</v>
      </c>
      <c r="F224" s="5" t="b">
        <f>_xll.qlIndexAddFixings($B$1,D224,E224/100,TRUE,E224)</f>
        <v>1</v>
      </c>
    </row>
    <row r="225" spans="4:6" x14ac:dyDescent="0.2">
      <c r="D225" s="3">
        <v>42236</v>
      </c>
      <c r="E225" s="5">
        <v>-0.03</v>
      </c>
      <c r="F225" s="5" t="b">
        <f>_xll.qlIndexAddFixings($B$1,D225,E225/100,TRUE,E225)</f>
        <v>1</v>
      </c>
    </row>
    <row r="226" spans="4:6" x14ac:dyDescent="0.2">
      <c r="D226" s="3">
        <v>42235</v>
      </c>
      <c r="E226" s="5">
        <v>-0.03</v>
      </c>
      <c r="F226" s="5" t="b">
        <f>_xll.qlIndexAddFixings($B$1,D226,E226/100,TRUE,E226)</f>
        <v>1</v>
      </c>
    </row>
    <row r="227" spans="4:6" x14ac:dyDescent="0.2">
      <c r="D227" s="3">
        <v>42234</v>
      </c>
      <c r="E227" s="5">
        <v>-0.03</v>
      </c>
      <c r="F227" s="5" t="b">
        <f>_xll.qlIndexAddFixings($B$1,D227,E227/100,TRUE,E227)</f>
        <v>1</v>
      </c>
    </row>
    <row r="228" spans="4:6" x14ac:dyDescent="0.2">
      <c r="D228" s="3">
        <v>42233</v>
      </c>
      <c r="E228" s="5">
        <v>-2.8000000000000001E-2</v>
      </c>
      <c r="F228" s="5" t="b">
        <f>_xll.qlIndexAddFixings($B$1,D228,E228/100,TRUE,E228)</f>
        <v>1</v>
      </c>
    </row>
    <row r="229" spans="4:6" x14ac:dyDescent="0.2">
      <c r="D229" s="3">
        <v>42230</v>
      </c>
      <c r="E229" s="5">
        <v>-2.8000000000000001E-2</v>
      </c>
      <c r="F229" s="5" t="b">
        <f>_xll.qlIndexAddFixings($B$1,D229,E229/100,TRUE,E229)</f>
        <v>1</v>
      </c>
    </row>
    <row r="230" spans="4:6" x14ac:dyDescent="0.2">
      <c r="D230" s="3">
        <v>42229</v>
      </c>
      <c r="E230" s="5">
        <v>-2.9000000000000001E-2</v>
      </c>
      <c r="F230" s="5" t="b">
        <f>_xll.qlIndexAddFixings($B$1,D230,E230/100,TRUE,E230)</f>
        <v>1</v>
      </c>
    </row>
    <row r="231" spans="4:6" x14ac:dyDescent="0.2">
      <c r="D231" s="3">
        <v>42228</v>
      </c>
      <c r="E231" s="5">
        <v>-2.9000000000000001E-2</v>
      </c>
      <c r="F231" s="5" t="b">
        <f>_xll.qlIndexAddFixings($B$1,D231,E231/100,TRUE,E231)</f>
        <v>1</v>
      </c>
    </row>
    <row r="232" spans="4:6" x14ac:dyDescent="0.2">
      <c r="D232" s="3">
        <v>42227</v>
      </c>
      <c r="E232" s="5">
        <v>-2.7E-2</v>
      </c>
      <c r="F232" s="5" t="b">
        <f>_xll.qlIndexAddFixings($B$1,D232,E232/100,TRUE,E232)</f>
        <v>1</v>
      </c>
    </row>
    <row r="233" spans="4:6" x14ac:dyDescent="0.2">
      <c r="D233" s="3">
        <v>42226</v>
      </c>
      <c r="E233" s="5">
        <v>-2.5999999999999999E-2</v>
      </c>
      <c r="F233" s="5" t="b">
        <f>_xll.qlIndexAddFixings($B$1,D233,E233/100,TRUE,E233)</f>
        <v>1</v>
      </c>
    </row>
    <row r="234" spans="4:6" x14ac:dyDescent="0.2">
      <c r="D234" s="3">
        <v>42223</v>
      </c>
      <c r="E234" s="5">
        <v>-2.1999999999999999E-2</v>
      </c>
      <c r="F234" s="5" t="b">
        <f>_xll.qlIndexAddFixings($B$1,D234,E234/100,TRUE,E234)</f>
        <v>1</v>
      </c>
    </row>
    <row r="235" spans="4:6" x14ac:dyDescent="0.2">
      <c r="D235" s="3">
        <v>42222</v>
      </c>
      <c r="E235" s="5">
        <v>-2.3E-2</v>
      </c>
      <c r="F235" s="5" t="b">
        <f>_xll.qlIndexAddFixings($B$1,D235,E235/100,TRUE,E235)</f>
        <v>1</v>
      </c>
    </row>
    <row r="236" spans="4:6" x14ac:dyDescent="0.2">
      <c r="D236" s="3">
        <v>42221</v>
      </c>
      <c r="E236" s="5">
        <v>-2.4E-2</v>
      </c>
      <c r="F236" s="5" t="b">
        <f>_xll.qlIndexAddFixings($B$1,D236,E236/100,TRUE,E236)</f>
        <v>1</v>
      </c>
    </row>
    <row r="237" spans="4:6" x14ac:dyDescent="0.2">
      <c r="D237" s="3">
        <v>42220</v>
      </c>
      <c r="E237" s="5">
        <v>-2.4E-2</v>
      </c>
      <c r="F237" s="5" t="b">
        <f>_xll.qlIndexAddFixings($B$1,D237,E237/100,TRUE,E237)</f>
        <v>1</v>
      </c>
    </row>
    <row r="238" spans="4:6" x14ac:dyDescent="0.2">
      <c r="D238" s="3">
        <v>42219</v>
      </c>
      <c r="E238" s="5">
        <v>-2.1999999999999999E-2</v>
      </c>
      <c r="F238" s="5" t="b">
        <f>_xll.qlIndexAddFixings($B$1,D238,E238/100,TRUE,E238)</f>
        <v>1</v>
      </c>
    </row>
    <row r="239" spans="4:6" x14ac:dyDescent="0.2">
      <c r="D239" s="3">
        <v>42216</v>
      </c>
      <c r="E239" s="5">
        <v>-2.1999999999999999E-2</v>
      </c>
      <c r="F239" s="5" t="b">
        <f>_xll.qlIndexAddFixings($B$1,D239,E239/100,TRUE,E239)</f>
        <v>1</v>
      </c>
    </row>
    <row r="240" spans="4:6" x14ac:dyDescent="0.2">
      <c r="D240" s="3">
        <v>42215</v>
      </c>
      <c r="E240" s="5">
        <v>-1.9E-2</v>
      </c>
      <c r="F240" s="5" t="b">
        <f>_xll.qlIndexAddFixings($B$1,D240,E240/100,TRUE,E240)</f>
        <v>1</v>
      </c>
    </row>
    <row r="241" spans="4:6" x14ac:dyDescent="0.2">
      <c r="D241" s="3">
        <v>42214</v>
      </c>
      <c r="E241" s="5">
        <v>-1.4E-2</v>
      </c>
      <c r="F241" s="5" t="b">
        <f>_xll.qlIndexAddFixings($B$1,D241,E241/100,TRUE,E241)</f>
        <v>1</v>
      </c>
    </row>
    <row r="242" spans="4:6" x14ac:dyDescent="0.2">
      <c r="D242" s="3">
        <v>42213</v>
      </c>
      <c r="E242" s="5">
        <v>-0.01</v>
      </c>
      <c r="F242" s="5" t="b">
        <f>_xll.qlIndexAddFixings($B$1,D242,E242/100,TRUE,E242)</f>
        <v>1</v>
      </c>
    </row>
    <row r="243" spans="4:6" x14ac:dyDescent="0.2">
      <c r="D243" s="3">
        <v>42212</v>
      </c>
      <c r="E243" s="5">
        <v>-8.0000000000000002E-3</v>
      </c>
      <c r="F243" s="5" t="b">
        <f>_xll.qlIndexAddFixings($B$1,D243,E243/100,TRUE,E243)</f>
        <v>1</v>
      </c>
    </row>
    <row r="244" spans="4:6" x14ac:dyDescent="0.2">
      <c r="D244" s="3">
        <v>42209</v>
      </c>
      <c r="E244" s="5">
        <v>-1.0999999999999999E-2</v>
      </c>
      <c r="F244" s="5" t="b">
        <f>_xll.qlIndexAddFixings($B$1,D244,E244/100,TRUE,E244)</f>
        <v>1</v>
      </c>
    </row>
    <row r="245" spans="4:6" x14ac:dyDescent="0.2">
      <c r="D245" s="3">
        <v>42208</v>
      </c>
      <c r="E245" s="5">
        <v>-0.01</v>
      </c>
      <c r="F245" s="5" t="b">
        <f>_xll.qlIndexAddFixings($B$1,D245,E245/100,TRUE,E245)</f>
        <v>1</v>
      </c>
    </row>
    <row r="246" spans="4:6" x14ac:dyDescent="0.2">
      <c r="D246" s="3">
        <v>42207</v>
      </c>
      <c r="E246" s="5">
        <v>-1.2E-2</v>
      </c>
      <c r="F246" s="5" t="b">
        <f>_xll.qlIndexAddFixings($B$1,D246,E246/100,TRUE,E246)</f>
        <v>1</v>
      </c>
    </row>
    <row r="247" spans="4:6" x14ac:dyDescent="0.2">
      <c r="D247" s="3">
        <v>42206</v>
      </c>
      <c r="E247" s="5">
        <v>-1.4E-2</v>
      </c>
      <c r="F247" s="5" t="b">
        <f>_xll.qlIndexAddFixings($B$1,D247,E247/100,TRUE,E247)</f>
        <v>1</v>
      </c>
    </row>
    <row r="248" spans="4:6" x14ac:dyDescent="0.2">
      <c r="D248" s="3">
        <v>42205</v>
      </c>
      <c r="E248" s="5">
        <v>-1.4999999999999999E-2</v>
      </c>
      <c r="F248" s="5" t="b">
        <f>_xll.qlIndexAddFixings($B$1,D248,E248/100,TRUE,E248)</f>
        <v>1</v>
      </c>
    </row>
    <row r="249" spans="4:6" x14ac:dyDescent="0.2">
      <c r="D249" s="3">
        <v>42202</v>
      </c>
      <c r="E249" s="5">
        <v>-1.7999999999999999E-2</v>
      </c>
      <c r="F249" s="5" t="b">
        <f>_xll.qlIndexAddFixings($B$1,D249,E249/100,TRUE,E249)</f>
        <v>1</v>
      </c>
    </row>
    <row r="250" spans="4:6" x14ac:dyDescent="0.2">
      <c r="D250" s="3">
        <v>42201</v>
      </c>
      <c r="E250" s="5">
        <v>-1.7999999999999999E-2</v>
      </c>
      <c r="F250" s="5" t="b">
        <f>_xll.qlIndexAddFixings($B$1,D250,E250/100,TRUE,E250)</f>
        <v>1</v>
      </c>
    </row>
    <row r="251" spans="4:6" x14ac:dyDescent="0.2">
      <c r="D251" s="3">
        <v>42200</v>
      </c>
      <c r="E251" s="5">
        <v>-1.7999999999999999E-2</v>
      </c>
      <c r="F251" s="5" t="b">
        <f>_xll.qlIndexAddFixings($B$1,D251,E251/100,TRUE,E251)</f>
        <v>1</v>
      </c>
    </row>
    <row r="252" spans="4:6" x14ac:dyDescent="0.2">
      <c r="D252" s="3">
        <v>42199</v>
      </c>
      <c r="E252" s="5">
        <v>-1.4999999999999999E-2</v>
      </c>
      <c r="F252" s="5" t="b">
        <f>_xll.qlIndexAddFixings($B$1,D252,E252/100,TRUE,E252)</f>
        <v>1</v>
      </c>
    </row>
    <row r="253" spans="4:6" x14ac:dyDescent="0.2">
      <c r="D253" s="3">
        <v>42198</v>
      </c>
      <c r="E253" s="5">
        <v>-8.9999999999999993E-3</v>
      </c>
      <c r="F253" s="5" t="b">
        <f>_xll.qlIndexAddFixings($B$1,D253,E253/100,TRUE,E253)</f>
        <v>1</v>
      </c>
    </row>
    <row r="254" spans="4:6" x14ac:dyDescent="0.2">
      <c r="D254" s="3">
        <v>42195</v>
      </c>
      <c r="E254" s="5">
        <v>-3.0000000000000001E-3</v>
      </c>
      <c r="F254" s="5" t="b">
        <f>_xll.qlIndexAddFixings($B$1,D254,E254/100,TRUE,E254)</f>
        <v>1</v>
      </c>
    </row>
    <row r="255" spans="4:6" x14ac:dyDescent="0.2">
      <c r="D255" s="3">
        <v>42194</v>
      </c>
      <c r="E255" s="5">
        <v>0</v>
      </c>
      <c r="F255" s="5" t="b">
        <f>_xll.qlIndexAddFixings($B$1,D255,E255/100,TRUE,E255)</f>
        <v>1</v>
      </c>
    </row>
    <row r="256" spans="4:6" x14ac:dyDescent="0.2">
      <c r="D256" s="3">
        <v>42193</v>
      </c>
      <c r="E256" s="5">
        <v>7.0000000000000001E-3</v>
      </c>
      <c r="F256" s="5" t="b">
        <f>_xll.qlIndexAddFixings($B$1,D256,E256/100,TRUE,E256)</f>
        <v>1</v>
      </c>
    </row>
    <row r="257" spans="4:6" x14ac:dyDescent="0.2">
      <c r="D257" s="3">
        <v>42192</v>
      </c>
      <c r="E257" s="5">
        <v>0.01</v>
      </c>
      <c r="F257" s="5" t="b">
        <f>_xll.qlIndexAddFixings($B$1,D257,E257/100,TRUE,E257)</f>
        <v>1</v>
      </c>
    </row>
    <row r="258" spans="4:6" x14ac:dyDescent="0.2">
      <c r="D258" s="3">
        <v>42191</v>
      </c>
      <c r="E258" s="5">
        <v>1.0999999999999999E-2</v>
      </c>
      <c r="F258" s="5" t="b">
        <f>_xll.qlIndexAddFixings($B$1,D258,E258/100,TRUE,E258)</f>
        <v>1</v>
      </c>
    </row>
    <row r="259" spans="4:6" x14ac:dyDescent="0.2">
      <c r="D259" s="3">
        <v>42188</v>
      </c>
      <c r="E259" s="5">
        <v>6.0000000000000001E-3</v>
      </c>
      <c r="F259" s="5" t="b">
        <f>_xll.qlIndexAddFixings($B$1,D259,E259/100,TRUE,E259)</f>
        <v>1</v>
      </c>
    </row>
    <row r="260" spans="4:6" x14ac:dyDescent="0.2">
      <c r="D260" s="3">
        <v>42187</v>
      </c>
      <c r="E260" s="5">
        <v>6.0000000000000001E-3</v>
      </c>
      <c r="F260" s="5" t="b">
        <f>_xll.qlIndexAddFixings($B$1,D260,E260/100,TRUE,E260)</f>
        <v>1</v>
      </c>
    </row>
    <row r="261" spans="4:6" x14ac:dyDescent="0.2">
      <c r="D261" s="3">
        <v>42186</v>
      </c>
      <c r="E261" s="5">
        <v>8.9999999999999993E-3</v>
      </c>
      <c r="F261" s="5" t="b">
        <f>_xll.qlIndexAddFixings($B$1,D261,E261/100,TRUE,E261)</f>
        <v>1</v>
      </c>
    </row>
    <row r="262" spans="4:6" x14ac:dyDescent="0.2">
      <c r="D262" s="3">
        <v>42185</v>
      </c>
      <c r="E262" s="5">
        <v>1.2999999999999999E-2</v>
      </c>
      <c r="F262" s="5" t="b">
        <f>_xll.qlIndexAddFixings($B$1,D262,E262/100,TRUE,E262)</f>
        <v>1</v>
      </c>
    </row>
    <row r="263" spans="4:6" x14ac:dyDescent="0.2">
      <c r="D263" s="3">
        <v>42184</v>
      </c>
      <c r="E263" s="5">
        <v>1.9E-2</v>
      </c>
      <c r="F263" s="5" t="b">
        <f>_xll.qlIndexAddFixings($B$1,D263,E263/100,TRUE,E263)</f>
        <v>1</v>
      </c>
    </row>
    <row r="264" spans="4:6" x14ac:dyDescent="0.2">
      <c r="D264" s="3">
        <v>42181</v>
      </c>
      <c r="E264" s="5">
        <v>6.0000000000000001E-3</v>
      </c>
      <c r="F264" s="5" t="b">
        <f>_xll.qlIndexAddFixings($B$1,D264,E264/100,TRUE,E264)</f>
        <v>1</v>
      </c>
    </row>
    <row r="265" spans="4:6" x14ac:dyDescent="0.2">
      <c r="D265" s="3">
        <v>42180</v>
      </c>
      <c r="E265" s="5">
        <v>0.01</v>
      </c>
      <c r="F265" s="5" t="b">
        <f>_xll.qlIndexAddFixings($B$1,D265,E265/100,TRUE,E265)</f>
        <v>1</v>
      </c>
    </row>
    <row r="266" spans="4:6" x14ac:dyDescent="0.2">
      <c r="D266" s="3">
        <v>42179</v>
      </c>
      <c r="E266" s="5">
        <v>5.0000000000000001E-3</v>
      </c>
      <c r="F266" s="5" t="b">
        <f>_xll.qlIndexAddFixings($B$1,D266,E266/100,TRUE,E266)</f>
        <v>1</v>
      </c>
    </row>
    <row r="267" spans="4:6" x14ac:dyDescent="0.2">
      <c r="D267" s="3">
        <v>42178</v>
      </c>
      <c r="E267" s="5">
        <v>5.0000000000000001E-3</v>
      </c>
      <c r="F267" s="5" t="b">
        <f>_xll.qlIndexAddFixings($B$1,D267,E267/100,TRUE,E267)</f>
        <v>1</v>
      </c>
    </row>
    <row r="268" spans="4:6" x14ac:dyDescent="0.2">
      <c r="D268" s="3">
        <v>42177</v>
      </c>
      <c r="E268" s="5">
        <v>1.0999999999999999E-2</v>
      </c>
      <c r="F268" s="5" t="b">
        <f>_xll.qlIndexAddFixings($B$1,D268,E268/100,TRUE,E268)</f>
        <v>1</v>
      </c>
    </row>
    <row r="269" spans="4:6" x14ac:dyDescent="0.2">
      <c r="D269" s="3">
        <v>42174</v>
      </c>
      <c r="E269" s="5">
        <v>2.1000000000000001E-2</v>
      </c>
      <c r="F269" s="5" t="b">
        <f>_xll.qlIndexAddFixings($B$1,D269,E269/100,TRUE,E269)</f>
        <v>1</v>
      </c>
    </row>
    <row r="270" spans="4:6" x14ac:dyDescent="0.2">
      <c r="D270" s="3">
        <v>42173</v>
      </c>
      <c r="E270" s="5">
        <v>3.1E-2</v>
      </c>
      <c r="F270" s="5" t="b">
        <f>_xll.qlIndexAddFixings($B$1,D270,E270/100,TRUE,E270)</f>
        <v>1</v>
      </c>
    </row>
    <row r="271" spans="4:6" x14ac:dyDescent="0.2">
      <c r="D271" s="3">
        <v>42172</v>
      </c>
      <c r="E271" s="5">
        <v>3.9E-2</v>
      </c>
      <c r="F271" s="5" t="b">
        <f>_xll.qlIndexAddFixings($B$1,D271,E271/100,TRUE,E271)</f>
        <v>1</v>
      </c>
    </row>
    <row r="272" spans="4:6" x14ac:dyDescent="0.2">
      <c r="D272" s="3">
        <v>42171</v>
      </c>
      <c r="E272" s="5">
        <v>4.2999999999999997E-2</v>
      </c>
      <c r="F272" s="5" t="b">
        <f>_xll.qlIndexAddFixings($B$1,D272,E272/100,TRUE,E272)</f>
        <v>1</v>
      </c>
    </row>
    <row r="273" spans="4:6" x14ac:dyDescent="0.2">
      <c r="D273" s="3">
        <v>42170</v>
      </c>
      <c r="E273" s="5">
        <v>4.3999999999999997E-2</v>
      </c>
      <c r="F273" s="5" t="b">
        <f>_xll.qlIndexAddFixings($B$1,D273,E273/100,TRUE,E273)</f>
        <v>1</v>
      </c>
    </row>
    <row r="274" spans="4:6" x14ac:dyDescent="0.2">
      <c r="D274" s="3">
        <v>42167</v>
      </c>
      <c r="E274" s="5">
        <v>2.8000000000000001E-2</v>
      </c>
      <c r="F274" s="5" t="b">
        <f>_xll.qlIndexAddFixings($B$1,D274,E274/100,TRUE,E274)</f>
        <v>1</v>
      </c>
    </row>
    <row r="275" spans="4:6" x14ac:dyDescent="0.2">
      <c r="D275" s="3">
        <v>42166</v>
      </c>
      <c r="E275" s="5">
        <v>1.4999999999999999E-2</v>
      </c>
      <c r="F275" s="5" t="b">
        <f>_xll.qlIndexAddFixings($B$1,D275,E275/100,TRUE,E275)</f>
        <v>1</v>
      </c>
    </row>
    <row r="276" spans="4:6" x14ac:dyDescent="0.2">
      <c r="D276" s="3">
        <v>42165</v>
      </c>
      <c r="E276" s="5">
        <v>2.1999999999999999E-2</v>
      </c>
      <c r="F276" s="5" t="b">
        <f>_xll.qlIndexAddFixings($B$1,D276,E276/100,TRUE,E276)</f>
        <v>1</v>
      </c>
    </row>
    <row r="277" spans="4:6" x14ac:dyDescent="0.2">
      <c r="D277" s="3">
        <v>42164</v>
      </c>
      <c r="E277" s="5">
        <v>1.7999999999999999E-2</v>
      </c>
      <c r="F277" s="5" t="b">
        <f>_xll.qlIndexAddFixings($B$1,D277,E277/100,TRUE,E277)</f>
        <v>1</v>
      </c>
    </row>
    <row r="278" spans="4:6" x14ac:dyDescent="0.2">
      <c r="D278" s="3">
        <v>42163</v>
      </c>
      <c r="E278" s="5">
        <v>0.01</v>
      </c>
      <c r="F278" s="5" t="b">
        <f>_xll.qlIndexAddFixings($B$1,D278,E278/100,TRUE,E278)</f>
        <v>1</v>
      </c>
    </row>
    <row r="279" spans="4:6" x14ac:dyDescent="0.2">
      <c r="D279" s="3">
        <v>42160</v>
      </c>
      <c r="E279" s="5">
        <v>8.9999999999999993E-3</v>
      </c>
      <c r="F279" s="5" t="b">
        <f>_xll.qlIndexAddFixings($B$1,D279,E279/100,TRUE,E279)</f>
        <v>1</v>
      </c>
    </row>
    <row r="280" spans="4:6" x14ac:dyDescent="0.2">
      <c r="D280" s="366">
        <v>42159</v>
      </c>
      <c r="E280" s="6">
        <v>8.9999999999999993E-3</v>
      </c>
      <c r="F280" s="6" t="b">
        <f>_xll.qlIndexAddFixings($B$1,D280,E280/100,TRUE,E280)</f>
        <v>1</v>
      </c>
    </row>
    <row r="281" spans="4:6" x14ac:dyDescent="0.2">
      <c r="D281" s="437">
        <v>42158</v>
      </c>
      <c r="E281" s="293">
        <v>3.0000000000000001E-3</v>
      </c>
    </row>
    <row r="282" spans="4:6" x14ac:dyDescent="0.2">
      <c r="D282" s="437">
        <v>42157</v>
      </c>
      <c r="E282" s="293">
        <v>6.0000000000000001E-3</v>
      </c>
    </row>
    <row r="283" spans="4:6" x14ac:dyDescent="0.2">
      <c r="D283" s="437">
        <v>42156</v>
      </c>
      <c r="E283" s="293">
        <v>7.0000000000000001E-3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29</vt:i4>
      </vt:variant>
      <vt:variant>
        <vt:lpstr>Named Ranges</vt:lpstr>
      </vt:variant>
      <vt:variant>
        <vt:i4>115</vt:i4>
      </vt:variant>
    </vt:vector>
  </HeadingPairs>
  <TitlesOfParts>
    <vt:vector size="144" baseType="lpstr">
      <vt:lpstr>General Settings</vt:lpstr>
      <vt:lpstr>Euribor</vt:lpstr>
      <vt:lpstr>EuriborSwapIsdaFixA</vt:lpstr>
      <vt:lpstr>Deposits</vt:lpstr>
      <vt:lpstr>FRA</vt:lpstr>
      <vt:lpstr>OIS</vt:lpstr>
      <vt:lpstr>ECB OIS</vt:lpstr>
      <vt:lpstr>IMM OIS</vt:lpstr>
      <vt:lpstr>Futures3M</vt:lpstr>
      <vt:lpstr>FuturesHWConvAdj</vt:lpstr>
      <vt:lpstr>BasisSwapEON3M</vt:lpstr>
      <vt:lpstr>BasisSwap1MxM</vt:lpstr>
      <vt:lpstr>BasisSwap3M6M</vt:lpstr>
      <vt:lpstr>BasisSwapxM12M</vt:lpstr>
      <vt:lpstr>Swaps1M(&lt;1Y)</vt:lpstr>
      <vt:lpstr>Swap1M</vt:lpstr>
      <vt:lpstr>Swap3M</vt:lpstr>
      <vt:lpstr>Swap6M</vt:lpstr>
      <vt:lpstr>ForwardSwap6M</vt:lpstr>
      <vt:lpstr>SwapsIMMDated</vt:lpstr>
      <vt:lpstr>ImmFra6M </vt:lpstr>
      <vt:lpstr>ON Basis Swap</vt:lpstr>
      <vt:lpstr>1M Basis Swap</vt:lpstr>
      <vt:lpstr>3M Basis Swap</vt:lpstr>
      <vt:lpstr>6M Basis Swap</vt:lpstr>
      <vt:lpstr>1Y Basis Swap</vt:lpstr>
      <vt:lpstr>Euribor 3M Time Series</vt:lpstr>
      <vt:lpstr>Euribor 6M Time Series</vt:lpstr>
      <vt:lpstr>EuriborSwapIsdaFixA1Y</vt:lpstr>
      <vt:lpstr>AreaTable</vt:lpstr>
      <vt:lpstr>Calendar</vt:lpstr>
      <vt:lpstr>BasisSwap1MxM!Contributor</vt:lpstr>
      <vt:lpstr>BasisSwap3M6M!Contributor</vt:lpstr>
      <vt:lpstr>BasisSwapEON3M!Contributor</vt:lpstr>
      <vt:lpstr>BasisSwapxM12M!Contributor</vt:lpstr>
      <vt:lpstr>Deposits!Contributor</vt:lpstr>
      <vt:lpstr>ForwardSwap6M!Contributor</vt:lpstr>
      <vt:lpstr>FRA!Contributor</vt:lpstr>
      <vt:lpstr>FuturesHWConvAdj!Contributor</vt:lpstr>
      <vt:lpstr>'ImmFra6M '!Contributor</vt:lpstr>
      <vt:lpstr>Swap1M!Contributor</vt:lpstr>
      <vt:lpstr>Swap3M!Contributor</vt:lpstr>
      <vt:lpstr>Swap6M!Contributor</vt:lpstr>
      <vt:lpstr>'Swaps1M(&lt;1Y)'!Contributor</vt:lpstr>
      <vt:lpstr>SwapsIMMDated!Contributor</vt:lpstr>
      <vt:lpstr>Contributor</vt:lpstr>
      <vt:lpstr>Contributors</vt:lpstr>
      <vt:lpstr>ContributorTable</vt:lpstr>
      <vt:lpstr>Currency</vt:lpstr>
      <vt:lpstr>EvaluationDate</vt:lpstr>
      <vt:lpstr>FamilyName</vt:lpstr>
      <vt:lpstr>FixingType</vt:lpstr>
      <vt:lpstr>Futures3M!FuturesCodes</vt:lpstr>
      <vt:lpstr>'ImmFra6M '!FuturesCodes</vt:lpstr>
      <vt:lpstr>Futures3M!FuturesDates</vt:lpstr>
      <vt:lpstr>'ImmFra6M '!FuturesDates</vt:lpstr>
      <vt:lpstr>Futures3M!IborIndex</vt:lpstr>
      <vt:lpstr>BasisSwap1MxM!Instruments</vt:lpstr>
      <vt:lpstr>BasisSwap3M6M!Instruments</vt:lpstr>
      <vt:lpstr>BasisSwapEON3M!Instruments</vt:lpstr>
      <vt:lpstr>BasisSwapxM12M!Instruments</vt:lpstr>
      <vt:lpstr>ForwardSwap6M!Instruments</vt:lpstr>
      <vt:lpstr>FRA!Instruments</vt:lpstr>
      <vt:lpstr>'IMM OIS'!Instruments</vt:lpstr>
      <vt:lpstr>Swap1M!Instruments</vt:lpstr>
      <vt:lpstr>Swap3M!Instruments</vt:lpstr>
      <vt:lpstr>Swap6M!Instruments</vt:lpstr>
      <vt:lpstr>'Swaps1M(&lt;1Y)'!Instruments</vt:lpstr>
      <vt:lpstr>SwapsIMMDated!Instruments</vt:lpstr>
      <vt:lpstr>Instruments</vt:lpstr>
      <vt:lpstr>Instruments14F</vt:lpstr>
      <vt:lpstr>Instruments8F</vt:lpstr>
      <vt:lpstr>Instruments9F</vt:lpstr>
      <vt:lpstr>LastFixingsTrigger</vt:lpstr>
      <vt:lpstr>LastUpdate</vt:lpstr>
      <vt:lpstr>LiveDataFeed</vt:lpstr>
      <vt:lpstr>Futures3M!MeanReversion</vt:lpstr>
      <vt:lpstr>ObjectOverwrite</vt:lpstr>
      <vt:lpstr>Permanent</vt:lpstr>
      <vt:lpstr>PriceTickValue</vt:lpstr>
      <vt:lpstr>BasisSwap1MxM!Quote</vt:lpstr>
      <vt:lpstr>BasisSwap3M6M!Quote</vt:lpstr>
      <vt:lpstr>BasisSwapEON3M!Quote</vt:lpstr>
      <vt:lpstr>BasisSwapxM12M!Quote</vt:lpstr>
      <vt:lpstr>Deposits!Quote</vt:lpstr>
      <vt:lpstr>'ECB OIS'!Quote</vt:lpstr>
      <vt:lpstr>ForwardSwap6M!Quote</vt:lpstr>
      <vt:lpstr>FRA!Quote</vt:lpstr>
      <vt:lpstr>Futures3M!Quote</vt:lpstr>
      <vt:lpstr>FuturesHWConvAdj!Quote</vt:lpstr>
      <vt:lpstr>'IMM OIS'!Quote</vt:lpstr>
      <vt:lpstr>'ImmFra6M '!Quote</vt:lpstr>
      <vt:lpstr>OIS!Quote</vt:lpstr>
      <vt:lpstr>Swap1M!Quote</vt:lpstr>
      <vt:lpstr>Swap3M!Quote</vt:lpstr>
      <vt:lpstr>Swap6M!Quote</vt:lpstr>
      <vt:lpstr>'Swaps1M(&lt;1Y)'!Quote</vt:lpstr>
      <vt:lpstr>SwapsIMMDated!Quote</vt:lpstr>
      <vt:lpstr>BasisSwap1MxM!QuoteLive</vt:lpstr>
      <vt:lpstr>BasisSwap3M6M!QuoteLive</vt:lpstr>
      <vt:lpstr>BasisSwapEON3M!QuoteLive</vt:lpstr>
      <vt:lpstr>BasisSwapxM12M!QuoteLive</vt:lpstr>
      <vt:lpstr>Deposits!QuoteLive</vt:lpstr>
      <vt:lpstr>'ECB OIS'!QuoteLive</vt:lpstr>
      <vt:lpstr>ForwardSwap6M!QuoteLive</vt:lpstr>
      <vt:lpstr>FRA!QuoteLive</vt:lpstr>
      <vt:lpstr>Futures3M!QuoteLive</vt:lpstr>
      <vt:lpstr>FuturesHWConvAdj!QuoteLive</vt:lpstr>
      <vt:lpstr>'IMM OIS'!QuoteLive</vt:lpstr>
      <vt:lpstr>'ImmFra6M '!QuoteLive</vt:lpstr>
      <vt:lpstr>OIS!QuoteLive</vt:lpstr>
      <vt:lpstr>Swap1M!QuoteLive</vt:lpstr>
      <vt:lpstr>Swap3M!QuoteLive</vt:lpstr>
      <vt:lpstr>Swap6M!QuoteLive</vt:lpstr>
      <vt:lpstr>'Swaps1M(&lt;1Y)'!QuoteLive</vt:lpstr>
      <vt:lpstr>SwapsIMMDated!QuoteLive</vt:lpstr>
      <vt:lpstr>BasisSwap1MxM!QuoteStatic</vt:lpstr>
      <vt:lpstr>BasisSwap3M6M!QuoteStatic</vt:lpstr>
      <vt:lpstr>BasisSwapEON3M!QuoteStatic</vt:lpstr>
      <vt:lpstr>BasisSwapxM12M!QuoteStatic</vt:lpstr>
      <vt:lpstr>Deposits!QuoteStatic</vt:lpstr>
      <vt:lpstr>'ECB OIS'!QuoteStatic</vt:lpstr>
      <vt:lpstr>ForwardSwap6M!QuoteStatic</vt:lpstr>
      <vt:lpstr>FRA!QuoteStatic</vt:lpstr>
      <vt:lpstr>Futures3M!QuoteStatic</vt:lpstr>
      <vt:lpstr>FuturesHWConvAdj!QuoteStatic</vt:lpstr>
      <vt:lpstr>'IMM OIS'!QuoteStatic</vt:lpstr>
      <vt:lpstr>'ImmFra6M '!QuoteStatic</vt:lpstr>
      <vt:lpstr>OIS!QuoteStatic</vt:lpstr>
      <vt:lpstr>Swap1M!QuoteStatic</vt:lpstr>
      <vt:lpstr>Swap3M!QuoteStatic</vt:lpstr>
      <vt:lpstr>Swap6M!QuoteStatic</vt:lpstr>
      <vt:lpstr>'Swaps1M(&lt;1Y)'!QuoteStatic</vt:lpstr>
      <vt:lpstr>SwapsIMMDated!QuoteStatic</vt:lpstr>
      <vt:lpstr>QuoteSuffix</vt:lpstr>
      <vt:lpstr>RateTickValue</vt:lpstr>
      <vt:lpstr>ReutersRtMode</vt:lpstr>
      <vt:lpstr>Swap1M!Swap3M4Y</vt:lpstr>
      <vt:lpstr>Swap3M!Swap3M4Y</vt:lpstr>
      <vt:lpstr>ForwardSwap6M!Swap6M4Y</vt:lpstr>
      <vt:lpstr>Swap6M4Y</vt:lpstr>
      <vt:lpstr>Trigger</vt:lpstr>
      <vt:lpstr>TriggerCounter</vt:lpstr>
      <vt:lpstr>Futures3M!Volatility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dc:creator>
  <cp:lastModifiedBy>MAZZOCCHI PAOLO</cp:lastModifiedBy>
  <dcterms:created xsi:type="dcterms:W3CDTF">2013-12-09T23:24:41Z</dcterms:created>
  <dcterms:modified xsi:type="dcterms:W3CDTF">2016-06-30T15:34:03Z</dcterms:modified>
</cp:coreProperties>
</file>