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0" yWindow="-14" windowWidth="6358" windowHeight="11642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3" i="33" l="1" a="1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9" i="45"/>
  <c r="L4" i="45"/>
  <c r="T4" i="45" s="1"/>
  <c r="L8" i="45"/>
  <c r="M4" i="45"/>
  <c r="L5" i="45"/>
  <c r="P5" i="45" s="1"/>
  <c r="L6" i="45"/>
  <c r="M1" i="45"/>
  <c r="M9" i="45"/>
  <c r="L7" i="45"/>
  <c r="C6" i="39" l="1"/>
  <c r="C7" i="39"/>
  <c r="C5" i="39"/>
  <c r="T8" i="45"/>
  <c r="P9" i="45"/>
  <c r="P6" i="45"/>
  <c r="T6" i="45"/>
  <c r="U5" i="45"/>
  <c r="U4" i="45"/>
  <c r="U6" i="45"/>
  <c r="U7" i="45"/>
  <c r="P7" i="45"/>
  <c r="M5" i="45"/>
  <c r="M6" i="45"/>
  <c r="U8" i="45"/>
  <c r="M8" i="45"/>
  <c r="U9" i="45"/>
  <c r="T7" i="45"/>
  <c r="T5" i="45"/>
  <c r="T9" i="45"/>
  <c r="P8" i="45"/>
  <c r="P4" i="45"/>
  <c r="M7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3" i="33"/>
  <c r="D17" i="33"/>
  <c r="D3" i="33"/>
  <c r="D31" i="33"/>
  <c r="D29" i="33"/>
  <c r="D10" i="29"/>
  <c r="D36" i="33"/>
  <c r="D20" i="33"/>
  <c r="E19" i="43"/>
  <c r="E19" i="48"/>
  <c r="D5" i="39"/>
  <c r="E20" i="39"/>
  <c r="E16" i="43"/>
  <c r="D25" i="33"/>
  <c r="E20" i="43"/>
  <c r="D13" i="33"/>
  <c r="E15" i="51"/>
  <c r="E30" i="51"/>
  <c r="D7" i="51"/>
  <c r="E22" i="39"/>
  <c r="E19" i="39"/>
  <c r="D19" i="33"/>
  <c r="E15" i="48"/>
  <c r="E25" i="51"/>
  <c r="D18" i="33"/>
  <c r="B1" i="29"/>
  <c r="E16" i="51"/>
  <c r="E21" i="51"/>
  <c r="E19" i="51"/>
  <c r="E16" i="39"/>
  <c r="E18" i="39"/>
  <c r="D30" i="33"/>
  <c r="D28" i="33"/>
  <c r="E17" i="39"/>
  <c r="E18" i="51"/>
  <c r="D22" i="33"/>
  <c r="D21" i="33"/>
  <c r="D10" i="33"/>
  <c r="D4" i="33"/>
  <c r="D6" i="51"/>
  <c r="E22" i="51"/>
  <c r="D5" i="51"/>
  <c r="D27" i="33"/>
  <c r="E17" i="48"/>
  <c r="D8" i="33"/>
  <c r="D11" i="33"/>
  <c r="E26" i="51"/>
  <c r="D5" i="33"/>
  <c r="D12" i="33"/>
  <c r="E21" i="39"/>
  <c r="D16" i="33"/>
  <c r="C16" i="42"/>
  <c r="D26" i="33"/>
  <c r="D40" i="33"/>
  <c r="E29" i="51"/>
  <c r="D39" i="33"/>
  <c r="D7" i="39"/>
  <c r="D37" i="33"/>
  <c r="E23" i="39"/>
  <c r="E15" i="39"/>
  <c r="D7" i="48"/>
  <c r="D7" i="33"/>
  <c r="D23" i="33"/>
  <c r="E17" i="51"/>
  <c r="E18" i="43"/>
  <c r="D38" i="33"/>
  <c r="E27" i="51"/>
  <c r="D24" i="33"/>
  <c r="D9" i="33"/>
  <c r="D34" i="33"/>
  <c r="D15" i="33"/>
  <c r="E24" i="51"/>
  <c r="E23" i="51"/>
  <c r="D6" i="33"/>
  <c r="D6" i="39"/>
  <c r="E16" i="48"/>
  <c r="D35" i="33"/>
  <c r="D14" i="33"/>
  <c r="D32" i="33"/>
  <c r="E20" i="51"/>
  <c r="E15" i="43"/>
  <c r="E18" i="48"/>
  <c r="D6" i="48"/>
  <c r="E17" i="43"/>
  <c r="D5" i="48"/>
  <c r="E24" i="39"/>
  <c r="E28" i="51"/>
  <c r="E21" i="43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21" i="51"/>
  <c r="J15" i="51"/>
  <c r="E11" i="50"/>
  <c r="K7" i="51"/>
  <c r="E12" i="50"/>
  <c r="J24" i="51"/>
  <c r="E7" i="51"/>
  <c r="E6" i="42"/>
  <c r="E5" i="42"/>
  <c r="AF4" i="51"/>
  <c r="E7" i="50"/>
  <c r="E10" i="42"/>
  <c r="F10" i="42" s="1"/>
  <c r="AG3" i="51"/>
  <c r="G5" i="48"/>
  <c r="E12" i="42"/>
  <c r="E14" i="42"/>
  <c r="E13" i="50"/>
  <c r="J17" i="51"/>
  <c r="E9" i="42"/>
  <c r="J26" i="51"/>
  <c r="E9" i="50"/>
  <c r="F14" i="42"/>
  <c r="E5" i="48"/>
  <c r="F3" i="50"/>
  <c r="E13" i="42"/>
  <c r="F13" i="42" s="1"/>
  <c r="D4" i="43"/>
  <c r="E6" i="50"/>
  <c r="J19" i="51"/>
  <c r="J25" i="51"/>
  <c r="E16" i="42"/>
  <c r="F5" i="42"/>
  <c r="E11" i="42"/>
  <c r="F11" i="42"/>
  <c r="G5" i="42"/>
  <c r="E15" i="50"/>
  <c r="E6" i="48"/>
  <c r="J16" i="51"/>
  <c r="E10" i="50"/>
  <c r="J28" i="51"/>
  <c r="E6" i="51"/>
  <c r="L6" i="51" s="1"/>
  <c r="K4" i="51"/>
  <c r="J18" i="51"/>
  <c r="E8" i="50"/>
  <c r="E4" i="51"/>
  <c r="F9" i="42"/>
  <c r="G6" i="48"/>
  <c r="J20" i="51"/>
  <c r="J30" i="51"/>
  <c r="G7" i="48"/>
  <c r="E15" i="42"/>
  <c r="J29" i="51"/>
  <c r="E8" i="42"/>
  <c r="E14" i="50"/>
  <c r="F8" i="42"/>
  <c r="K6" i="51"/>
  <c r="E5" i="51"/>
  <c r="L5" i="51" s="1"/>
  <c r="E5" i="50"/>
  <c r="J22" i="51"/>
  <c r="J27" i="51"/>
  <c r="J23" i="51"/>
  <c r="K5" i="51"/>
  <c r="E7" i="42"/>
  <c r="G8" i="42"/>
  <c r="E4" i="50"/>
  <c r="F6" i="42"/>
  <c r="G6" i="42" s="1"/>
  <c r="F7" i="42"/>
  <c r="G7" i="42" s="1"/>
  <c r="M6" i="51" l="1"/>
  <c r="O6" i="51"/>
  <c r="N6" i="51"/>
  <c r="O5" i="51"/>
  <c r="N5" i="51"/>
  <c r="M5" i="51"/>
  <c r="C3" i="51"/>
  <c r="R3" i="50"/>
  <c r="C20" i="40"/>
  <c r="D20" i="40" s="1"/>
  <c r="A21" i="40"/>
  <c r="F15" i="42"/>
  <c r="G14" i="42"/>
  <c r="AG4" i="51"/>
  <c r="G13" i="42"/>
  <c r="F12" i="42"/>
  <c r="G9" i="42"/>
  <c r="F10" i="50"/>
  <c r="G15" i="42"/>
  <c r="F5" i="50"/>
  <c r="G10" i="42"/>
  <c r="F14" i="50"/>
  <c r="G11" i="42"/>
  <c r="G12" i="42"/>
  <c r="F11" i="50"/>
  <c r="H6" i="51"/>
  <c r="H5" i="51"/>
  <c r="F15" i="50"/>
  <c r="F8" i="50"/>
  <c r="C21" i="40" l="1"/>
  <c r="D21" i="40" s="1"/>
  <c r="D16" i="42" l="1"/>
  <c r="J23" i="39"/>
  <c r="E6" i="39"/>
  <c r="H4" i="51"/>
  <c r="J15" i="43"/>
  <c r="G5" i="50"/>
  <c r="L3" i="45"/>
  <c r="D5" i="43"/>
  <c r="J15" i="39"/>
  <c r="L7" i="51"/>
  <c r="K7" i="39"/>
  <c r="G3" i="50"/>
  <c r="J20" i="39"/>
  <c r="D6" i="43"/>
  <c r="E4" i="48"/>
  <c r="F4" i="50"/>
  <c r="H5" i="48"/>
  <c r="G14" i="50"/>
  <c r="J19" i="39"/>
  <c r="AG3" i="43"/>
  <c r="U3" i="45"/>
  <c r="R4" i="50"/>
  <c r="F13" i="50"/>
  <c r="J17" i="43"/>
  <c r="F18" i="48"/>
  <c r="E7" i="48"/>
  <c r="K5" i="39"/>
  <c r="H6" i="48"/>
  <c r="E7" i="39"/>
  <c r="J16" i="39"/>
  <c r="F17" i="48"/>
  <c r="G10" i="50"/>
  <c r="G8" i="50"/>
  <c r="J22" i="39"/>
  <c r="AF4" i="39"/>
  <c r="F7" i="50"/>
  <c r="F6" i="50"/>
  <c r="H7" i="51"/>
  <c r="F9" i="50"/>
  <c r="E4" i="39"/>
  <c r="K4" i="39"/>
  <c r="AB4" i="48"/>
  <c r="E4" i="43"/>
  <c r="K4" i="43"/>
  <c r="J17" i="39"/>
  <c r="J18" i="39"/>
  <c r="F12" i="50"/>
  <c r="G12" i="50" s="1"/>
  <c r="J19" i="43"/>
  <c r="J21" i="43"/>
  <c r="AC3" i="48"/>
  <c r="G4" i="48"/>
  <c r="AF5" i="51"/>
  <c r="K6" i="43"/>
  <c r="K6" i="39"/>
  <c r="F16" i="48"/>
  <c r="J21" i="39"/>
  <c r="J24" i="39"/>
  <c r="J16" i="43"/>
  <c r="F19" i="48"/>
  <c r="E5" i="39"/>
  <c r="M13" i="45" a="1"/>
  <c r="J20" i="43"/>
  <c r="J18" i="43"/>
  <c r="M3" i="45"/>
  <c r="F15" i="48"/>
  <c r="R5" i="50"/>
  <c r="A4" i="43"/>
  <c r="AF4" i="43"/>
  <c r="L4" i="51"/>
  <c r="AG3" i="39"/>
  <c r="T3" i="45"/>
  <c r="G11" i="50"/>
  <c r="G15" i="50"/>
  <c r="K5" i="43"/>
  <c r="E5" i="43"/>
  <c r="H5" i="43"/>
  <c r="L5" i="43"/>
  <c r="B5" i="43" l="1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R6" i="50"/>
  <c r="H7" i="48"/>
  <c r="H4" i="48"/>
  <c r="AG4" i="39"/>
  <c r="AG5" i="51"/>
  <c r="R7" i="50"/>
  <c r="AB5" i="48"/>
  <c r="G13" i="50"/>
  <c r="G9" i="50"/>
  <c r="G7" i="50"/>
  <c r="G6" i="50"/>
  <c r="E6" i="43"/>
  <c r="L4" i="43"/>
  <c r="AF6" i="51"/>
  <c r="AC4" i="48"/>
  <c r="G4" i="50"/>
  <c r="L5" i="39"/>
  <c r="H6" i="43"/>
  <c r="P3" i="45"/>
  <c r="D7" i="43"/>
  <c r="AG4" i="43"/>
  <c r="H7" i="39"/>
  <c r="H6" i="39"/>
  <c r="H4" i="39"/>
  <c r="L4" i="39"/>
  <c r="L7" i="39"/>
  <c r="H5" i="39"/>
  <c r="L6" i="39"/>
  <c r="H4" i="43"/>
  <c r="E7" i="43"/>
  <c r="K7" i="43"/>
  <c r="H7" i="43"/>
  <c r="L7" i="43"/>
  <c r="B7" i="43" l="1"/>
  <c r="A7" i="43"/>
  <c r="C7" i="43" s="1"/>
  <c r="B6" i="43"/>
  <c r="C6" i="43" s="1"/>
  <c r="C5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32" i="33"/>
  <c r="AF5" i="43"/>
  <c r="E22" i="33"/>
  <c r="E5" i="33"/>
  <c r="E19" i="33"/>
  <c r="P13" i="45" a="1"/>
  <c r="E39" i="33"/>
  <c r="AG6" i="51"/>
  <c r="E7" i="33"/>
  <c r="E30" i="33"/>
  <c r="E6" i="33"/>
  <c r="E26" i="33"/>
  <c r="AB6" i="48"/>
  <c r="E21" i="33"/>
  <c r="S13" i="45" a="1"/>
  <c r="E37" i="33"/>
  <c r="E31" i="33"/>
  <c r="AF7" i="51"/>
  <c r="E3" i="33"/>
  <c r="AF5" i="39"/>
  <c r="E27" i="33"/>
  <c r="T13" i="45" a="1"/>
  <c r="AC5" i="48"/>
  <c r="E38" i="33"/>
  <c r="E33" i="33"/>
  <c r="E35" i="33"/>
  <c r="E34" i="33"/>
  <c r="E18" i="33"/>
  <c r="E40" i="33"/>
  <c r="E16" i="33"/>
  <c r="E36" i="33"/>
  <c r="E25" i="33"/>
  <c r="E29" i="33"/>
  <c r="E23" i="33"/>
  <c r="L6" i="43"/>
  <c r="E15" i="33"/>
  <c r="R8" i="50"/>
  <c r="R9" i="50" s="1"/>
  <c r="E28" i="33"/>
  <c r="R10" i="50"/>
  <c r="R11" i="50" s="1"/>
  <c r="R12" i="50" s="1"/>
  <c r="E24" i="33"/>
  <c r="E4" i="33"/>
  <c r="E17" i="33"/>
  <c r="E20" i="33"/>
  <c r="AF8" i="51"/>
  <c r="AG7" i="51"/>
  <c r="AF9" i="51"/>
  <c r="AG8" i="51"/>
  <c r="AF10" i="51"/>
  <c r="AG9" i="51"/>
  <c r="AF11" i="51"/>
  <c r="AG10" i="51"/>
  <c r="AG11" i="51"/>
  <c r="AF12" i="51"/>
  <c r="AG12" i="51"/>
  <c r="AF13" i="51"/>
  <c r="AG13" i="51"/>
  <c r="AF14" i="51"/>
  <c r="AG14" i="51"/>
  <c r="AF15" i="51"/>
  <c r="AF16" i="51"/>
  <c r="AG15" i="51"/>
  <c r="AG16" i="51"/>
  <c r="AF17" i="51"/>
  <c r="AG17" i="51"/>
  <c r="AF18" i="51"/>
  <c r="AF19" i="51"/>
  <c r="AG18" i="51"/>
  <c r="AG19" i="51"/>
  <c r="AF20" i="51"/>
  <c r="AG20" i="51"/>
  <c r="AF21" i="51"/>
  <c r="AG21" i="51"/>
  <c r="AF22" i="51"/>
  <c r="AG22" i="51"/>
  <c r="AF23" i="51"/>
  <c r="AF24" i="51"/>
  <c r="AG23" i="51"/>
  <c r="AF25" i="51"/>
  <c r="AG24" i="51"/>
  <c r="AF26" i="51"/>
  <c r="AG25" i="51"/>
  <c r="AG26" i="51"/>
  <c r="AF27" i="51"/>
  <c r="AG27" i="51"/>
  <c r="AF28" i="51"/>
  <c r="AG28" i="51"/>
  <c r="AF29" i="51"/>
  <c r="AG29" i="51"/>
  <c r="AF30" i="51"/>
  <c r="AG30" i="51"/>
  <c r="AF31" i="51"/>
  <c r="AF32" i="51"/>
  <c r="AG31" i="51"/>
  <c r="AF33" i="51"/>
  <c r="AG32" i="51"/>
  <c r="AG33" i="51"/>
  <c r="AF34" i="51"/>
  <c r="AF35" i="51"/>
  <c r="AG34" i="51"/>
  <c r="AG35" i="51"/>
  <c r="AF36" i="51"/>
  <c r="AF37" i="51"/>
  <c r="AG36" i="51"/>
  <c r="AF38" i="51"/>
  <c r="AG37" i="51"/>
  <c r="AF39" i="51"/>
  <c r="AG38" i="51"/>
  <c r="AG39" i="51"/>
  <c r="AF40" i="51"/>
  <c r="AF41" i="51"/>
  <c r="AG40" i="51"/>
  <c r="AG41" i="51"/>
  <c r="AF42" i="51"/>
  <c r="AG42" i="51"/>
  <c r="AF43" i="51"/>
  <c r="AF44" i="51"/>
  <c r="AG43" i="51"/>
  <c r="AF45" i="51"/>
  <c r="AG44" i="51"/>
  <c r="AG45" i="51"/>
  <c r="AF46" i="51"/>
  <c r="AF47" i="51"/>
  <c r="AG46" i="51"/>
  <c r="AF48" i="51"/>
  <c r="AG47" i="51"/>
  <c r="AG48" i="51"/>
  <c r="AF49" i="51"/>
  <c r="AG49" i="51"/>
  <c r="AF50" i="51"/>
  <c r="AF51" i="51"/>
  <c r="AG50" i="51"/>
  <c r="AG51" i="51"/>
  <c r="AF52" i="51"/>
  <c r="AG52" i="51"/>
  <c r="AF53" i="51"/>
  <c r="AG53" i="51"/>
  <c r="AF54" i="51"/>
  <c r="AF55" i="51"/>
  <c r="AG54" i="51"/>
  <c r="AG55" i="51"/>
  <c r="AF56" i="51"/>
  <c r="AF57" i="51"/>
  <c r="AG56" i="51"/>
  <c r="AG57" i="51"/>
  <c r="AF58" i="51"/>
  <c r="AG58" i="51"/>
  <c r="AF59" i="51"/>
  <c r="AF60" i="51"/>
  <c r="AG59" i="51"/>
  <c r="AG60" i="51"/>
  <c r="AF61" i="51"/>
  <c r="AG61" i="51"/>
  <c r="AF62" i="51"/>
  <c r="AG62" i="51"/>
  <c r="AF63" i="51"/>
  <c r="AG63" i="51"/>
  <c r="AF64" i="51"/>
  <c r="AF65" i="51"/>
  <c r="AG64" i="51"/>
  <c r="AF66" i="51"/>
  <c r="AG65" i="51"/>
  <c r="AG66" i="51"/>
  <c r="AF67" i="51"/>
  <c r="AG67" i="51"/>
  <c r="AF68" i="51"/>
  <c r="AF69" i="51"/>
  <c r="AG68" i="51"/>
  <c r="AG69" i="51"/>
  <c r="AF70" i="51"/>
  <c r="AG70" i="51"/>
  <c r="AF71" i="51"/>
  <c r="AG71" i="51"/>
  <c r="AF72" i="51"/>
  <c r="AF73" i="51"/>
  <c r="AG72" i="51"/>
  <c r="AG73" i="51"/>
  <c r="AF74" i="51"/>
  <c r="AG74" i="51"/>
  <c r="AF75" i="51"/>
  <c r="AF76" i="51"/>
  <c r="AG75" i="51"/>
  <c r="AG76" i="51"/>
  <c r="AF77" i="51"/>
  <c r="AF78" i="51"/>
  <c r="AG77" i="51"/>
  <c r="AF79" i="51"/>
  <c r="AG78" i="51"/>
  <c r="AF80" i="51"/>
  <c r="AG79" i="51"/>
  <c r="AG80" i="51"/>
  <c r="AF81" i="51"/>
  <c r="AF82" i="51"/>
  <c r="AG81" i="51"/>
  <c r="AF83" i="51"/>
  <c r="AG82" i="51"/>
  <c r="AF84" i="51"/>
  <c r="AG83" i="51"/>
  <c r="AG84" i="51"/>
  <c r="AF85" i="51"/>
  <c r="AG85" i="51"/>
  <c r="AF86" i="51"/>
  <c r="AF87" i="51"/>
  <c r="AG86" i="51"/>
  <c r="AF88" i="51"/>
  <c r="AG87" i="51"/>
  <c r="AG88" i="51"/>
  <c r="AF89" i="51"/>
  <c r="AF90" i="51"/>
  <c r="AG89" i="51"/>
  <c r="AG90" i="51"/>
  <c r="AF91" i="51"/>
  <c r="AF92" i="51"/>
  <c r="AG91" i="51"/>
  <c r="AF93" i="51"/>
  <c r="AG92" i="51"/>
  <c r="AF94" i="51"/>
  <c r="AG93" i="51"/>
  <c r="AG94" i="51"/>
  <c r="AF95" i="51"/>
  <c r="AG95" i="51"/>
  <c r="AF96" i="51"/>
  <c r="AF97" i="51"/>
  <c r="AG96" i="51"/>
  <c r="AG97" i="51"/>
  <c r="AF98" i="51"/>
  <c r="AG98" i="51"/>
  <c r="AF99" i="51"/>
  <c r="AG99" i="51"/>
  <c r="AF100" i="51"/>
  <c r="AG100" i="51"/>
  <c r="AF101" i="51"/>
  <c r="AG101" i="51"/>
  <c r="AF102" i="51"/>
  <c r="AF103" i="51"/>
  <c r="AG102" i="51"/>
  <c r="AF104" i="51"/>
  <c r="AG103" i="51"/>
  <c r="AG104" i="51"/>
  <c r="AF105" i="51"/>
  <c r="AF106" i="51"/>
  <c r="AG105" i="51"/>
  <c r="AF107" i="51"/>
  <c r="AG106" i="51"/>
  <c r="AG107" i="51"/>
  <c r="AF108" i="51"/>
  <c r="AF109" i="51"/>
  <c r="AG108" i="51"/>
  <c r="AF110" i="51"/>
  <c r="AG109" i="51"/>
  <c r="AG110" i="51"/>
  <c r="AF111" i="51"/>
  <c r="AF112" i="51"/>
  <c r="AG111" i="51"/>
  <c r="AG112" i="51"/>
  <c r="AF113" i="51"/>
  <c r="AG113" i="51"/>
  <c r="AF114" i="51"/>
  <c r="AF115" i="51"/>
  <c r="AG114" i="51"/>
  <c r="AF116" i="51"/>
  <c r="AG115" i="51"/>
  <c r="AG116" i="51"/>
  <c r="AF117" i="51"/>
  <c r="AF118" i="51"/>
  <c r="AG117" i="51"/>
  <c r="AF119" i="51"/>
  <c r="AG118" i="51"/>
  <c r="AF120" i="51"/>
  <c r="AG119" i="51"/>
  <c r="AF121" i="51"/>
  <c r="AG120" i="51"/>
  <c r="AG121" i="51"/>
  <c r="AF122" i="51"/>
  <c r="AF123" i="51"/>
  <c r="AG122" i="51"/>
  <c r="AG123" i="51"/>
  <c r="AF124" i="51"/>
  <c r="AG124" i="51"/>
  <c r="AF125" i="51"/>
  <c r="AG125" i="51"/>
  <c r="AF126" i="51"/>
  <c r="AG126" i="51"/>
  <c r="AF127" i="51"/>
  <c r="AG127" i="51"/>
  <c r="AF128" i="51"/>
  <c r="AG128" i="51"/>
  <c r="AF129" i="51"/>
  <c r="AG129" i="51"/>
  <c r="AF130" i="51"/>
  <c r="AF131" i="51"/>
  <c r="AG130" i="51"/>
  <c r="AG131" i="51"/>
  <c r="AF132" i="51"/>
  <c r="AF133" i="51"/>
  <c r="AG132" i="51"/>
  <c r="AG133" i="51"/>
  <c r="AF134" i="51"/>
  <c r="AF135" i="51"/>
  <c r="AG134" i="51"/>
  <c r="AG135" i="51"/>
  <c r="AF136" i="51"/>
  <c r="AF137" i="51"/>
  <c r="AG136" i="51"/>
  <c r="AG137" i="51"/>
  <c r="AF138" i="51"/>
  <c r="AF139" i="51"/>
  <c r="AG138" i="51"/>
  <c r="AF140" i="51"/>
  <c r="AG139" i="51"/>
  <c r="AG140" i="51"/>
  <c r="AF141" i="51"/>
  <c r="AF142" i="51"/>
  <c r="AG141" i="51"/>
  <c r="AF143" i="51"/>
  <c r="AG142" i="51"/>
  <c r="AG143" i="51"/>
  <c r="AF144" i="51"/>
  <c r="AG144" i="51"/>
  <c r="AF145" i="51"/>
  <c r="AG145" i="51"/>
  <c r="AF146" i="51"/>
  <c r="AF147" i="51"/>
  <c r="AG146" i="51"/>
  <c r="AF148" i="51"/>
  <c r="AG147" i="51"/>
  <c r="AG148" i="51"/>
  <c r="AF149" i="51"/>
  <c r="AF150" i="51"/>
  <c r="AG149" i="51"/>
  <c r="AF151" i="51"/>
  <c r="AG150" i="51"/>
  <c r="AF152" i="51"/>
  <c r="AG151" i="51"/>
  <c r="AG152" i="51"/>
  <c r="AF153" i="51"/>
  <c r="AG153" i="51"/>
  <c r="AF154" i="51"/>
  <c r="AF155" i="51"/>
  <c r="AG154" i="51"/>
  <c r="AF156" i="51"/>
  <c r="AG155" i="51"/>
  <c r="AF157" i="51"/>
  <c r="AG156" i="51"/>
  <c r="AG157" i="51"/>
  <c r="AF158" i="51"/>
  <c r="AF159" i="51"/>
  <c r="AG158" i="51"/>
  <c r="AG159" i="51"/>
  <c r="AF160" i="51"/>
  <c r="AG160" i="51"/>
  <c r="AF161" i="51"/>
  <c r="AF162" i="51"/>
  <c r="AG161" i="51"/>
  <c r="AG162" i="51"/>
  <c r="AF163" i="51"/>
  <c r="AG163" i="51"/>
  <c r="AF164" i="51"/>
  <c r="AF165" i="51"/>
  <c r="AG164" i="51"/>
  <c r="AF166" i="51"/>
  <c r="AG165" i="51"/>
  <c r="AG166" i="51"/>
  <c r="AF167" i="51"/>
  <c r="AF168" i="51"/>
  <c r="AG167" i="51"/>
  <c r="AF169" i="51"/>
  <c r="AG168" i="51"/>
  <c r="AF170" i="51"/>
  <c r="AG169" i="51"/>
  <c r="AG170" i="51"/>
  <c r="AF171" i="51"/>
  <c r="AG171" i="51"/>
  <c r="AF172" i="51"/>
  <c r="AG172" i="51"/>
  <c r="AF173" i="51"/>
  <c r="AG173" i="51"/>
  <c r="AF174" i="51"/>
  <c r="AF175" i="51"/>
  <c r="AG174" i="51"/>
  <c r="AF176" i="51"/>
  <c r="AG175" i="51"/>
  <c r="AG176" i="51"/>
  <c r="AF177" i="51"/>
  <c r="AG177" i="51"/>
  <c r="AF178" i="51"/>
  <c r="AG178" i="51"/>
  <c r="AF179" i="51"/>
  <c r="AF180" i="51"/>
  <c r="AG179" i="51"/>
  <c r="AG180" i="51"/>
  <c r="AF181" i="51"/>
  <c r="AG181" i="51"/>
  <c r="AF182" i="51"/>
  <c r="AG182" i="51"/>
  <c r="AF183" i="51"/>
  <c r="AF184" i="51"/>
  <c r="AG183" i="51"/>
  <c r="AG184" i="51"/>
  <c r="AF185" i="51"/>
  <c r="AG185" i="51"/>
  <c r="AF186" i="51"/>
  <c r="AF187" i="51"/>
  <c r="AG186" i="51"/>
  <c r="AG187" i="51"/>
  <c r="AF188" i="51"/>
  <c r="AG188" i="51"/>
  <c r="AF189" i="51"/>
  <c r="AG189" i="51"/>
  <c r="AF190" i="51"/>
  <c r="AG190" i="51"/>
  <c r="AF191" i="51"/>
  <c r="AF192" i="51"/>
  <c r="AG191" i="51"/>
  <c r="AG192" i="51"/>
  <c r="AF193" i="51"/>
  <c r="AF194" i="51"/>
  <c r="AG193" i="51"/>
  <c r="AF195" i="51"/>
  <c r="AG194" i="51"/>
  <c r="AF196" i="51"/>
  <c r="AG195" i="51"/>
  <c r="AF197" i="51"/>
  <c r="AG196" i="51"/>
  <c r="AF198" i="51"/>
  <c r="AG197" i="51"/>
  <c r="AG198" i="51"/>
  <c r="AF199" i="51"/>
  <c r="AG199" i="51"/>
  <c r="AF200" i="51"/>
  <c r="AG200" i="51"/>
  <c r="AF201" i="51"/>
  <c r="AF202" i="51"/>
  <c r="AG201" i="51"/>
  <c r="AF203" i="51"/>
  <c r="AG202" i="51"/>
  <c r="AF204" i="51"/>
  <c r="AG203" i="51"/>
  <c r="AF205" i="51"/>
  <c r="AG204" i="51"/>
  <c r="AG205" i="51"/>
  <c r="AF206" i="51"/>
  <c r="AF207" i="51"/>
  <c r="AG206" i="51"/>
  <c r="AF208" i="51"/>
  <c r="AG207" i="51"/>
  <c r="AG208" i="51"/>
  <c r="AF209" i="51"/>
  <c r="AG209" i="51"/>
  <c r="AF210" i="51"/>
  <c r="AG210" i="51"/>
  <c r="AF211" i="51"/>
  <c r="AG211" i="51"/>
  <c r="AF212" i="51"/>
  <c r="AF213" i="51"/>
  <c r="AG212" i="51"/>
  <c r="AG213" i="51"/>
  <c r="AF214" i="51"/>
  <c r="AG214" i="51"/>
  <c r="AF215" i="51"/>
  <c r="AG215" i="51"/>
  <c r="AF216" i="51"/>
  <c r="AG216" i="51"/>
  <c r="AF217" i="51"/>
  <c r="AG217" i="51"/>
  <c r="AF218" i="51"/>
  <c r="AF219" i="51"/>
  <c r="AG218" i="51"/>
  <c r="AG219" i="51"/>
  <c r="AF220" i="51"/>
  <c r="AF221" i="51"/>
  <c r="AG220" i="51"/>
  <c r="AF222" i="51"/>
  <c r="AG221" i="51"/>
  <c r="AF223" i="51"/>
  <c r="AG222" i="51"/>
  <c r="AG223" i="51"/>
  <c r="AF224" i="51"/>
  <c r="AF225" i="51"/>
  <c r="AG224" i="51"/>
  <c r="AF226" i="51"/>
  <c r="AG225" i="51"/>
  <c r="AG226" i="51"/>
  <c r="AF227" i="51"/>
  <c r="AG227" i="51"/>
  <c r="AF228" i="51"/>
  <c r="AF229" i="51"/>
  <c r="AG228" i="51"/>
  <c r="AG229" i="51"/>
  <c r="AF230" i="51"/>
  <c r="AF231" i="51"/>
  <c r="AG230" i="51"/>
  <c r="AF232" i="51"/>
  <c r="AG231" i="51"/>
  <c r="AF233" i="51"/>
  <c r="AG232" i="51"/>
  <c r="AG233" i="51"/>
  <c r="AF234" i="51"/>
  <c r="AG234" i="51"/>
  <c r="AF235" i="51"/>
  <c r="AG235" i="51"/>
  <c r="AF236" i="51"/>
  <c r="AG236" i="51"/>
  <c r="AF237" i="51"/>
  <c r="AF238" i="51"/>
  <c r="AG237" i="51"/>
  <c r="AF239" i="51"/>
  <c r="AG238" i="51"/>
  <c r="AF240" i="51"/>
  <c r="AG239" i="51"/>
  <c r="AG240" i="51"/>
  <c r="AF241" i="51"/>
  <c r="AF242" i="51"/>
  <c r="AG241" i="51"/>
  <c r="AF243" i="51"/>
  <c r="AG242" i="51"/>
  <c r="AF244" i="51"/>
  <c r="AG243" i="51"/>
  <c r="AF245" i="51"/>
  <c r="AG244" i="51"/>
  <c r="AG245" i="51"/>
  <c r="AF246" i="51"/>
  <c r="AF247" i="51"/>
  <c r="AG246" i="51"/>
  <c r="AG247" i="51"/>
  <c r="AF248" i="51"/>
  <c r="AG248" i="51"/>
  <c r="AF249" i="51"/>
  <c r="AF250" i="51"/>
  <c r="AG249" i="51"/>
  <c r="AF251" i="51"/>
  <c r="AG250" i="51"/>
  <c r="AF252" i="51"/>
  <c r="AG251" i="51"/>
  <c r="AG252" i="51"/>
  <c r="AF253" i="51"/>
  <c r="AG253" i="51"/>
  <c r="AF254" i="51"/>
  <c r="AG254" i="51"/>
  <c r="AF255" i="51"/>
  <c r="AF256" i="51"/>
  <c r="AG255" i="51"/>
  <c r="AG256" i="51"/>
  <c r="AF257" i="51"/>
  <c r="AG257" i="51"/>
  <c r="AF258" i="51"/>
  <c r="AG258" i="51"/>
  <c r="AF259" i="51"/>
  <c r="AG259" i="51" s="1"/>
  <c r="M6" i="43" l="1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G5" i="39"/>
  <c r="R13" i="50"/>
  <c r="AF6" i="39"/>
  <c r="AC6" i="48"/>
  <c r="AG5" i="43"/>
  <c r="AF6" i="43"/>
  <c r="AB7" i="48"/>
  <c r="R3" i="42" l="1"/>
  <c r="R3" i="40"/>
  <c r="R14" i="50"/>
  <c r="R15" i="50" s="1"/>
  <c r="R16" i="50" s="1"/>
  <c r="R17" i="50" s="1"/>
  <c r="R18" i="50" s="1"/>
  <c r="R19" i="50" s="1"/>
  <c r="R20" i="50" s="1"/>
  <c r="R21" i="50" s="1"/>
  <c r="AB8" i="48"/>
  <c r="F4" i="48" l="1" a="1"/>
  <c r="R22" i="50"/>
  <c r="E4" i="40"/>
  <c r="F3" i="42"/>
  <c r="E13" i="40"/>
  <c r="R4" i="42"/>
  <c r="E16" i="40"/>
  <c r="C17" i="42"/>
  <c r="E12" i="40"/>
  <c r="F12" i="40" s="1"/>
  <c r="AF7" i="43"/>
  <c r="F4" i="40"/>
  <c r="G12" i="40"/>
  <c r="AG6" i="43"/>
  <c r="AF8" i="43"/>
  <c r="AG6" i="39"/>
  <c r="AG7" i="43"/>
  <c r="E10" i="40"/>
  <c r="E17" i="40"/>
  <c r="F17" i="40" s="1"/>
  <c r="E15" i="40"/>
  <c r="AB9" i="48"/>
  <c r="AB10" i="48"/>
  <c r="G17" i="40"/>
  <c r="F16" i="40"/>
  <c r="E9" i="40"/>
  <c r="F9" i="40" s="1"/>
  <c r="E18" i="40"/>
  <c r="F18" i="40" s="1"/>
  <c r="E4" i="42"/>
  <c r="F4" i="42" s="1"/>
  <c r="E11" i="40"/>
  <c r="E6" i="40"/>
  <c r="F6" i="40" s="1"/>
  <c r="G4" i="40"/>
  <c r="AC9" i="48"/>
  <c r="E20" i="40"/>
  <c r="E19" i="40"/>
  <c r="AC8" i="48"/>
  <c r="E21" i="40"/>
  <c r="E7" i="40"/>
  <c r="F7" i="40" s="1"/>
  <c r="R4" i="40"/>
  <c r="E5" i="40"/>
  <c r="E8" i="40"/>
  <c r="F5" i="40"/>
  <c r="G5" i="40" s="1"/>
  <c r="D31" i="29"/>
  <c r="E14" i="40"/>
  <c r="F14" i="40" s="1"/>
  <c r="F11" i="40"/>
  <c r="G11" i="40" s="1"/>
  <c r="F10" i="40"/>
  <c r="G7" i="40"/>
  <c r="G6" i="40"/>
  <c r="F16" i="42"/>
  <c r="G16" i="42" s="1"/>
  <c r="AB11" i="48"/>
  <c r="F19" i="40"/>
  <c r="F3" i="40"/>
  <c r="G3" i="40" s="1"/>
  <c r="F21" i="40"/>
  <c r="G21" i="40" s="1"/>
  <c r="AC7" i="48"/>
  <c r="AF7" i="39"/>
  <c r="AF8" i="39" s="1"/>
  <c r="C35" i="29"/>
  <c r="AC10" i="48"/>
  <c r="G19" i="40"/>
  <c r="R5" i="40"/>
  <c r="R6" i="40"/>
  <c r="G14" i="40"/>
  <c r="E17" i="42"/>
  <c r="R5" i="42"/>
  <c r="F13" i="40"/>
  <c r="G3" i="42"/>
  <c r="AG7" i="39"/>
  <c r="AG8" i="43"/>
  <c r="AF9" i="43"/>
  <c r="F8" i="40"/>
  <c r="G8" i="40" s="1"/>
  <c r="C34" i="29"/>
  <c r="D35" i="29"/>
  <c r="D34" i="29"/>
  <c r="D25" i="29"/>
  <c r="R26" i="45" s="1"/>
  <c r="D32" i="29"/>
  <c r="AC11" i="48"/>
  <c r="AB12" i="48"/>
  <c r="AG8" i="39"/>
  <c r="C18" i="42"/>
  <c r="F17" i="42"/>
  <c r="G17" i="42" s="1"/>
  <c r="AG9" i="43"/>
  <c r="AF10" i="43"/>
  <c r="AC12" i="48"/>
  <c r="AB13" i="48"/>
  <c r="AF11" i="43"/>
  <c r="AG10" i="43"/>
  <c r="AB14" i="48"/>
  <c r="AC13" i="48"/>
  <c r="AG11" i="43"/>
  <c r="AF12" i="43"/>
  <c r="AB15" i="48"/>
  <c r="AC14" i="48"/>
  <c r="AF13" i="43"/>
  <c r="AG12" i="43"/>
  <c r="AB16" i="48"/>
  <c r="AC15" i="48"/>
  <c r="AG13" i="43"/>
  <c r="AF14" i="43"/>
  <c r="AC16" i="48"/>
  <c r="AB17" i="48"/>
  <c r="AG14" i="43"/>
  <c r="AF15" i="43"/>
  <c r="AB18" i="48"/>
  <c r="AC17" i="48"/>
  <c r="AF16" i="43"/>
  <c r="AG15" i="43"/>
  <c r="AB19" i="48"/>
  <c r="AC18" i="48"/>
  <c r="AF17" i="43"/>
  <c r="AG16" i="43"/>
  <c r="AB20" i="48"/>
  <c r="AC19" i="48"/>
  <c r="AG17" i="43"/>
  <c r="AF18" i="43"/>
  <c r="AB21" i="48"/>
  <c r="AC20" i="48"/>
  <c r="AF19" i="43"/>
  <c r="AG18" i="43"/>
  <c r="AC21" i="48"/>
  <c r="AB22" i="48"/>
  <c r="AG19" i="43"/>
  <c r="AF20" i="43"/>
  <c r="AC22" i="48"/>
  <c r="AB23" i="48"/>
  <c r="AG20" i="43"/>
  <c r="AF21" i="43"/>
  <c r="AB24" i="48"/>
  <c r="AC23" i="48"/>
  <c r="AG21" i="43"/>
  <c r="AF22" i="43"/>
  <c r="AC24" i="48"/>
  <c r="AB25" i="48"/>
  <c r="AG22" i="43"/>
  <c r="AF23" i="43"/>
  <c r="AC25" i="48"/>
  <c r="AB26" i="48"/>
  <c r="AC26" i="48" s="1"/>
  <c r="AF24" i="43"/>
  <c r="AG23" i="43"/>
  <c r="AF25" i="43"/>
  <c r="AG24" i="43"/>
  <c r="AG25" i="43"/>
  <c r="AF26" i="43"/>
  <c r="AF27" i="43"/>
  <c r="AG26" i="43"/>
  <c r="AF28" i="43"/>
  <c r="AG27" i="43"/>
  <c r="AG28" i="43"/>
  <c r="AF29" i="43"/>
  <c r="AF30" i="43"/>
  <c r="AG29" i="43"/>
  <c r="AG30" i="43"/>
  <c r="AF31" i="43"/>
  <c r="AF32" i="43"/>
  <c r="AG31" i="43"/>
  <c r="AF33" i="43"/>
  <c r="AG32" i="43"/>
  <c r="AF34" i="43"/>
  <c r="AG33" i="43"/>
  <c r="AF35" i="43"/>
  <c r="AG34" i="43"/>
  <c r="AF36" i="43"/>
  <c r="AG35" i="43"/>
  <c r="AG36" i="43"/>
  <c r="AF37" i="43"/>
  <c r="AG37" i="43"/>
  <c r="AF38" i="43"/>
  <c r="AG38" i="43"/>
  <c r="AF39" i="43"/>
  <c r="AG39" i="43"/>
  <c r="AF40" i="43"/>
  <c r="AF41" i="43"/>
  <c r="AG40" i="43"/>
  <c r="AG41" i="43"/>
  <c r="AF42" i="43"/>
  <c r="AG42" i="43"/>
  <c r="AF43" i="43"/>
  <c r="AG43" i="43"/>
  <c r="AF44" i="43"/>
  <c r="AG44" i="43"/>
  <c r="AF45" i="43"/>
  <c r="AF46" i="43"/>
  <c r="AG45" i="43"/>
  <c r="AG46" i="43"/>
  <c r="AF47" i="43"/>
  <c r="AF48" i="43"/>
  <c r="AG47" i="43"/>
  <c r="AF49" i="43"/>
  <c r="AG48" i="43"/>
  <c r="AG49" i="43"/>
  <c r="AF50" i="43"/>
  <c r="AG50" i="43"/>
  <c r="AF51" i="43"/>
  <c r="AF52" i="43"/>
  <c r="AG51" i="43"/>
  <c r="AG52" i="43"/>
  <c r="AF53" i="43"/>
  <c r="AG53" i="43"/>
  <c r="AF54" i="43"/>
  <c r="AG54" i="43"/>
  <c r="AF55" i="43"/>
  <c r="AF56" i="43"/>
  <c r="AG55" i="43"/>
  <c r="AG56" i="43"/>
  <c r="AF57" i="43"/>
  <c r="AG57" i="43"/>
  <c r="AF58" i="43"/>
  <c r="AG58" i="43"/>
  <c r="AF59" i="43"/>
  <c r="AF60" i="43"/>
  <c r="AG59" i="43"/>
  <c r="AF61" i="43"/>
  <c r="AG60" i="43"/>
  <c r="AF62" i="43"/>
  <c r="AG61" i="43"/>
  <c r="AF63" i="43"/>
  <c r="AG62" i="43"/>
  <c r="AG63" i="43"/>
  <c r="AF64" i="43"/>
  <c r="AF65" i="43"/>
  <c r="AG64" i="43"/>
  <c r="D18" i="42" l="1"/>
  <c r="Q27" i="45"/>
  <c r="D17" i="42"/>
  <c r="AG65" i="43"/>
  <c r="F15" i="40"/>
  <c r="G15" i="40" s="1"/>
  <c r="S26" i="45"/>
  <c r="G9" i="40"/>
  <c r="G10" i="40"/>
  <c r="G13" i="40"/>
  <c r="R23" i="50"/>
  <c r="R27" i="45"/>
  <c r="S27" i="45" s="1"/>
  <c r="R6" i="42"/>
  <c r="R7" i="40"/>
  <c r="R8" i="40" s="1"/>
  <c r="R9" i="40" s="1"/>
  <c r="AF9" i="39"/>
  <c r="F20" i="40"/>
  <c r="G20" i="40" s="1"/>
  <c r="G4" i="42"/>
  <c r="G18" i="40"/>
  <c r="G16" i="40"/>
  <c r="E18" i="42"/>
  <c r="C19" i="42" s="1"/>
  <c r="F18" i="42"/>
  <c r="AG9" i="39"/>
  <c r="AF10" i="39"/>
  <c r="AG10" i="39"/>
  <c r="AF11" i="39"/>
  <c r="AG11" i="39"/>
  <c r="AF12" i="39"/>
  <c r="AG12" i="39"/>
  <c r="AF13" i="39"/>
  <c r="AF14" i="39"/>
  <c r="AG13" i="39"/>
  <c r="AF15" i="39"/>
  <c r="AG14" i="39"/>
  <c r="AF16" i="39"/>
  <c r="AG15" i="39"/>
  <c r="AG16" i="39"/>
  <c r="AF17" i="39"/>
  <c r="AF18" i="39"/>
  <c r="AG17" i="39"/>
  <c r="AF19" i="39"/>
  <c r="AG18" i="39"/>
  <c r="AG19" i="39"/>
  <c r="AF20" i="39"/>
  <c r="AF21" i="39"/>
  <c r="AG20" i="39"/>
  <c r="AG21" i="39"/>
  <c r="AF22" i="39"/>
  <c r="AF23" i="39"/>
  <c r="AG22" i="39"/>
  <c r="AF24" i="39"/>
  <c r="AG23" i="39"/>
  <c r="AG24" i="39"/>
  <c r="AF25" i="39"/>
  <c r="AG25" i="39"/>
  <c r="AF26" i="39"/>
  <c r="AF27" i="39"/>
  <c r="AG26" i="39"/>
  <c r="AG27" i="39"/>
  <c r="AF28" i="39"/>
  <c r="AF29" i="39"/>
  <c r="AG28" i="39"/>
  <c r="AG29" i="39"/>
  <c r="AF30" i="39"/>
  <c r="AG30" i="39"/>
  <c r="AF31" i="39"/>
  <c r="AF32" i="39"/>
  <c r="AG31" i="39"/>
  <c r="AF33" i="39"/>
  <c r="AG32" i="39"/>
  <c r="AF34" i="39"/>
  <c r="AG33" i="39"/>
  <c r="AF35" i="39"/>
  <c r="AG34" i="39"/>
  <c r="AG35" i="39"/>
  <c r="AF36" i="39"/>
  <c r="AG36" i="39"/>
  <c r="AF37" i="39"/>
  <c r="AG37" i="39"/>
  <c r="AF38" i="39"/>
  <c r="AG38" i="39"/>
  <c r="AF39" i="39"/>
  <c r="AF40" i="39"/>
  <c r="AG39" i="39"/>
  <c r="AG40" i="39"/>
  <c r="AF41" i="39"/>
  <c r="AG41" i="39"/>
  <c r="AF42" i="39"/>
  <c r="AG42" i="39"/>
  <c r="AF43" i="39"/>
  <c r="AG43" i="39"/>
  <c r="AF44" i="39"/>
  <c r="AF45" i="39"/>
  <c r="AG44" i="39"/>
  <c r="AG45" i="39"/>
  <c r="AF46" i="39"/>
  <c r="AG46" i="39"/>
  <c r="AF47" i="39"/>
  <c r="AF48" i="39"/>
  <c r="AG47" i="39"/>
  <c r="AG48" i="39"/>
  <c r="AF49" i="39"/>
  <c r="AG49" i="39"/>
  <c r="AF50" i="39"/>
  <c r="AG50" i="39"/>
  <c r="AF51" i="39"/>
  <c r="AG51" i="39"/>
  <c r="AF52" i="39"/>
  <c r="AF53" i="39"/>
  <c r="AG52" i="39"/>
  <c r="AF54" i="39"/>
  <c r="AG53" i="39"/>
  <c r="AF55" i="39"/>
  <c r="AG54" i="39"/>
  <c r="AF56" i="39"/>
  <c r="AG55" i="39"/>
  <c r="AF57" i="39"/>
  <c r="AG56" i="39"/>
  <c r="AF58" i="39"/>
  <c r="AG57" i="39"/>
  <c r="AF59" i="39"/>
  <c r="AG58" i="39"/>
  <c r="AF60" i="39"/>
  <c r="AG59" i="39"/>
  <c r="AF61" i="39"/>
  <c r="AG60" i="39"/>
  <c r="AG61" i="39"/>
  <c r="AF62" i="39"/>
  <c r="AG62" i="39"/>
  <c r="AF63" i="39"/>
  <c r="AG63" i="39"/>
  <c r="AF64" i="39"/>
  <c r="AG64" i="39"/>
  <c r="AF65" i="39"/>
  <c r="AF66" i="39"/>
  <c r="AG65" i="39"/>
  <c r="AG66" i="39"/>
  <c r="AF67" i="39"/>
  <c r="AG67" i="39"/>
  <c r="AF68" i="39"/>
  <c r="AF69" i="39"/>
  <c r="AG68" i="39"/>
  <c r="AF70" i="39"/>
  <c r="AG69" i="39"/>
  <c r="AG70" i="39"/>
  <c r="AF71" i="39"/>
  <c r="AF72" i="39"/>
  <c r="AG71" i="39"/>
  <c r="AG72" i="39"/>
  <c r="AF73" i="39"/>
  <c r="AG73" i="39"/>
  <c r="AF74" i="39"/>
  <c r="AG74" i="39"/>
  <c r="AF75" i="39"/>
  <c r="AG75" i="39"/>
  <c r="AF76" i="39"/>
  <c r="AF77" i="39"/>
  <c r="AG76" i="39"/>
  <c r="AF78" i="39"/>
  <c r="AG77" i="39"/>
  <c r="AF79" i="39"/>
  <c r="AG78" i="39"/>
  <c r="AF80" i="39"/>
  <c r="AG79" i="39"/>
  <c r="AG80" i="39"/>
  <c r="AF81" i="39"/>
  <c r="AG81" i="39"/>
  <c r="AF82" i="39"/>
  <c r="AF83" i="39"/>
  <c r="AG82" i="39"/>
  <c r="AF84" i="39"/>
  <c r="AG83" i="39"/>
  <c r="AG84" i="39"/>
  <c r="AF85" i="39"/>
  <c r="AG85" i="39"/>
  <c r="AF86" i="39"/>
  <c r="AG86" i="39"/>
  <c r="AF87" i="39"/>
  <c r="AF88" i="39"/>
  <c r="AG87" i="39"/>
  <c r="AG88" i="39"/>
  <c r="AF89" i="39"/>
  <c r="AG89" i="39"/>
  <c r="AF90" i="39"/>
  <c r="AG90" i="39"/>
  <c r="AF91" i="39"/>
  <c r="AF92" i="39"/>
  <c r="AG91" i="39"/>
  <c r="AF93" i="39"/>
  <c r="AG92" i="39"/>
  <c r="AG93" i="39"/>
  <c r="AF94" i="39"/>
  <c r="AG94" i="39"/>
  <c r="AF95" i="39"/>
  <c r="AF96" i="39"/>
  <c r="AG95" i="39"/>
  <c r="AF97" i="39"/>
  <c r="AG96" i="39"/>
  <c r="AG97" i="39"/>
  <c r="AF98" i="39"/>
  <c r="AF99" i="39"/>
  <c r="AG98" i="39"/>
  <c r="AG99" i="39"/>
  <c r="AF100" i="39"/>
  <c r="AG100" i="39"/>
  <c r="AF101" i="39"/>
  <c r="AG101" i="39"/>
  <c r="AF102" i="39"/>
  <c r="AG102" i="39"/>
  <c r="AF103" i="39"/>
  <c r="AF104" i="39"/>
  <c r="AG103" i="39"/>
  <c r="AG104" i="39"/>
  <c r="AF105" i="39"/>
  <c r="AG105" i="39"/>
  <c r="AF106" i="39"/>
  <c r="AG106" i="39"/>
  <c r="AF107" i="39"/>
  <c r="AF108" i="39"/>
  <c r="AG107" i="39"/>
  <c r="AF109" i="39"/>
  <c r="AG108" i="39"/>
  <c r="AG109" i="39"/>
  <c r="AF110" i="39"/>
  <c r="AF111" i="39"/>
  <c r="AG110" i="39"/>
  <c r="AF112" i="39"/>
  <c r="AG111" i="39"/>
  <c r="AF113" i="39"/>
  <c r="AG112" i="39"/>
  <c r="AG113" i="39"/>
  <c r="AF114" i="39"/>
  <c r="AF115" i="39"/>
  <c r="AG114" i="39"/>
  <c r="AF116" i="39"/>
  <c r="AG115" i="39"/>
  <c r="AF117" i="39"/>
  <c r="AG116" i="39"/>
  <c r="AG117" i="39"/>
  <c r="AF118" i="39"/>
  <c r="AF119" i="39"/>
  <c r="AG118" i="39"/>
  <c r="AG119" i="39"/>
  <c r="AF120" i="39"/>
  <c r="AF121" i="39"/>
  <c r="AG120" i="39"/>
  <c r="AG121" i="39"/>
  <c r="AF122" i="39"/>
  <c r="AG122" i="39"/>
  <c r="AF123" i="39"/>
  <c r="AG123" i="39"/>
  <c r="AF124" i="39"/>
  <c r="AF125" i="39"/>
  <c r="AG124" i="39"/>
  <c r="AF126" i="39"/>
  <c r="AG125" i="39"/>
  <c r="AF127" i="39"/>
  <c r="AG126" i="39"/>
  <c r="AF128" i="39"/>
  <c r="AG127" i="39"/>
  <c r="AG128" i="39"/>
  <c r="AF129" i="39"/>
  <c r="AF130" i="39"/>
  <c r="AG129" i="39"/>
  <c r="AG130" i="39"/>
  <c r="AF131" i="39"/>
  <c r="AG131" i="39"/>
  <c r="AF132" i="39"/>
  <c r="AG132" i="39" s="1"/>
  <c r="D19" i="42" l="1"/>
  <c r="Q28" i="45"/>
  <c r="R10" i="40"/>
  <c r="G18" i="42"/>
  <c r="R7" i="42"/>
  <c r="R8" i="42" s="1"/>
  <c r="R24" i="50"/>
  <c r="E19" i="42"/>
  <c r="R28" i="45"/>
  <c r="S28" i="45" s="1"/>
  <c r="F19" i="42"/>
  <c r="C20" i="42"/>
  <c r="D20" i="42" l="1"/>
  <c r="Q29" i="45"/>
  <c r="R25" i="50"/>
  <c r="R9" i="42"/>
  <c r="R11" i="40"/>
  <c r="G19" i="42"/>
  <c r="E20" i="42"/>
  <c r="R29" i="45"/>
  <c r="S29" i="45" s="1"/>
  <c r="F20" i="42"/>
  <c r="G20" i="42" s="1"/>
  <c r="C21" i="42"/>
  <c r="D21" i="42" l="1"/>
  <c r="R12" i="40"/>
  <c r="R13" i="40" s="1"/>
  <c r="R10" i="42"/>
  <c r="R26" i="50"/>
  <c r="E21" i="42"/>
  <c r="C22" i="42"/>
  <c r="F21" i="42"/>
  <c r="G21" i="42" s="1"/>
  <c r="D22" i="42" l="1"/>
  <c r="R27" i="50"/>
  <c r="R28" i="50" s="1"/>
  <c r="R29" i="50" s="1"/>
  <c r="R11" i="42"/>
  <c r="R14" i="40"/>
  <c r="E22" i="42"/>
  <c r="F22" i="42"/>
  <c r="C23" i="42"/>
  <c r="D23" i="42" l="1"/>
  <c r="R15" i="40"/>
  <c r="E23" i="42"/>
  <c r="F23" i="42"/>
  <c r="G23" i="42" s="1"/>
  <c r="R12" i="42"/>
  <c r="R30" i="50"/>
  <c r="G22" i="42"/>
  <c r="C24" i="42"/>
  <c r="D24" i="42" l="1"/>
  <c r="R31" i="50"/>
  <c r="R13" i="42"/>
  <c r="R16" i="40"/>
  <c r="R17" i="40" s="1"/>
  <c r="E24" i="42"/>
  <c r="F24" i="42"/>
  <c r="G24" i="42"/>
  <c r="R18" i="40"/>
  <c r="R14" i="42"/>
  <c r="R32" i="50"/>
  <c r="R33" i="50"/>
  <c r="R15" i="42"/>
  <c r="R19" i="40"/>
  <c r="R20" i="40"/>
  <c r="R21" i="40" s="1"/>
  <c r="R16" i="42"/>
  <c r="R34" i="50"/>
  <c r="R35" i="50"/>
  <c r="R17" i="42"/>
  <c r="R22" i="40"/>
  <c r="R23" i="40"/>
  <c r="R18" i="42"/>
  <c r="R36" i="50"/>
  <c r="R37" i="50"/>
  <c r="R24" i="40"/>
  <c r="R25" i="40" s="1"/>
  <c r="R19" i="42"/>
  <c r="R20" i="42"/>
  <c r="R26" i="40"/>
  <c r="R38" i="50"/>
  <c r="R39" i="50"/>
  <c r="R27" i="40"/>
  <c r="R21" i="42"/>
  <c r="R22" i="42"/>
  <c r="R28" i="40"/>
  <c r="R29" i="40" s="1"/>
  <c r="R40" i="50"/>
  <c r="R41" i="50"/>
  <c r="R30" i="40"/>
  <c r="R23" i="42"/>
  <c r="R24" i="42"/>
  <c r="R31" i="40"/>
  <c r="R42" i="50"/>
  <c r="R43" i="50"/>
  <c r="R32" i="40"/>
  <c r="R33" i="40" s="1"/>
  <c r="R25" i="42"/>
  <c r="R26" i="42"/>
  <c r="R34" i="40"/>
  <c r="R44" i="50"/>
  <c r="R45" i="50"/>
  <c r="R27" i="42"/>
  <c r="R35" i="40"/>
  <c r="R36" i="40"/>
  <c r="R37" i="40" s="1"/>
  <c r="R46" i="50"/>
  <c r="R28" i="42"/>
  <c r="R29" i="42"/>
  <c r="R47" i="50"/>
  <c r="R38" i="40"/>
  <c r="R39" i="40"/>
  <c r="R30" i="42"/>
  <c r="R48" i="50"/>
  <c r="R49" i="50"/>
  <c r="R31" i="42"/>
  <c r="R40" i="40"/>
  <c r="R41" i="40" s="1"/>
  <c r="R42" i="40"/>
  <c r="R32" i="42"/>
  <c r="R50" i="50"/>
  <c r="R51" i="50"/>
  <c r="R33" i="42"/>
  <c r="R43" i="40"/>
  <c r="R44" i="40"/>
  <c r="R45" i="40" s="1"/>
  <c r="R34" i="42"/>
  <c r="R52" i="50"/>
  <c r="R53" i="50"/>
  <c r="R35" i="42"/>
  <c r="R46" i="40"/>
  <c r="R47" i="40"/>
  <c r="R36" i="42"/>
  <c r="R54" i="50"/>
  <c r="R55" i="50"/>
  <c r="R37" i="42"/>
  <c r="R48" i="40"/>
  <c r="R49" i="40" s="1"/>
  <c r="R50" i="40"/>
  <c r="R38" i="42"/>
  <c r="R56" i="50"/>
  <c r="R57" i="50"/>
  <c r="R39" i="42"/>
  <c r="R51" i="40"/>
  <c r="R52" i="40"/>
  <c r="R53" i="40" s="1"/>
  <c r="R40" i="42"/>
  <c r="R58" i="50"/>
  <c r="R59" i="50"/>
  <c r="R41" i="42"/>
  <c r="R54" i="40"/>
  <c r="R55" i="40"/>
  <c r="R42" i="42"/>
  <c r="R60" i="50"/>
  <c r="R61" i="50" s="1"/>
  <c r="R62" i="50"/>
  <c r="R43" i="42"/>
  <c r="R56" i="40"/>
  <c r="R57" i="40" s="1"/>
  <c r="R58" i="40"/>
  <c r="R44" i="42"/>
  <c r="R63" i="50"/>
  <c r="R64" i="50"/>
  <c r="R45" i="42"/>
  <c r="R59" i="40"/>
  <c r="R60" i="40"/>
  <c r="R61" i="40" s="1"/>
  <c r="R46" i="42"/>
  <c r="R65" i="50"/>
  <c r="R66" i="50"/>
  <c r="R47" i="42"/>
  <c r="R62" i="40"/>
  <c r="R63" i="40"/>
  <c r="R48" i="42"/>
  <c r="R67" i="50"/>
  <c r="R68" i="50"/>
  <c r="R49" i="42"/>
  <c r="R64" i="40"/>
  <c r="R65" i="40" s="1"/>
  <c r="R66" i="40"/>
  <c r="R50" i="42"/>
  <c r="R69" i="50"/>
  <c r="R70" i="50"/>
  <c r="R51" i="42"/>
  <c r="R67" i="40"/>
  <c r="R68" i="40"/>
  <c r="R69" i="40" s="1"/>
  <c r="R52" i="42"/>
  <c r="R71" i="50"/>
  <c r="R72" i="50"/>
  <c r="R53" i="42"/>
  <c r="R70" i="40"/>
  <c r="R71" i="40"/>
  <c r="R54" i="42"/>
  <c r="R73" i="50"/>
  <c r="R74" i="50"/>
  <c r="R55" i="42"/>
  <c r="R72" i="40"/>
  <c r="R73" i="40" s="1"/>
  <c r="R74" i="40"/>
  <c r="R56" i="42"/>
  <c r="R75" i="50"/>
  <c r="R76" i="50"/>
  <c r="R57" i="42"/>
  <c r="R75" i="40"/>
  <c r="R76" i="40"/>
  <c r="R77" i="40" s="1"/>
  <c r="R58" i="42"/>
  <c r="R77" i="50"/>
  <c r="R78" i="50"/>
  <c r="R78" i="40"/>
  <c r="R59" i="42"/>
  <c r="R60" i="42"/>
  <c r="R79" i="50"/>
  <c r="R79" i="40"/>
  <c r="R80" i="40"/>
  <c r="R81" i="40" s="1"/>
  <c r="R80" i="50"/>
  <c r="R61" i="42"/>
  <c r="R62" i="42"/>
  <c r="R81" i="50"/>
  <c r="R82" i="40"/>
  <c r="R83" i="40"/>
  <c r="R82" i="50"/>
  <c r="R63" i="42"/>
  <c r="R64" i="42"/>
  <c r="R83" i="50"/>
  <c r="R84" i="40"/>
  <c r="R85" i="40" s="1"/>
  <c r="R86" i="40"/>
  <c r="R84" i="50"/>
  <c r="R65" i="42"/>
  <c r="R66" i="42"/>
  <c r="R85" i="50"/>
  <c r="R87" i="40"/>
  <c r="R88" i="40"/>
  <c r="R89" i="40" s="1"/>
  <c r="R86" i="50"/>
  <c r="R67" i="42"/>
  <c r="R68" i="42"/>
  <c r="R87" i="50"/>
  <c r="R90" i="40"/>
  <c r="R91" i="40"/>
  <c r="R88" i="50"/>
  <c r="R69" i="42"/>
  <c r="R70" i="42"/>
  <c r="R89" i="50"/>
  <c r="R92" i="40"/>
  <c r="R93" i="40" s="1"/>
  <c r="R94" i="40"/>
  <c r="R90" i="50"/>
  <c r="R71" i="42"/>
  <c r="R72" i="42"/>
  <c r="R91" i="50"/>
  <c r="R95" i="40"/>
  <c r="R96" i="40"/>
  <c r="R97" i="40" s="1"/>
  <c r="R92" i="50"/>
  <c r="R73" i="42"/>
  <c r="R74" i="42"/>
  <c r="R98" i="40"/>
  <c r="R93" i="50"/>
  <c r="R94" i="50"/>
  <c r="R99" i="40"/>
  <c r="R75" i="42"/>
  <c r="R76" i="42"/>
  <c r="R100" i="40"/>
  <c r="R101" i="40" s="1"/>
  <c r="R95" i="50"/>
  <c r="R96" i="50"/>
  <c r="R102" i="40"/>
  <c r="R77" i="42"/>
  <c r="R78" i="42"/>
  <c r="R97" i="50"/>
  <c r="R103" i="40"/>
  <c r="R104" i="40"/>
  <c r="R105" i="40" s="1"/>
  <c r="R98" i="50"/>
  <c r="R79" i="42"/>
  <c r="R80" i="42"/>
  <c r="R99" i="50"/>
  <c r="R106" i="40"/>
  <c r="R107" i="40"/>
  <c r="R100" i="50"/>
  <c r="R81" i="42"/>
  <c r="R82" i="42"/>
  <c r="R101" i="50"/>
  <c r="R108" i="40"/>
  <c r="R109" i="40" s="1"/>
  <c r="R110" i="40" l="1"/>
  <c r="R102" i="50"/>
  <c r="R83" i="42"/>
  <c r="R84" i="42" l="1"/>
  <c r="R103" i="50"/>
  <c r="R111" i="40"/>
  <c r="R112" i="40" l="1"/>
  <c r="R113" i="40" s="1"/>
  <c r="R104" i="50"/>
  <c r="R85" i="42"/>
  <c r="R86" i="42" l="1"/>
  <c r="R105" i="50"/>
  <c r="R114" i="40"/>
  <c r="R115" i="40" l="1"/>
  <c r="R106" i="50"/>
  <c r="R87" i="42"/>
  <c r="R88" i="42" l="1"/>
  <c r="R107" i="50"/>
  <c r="R116" i="40"/>
  <c r="R117" i="40" s="1"/>
  <c r="R118" i="40" l="1"/>
  <c r="R89" i="42"/>
  <c r="R108" i="50"/>
  <c r="R109" i="50" l="1"/>
  <c r="R90" i="42"/>
  <c r="R119" i="40"/>
  <c r="R120" i="40" l="1"/>
  <c r="R121" i="40" s="1"/>
  <c r="R91" i="42"/>
  <c r="R110" i="50"/>
  <c r="R111" i="50" l="1"/>
  <c r="R92" i="42"/>
  <c r="R122" i="40"/>
  <c r="R123" i="40" l="1"/>
  <c r="R93" i="42"/>
  <c r="R112" i="50"/>
  <c r="R113" i="50" l="1"/>
  <c r="R94" i="42"/>
  <c r="R124" i="40"/>
  <c r="R125" i="40" s="1"/>
  <c r="R126" i="40" l="1"/>
  <c r="R95" i="42"/>
  <c r="R114" i="50"/>
  <c r="R115" i="50" l="1"/>
  <c r="R96" i="42"/>
  <c r="R127" i="40"/>
  <c r="R128" i="40" l="1"/>
  <c r="R129" i="40" s="1"/>
  <c r="R97" i="42"/>
  <c r="R116" i="50"/>
  <c r="R117" i="50" s="1"/>
  <c r="R118" i="50" l="1"/>
  <c r="R98" i="42"/>
  <c r="R130" i="40"/>
  <c r="R131" i="40" l="1"/>
  <c r="R99" i="42"/>
  <c r="R119" i="50"/>
  <c r="R120" i="50" l="1"/>
  <c r="R100" i="42"/>
  <c r="R132" i="40"/>
  <c r="R133" i="40" s="1"/>
  <c r="R134" i="40" l="1"/>
  <c r="R101" i="42"/>
  <c r="R121" i="50"/>
  <c r="R122" i="50" l="1"/>
  <c r="R102" i="42"/>
  <c r="R135" i="40"/>
  <c r="R136" i="40" l="1"/>
  <c r="R137" i="40" s="1"/>
  <c r="R123" i="50"/>
  <c r="R103" i="42"/>
  <c r="R104" i="42" l="1"/>
  <c r="R124" i="50"/>
  <c r="R138" i="40"/>
  <c r="R139" i="40" l="1"/>
  <c r="R125" i="50"/>
  <c r="R105" i="42"/>
  <c r="R106" i="42" l="1"/>
  <c r="R126" i="50"/>
  <c r="R140" i="40"/>
  <c r="R141" i="40" s="1"/>
  <c r="R142" i="40" l="1"/>
  <c r="R127" i="50"/>
  <c r="R107" i="42"/>
  <c r="R108" i="42" l="1"/>
  <c r="R128" i="50"/>
  <c r="R143" i="40"/>
  <c r="R144" i="40" l="1"/>
  <c r="R145" i="40" s="1"/>
  <c r="R109" i="42"/>
  <c r="R129" i="50"/>
  <c r="R130" i="50" l="1"/>
  <c r="R110" i="42"/>
  <c r="R146" i="40"/>
  <c r="R147" i="40" l="1"/>
  <c r="R111" i="42"/>
  <c r="R131" i="50"/>
  <c r="R132" i="50" l="1"/>
  <c r="R112" i="42"/>
  <c r="R148" i="40"/>
  <c r="R149" i="40" s="1"/>
  <c r="R150" i="40" l="1"/>
  <c r="R113" i="42"/>
  <c r="R133" i="50"/>
  <c r="R134" i="50" l="1"/>
  <c r="R114" i="42"/>
  <c r="R151" i="40"/>
  <c r="R152" i="40" l="1"/>
  <c r="R153" i="40" s="1"/>
  <c r="R115" i="42"/>
  <c r="R135" i="50"/>
  <c r="R136" i="50" l="1"/>
  <c r="R116" i="42"/>
  <c r="R154" i="40"/>
  <c r="R155" i="40" l="1"/>
  <c r="R117" i="42"/>
  <c r="R137" i="50"/>
  <c r="R138" i="50" l="1"/>
  <c r="R156" i="40"/>
  <c r="R157" i="40" s="1"/>
  <c r="R118" i="42"/>
  <c r="R119" i="42" l="1"/>
  <c r="R158" i="40"/>
  <c r="R139" i="50"/>
  <c r="R140" i="50" l="1"/>
  <c r="R159" i="40"/>
  <c r="R120" i="42"/>
  <c r="R121" i="42" l="1"/>
  <c r="R141" i="50"/>
  <c r="R160" i="40"/>
  <c r="R161" i="40" s="1"/>
  <c r="R162" i="40" l="1"/>
  <c r="R122" i="42"/>
  <c r="R142" i="50"/>
  <c r="R143" i="50" l="1"/>
  <c r="R123" i="42"/>
  <c r="R163" i="40"/>
  <c r="R164" i="40" l="1"/>
  <c r="R165" i="40" s="1"/>
  <c r="R124" i="42"/>
  <c r="R144" i="50"/>
  <c r="R145" i="50" l="1"/>
  <c r="R125" i="42"/>
  <c r="R166" i="40"/>
  <c r="R167" i="40" l="1"/>
  <c r="R126" i="42"/>
  <c r="R146" i="50"/>
  <c r="R147" i="50" l="1"/>
  <c r="R127" i="42"/>
  <c r="R168" i="40"/>
  <c r="R169" i="40" s="1"/>
  <c r="R170" i="40" l="1"/>
  <c r="R128" i="42"/>
  <c r="R148" i="50"/>
  <c r="R149" i="50" s="1"/>
  <c r="R150" i="50" l="1"/>
  <c r="R129" i="42"/>
  <c r="R171" i="40"/>
  <c r="R172" i="40" l="1"/>
  <c r="R173" i="40" s="1"/>
  <c r="R130" i="42"/>
  <c r="R151" i="50"/>
  <c r="R152" i="50" l="1"/>
  <c r="R131" i="42"/>
  <c r="R174" i="40"/>
  <c r="R175" i="40" l="1"/>
  <c r="R132" i="42"/>
  <c r="R153" i="50"/>
  <c r="R154" i="50" l="1"/>
  <c r="R133" i="42"/>
  <c r="R176" i="40"/>
  <c r="R177" i="40" s="1"/>
  <c r="R134" i="42" l="1"/>
  <c r="R155" i="50"/>
  <c r="R178" i="40"/>
  <c r="R179" i="40" l="1"/>
  <c r="R156" i="50"/>
  <c r="R135" i="42"/>
  <c r="R136" i="42" l="1"/>
  <c r="R157" i="50"/>
  <c r="R180" i="40"/>
  <c r="R181" i="40" s="1"/>
  <c r="R182" i="40" s="1"/>
  <c r="R183" i="40" l="1"/>
  <c r="R158" i="50"/>
  <c r="R137" i="42"/>
  <c r="R138" i="42" l="1"/>
  <c r="R184" i="40"/>
  <c r="R159" i="50"/>
  <c r="R160" i="50" l="1"/>
  <c r="R185" i="40"/>
  <c r="R139" i="42"/>
  <c r="R140" i="42" l="1"/>
  <c r="R186" i="40"/>
  <c r="R161" i="50"/>
  <c r="R162" i="50" l="1"/>
  <c r="R187" i="40"/>
  <c r="R188" i="40" s="1"/>
  <c r="R141" i="42"/>
  <c r="R142" i="42" l="1"/>
  <c r="R189" i="40"/>
  <c r="R163" i="50"/>
  <c r="R164" i="50" l="1"/>
  <c r="R190" i="40"/>
  <c r="R143" i="42"/>
  <c r="R144" i="42" l="1"/>
  <c r="R191" i="40"/>
  <c r="R165" i="50"/>
  <c r="R166" i="50" l="1"/>
  <c r="R192" i="40"/>
  <c r="R145" i="42"/>
  <c r="R146" i="42" l="1"/>
  <c r="R193" i="40"/>
  <c r="R167" i="50"/>
  <c r="R168" i="50" l="1"/>
  <c r="R194" i="40"/>
  <c r="R147" i="42"/>
  <c r="R148" i="42" l="1"/>
  <c r="R195" i="40"/>
  <c r="R169" i="50"/>
  <c r="R196" i="40" l="1"/>
  <c r="R149" i="42"/>
  <c r="R170" i="50"/>
  <c r="R171" i="50" l="1"/>
  <c r="R150" i="42"/>
  <c r="R197" i="40"/>
  <c r="R198" i="40" l="1"/>
  <c r="R151" i="42"/>
  <c r="R172" i="50"/>
  <c r="R173" i="50" s="1"/>
  <c r="R174" i="50" l="1"/>
  <c r="R199" i="40"/>
  <c r="R152" i="42"/>
  <c r="R153" i="42" l="1"/>
  <c r="R200" i="40"/>
  <c r="R175" i="50"/>
  <c r="R176" i="50" l="1"/>
  <c r="R201" i="40"/>
  <c r="R154" i="42"/>
  <c r="R155" i="42" l="1"/>
  <c r="R202" i="40"/>
  <c r="R177" i="50"/>
  <c r="R178" i="50" l="1"/>
  <c r="R203" i="40"/>
  <c r="R156" i="42"/>
  <c r="R157" i="42" l="1"/>
  <c r="R204" i="40"/>
  <c r="R179" i="50"/>
  <c r="R180" i="50" l="1"/>
  <c r="R205" i="40"/>
  <c r="R158" i="42"/>
  <c r="R159" i="42" l="1"/>
  <c r="R206" i="40"/>
  <c r="R181" i="50"/>
  <c r="R182" i="50" l="1"/>
  <c r="R207" i="40"/>
  <c r="R160" i="42"/>
  <c r="R161" i="42" l="1"/>
  <c r="R208" i="40"/>
  <c r="R183" i="50"/>
  <c r="R184" i="50" l="1"/>
  <c r="R209" i="40"/>
  <c r="R162" i="42"/>
  <c r="R163" i="42" l="1"/>
  <c r="R210" i="40"/>
  <c r="R185" i="50"/>
  <c r="R186" i="50" l="1"/>
  <c r="R211" i="40"/>
  <c r="R212" i="40" s="1"/>
  <c r="R164" i="42"/>
  <c r="R165" i="42" l="1"/>
  <c r="R213" i="40"/>
  <c r="R187" i="50"/>
  <c r="R188" i="50" l="1"/>
  <c r="R214" i="40"/>
  <c r="R166" i="42"/>
  <c r="R167" i="42" l="1"/>
  <c r="R215" i="40"/>
  <c r="R189" i="50"/>
  <c r="R190" i="50" l="1"/>
  <c r="R216" i="40"/>
  <c r="R168" i="42"/>
  <c r="R169" i="42" l="1"/>
  <c r="R217" i="40"/>
  <c r="R191" i="50"/>
  <c r="R192" i="50" l="1"/>
  <c r="R218" i="40"/>
  <c r="R170" i="42"/>
  <c r="R171" i="42" l="1"/>
  <c r="R219" i="40"/>
  <c r="R193" i="50"/>
  <c r="R194" i="50" l="1"/>
  <c r="R220" i="40"/>
  <c r="R172" i="42"/>
  <c r="R173" i="42" l="1"/>
  <c r="R221" i="40"/>
  <c r="R195" i="50"/>
  <c r="R196" i="50" l="1"/>
  <c r="R222" i="40"/>
  <c r="R174" i="42"/>
  <c r="R175" i="42" l="1"/>
  <c r="R223" i="40"/>
  <c r="R224" i="40" s="1"/>
  <c r="R197" i="50"/>
  <c r="R198" i="50" l="1"/>
  <c r="R225" i="40"/>
  <c r="R176" i="42"/>
  <c r="R177" i="42" l="1"/>
  <c r="R226" i="40"/>
  <c r="R199" i="50"/>
  <c r="R200" i="50" l="1"/>
  <c r="R227" i="40"/>
  <c r="R178" i="42"/>
  <c r="R179" i="42" l="1"/>
  <c r="R201" i="50"/>
  <c r="R228" i="40"/>
  <c r="R229" i="40" l="1"/>
  <c r="R180" i="42"/>
  <c r="R202" i="50"/>
  <c r="R203" i="50" l="1"/>
  <c r="R230" i="40"/>
  <c r="R181" i="42"/>
  <c r="R182" i="42" l="1"/>
  <c r="R204" i="50"/>
  <c r="R231" i="40"/>
  <c r="R232" i="40" s="1"/>
  <c r="R233" i="40" l="1"/>
  <c r="R205" i="50"/>
  <c r="R183" i="42"/>
  <c r="R184" i="42" l="1"/>
  <c r="R206" i="50"/>
  <c r="R234" i="40"/>
  <c r="R235" i="40" l="1"/>
  <c r="R207" i="50"/>
  <c r="R185" i="42"/>
  <c r="R186" i="42" l="1"/>
  <c r="R208" i="50"/>
  <c r="R236" i="40"/>
  <c r="R237" i="40" l="1"/>
  <c r="R209" i="50"/>
  <c r="R187" i="42"/>
  <c r="R188" i="42" l="1"/>
  <c r="R210" i="50"/>
  <c r="R238" i="40"/>
  <c r="R239" i="40" l="1"/>
  <c r="R211" i="50"/>
  <c r="R189" i="42"/>
  <c r="R190" i="42" l="1"/>
  <c r="R212" i="50"/>
  <c r="R240" i="40"/>
  <c r="R241" i="40" l="1"/>
  <c r="R213" i="50"/>
  <c r="R191" i="42"/>
  <c r="R192" i="42" l="1"/>
  <c r="R214" i="50"/>
  <c r="R242" i="40"/>
  <c r="R243" i="40" l="1"/>
  <c r="R215" i="50"/>
  <c r="R193" i="42"/>
  <c r="R194" i="42" l="1"/>
  <c r="R216" i="50"/>
  <c r="R244" i="40"/>
  <c r="R245" i="40" l="1"/>
  <c r="R217" i="50"/>
  <c r="R195" i="42"/>
  <c r="R196" i="42" l="1"/>
  <c r="R218" i="50"/>
  <c r="R246" i="40"/>
  <c r="R247" i="40" l="1"/>
  <c r="R219" i="50"/>
  <c r="R197" i="42"/>
  <c r="R198" i="42" l="1"/>
  <c r="R220" i="50"/>
  <c r="R221" i="50" s="1"/>
  <c r="R248" i="40"/>
  <c r="R249" i="40" l="1"/>
  <c r="R222" i="50"/>
  <c r="R199" i="42"/>
  <c r="R200" i="42" l="1"/>
  <c r="R223" i="50"/>
  <c r="R250" i="40"/>
  <c r="R251" i="40" l="1"/>
  <c r="R224" i="50"/>
  <c r="R201" i="42"/>
  <c r="R202" i="42" l="1"/>
  <c r="R225" i="50"/>
  <c r="R252" i="40"/>
  <c r="R253" i="40" l="1"/>
  <c r="R226" i="50"/>
  <c r="R203" i="42"/>
  <c r="R204" i="42" l="1"/>
  <c r="R227" i="50"/>
  <c r="R254" i="40"/>
  <c r="R255" i="40" l="1"/>
  <c r="R256" i="40" s="1"/>
  <c r="R228" i="50"/>
  <c r="R205" i="42"/>
  <c r="R206" i="42" l="1"/>
  <c r="R229" i="50"/>
  <c r="R257" i="40"/>
  <c r="R258" i="40" l="1"/>
  <c r="R230" i="50"/>
  <c r="R207" i="42"/>
  <c r="R208" i="42" l="1"/>
  <c r="R231" i="50"/>
  <c r="R259" i="40"/>
  <c r="R260" i="40" l="1"/>
  <c r="R209" i="42"/>
  <c r="R232" i="50"/>
  <c r="R233" i="50" l="1"/>
  <c r="R210" i="42"/>
  <c r="R261" i="40"/>
  <c r="R262" i="40" l="1"/>
  <c r="R211" i="42"/>
  <c r="R234" i="50"/>
  <c r="R235" i="50" l="1"/>
  <c r="R212" i="42"/>
  <c r="R213" i="42" l="1"/>
  <c r="R236" i="50"/>
  <c r="R237" i="50" l="1"/>
  <c r="R214" i="42"/>
  <c r="R215" i="42" l="1"/>
  <c r="R238" i="50"/>
  <c r="R239" i="50" l="1"/>
  <c r="R216" i="42"/>
  <c r="R217" i="42" l="1"/>
  <c r="R240" i="50"/>
  <c r="R241" i="50" l="1"/>
  <c r="R218" i="42"/>
  <c r="R219" i="42" l="1"/>
  <c r="R242" i="50"/>
  <c r="R243" i="50" l="1"/>
  <c r="R220" i="42"/>
  <c r="R221" i="42" l="1"/>
  <c r="R244" i="50"/>
  <c r="R245" i="50" l="1"/>
  <c r="R222" i="42"/>
  <c r="R223" i="42" l="1"/>
  <c r="R246" i="50"/>
  <c r="R247" i="50" l="1"/>
  <c r="R224" i="42"/>
  <c r="R225" i="42" l="1"/>
  <c r="R248" i="50"/>
  <c r="R249" i="50" l="1"/>
  <c r="R226" i="42"/>
  <c r="R227" i="42" l="1"/>
  <c r="R250" i="50"/>
  <c r="R251" i="50" l="1"/>
  <c r="R228" i="42"/>
  <c r="R229" i="42" l="1"/>
  <c r="R252" i="50"/>
  <c r="R253" i="50" s="1"/>
  <c r="R254" i="50" l="1"/>
  <c r="R230" i="42"/>
  <c r="R231" i="42" l="1"/>
  <c r="R255" i="50"/>
  <c r="R256" i="50" l="1"/>
  <c r="R232" i="42"/>
  <c r="R233" i="42" l="1"/>
  <c r="R257" i="50"/>
  <c r="R258" i="50" l="1"/>
  <c r="R234" i="42"/>
  <c r="R235" i="42" l="1"/>
  <c r="R259" i="50"/>
  <c r="R260" i="50" l="1"/>
  <c r="R236" i="42"/>
  <c r="R237" i="42" l="1"/>
  <c r="R261" i="50"/>
  <c r="R262" i="50" l="1"/>
  <c r="R238" i="42"/>
  <c r="R239" i="42" l="1"/>
  <c r="R240" i="42" l="1"/>
  <c r="R241" i="42" l="1"/>
  <c r="R242" i="42" l="1"/>
  <c r="R243" i="42" l="1"/>
  <c r="R244" i="42" l="1"/>
  <c r="R245" i="42" l="1"/>
  <c r="R246" i="42" l="1"/>
  <c r="R247" i="42" l="1"/>
  <c r="R248" i="42" l="1"/>
  <c r="R249" i="42" l="1"/>
  <c r="R250" i="42" l="1"/>
  <c r="R251" i="42" l="1"/>
  <c r="R252" i="42" l="1"/>
  <c r="R253" i="42" l="1"/>
  <c r="R254" i="42" l="1"/>
  <c r="R255" i="42" l="1"/>
  <c r="R256" i="42" l="1"/>
  <c r="R257" i="42" l="1"/>
  <c r="R258" i="42" l="1"/>
  <c r="R259" i="42" l="1"/>
  <c r="R260" i="42" l="1"/>
  <c r="R261" i="42" l="1"/>
  <c r="I7" i="29" l="1"/>
  <c r="D3" i="51"/>
  <c r="D3" i="39"/>
  <c r="D3" i="43"/>
  <c r="D3" i="48"/>
  <c r="H3" i="50"/>
  <c r="H3" i="40"/>
  <c r="H3" i="42"/>
  <c r="E3" i="51"/>
  <c r="K3" i="51"/>
  <c r="E3" i="39"/>
  <c r="K3" i="39"/>
  <c r="K3" i="43"/>
  <c r="E3" i="43"/>
  <c r="G3" i="48"/>
  <c r="E3" i="48"/>
  <c r="H3" i="48" s="1"/>
  <c r="H3" i="51"/>
  <c r="L3" i="51"/>
  <c r="H3" i="39"/>
  <c r="L3" i="39"/>
  <c r="H3" i="43"/>
  <c r="L3" i="43"/>
  <c r="N3" i="43" l="1"/>
  <c r="M3" i="43"/>
  <c r="O3" i="43"/>
  <c r="N3" i="39"/>
  <c r="O3" i="39"/>
  <c r="M3" i="39"/>
  <c r="N3" i="51"/>
  <c r="O3" i="51"/>
  <c r="M3" i="51"/>
  <c r="K3" i="48"/>
  <c r="I3" i="48"/>
  <c r="J3" i="48"/>
  <c r="I6" i="29"/>
  <c r="T3" i="43" a="1"/>
  <c r="T9" i="43" a="1"/>
  <c r="U3" i="51" a="1"/>
  <c r="U13" i="51" a="1"/>
  <c r="U9" i="51" a="1"/>
  <c r="U13" i="39" a="1"/>
  <c r="U3" i="39" a="1"/>
  <c r="U9" i="39" a="1"/>
  <c r="U13" i="43" a="1"/>
  <c r="U3" i="43" a="1"/>
  <c r="U9" i="43" a="1"/>
  <c r="O3" i="48" a="1"/>
  <c r="S3" i="43" a="1"/>
  <c r="Q3" i="48" a="1"/>
  <c r="Q13" i="48" a="1"/>
  <c r="Q9" i="48" a="1"/>
  <c r="T3" i="39" a="1"/>
  <c r="T9" i="39" a="1"/>
  <c r="P3" i="48" a="1"/>
  <c r="P9" i="48" a="1"/>
  <c r="S3" i="39" a="1"/>
  <c r="G3" i="43"/>
  <c r="G3" i="39"/>
  <c r="G3" i="51"/>
  <c r="F3" i="43"/>
  <c r="F3" i="39"/>
  <c r="F3" i="51"/>
  <c r="J7" i="50"/>
  <c r="L18" i="51"/>
  <c r="I12" i="50"/>
  <c r="K16" i="39"/>
  <c r="L17" i="51"/>
  <c r="I9" i="50"/>
  <c r="K24" i="39"/>
  <c r="G6" i="43"/>
  <c r="L21" i="39"/>
  <c r="K24" i="51"/>
  <c r="K28" i="51"/>
  <c r="K27" i="51"/>
  <c r="L23" i="51"/>
  <c r="H9" i="50"/>
  <c r="G7" i="43"/>
  <c r="I14" i="40"/>
  <c r="K23" i="39"/>
  <c r="H17" i="48"/>
  <c r="L26" i="51"/>
  <c r="L18" i="39"/>
  <c r="K20" i="51"/>
  <c r="K20" i="43"/>
  <c r="U12" i="45" a="1"/>
  <c r="G4" i="43"/>
  <c r="K25" i="51"/>
  <c r="L20" i="39"/>
  <c r="L16" i="39"/>
  <c r="I4" i="50"/>
  <c r="H12" i="40"/>
  <c r="L21" i="43"/>
  <c r="H4" i="42"/>
  <c r="H18" i="42"/>
  <c r="T28" i="45"/>
  <c r="W29" i="45"/>
  <c r="H23" i="42"/>
  <c r="Q3" i="45"/>
  <c r="F4" i="43"/>
  <c r="K15" i="39"/>
  <c r="I12" i="42"/>
  <c r="J10" i="40"/>
  <c r="G7" i="39"/>
  <c r="H9" i="40"/>
  <c r="I5" i="40"/>
  <c r="H16" i="48"/>
  <c r="J3" i="42"/>
  <c r="J8" i="40"/>
  <c r="H10" i="50"/>
  <c r="L20" i="51"/>
  <c r="V27" i="45"/>
  <c r="W28" i="45"/>
  <c r="H21" i="42"/>
  <c r="J23" i="42"/>
  <c r="J13" i="40"/>
  <c r="T27" i="45"/>
  <c r="L28" i="51"/>
  <c r="I4" i="40"/>
  <c r="G17" i="48"/>
  <c r="L19" i="51"/>
  <c r="J19" i="40"/>
  <c r="H15" i="48"/>
  <c r="H8" i="40"/>
  <c r="I7" i="50"/>
  <c r="J14" i="42"/>
  <c r="H4" i="40"/>
  <c r="H14" i="50"/>
  <c r="H20" i="40"/>
  <c r="L29" i="51"/>
  <c r="L19" i="39"/>
  <c r="I14" i="42"/>
  <c r="Q5" i="45"/>
  <c r="I4" i="42"/>
  <c r="H8" i="42"/>
  <c r="J13" i="42"/>
  <c r="K16" i="43"/>
  <c r="F6" i="51"/>
  <c r="I18" i="42"/>
  <c r="J19" i="42"/>
  <c r="I21" i="42"/>
  <c r="H24" i="42"/>
  <c r="G6" i="39"/>
  <c r="J6" i="50"/>
  <c r="J16" i="40"/>
  <c r="J18" i="40"/>
  <c r="R8" i="45"/>
  <c r="H10" i="40"/>
  <c r="J5" i="42"/>
  <c r="J7" i="42"/>
  <c r="J4" i="50"/>
  <c r="H15" i="42"/>
  <c r="L22" i="51"/>
  <c r="F7" i="39"/>
  <c r="I13" i="40"/>
  <c r="L25" i="51"/>
  <c r="J14" i="40"/>
  <c r="K19" i="43"/>
  <c r="F6" i="39"/>
  <c r="K26" i="51"/>
  <c r="G5" i="39"/>
  <c r="K22" i="39"/>
  <c r="W27" i="45"/>
  <c r="H20" i="42"/>
  <c r="J21" i="42"/>
  <c r="I24" i="42"/>
  <c r="K17" i="43"/>
  <c r="H12" i="50"/>
  <c r="J12" i="40"/>
  <c r="H11" i="42"/>
  <c r="J6" i="42"/>
  <c r="R5" i="45"/>
  <c r="I9" i="40"/>
  <c r="G15" i="48"/>
  <c r="I19" i="42"/>
  <c r="I3" i="42"/>
  <c r="Q8" i="45"/>
  <c r="J7" i="40"/>
  <c r="F5" i="39"/>
  <c r="J10" i="42"/>
  <c r="H11" i="40"/>
  <c r="G5" i="43"/>
  <c r="I18" i="40"/>
  <c r="J9" i="50"/>
  <c r="H13" i="42"/>
  <c r="Q7" i="45"/>
  <c r="I15" i="42"/>
  <c r="K21" i="43"/>
  <c r="K18" i="43"/>
  <c r="H16" i="42"/>
  <c r="I8" i="42"/>
  <c r="H5" i="50"/>
  <c r="J20" i="40"/>
  <c r="R6" i="45"/>
  <c r="J3" i="40"/>
  <c r="Q9" i="45"/>
  <c r="K20" i="39"/>
  <c r="F6" i="43"/>
  <c r="L15" i="51"/>
  <c r="J4" i="42"/>
  <c r="L22" i="39"/>
  <c r="K29" i="51"/>
  <c r="H12" i="42"/>
  <c r="L24" i="39"/>
  <c r="I15" i="50"/>
  <c r="L23" i="39"/>
  <c r="I10" i="40"/>
  <c r="I10" i="42"/>
  <c r="H7" i="40"/>
  <c r="H6" i="50"/>
  <c r="L21" i="51"/>
  <c r="J12" i="50"/>
  <c r="G7" i="51"/>
  <c r="T26" i="45"/>
  <c r="H17" i="40"/>
  <c r="H5" i="40"/>
  <c r="L27" i="51"/>
  <c r="L24" i="51"/>
  <c r="I16" i="40"/>
  <c r="K30" i="51"/>
  <c r="K16" i="51"/>
  <c r="J15" i="40"/>
  <c r="I11" i="42"/>
  <c r="F7" i="51"/>
  <c r="I17" i="42"/>
  <c r="J18" i="42"/>
  <c r="V29" i="45"/>
  <c r="H22" i="42"/>
  <c r="J24" i="42"/>
  <c r="K18" i="39"/>
  <c r="I13" i="42"/>
  <c r="I8" i="40"/>
  <c r="I20" i="40"/>
  <c r="G5" i="51"/>
  <c r="J14" i="50"/>
  <c r="I6" i="50"/>
  <c r="I23" i="42"/>
  <c r="J11" i="50"/>
  <c r="G4" i="51"/>
  <c r="L16" i="43"/>
  <c r="H6" i="42"/>
  <c r="I11" i="40"/>
  <c r="I8" i="50"/>
  <c r="J4" i="40"/>
  <c r="R4" i="45"/>
  <c r="H10" i="42"/>
  <c r="K22" i="51"/>
  <c r="H4" i="50"/>
  <c r="G4" i="39"/>
  <c r="J11" i="40"/>
  <c r="J9" i="40"/>
  <c r="F7" i="43"/>
  <c r="K19" i="51"/>
  <c r="Q4" i="45"/>
  <c r="J6" i="40"/>
  <c r="F5" i="43"/>
  <c r="K19" i="39"/>
  <c r="H13" i="40"/>
  <c r="J13" i="50"/>
  <c r="K17" i="51"/>
  <c r="H11" i="50"/>
  <c r="K21" i="51"/>
  <c r="I5" i="50"/>
  <c r="J21" i="40"/>
  <c r="H9" i="42"/>
  <c r="H13" i="50"/>
  <c r="F5" i="51"/>
  <c r="K17" i="39"/>
  <c r="J5" i="40"/>
  <c r="I10" i="50"/>
  <c r="I3" i="40"/>
  <c r="G6" i="51"/>
  <c r="H19" i="48"/>
  <c r="G16" i="48"/>
  <c r="I16" i="42"/>
  <c r="Q6" i="45"/>
  <c r="H19" i="40"/>
  <c r="K23" i="51"/>
  <c r="L20" i="43"/>
  <c r="L15" i="39"/>
  <c r="L30" i="51"/>
  <c r="K15" i="51"/>
  <c r="I11" i="50"/>
  <c r="H5" i="42"/>
  <c r="J17" i="42"/>
  <c r="H19" i="42"/>
  <c r="T29" i="45"/>
  <c r="I22" i="42"/>
  <c r="L15" i="43"/>
  <c r="K18" i="51"/>
  <c r="I12" i="40"/>
  <c r="J8" i="42"/>
  <c r="H16" i="40"/>
  <c r="L18" i="43"/>
  <c r="I15" i="40"/>
  <c r="I17" i="40"/>
  <c r="J20" i="42"/>
  <c r="I7" i="40"/>
  <c r="G18" i="48"/>
  <c r="K21" i="39"/>
  <c r="V26" i="45"/>
  <c r="I6" i="40"/>
  <c r="F4" i="51"/>
  <c r="J5" i="50"/>
  <c r="I9" i="42"/>
  <c r="J11" i="42"/>
  <c r="J12" i="42"/>
  <c r="I3" i="50"/>
  <c r="J16" i="42"/>
  <c r="H8" i="50"/>
  <c r="J15" i="50"/>
  <c r="R9" i="45"/>
  <c r="W26" i="45"/>
  <c r="H14" i="42"/>
  <c r="I6" i="42"/>
  <c r="J3" i="50"/>
  <c r="H7" i="50"/>
  <c r="F4" i="39"/>
  <c r="I19" i="40"/>
  <c r="H6" i="40"/>
  <c r="L16" i="51"/>
  <c r="H21" i="40"/>
  <c r="H15" i="50"/>
  <c r="H18" i="40"/>
  <c r="I13" i="50"/>
  <c r="L19" i="43"/>
  <c r="L17" i="39"/>
  <c r="I21" i="40"/>
  <c r="H14" i="40"/>
  <c r="J9" i="42"/>
  <c r="I7" i="42"/>
  <c r="J17" i="40"/>
  <c r="H15" i="40"/>
  <c r="R7" i="45"/>
  <c r="R13" i="45" s="1" a="1"/>
  <c r="I5" i="42"/>
  <c r="J15" i="42"/>
  <c r="G19" i="48"/>
  <c r="K15" i="43"/>
  <c r="H7" i="42"/>
  <c r="L17" i="43"/>
  <c r="J8" i="50"/>
  <c r="I14" i="50"/>
  <c r="J10" i="50"/>
  <c r="H18" i="48"/>
  <c r="H17" i="42"/>
  <c r="V28" i="45"/>
  <c r="I20" i="42"/>
  <c r="J22" i="42"/>
  <c r="T9" i="51" a="1"/>
  <c r="T3" i="51" a="1"/>
  <c r="S3" i="51" a="1"/>
  <c r="S4" i="51" l="1"/>
  <c r="S5" i="51"/>
  <c r="S3" i="51"/>
  <c r="T3" i="51"/>
  <c r="T5" i="51"/>
  <c r="T4" i="51"/>
  <c r="T9" i="51"/>
  <c r="AA9" i="51" s="1" a="1"/>
  <c r="T10" i="51"/>
  <c r="K20" i="42"/>
  <c r="L20" i="42" s="1"/>
  <c r="U28" i="45"/>
  <c r="X28" i="45" s="1"/>
  <c r="F6" i="48" s="1"/>
  <c r="K14" i="50"/>
  <c r="L14" i="50" s="1"/>
  <c r="M15" i="43"/>
  <c r="I19" i="48"/>
  <c r="K5" i="42"/>
  <c r="L5" i="42" s="1"/>
  <c r="R17" i="45"/>
  <c r="R16" i="45"/>
  <c r="R15" i="45"/>
  <c r="R19" i="45"/>
  <c r="R14" i="45"/>
  <c r="R20" i="45"/>
  <c r="R18" i="45"/>
  <c r="R13" i="45"/>
  <c r="R21" i="45"/>
  <c r="K7" i="42"/>
  <c r="L7" i="42" s="1"/>
  <c r="K21" i="40"/>
  <c r="L21" i="40" s="1"/>
  <c r="K13" i="50"/>
  <c r="P13" i="50" s="1"/>
  <c r="K19" i="40"/>
  <c r="L19" i="40" s="1"/>
  <c r="I4" i="39"/>
  <c r="K6" i="42"/>
  <c r="L6" i="42" s="1"/>
  <c r="K3" i="50"/>
  <c r="K9" i="42"/>
  <c r="L9" i="42" s="1"/>
  <c r="I4" i="51"/>
  <c r="K6" i="40"/>
  <c r="L6" i="40" s="1"/>
  <c r="U26" i="45"/>
  <c r="X26" i="45" s="1"/>
  <c r="M21" i="39"/>
  <c r="I18" i="48"/>
  <c r="K7" i="40"/>
  <c r="P7" i="40" s="1"/>
  <c r="K17" i="40"/>
  <c r="P17" i="40" s="1"/>
  <c r="K15" i="40"/>
  <c r="P15" i="40" s="1"/>
  <c r="K12" i="40"/>
  <c r="P12" i="40" s="1"/>
  <c r="M18" i="51"/>
  <c r="K22" i="42"/>
  <c r="P22" i="42" s="1"/>
  <c r="K11" i="50"/>
  <c r="L11" i="50" s="1"/>
  <c r="M15" i="51"/>
  <c r="M23" i="51"/>
  <c r="P19" i="40"/>
  <c r="K16" i="42"/>
  <c r="L16" i="42" s="1"/>
  <c r="I16" i="48"/>
  <c r="K3" i="40"/>
  <c r="K10" i="50"/>
  <c r="L10" i="50" s="1"/>
  <c r="M17" i="39"/>
  <c r="I5" i="51"/>
  <c r="K5" i="50"/>
  <c r="P5" i="50" s="1"/>
  <c r="M21" i="51"/>
  <c r="M17" i="51"/>
  <c r="M19" i="39"/>
  <c r="I5" i="43"/>
  <c r="M19" i="51"/>
  <c r="I7" i="43"/>
  <c r="M22" i="51"/>
  <c r="K8" i="50"/>
  <c r="P8" i="50" s="1"/>
  <c r="K11" i="40"/>
  <c r="P11" i="40" s="1"/>
  <c r="K23" i="42"/>
  <c r="P23" i="42" s="1"/>
  <c r="K6" i="50"/>
  <c r="L6" i="50" s="1"/>
  <c r="K20" i="40"/>
  <c r="L20" i="40" s="1"/>
  <c r="K8" i="40"/>
  <c r="P8" i="40" s="1"/>
  <c r="K13" i="42"/>
  <c r="L13" i="42" s="1"/>
  <c r="M18" i="39"/>
  <c r="U29" i="45"/>
  <c r="X29" i="45" s="1"/>
  <c r="F7" i="48" s="1"/>
  <c r="K17" i="42"/>
  <c r="P17" i="42" s="1"/>
  <c r="I7" i="51"/>
  <c r="K11" i="42"/>
  <c r="L11" i="42" s="1"/>
  <c r="M16" i="51"/>
  <c r="M30" i="51"/>
  <c r="K16" i="40"/>
  <c r="L16" i="40" s="1"/>
  <c r="K10" i="42"/>
  <c r="L10" i="42" s="1"/>
  <c r="K10" i="40"/>
  <c r="P10" i="40" s="1"/>
  <c r="K15" i="50"/>
  <c r="P15" i="50" s="1"/>
  <c r="M29" i="51"/>
  <c r="I6" i="43"/>
  <c r="M20" i="39"/>
  <c r="K8" i="42"/>
  <c r="P8" i="42" s="1"/>
  <c r="M18" i="43"/>
  <c r="M21" i="43"/>
  <c r="K15" i="42"/>
  <c r="L15" i="42" s="1"/>
  <c r="K18" i="40"/>
  <c r="P18" i="40" s="1"/>
  <c r="I5" i="39"/>
  <c r="K3" i="42"/>
  <c r="K19" i="42"/>
  <c r="L19" i="42" s="1"/>
  <c r="I15" i="48"/>
  <c r="K9" i="40"/>
  <c r="P9" i="40" s="1"/>
  <c r="M17" i="43"/>
  <c r="K24" i="42"/>
  <c r="P24" i="42" s="1"/>
  <c r="P20" i="42"/>
  <c r="M22" i="39"/>
  <c r="M26" i="51"/>
  <c r="I6" i="39"/>
  <c r="M19" i="43"/>
  <c r="K13" i="40"/>
  <c r="P13" i="40" s="1"/>
  <c r="I7" i="39"/>
  <c r="K21" i="42"/>
  <c r="L21" i="42" s="1"/>
  <c r="K18" i="42"/>
  <c r="L18" i="42" s="1"/>
  <c r="I6" i="51"/>
  <c r="M16" i="43"/>
  <c r="K4" i="42"/>
  <c r="P4" i="42" s="1"/>
  <c r="K14" i="42"/>
  <c r="L14" i="42" s="1"/>
  <c r="P14" i="50"/>
  <c r="K7" i="50"/>
  <c r="P7" i="50" s="1"/>
  <c r="I17" i="48"/>
  <c r="K4" i="40"/>
  <c r="L4" i="40" s="1"/>
  <c r="U27" i="45"/>
  <c r="X27" i="45" s="1"/>
  <c r="F5" i="48" s="1"/>
  <c r="K5" i="40"/>
  <c r="L5" i="40" s="1"/>
  <c r="K12" i="42"/>
  <c r="L12" i="42" s="1"/>
  <c r="M15" i="39"/>
  <c r="I4" i="43"/>
  <c r="Y28" i="45"/>
  <c r="K4" i="50"/>
  <c r="L4" i="50" s="1"/>
  <c r="M25" i="51"/>
  <c r="U17" i="45"/>
  <c r="U19" i="45"/>
  <c r="U21" i="45"/>
  <c r="U18" i="45"/>
  <c r="U16" i="45"/>
  <c r="U13" i="45"/>
  <c r="U20" i="45"/>
  <c r="U12" i="45"/>
  <c r="U15" i="45"/>
  <c r="U14" i="45"/>
  <c r="M20" i="43"/>
  <c r="M20" i="51"/>
  <c r="M23" i="39"/>
  <c r="K14" i="40"/>
  <c r="L14" i="40" s="1"/>
  <c r="M27" i="51"/>
  <c r="M28" i="51"/>
  <c r="M24" i="51"/>
  <c r="M24" i="39"/>
  <c r="K9" i="50"/>
  <c r="P9" i="50" s="1"/>
  <c r="M16" i="39"/>
  <c r="K12" i="50"/>
  <c r="P12" i="50" s="1"/>
  <c r="I3" i="51"/>
  <c r="I3" i="39"/>
  <c r="I3" i="43"/>
  <c r="S4" i="39"/>
  <c r="S5" i="39"/>
  <c r="S3" i="39"/>
  <c r="P9" i="48"/>
  <c r="P10" i="48"/>
  <c r="P3" i="48"/>
  <c r="P4" i="48"/>
  <c r="P5" i="48"/>
  <c r="T10" i="39"/>
  <c r="T9" i="39"/>
  <c r="T5" i="39"/>
  <c r="T3" i="39"/>
  <c r="T4" i="39"/>
  <c r="Q9" i="48"/>
  <c r="Q10" i="48"/>
  <c r="Q13" i="48"/>
  <c r="W13" i="48" s="1"/>
  <c r="Q3" i="48"/>
  <c r="Q4" i="48"/>
  <c r="Q5" i="48"/>
  <c r="S4" i="43"/>
  <c r="S3" i="43"/>
  <c r="S5" i="43"/>
  <c r="O4" i="48"/>
  <c r="O5" i="48"/>
  <c r="O3" i="48"/>
  <c r="U9" i="43"/>
  <c r="U10" i="43"/>
  <c r="U4" i="43"/>
  <c r="U3" i="43"/>
  <c r="U5" i="43"/>
  <c r="U13" i="43"/>
  <c r="AA13" i="43" s="1"/>
  <c r="U9" i="39"/>
  <c r="U10" i="39"/>
  <c r="U3" i="39"/>
  <c r="U5" i="39"/>
  <c r="U4" i="39"/>
  <c r="U13" i="39"/>
  <c r="AA13" i="39" s="1"/>
  <c r="U9" i="51"/>
  <c r="U10" i="51"/>
  <c r="U13" i="51"/>
  <c r="AA13" i="51" s="1"/>
  <c r="U5" i="51"/>
  <c r="U4" i="51"/>
  <c r="U3" i="51"/>
  <c r="T10" i="43"/>
  <c r="T9" i="43"/>
  <c r="AA9" i="43" s="1" a="1"/>
  <c r="T4" i="43"/>
  <c r="T3" i="43"/>
  <c r="T5" i="43"/>
  <c r="L12" i="40" l="1"/>
  <c r="P7" i="42"/>
  <c r="P10" i="50"/>
  <c r="L8" i="42"/>
  <c r="P18" i="42"/>
  <c r="L4" i="42"/>
  <c r="L10" i="40"/>
  <c r="L17" i="40"/>
  <c r="P9" i="42"/>
  <c r="L9" i="50"/>
  <c r="L9" i="40"/>
  <c r="P15" i="42"/>
  <c r="P13" i="42"/>
  <c r="L15" i="50"/>
  <c r="L7" i="40"/>
  <c r="L5" i="50"/>
  <c r="P6" i="50"/>
  <c r="P11" i="50"/>
  <c r="P4" i="40"/>
  <c r="Y26" i="45"/>
  <c r="P16" i="40"/>
  <c r="L8" i="40"/>
  <c r="P19" i="42"/>
  <c r="L8" i="50"/>
  <c r="L11" i="40"/>
  <c r="L18" i="40"/>
  <c r="Y29" i="45"/>
  <c r="P14" i="42"/>
  <c r="W3" i="48" a="1"/>
  <c r="P3" i="40"/>
  <c r="L3" i="40"/>
  <c r="L12" i="50"/>
  <c r="F3" i="48"/>
  <c r="F4" i="48"/>
  <c r="L7" i="50"/>
  <c r="AB9" i="51"/>
  <c r="AB10" i="51"/>
  <c r="AA9" i="51"/>
  <c r="AA10" i="51"/>
  <c r="AA3" i="39" a="1"/>
  <c r="P6" i="42"/>
  <c r="L13" i="50"/>
  <c r="P14" i="40"/>
  <c r="P12" i="42"/>
  <c r="P5" i="40"/>
  <c r="L22" i="42"/>
  <c r="L17" i="42"/>
  <c r="AA3" i="51" a="1"/>
  <c r="AB9" i="43"/>
  <c r="AA9" i="43"/>
  <c r="AA10" i="43"/>
  <c r="AB10" i="43"/>
  <c r="AA9" i="39" a="1"/>
  <c r="L23" i="42"/>
  <c r="P21" i="42"/>
  <c r="P20" i="40"/>
  <c r="L24" i="42"/>
  <c r="L13" i="40"/>
  <c r="P6" i="40"/>
  <c r="L15" i="40"/>
  <c r="P4" i="50"/>
  <c r="W9" i="48" a="1"/>
  <c r="P11" i="42"/>
  <c r="AA3" i="43" a="1"/>
  <c r="Y27" i="45"/>
  <c r="L3" i="42"/>
  <c r="P3" i="42"/>
  <c r="J3" i="43" s="1"/>
  <c r="P16" i="42"/>
  <c r="P10" i="42"/>
  <c r="P5" i="42"/>
  <c r="P3" i="50"/>
  <c r="L3" i="50"/>
  <c r="P21" i="40"/>
  <c r="AC4" i="51" l="1"/>
  <c r="AB3" i="51"/>
  <c r="AA3" i="51"/>
  <c r="AC3" i="51"/>
  <c r="AA5" i="51"/>
  <c r="AA4" i="51"/>
  <c r="AB5" i="51"/>
  <c r="AB4" i="51"/>
  <c r="AC5" i="51"/>
  <c r="W9" i="48"/>
  <c r="X9" i="48"/>
  <c r="X10" i="48"/>
  <c r="W10" i="48"/>
  <c r="AA3" i="39"/>
  <c r="AC4" i="39"/>
  <c r="AB5" i="39"/>
  <c r="AA4" i="39"/>
  <c r="AA5" i="39"/>
  <c r="AC3" i="39"/>
  <c r="AC5" i="39"/>
  <c r="AB4" i="39"/>
  <c r="AB3" i="39"/>
  <c r="AB9" i="39"/>
  <c r="AA9" i="39"/>
  <c r="AA10" i="39"/>
  <c r="AB10" i="39"/>
  <c r="AB5" i="43"/>
  <c r="AA3" i="43"/>
  <c r="AC5" i="43"/>
  <c r="AB3" i="43"/>
  <c r="AA4" i="43"/>
  <c r="AC3" i="43"/>
  <c r="AB4" i="43"/>
  <c r="AC4" i="43"/>
  <c r="AA5" i="43"/>
  <c r="J3" i="51"/>
  <c r="J3" i="39"/>
  <c r="W4" i="48"/>
  <c r="X5" i="48"/>
  <c r="X4" i="48"/>
  <c r="W5" i="48"/>
  <c r="X3" i="48"/>
  <c r="Y3" i="48"/>
  <c r="W3" i="48"/>
  <c r="Y4" i="48"/>
  <c r="Y5" i="48"/>
  <c r="N1" i="42"/>
  <c r="S144" i="42"/>
  <c r="S246" i="42"/>
  <c r="S141" i="42"/>
  <c r="S150" i="42"/>
  <c r="S198" i="42"/>
  <c r="N11" i="42"/>
  <c r="S79" i="42"/>
  <c r="S194" i="42"/>
  <c r="S237" i="42"/>
  <c r="S232" i="42"/>
  <c r="S169" i="42"/>
  <c r="S206" i="42"/>
  <c r="S33" i="42"/>
  <c r="S72" i="42"/>
  <c r="S42" i="42"/>
  <c r="S60" i="42"/>
  <c r="S191" i="42"/>
  <c r="S182" i="42"/>
  <c r="S69" i="42"/>
  <c r="S146" i="42"/>
  <c r="S217" i="42"/>
  <c r="S87" i="42"/>
  <c r="S47" i="42"/>
  <c r="S35" i="42"/>
  <c r="S192" i="42"/>
  <c r="S196" i="42"/>
  <c r="S9" i="42"/>
  <c r="S101" i="42"/>
  <c r="S224" i="42"/>
  <c r="S21" i="42"/>
  <c r="S38" i="42"/>
  <c r="S177" i="42"/>
  <c r="N7" i="42"/>
  <c r="S30" i="42"/>
  <c r="S50" i="42"/>
  <c r="S31" i="42"/>
  <c r="S45" i="42"/>
  <c r="S220" i="42"/>
  <c r="S124" i="42"/>
  <c r="S164" i="42"/>
  <c r="S186" i="42"/>
  <c r="S131" i="42"/>
  <c r="S228" i="42"/>
  <c r="N6" i="42"/>
  <c r="S127" i="42"/>
  <c r="S183" i="42"/>
  <c r="U3" i="48" a="1"/>
  <c r="N1" i="50"/>
  <c r="S48" i="50"/>
  <c r="S232" i="50"/>
  <c r="S54" i="50"/>
  <c r="S160" i="50"/>
  <c r="S247" i="50"/>
  <c r="S46" i="50"/>
  <c r="S163" i="50"/>
  <c r="S129" i="50"/>
  <c r="S188" i="50"/>
  <c r="S16" i="50"/>
  <c r="S24" i="50"/>
  <c r="J5" i="51"/>
  <c r="S195" i="50"/>
  <c r="S41" i="50"/>
  <c r="S227" i="50"/>
  <c r="S157" i="50"/>
  <c r="S155" i="50"/>
  <c r="S66" i="50"/>
  <c r="S102" i="50"/>
  <c r="S124" i="50"/>
  <c r="S86" i="50"/>
  <c r="S91" i="50"/>
  <c r="S74" i="50"/>
  <c r="S82" i="50"/>
  <c r="S122" i="50"/>
  <c r="S236" i="50"/>
  <c r="S68" i="50"/>
  <c r="S51" i="50"/>
  <c r="S184" i="50"/>
  <c r="S150" i="50"/>
  <c r="S9" i="50"/>
  <c r="S254" i="50"/>
  <c r="N14" i="50"/>
  <c r="S95" i="42"/>
  <c r="J5" i="43"/>
  <c r="S236" i="42"/>
  <c r="S29" i="42"/>
  <c r="S113" i="42"/>
  <c r="S205" i="42"/>
  <c r="S90" i="42"/>
  <c r="S71" i="42"/>
  <c r="U9" i="48" a="1"/>
  <c r="S218" i="50"/>
  <c r="S136" i="50"/>
  <c r="S47" i="50"/>
  <c r="S55" i="50"/>
  <c r="S97" i="50"/>
  <c r="S210" i="50"/>
  <c r="S52" i="50"/>
  <c r="S109" i="50"/>
  <c r="S22" i="50"/>
  <c r="S142" i="50"/>
  <c r="S108" i="50"/>
  <c r="S169" i="50"/>
  <c r="S182" i="50"/>
  <c r="S6" i="50"/>
  <c r="S44" i="50"/>
  <c r="S123" i="50"/>
  <c r="S79" i="50"/>
  <c r="S137" i="50"/>
  <c r="S70" i="50"/>
  <c r="S30" i="50"/>
  <c r="S96" i="50"/>
  <c r="S189" i="50"/>
  <c r="S67" i="50"/>
  <c r="N22" i="42"/>
  <c r="S22" i="42"/>
  <c r="S130" i="42"/>
  <c r="S4" i="42"/>
  <c r="S32" i="42"/>
  <c r="S81" i="42"/>
  <c r="S134" i="42"/>
  <c r="S34" i="42"/>
  <c r="S230" i="42"/>
  <c r="S104" i="42"/>
  <c r="S77" i="42"/>
  <c r="S159" i="42"/>
  <c r="S250" i="42"/>
  <c r="S59" i="42"/>
  <c r="S62" i="42"/>
  <c r="S84" i="42"/>
  <c r="S245" i="42"/>
  <c r="S125" i="42"/>
  <c r="S88" i="42"/>
  <c r="S167" i="42"/>
  <c r="S111" i="42"/>
  <c r="S86" i="42"/>
  <c r="S142" i="42"/>
  <c r="S147" i="50"/>
  <c r="S194" i="50"/>
  <c r="S190" i="50"/>
  <c r="S36" i="42"/>
  <c r="S243" i="42"/>
  <c r="S258" i="42"/>
  <c r="S227" i="42"/>
  <c r="S133" i="42"/>
  <c r="S231" i="42"/>
  <c r="S157" i="42"/>
  <c r="S201" i="42"/>
  <c r="S235" i="42"/>
  <c r="S254" i="42"/>
  <c r="S210" i="42"/>
  <c r="S147" i="42"/>
  <c r="S204" i="42"/>
  <c r="S145" i="42"/>
  <c r="S15" i="42"/>
  <c r="S105" i="50"/>
  <c r="S62" i="50"/>
  <c r="S252" i="50"/>
  <c r="S261" i="50"/>
  <c r="S203" i="50"/>
  <c r="S117" i="50"/>
  <c r="S71" i="50"/>
  <c r="N5" i="42"/>
  <c r="S64" i="42"/>
  <c r="S76" i="42"/>
  <c r="S66" i="42"/>
  <c r="S158" i="42"/>
  <c r="N16" i="42"/>
  <c r="S197" i="42"/>
  <c r="S116" i="42"/>
  <c r="S209" i="42"/>
  <c r="S110" i="50"/>
  <c r="S202" i="50"/>
  <c r="S217" i="50"/>
  <c r="S162" i="50"/>
  <c r="S238" i="50"/>
  <c r="S165" i="42"/>
  <c r="S176" i="42"/>
  <c r="S163" i="42"/>
  <c r="S97" i="42"/>
  <c r="S249" i="42"/>
  <c r="S203" i="42"/>
  <c r="N17" i="42"/>
  <c r="S260" i="42"/>
  <c r="S121" i="50"/>
  <c r="S262" i="50"/>
  <c r="S164" i="50"/>
  <c r="S100" i="50"/>
  <c r="S95" i="50"/>
  <c r="N10" i="50"/>
  <c r="S204" i="50"/>
  <c r="S112" i="50"/>
  <c r="S187" i="42"/>
  <c r="S175" i="42"/>
  <c r="S39" i="42"/>
  <c r="S257" i="42"/>
  <c r="S67" i="42"/>
  <c r="S222" i="42"/>
  <c r="S152" i="42"/>
  <c r="S185" i="42"/>
  <c r="S192" i="50"/>
  <c r="S76" i="50"/>
  <c r="S35" i="50"/>
  <c r="S207" i="50"/>
  <c r="S5" i="50"/>
  <c r="S143" i="50"/>
  <c r="S33" i="50"/>
  <c r="S151" i="50"/>
  <c r="N3" i="42"/>
  <c r="S56" i="42"/>
  <c r="S24" i="42"/>
  <c r="S171" i="42"/>
  <c r="S72" i="50"/>
  <c r="S69" i="50"/>
  <c r="S34" i="50"/>
  <c r="S23" i="50"/>
  <c r="S223" i="50"/>
  <c r="S81" i="50"/>
  <c r="S29" i="50"/>
  <c r="S113" i="50"/>
  <c r="S171" i="50"/>
  <c r="S3" i="50"/>
  <c r="S49" i="50"/>
  <c r="S119" i="50"/>
  <c r="S114" i="50"/>
  <c r="S235" i="50"/>
  <c r="S179" i="50"/>
  <c r="S64" i="50"/>
  <c r="S153" i="50"/>
  <c r="S216" i="42"/>
  <c r="S91" i="42"/>
  <c r="S122" i="42"/>
  <c r="S244" i="42"/>
  <c r="S7" i="42"/>
  <c r="S118" i="42"/>
  <c r="N13" i="42"/>
  <c r="S207" i="42"/>
  <c r="N12" i="50"/>
  <c r="S118" i="50"/>
  <c r="S84" i="50"/>
  <c r="S31" i="50"/>
  <c r="S88" i="50"/>
  <c r="N13" i="50"/>
  <c r="S98" i="50"/>
  <c r="S87" i="50"/>
  <c r="S180" i="42"/>
  <c r="S103" i="42"/>
  <c r="S251" i="42"/>
  <c r="S16" i="42"/>
  <c r="J4" i="43"/>
  <c r="S106" i="42"/>
  <c r="S3" i="42"/>
  <c r="S52" i="42"/>
  <c r="S141" i="50"/>
  <c r="S256" i="50"/>
  <c r="S106" i="50"/>
  <c r="S258" i="50"/>
  <c r="S225" i="50"/>
  <c r="S58" i="50"/>
  <c r="S139" i="50"/>
  <c r="S248" i="50"/>
  <c r="S128" i="42"/>
  <c r="N24" i="42"/>
  <c r="N23" i="42"/>
  <c r="S242" i="42"/>
  <c r="S155" i="42"/>
  <c r="S11" i="42"/>
  <c r="S158" i="50"/>
  <c r="S245" i="50"/>
  <c r="S205" i="50"/>
  <c r="S94" i="50"/>
  <c r="S146" i="50"/>
  <c r="N7" i="50"/>
  <c r="S173" i="42"/>
  <c r="S160" i="42"/>
  <c r="S85" i="42"/>
  <c r="S223" i="42"/>
  <c r="S214" i="42"/>
  <c r="S94" i="42"/>
  <c r="S99" i="42"/>
  <c r="S8" i="42"/>
  <c r="S201" i="50"/>
  <c r="S115" i="50"/>
  <c r="S149" i="50"/>
  <c r="S38" i="50"/>
  <c r="S176" i="50"/>
  <c r="S226" i="50"/>
  <c r="S174" i="50"/>
  <c r="S73" i="50"/>
  <c r="S197" i="50"/>
  <c r="S248" i="42"/>
  <c r="S114" i="42"/>
  <c r="S149" i="42"/>
  <c r="S218" i="42"/>
  <c r="N1" i="40"/>
  <c r="S183" i="40"/>
  <c r="S66" i="40"/>
  <c r="J5" i="39"/>
  <c r="S239" i="40"/>
  <c r="S261" i="40"/>
  <c r="S242" i="40"/>
  <c r="S243" i="40"/>
  <c r="S251" i="40"/>
  <c r="S230" i="50"/>
  <c r="U13" i="48" a="1"/>
  <c r="N11" i="50"/>
  <c r="S175" i="40"/>
  <c r="S234" i="40"/>
  <c r="J4" i="39"/>
  <c r="S95" i="40"/>
  <c r="S27" i="40"/>
  <c r="S173" i="40"/>
  <c r="S97" i="40"/>
  <c r="S60" i="50"/>
  <c r="N15" i="50"/>
  <c r="S186" i="50"/>
  <c r="S8" i="50"/>
  <c r="S53" i="42"/>
  <c r="S151" i="42"/>
  <c r="S212" i="42"/>
  <c r="N8" i="42"/>
  <c r="S256" i="42"/>
  <c r="S28" i="42"/>
  <c r="S87" i="40"/>
  <c r="S215" i="50"/>
  <c r="S23" i="40"/>
  <c r="S117" i="40"/>
  <c r="S178" i="50"/>
  <c r="S63" i="50"/>
  <c r="S25" i="50"/>
  <c r="S165" i="50"/>
  <c r="S241" i="50"/>
  <c r="S228" i="50"/>
  <c r="S40" i="50"/>
  <c r="S253" i="42"/>
  <c r="S109" i="42"/>
  <c r="S44" i="42"/>
  <c r="S96" i="42"/>
  <c r="S119" i="42"/>
  <c r="S115" i="42"/>
  <c r="S153" i="42"/>
  <c r="S63" i="42"/>
  <c r="S39" i="40"/>
  <c r="S145" i="40"/>
  <c r="S210" i="40"/>
  <c r="S212" i="50"/>
  <c r="S191" i="50"/>
  <c r="S244" i="40"/>
  <c r="S163" i="40"/>
  <c r="N19" i="40"/>
  <c r="S32" i="50"/>
  <c r="S93" i="50"/>
  <c r="S222" i="50"/>
  <c r="S50" i="50"/>
  <c r="S125" i="50"/>
  <c r="S250" i="50"/>
  <c r="S126" i="42"/>
  <c r="S46" i="42"/>
  <c r="S229" i="42"/>
  <c r="S138" i="42"/>
  <c r="S82" i="42"/>
  <c r="N15" i="42"/>
  <c r="S226" i="42"/>
  <c r="S76" i="40"/>
  <c r="S42" i="40"/>
  <c r="S188" i="40"/>
  <c r="S90" i="50"/>
  <c r="S256" i="40"/>
  <c r="N9" i="40"/>
  <c r="N16" i="40"/>
  <c r="S104" i="50"/>
  <c r="S242" i="50"/>
  <c r="S249" i="50"/>
  <c r="S257" i="50"/>
  <c r="J7" i="51"/>
  <c r="S181" i="42"/>
  <c r="N12" i="42"/>
  <c r="S75" i="42"/>
  <c r="S125" i="40"/>
  <c r="S178" i="40"/>
  <c r="S112" i="40"/>
  <c r="S160" i="40"/>
  <c r="N5" i="40"/>
  <c r="S130" i="40"/>
  <c r="S107" i="40"/>
  <c r="S167" i="40"/>
  <c r="S110" i="40"/>
  <c r="N14" i="42"/>
  <c r="S122" i="40"/>
  <c r="S247" i="40"/>
  <c r="S221" i="40"/>
  <c r="S127" i="50"/>
  <c r="S13" i="40"/>
  <c r="S116" i="40"/>
  <c r="S120" i="50"/>
  <c r="S175" i="50"/>
  <c r="S140" i="50"/>
  <c r="S61" i="50"/>
  <c r="S181" i="50"/>
  <c r="S129" i="42"/>
  <c r="S213" i="42"/>
  <c r="S259" i="42"/>
  <c r="S23" i="42"/>
  <c r="S51" i="42"/>
  <c r="S233" i="42"/>
  <c r="S25" i="42"/>
  <c r="S26" i="40"/>
  <c r="N8" i="40"/>
  <c r="S170" i="50"/>
  <c r="S128" i="40"/>
  <c r="S231" i="40"/>
  <c r="S130" i="50"/>
  <c r="N4" i="50"/>
  <c r="S131" i="50"/>
  <c r="S21" i="50"/>
  <c r="S240" i="50"/>
  <c r="S93" i="42"/>
  <c r="S80" i="42"/>
  <c r="S161" i="42"/>
  <c r="S121" i="42"/>
  <c r="S200" i="42"/>
  <c r="S37" i="42"/>
  <c r="S215" i="42"/>
  <c r="Q13" i="45" a="1"/>
  <c r="S31" i="40"/>
  <c r="S199" i="40"/>
  <c r="S20" i="50"/>
  <c r="S182" i="40"/>
  <c r="S132" i="40"/>
  <c r="S199" i="50"/>
  <c r="S111" i="50"/>
  <c r="S172" i="50"/>
  <c r="S259" i="50"/>
  <c r="S11" i="50"/>
  <c r="S202" i="42"/>
  <c r="S247" i="42"/>
  <c r="S17" i="42"/>
  <c r="S70" i="42"/>
  <c r="S148" i="42"/>
  <c r="S137" i="42"/>
  <c r="S221" i="42"/>
  <c r="S174" i="42"/>
  <c r="S20" i="40"/>
  <c r="S9" i="40"/>
  <c r="S233" i="40"/>
  <c r="S4" i="50"/>
  <c r="S208" i="40"/>
  <c r="S172" i="40"/>
  <c r="S43" i="50"/>
  <c r="J6" i="51"/>
  <c r="S132" i="50"/>
  <c r="S37" i="50"/>
  <c r="N5" i="50"/>
  <c r="S261" i="42"/>
  <c r="S61" i="42"/>
  <c r="J6" i="43"/>
  <c r="S5" i="42"/>
  <c r="S184" i="42"/>
  <c r="S162" i="42"/>
  <c r="S27" i="42"/>
  <c r="S68" i="42"/>
  <c r="S143" i="40"/>
  <c r="S206" i="40"/>
  <c r="S148" i="40"/>
  <c r="S80" i="50"/>
  <c r="S215" i="40"/>
  <c r="S157" i="40"/>
  <c r="S133" i="50"/>
  <c r="S85" i="50"/>
  <c r="S168" i="50"/>
  <c r="S42" i="50"/>
  <c r="S251" i="50"/>
  <c r="S143" i="42"/>
  <c r="S110" i="42"/>
  <c r="S89" i="42"/>
  <c r="S179" i="42"/>
  <c r="N9" i="42"/>
  <c r="S156" i="42"/>
  <c r="N19" i="42"/>
  <c r="S10" i="40"/>
  <c r="S250" i="40"/>
  <c r="S46" i="40"/>
  <c r="S58" i="40"/>
  <c r="S245" i="40"/>
  <c r="S19" i="40"/>
  <c r="S239" i="50"/>
  <c r="S92" i="50"/>
  <c r="S14" i="50"/>
  <c r="S208" i="50"/>
  <c r="S26" i="50"/>
  <c r="S193" i="42"/>
  <c r="S172" i="42"/>
  <c r="S240" i="42"/>
  <c r="S120" i="42"/>
  <c r="S238" i="42"/>
  <c r="S78" i="42"/>
  <c r="S73" i="42"/>
  <c r="S18" i="40"/>
  <c r="S102" i="40"/>
  <c r="S7" i="40"/>
  <c r="S44" i="40"/>
  <c r="S65" i="50"/>
  <c r="S39" i="50"/>
  <c r="S219" i="50"/>
  <c r="S225" i="42"/>
  <c r="S255" i="42"/>
  <c r="S102" i="42"/>
  <c r="S211" i="42"/>
  <c r="N17" i="40"/>
  <c r="S189" i="40"/>
  <c r="S148" i="50"/>
  <c r="S166" i="50"/>
  <c r="S98" i="42"/>
  <c r="S139" i="42"/>
  <c r="S133" i="40"/>
  <c r="S18" i="42"/>
  <c r="S253" i="40"/>
  <c r="S201" i="40"/>
  <c r="S177" i="50"/>
  <c r="S112" i="42"/>
  <c r="S65" i="42"/>
  <c r="S234" i="42"/>
  <c r="S252" i="40"/>
  <c r="S28" i="50"/>
  <c r="S140" i="42"/>
  <c r="N4" i="42"/>
  <c r="S232" i="40"/>
  <c r="S134" i="40"/>
  <c r="S244" i="50"/>
  <c r="S208" i="42"/>
  <c r="S219" i="42"/>
  <c r="S190" i="42"/>
  <c r="S54" i="42"/>
  <c r="S6" i="42"/>
  <c r="S252" i="42"/>
  <c r="S154" i="42"/>
  <c r="N18" i="42"/>
  <c r="S100" i="42"/>
  <c r="S239" i="42"/>
  <c r="S19" i="42"/>
  <c r="N21" i="42"/>
  <c r="S55" i="42"/>
  <c r="S92" i="42"/>
  <c r="S178" i="42"/>
  <c r="N20" i="42"/>
  <c r="S105" i="42"/>
  <c r="S12" i="42"/>
  <c r="S195" i="42"/>
  <c r="S199" i="42"/>
  <c r="S57" i="42"/>
  <c r="S108" i="42"/>
  <c r="S189" i="42"/>
  <c r="S107" i="42"/>
  <c r="S13" i="42"/>
  <c r="S49" i="42"/>
  <c r="S41" i="42"/>
  <c r="S168" i="42"/>
  <c r="S188" i="42"/>
  <c r="S20" i="42"/>
  <c r="S83" i="42"/>
  <c r="S135" i="42"/>
  <c r="S166" i="42"/>
  <c r="S74" i="42"/>
  <c r="N10" i="42"/>
  <c r="S14" i="42"/>
  <c r="S26" i="42"/>
  <c r="S170" i="42"/>
  <c r="S117" i="42"/>
  <c r="S132" i="42"/>
  <c r="S40" i="42"/>
  <c r="S136" i="42"/>
  <c r="S48" i="42"/>
  <c r="S58" i="42"/>
  <c r="S241" i="42"/>
  <c r="J7" i="43"/>
  <c r="Y3" i="43" a="1"/>
  <c r="S43" i="42"/>
  <c r="S10" i="42"/>
  <c r="S123" i="42"/>
  <c r="S173" i="50"/>
  <c r="J4" i="51"/>
  <c r="S13" i="50"/>
  <c r="S12" i="50"/>
  <c r="S27" i="50"/>
  <c r="S59" i="50"/>
  <c r="S107" i="50"/>
  <c r="S167" i="50"/>
  <c r="S145" i="50"/>
  <c r="S7" i="50"/>
  <c r="S78" i="50"/>
  <c r="S185" i="50"/>
  <c r="S216" i="50"/>
  <c r="N8" i="50"/>
  <c r="S260" i="50"/>
  <c r="S56" i="50"/>
  <c r="S237" i="50"/>
  <c r="S126" i="50"/>
  <c r="S243" i="50"/>
  <c r="S53" i="50"/>
  <c r="N6" i="50"/>
  <c r="S233" i="50"/>
  <c r="S209" i="50"/>
  <c r="S10" i="50"/>
  <c r="S134" i="50"/>
  <c r="S15" i="50"/>
  <c r="N9" i="50"/>
  <c r="S206" i="50"/>
  <c r="S255" i="50"/>
  <c r="S221" i="50"/>
  <c r="S180" i="50"/>
  <c r="S99" i="50"/>
  <c r="S128" i="50"/>
  <c r="S138" i="50"/>
  <c r="S231" i="50"/>
  <c r="S101" i="50"/>
  <c r="S19" i="50"/>
  <c r="S45" i="50"/>
  <c r="S89" i="50"/>
  <c r="N3" i="50"/>
  <c r="S196" i="50"/>
  <c r="S154" i="50"/>
  <c r="S183" i="50"/>
  <c r="S152" i="50"/>
  <c r="S211" i="50"/>
  <c r="S103" i="50"/>
  <c r="S224" i="50"/>
  <c r="S234" i="50"/>
  <c r="S144" i="50"/>
  <c r="S214" i="50"/>
  <c r="S161" i="50"/>
  <c r="S116" i="50"/>
  <c r="S18" i="50"/>
  <c r="S246" i="50"/>
  <c r="S253" i="50"/>
  <c r="S187" i="50"/>
  <c r="S229" i="50"/>
  <c r="S135" i="50"/>
  <c r="S57" i="50"/>
  <c r="S198" i="50"/>
  <c r="S17" i="50"/>
  <c r="S77" i="50"/>
  <c r="S83" i="50"/>
  <c r="S156" i="50"/>
  <c r="S159" i="50"/>
  <c r="S36" i="50"/>
  <c r="S220" i="50"/>
  <c r="S200" i="50"/>
  <c r="S75" i="50"/>
  <c r="S193" i="50"/>
  <c r="S213" i="50"/>
  <c r="Y9" i="43" a="1"/>
  <c r="Y13" i="43" a="1"/>
  <c r="S98" i="40"/>
  <c r="S51" i="40"/>
  <c r="S202" i="40"/>
  <c r="S230" i="40"/>
  <c r="S226" i="40"/>
  <c r="S67" i="40"/>
  <c r="S129" i="40"/>
  <c r="S156" i="40"/>
  <c r="S166" i="40"/>
  <c r="S45" i="40"/>
  <c r="S205" i="40"/>
  <c r="S63" i="40"/>
  <c r="N11" i="40"/>
  <c r="S15" i="40"/>
  <c r="S64" i="40"/>
  <c r="N10" i="40"/>
  <c r="S3" i="40"/>
  <c r="S203" i="40"/>
  <c r="J6" i="39"/>
  <c r="S191" i="40"/>
  <c r="S171" i="40"/>
  <c r="S57" i="40"/>
  <c r="S50" i="40"/>
  <c r="S224" i="40"/>
  <c r="S106" i="40"/>
  <c r="S207" i="40"/>
  <c r="N15" i="40"/>
  <c r="S196" i="40"/>
  <c r="S150" i="40"/>
  <c r="S151" i="40"/>
  <c r="N18" i="40"/>
  <c r="S209" i="40"/>
  <c r="S6" i="40"/>
  <c r="S120" i="40"/>
  <c r="S180" i="40"/>
  <c r="S190" i="40"/>
  <c r="S28" i="40"/>
  <c r="S211" i="40"/>
  <c r="S219" i="40"/>
  <c r="S52" i="40"/>
  <c r="S217" i="40"/>
  <c r="S198" i="40"/>
  <c r="S34" i="40"/>
  <c r="S259" i="40"/>
  <c r="S222" i="40"/>
  <c r="S49" i="40"/>
  <c r="S85" i="40"/>
  <c r="S11" i="40"/>
  <c r="S260" i="40"/>
  <c r="S147" i="40"/>
  <c r="S89" i="40"/>
  <c r="S83" i="40"/>
  <c r="S100" i="40"/>
  <c r="S70" i="40"/>
  <c r="S12" i="40"/>
  <c r="S140" i="40"/>
  <c r="S114" i="40"/>
  <c r="S237" i="40"/>
  <c r="S124" i="40"/>
  <c r="S204" i="40"/>
  <c r="S218" i="40"/>
  <c r="S138" i="40"/>
  <c r="S174" i="40"/>
  <c r="S187" i="40"/>
  <c r="S240" i="40"/>
  <c r="S227" i="40"/>
  <c r="S146" i="40"/>
  <c r="S4" i="40"/>
  <c r="S168" i="40"/>
  <c r="S47" i="40"/>
  <c r="S29" i="40"/>
  <c r="S200" i="40"/>
  <c r="S68" i="40"/>
  <c r="S248" i="40"/>
  <c r="S236" i="40"/>
  <c r="S55" i="40"/>
  <c r="S176" i="40"/>
  <c r="S177" i="40"/>
  <c r="S144" i="40"/>
  <c r="S136" i="40"/>
  <c r="S88" i="40"/>
  <c r="S69" i="40"/>
  <c r="S185" i="40"/>
  <c r="S169" i="40"/>
  <c r="S141" i="40"/>
  <c r="S164" i="40"/>
  <c r="S24" i="40"/>
  <c r="S213" i="40"/>
  <c r="S77" i="40"/>
  <c r="S8" i="40"/>
  <c r="S32" i="40"/>
  <c r="N13" i="40"/>
  <c r="S48" i="40"/>
  <c r="S257" i="40"/>
  <c r="S62" i="40"/>
  <c r="S59" i="40"/>
  <c r="J7" i="39"/>
  <c r="S161" i="40"/>
  <c r="N7" i="40"/>
  <c r="S53" i="40"/>
  <c r="S165" i="40"/>
  <c r="S155" i="40"/>
  <c r="S212" i="40"/>
  <c r="S193" i="40"/>
  <c r="S235" i="40"/>
  <c r="S254" i="40"/>
  <c r="S258" i="40"/>
  <c r="S82" i="40"/>
  <c r="S75" i="40"/>
  <c r="N12" i="40"/>
  <c r="S111" i="40"/>
  <c r="S5" i="40"/>
  <c r="S35" i="40"/>
  <c r="S223" i="40"/>
  <c r="S195" i="40"/>
  <c r="S192" i="40"/>
  <c r="S79" i="40"/>
  <c r="S103" i="40"/>
  <c r="S131" i="40"/>
  <c r="S162" i="40"/>
  <c r="S41" i="40"/>
  <c r="S93" i="40"/>
  <c r="S238" i="40"/>
  <c r="S170" i="40"/>
  <c r="S137" i="40"/>
  <c r="S25" i="40"/>
  <c r="S249" i="40"/>
  <c r="S21" i="40"/>
  <c r="S54" i="40"/>
  <c r="S80" i="40"/>
  <c r="S225" i="40"/>
  <c r="S30" i="40"/>
  <c r="S60" i="40"/>
  <c r="S99" i="40"/>
  <c r="S40" i="40"/>
  <c r="N4" i="40"/>
  <c r="S37" i="40"/>
  <c r="S56" i="40"/>
  <c r="S104" i="40"/>
  <c r="S78" i="40"/>
  <c r="S74" i="40"/>
  <c r="S246" i="40"/>
  <c r="S197" i="40"/>
  <c r="S135" i="40"/>
  <c r="S184" i="40"/>
  <c r="S118" i="40"/>
  <c r="S96" i="40"/>
  <c r="N14" i="40"/>
  <c r="S149" i="40"/>
  <c r="S159" i="40"/>
  <c r="S91" i="40"/>
  <c r="S38" i="40"/>
  <c r="N6" i="40"/>
  <c r="S220" i="40"/>
  <c r="S229" i="40"/>
  <c r="S22" i="40"/>
  <c r="S241" i="40"/>
  <c r="S94" i="40"/>
  <c r="S158" i="40"/>
  <c r="S109" i="40"/>
  <c r="S216" i="40"/>
  <c r="S73" i="40"/>
  <c r="S153" i="40"/>
  <c r="S139" i="40"/>
  <c r="S61" i="40"/>
  <c r="S154" i="40"/>
  <c r="S179" i="40"/>
  <c r="S36" i="40"/>
  <c r="S262" i="40"/>
  <c r="S186" i="40"/>
  <c r="S228" i="40"/>
  <c r="S72" i="40"/>
  <c r="N3" i="40"/>
  <c r="S65" i="40"/>
  <c r="S90" i="40"/>
  <c r="S142" i="40"/>
  <c r="S43" i="40"/>
  <c r="S123" i="40"/>
  <c r="S108" i="40"/>
  <c r="S181" i="40"/>
  <c r="S81" i="40"/>
  <c r="S119" i="40"/>
  <c r="S84" i="40"/>
  <c r="S71" i="40"/>
  <c r="S16" i="40"/>
  <c r="S121" i="40"/>
  <c r="S126" i="40"/>
  <c r="S33" i="40"/>
  <c r="S115" i="40"/>
  <c r="N21" i="40"/>
  <c r="S113" i="40"/>
  <c r="S255" i="40"/>
  <c r="S152" i="40"/>
  <c r="S14" i="40"/>
  <c r="S92" i="40"/>
  <c r="S17" i="40"/>
  <c r="S101" i="40"/>
  <c r="S105" i="40"/>
  <c r="S86" i="40"/>
  <c r="N20" i="40"/>
  <c r="S127" i="40"/>
  <c r="S194" i="40"/>
  <c r="S214" i="40"/>
  <c r="Y13" i="39" a="1"/>
  <c r="Y9" i="39" a="1"/>
  <c r="Y3" i="39" a="1"/>
  <c r="Y3" i="51" a="1"/>
  <c r="Y9" i="51" a="1"/>
  <c r="Y13" i="51" a="1"/>
  <c r="Y5" i="51"/>
  <c r="U13" i="48"/>
  <c r="S13" i="48" s="1"/>
  <c r="AD11" i="48" s="1"/>
  <c r="Y3" i="39"/>
  <c r="Y4" i="39"/>
  <c r="Y5" i="39"/>
  <c r="W3" i="39" a="1"/>
  <c r="W3" i="39" s="1"/>
  <c r="Q18" i="45"/>
  <c r="U9" i="48"/>
  <c r="Y3" i="43"/>
  <c r="Y9" i="43"/>
  <c r="Y4" i="43"/>
  <c r="Q15" i="45"/>
  <c r="U10" i="48"/>
  <c r="Y5" i="43"/>
  <c r="Y13" i="43"/>
  <c r="W13" i="43" s="1"/>
  <c r="Y13" i="51"/>
  <c r="W13" i="51" s="1"/>
  <c r="AH168" i="51" s="1"/>
  <c r="Q13" i="45"/>
  <c r="U4" i="48"/>
  <c r="Y9" i="51"/>
  <c r="Y10" i="51"/>
  <c r="Y10" i="39"/>
  <c r="Q19" i="45"/>
  <c r="U3" i="48"/>
  <c r="Y9" i="39"/>
  <c r="Q20" i="45"/>
  <c r="U5" i="48"/>
  <c r="Y4" i="51"/>
  <c r="Y13" i="39"/>
  <c r="W13" i="39" s="1"/>
  <c r="AH106" i="39" s="1"/>
  <c r="Q16" i="45"/>
  <c r="Y3" i="51"/>
  <c r="Q14" i="45"/>
  <c r="Q21" i="45"/>
  <c r="Y10" i="43"/>
  <c r="Q17" i="45"/>
  <c r="AH171" i="51" l="1"/>
  <c r="AH117" i="51"/>
  <c r="AD14" i="48"/>
  <c r="AH172" i="51"/>
  <c r="AH36" i="51"/>
  <c r="AH24" i="51"/>
  <c r="AH86" i="39"/>
  <c r="AH248" i="51"/>
  <c r="AD22" i="48"/>
  <c r="AH217" i="51"/>
  <c r="AH116" i="39"/>
  <c r="AH94" i="39"/>
  <c r="AH137" i="51"/>
  <c r="AD3" i="48"/>
  <c r="AH9" i="43"/>
  <c r="AH20" i="43"/>
  <c r="AH38" i="43"/>
  <c r="AH11" i="43"/>
  <c r="AH56" i="43"/>
  <c r="AH51" i="43"/>
  <c r="AH44" i="43"/>
  <c r="AH14" i="43"/>
  <c r="AH37" i="43"/>
  <c r="AH49" i="43"/>
  <c r="AH26" i="43"/>
  <c r="AH43" i="43"/>
  <c r="AH22" i="43"/>
  <c r="AH45" i="43"/>
  <c r="AH16" i="43"/>
  <c r="AH6" i="43"/>
  <c r="AH60" i="43"/>
  <c r="AH25" i="43"/>
  <c r="AH21" i="43"/>
  <c r="AH125" i="51"/>
  <c r="AD8" i="48"/>
  <c r="AH5" i="51"/>
  <c r="AH240" i="51"/>
  <c r="AD18" i="48"/>
  <c r="AH241" i="51"/>
  <c r="AD23" i="48"/>
  <c r="AH61" i="51"/>
  <c r="AH192" i="51"/>
  <c r="AH12" i="43"/>
  <c r="AH36" i="43"/>
  <c r="AH161" i="51"/>
  <c r="AH8" i="51"/>
  <c r="AH48" i="43"/>
  <c r="AH103" i="51"/>
  <c r="AH200" i="51"/>
  <c r="AH15" i="43"/>
  <c r="AH53" i="43"/>
  <c r="AH118" i="51"/>
  <c r="AH9" i="39"/>
  <c r="AH42" i="51"/>
  <c r="AH47" i="51"/>
  <c r="AH14" i="51"/>
  <c r="AH90" i="39"/>
  <c r="AH212" i="51"/>
  <c r="AH82" i="51"/>
  <c r="AH153" i="51"/>
  <c r="AH32" i="43"/>
  <c r="AH41" i="43"/>
  <c r="AD25" i="48"/>
  <c r="AH247" i="51"/>
  <c r="AH58" i="43"/>
  <c r="AH59" i="43"/>
  <c r="AH210" i="51"/>
  <c r="AH15" i="39"/>
  <c r="AH58" i="39"/>
  <c r="AH37" i="39"/>
  <c r="AH47" i="39"/>
  <c r="AH26" i="39"/>
  <c r="AH20" i="39"/>
  <c r="AH50" i="39"/>
  <c r="AH25" i="39"/>
  <c r="AH6" i="39"/>
  <c r="AH69" i="39"/>
  <c r="AH255" i="51"/>
  <c r="AH234" i="51"/>
  <c r="AH152" i="51"/>
  <c r="AH124" i="51"/>
  <c r="AH170" i="51"/>
  <c r="AH197" i="51"/>
  <c r="AH64" i="39"/>
  <c r="W9" i="39" a="1"/>
  <c r="W10" i="39" s="1"/>
  <c r="AD7" i="48"/>
  <c r="AH138" i="51"/>
  <c r="AH29" i="51"/>
  <c r="AD17" i="48"/>
  <c r="AH59" i="51"/>
  <c r="AH44" i="51"/>
  <c r="AH100" i="39"/>
  <c r="AH75" i="39"/>
  <c r="AH17" i="51"/>
  <c r="AH206" i="51"/>
  <c r="AH33" i="43"/>
  <c r="AH250" i="51"/>
  <c r="AH4" i="43"/>
  <c r="AH189" i="51"/>
  <c r="AH86" i="51"/>
  <c r="AH193" i="51"/>
  <c r="AH93" i="51"/>
  <c r="AH39" i="39"/>
  <c r="AH92" i="51"/>
  <c r="AH246" i="51"/>
  <c r="AD9" i="48"/>
  <c r="AH52" i="39"/>
  <c r="AH141" i="51"/>
  <c r="AH119" i="39"/>
  <c r="AH19" i="39"/>
  <c r="AH82" i="39"/>
  <c r="AH35" i="39"/>
  <c r="AH74" i="39"/>
  <c r="AH56" i="39"/>
  <c r="AH173" i="51"/>
  <c r="AH95" i="39"/>
  <c r="AH28" i="39"/>
  <c r="AH71" i="39"/>
  <c r="AH98" i="51"/>
  <c r="AH106" i="51"/>
  <c r="AH18" i="39"/>
  <c r="AH63" i="39"/>
  <c r="AH176" i="51"/>
  <c r="AH27" i="39"/>
  <c r="AH132" i="51"/>
  <c r="AH181" i="51"/>
  <c r="AH39" i="51"/>
  <c r="AD5" i="48"/>
  <c r="AH24" i="39"/>
  <c r="AH90" i="51"/>
  <c r="AH6" i="51"/>
  <c r="AH190" i="51"/>
  <c r="AH80" i="39"/>
  <c r="AH41" i="51"/>
  <c r="AH43" i="39"/>
  <c r="AH101" i="51"/>
  <c r="AH108" i="39"/>
  <c r="AH109" i="39"/>
  <c r="AH92" i="39"/>
  <c r="AH122" i="39"/>
  <c r="AD13" i="48"/>
  <c r="AH15" i="51"/>
  <c r="S9" i="48" a="1"/>
  <c r="AH4" i="39"/>
  <c r="AH31" i="39"/>
  <c r="AH102" i="39"/>
  <c r="AH118" i="39"/>
  <c r="AH84" i="39"/>
  <c r="AH41" i="39"/>
  <c r="AH48" i="39"/>
  <c r="AH17" i="39"/>
  <c r="AH67" i="39"/>
  <c r="AH23" i="39"/>
  <c r="AH110" i="39"/>
  <c r="AH42" i="39"/>
  <c r="AH45" i="39"/>
  <c r="AH162" i="51"/>
  <c r="AH147" i="51"/>
  <c r="AH97" i="39"/>
  <c r="AH131" i="51"/>
  <c r="AH77" i="51"/>
  <c r="AH9" i="51"/>
  <c r="AH32" i="51"/>
  <c r="AH5" i="39"/>
  <c r="AH198" i="51"/>
  <c r="AH126" i="39"/>
  <c r="AH72" i="39"/>
  <c r="AH8" i="39"/>
  <c r="AH62" i="51"/>
  <c r="AH218" i="51"/>
  <c r="AH174" i="51"/>
  <c r="AH158" i="51"/>
  <c r="AH120" i="39"/>
  <c r="AH55" i="51"/>
  <c r="AD24" i="48"/>
  <c r="AH102" i="51"/>
  <c r="AH229" i="51"/>
  <c r="AH128" i="39"/>
  <c r="AH195" i="51"/>
  <c r="AH75" i="51"/>
  <c r="AH93" i="39"/>
  <c r="AH28" i="51"/>
  <c r="AH62" i="39"/>
  <c r="AD19" i="48"/>
  <c r="AH196" i="51"/>
  <c r="AH35" i="51"/>
  <c r="AH11" i="39"/>
  <c r="AH68" i="39"/>
  <c r="AH12" i="39"/>
  <c r="W5" i="39"/>
  <c r="W4" i="39"/>
  <c r="AH25" i="51"/>
  <c r="AH18" i="51"/>
  <c r="AH52" i="51"/>
  <c r="AH116" i="51"/>
  <c r="AH58" i="51"/>
  <c r="AH180" i="51"/>
  <c r="AH31" i="51"/>
  <c r="AH251" i="51"/>
  <c r="AH10" i="51"/>
  <c r="AH112" i="51"/>
  <c r="AH134" i="51"/>
  <c r="AH34" i="51"/>
  <c r="AH186" i="51"/>
  <c r="AH71" i="51"/>
  <c r="AH237" i="51"/>
  <c r="AH23" i="51"/>
  <c r="AH165" i="51"/>
  <c r="AH163" i="51"/>
  <c r="AH256" i="51"/>
  <c r="AH175" i="51"/>
  <c r="AH228" i="51"/>
  <c r="AH227" i="51"/>
  <c r="AH109" i="51"/>
  <c r="AH21" i="51"/>
  <c r="AH215" i="51"/>
  <c r="AH135" i="51"/>
  <c r="AH38" i="51"/>
  <c r="AH26" i="51"/>
  <c r="AH48" i="51"/>
  <c r="AH139" i="51"/>
  <c r="AH205" i="51"/>
  <c r="AH87" i="51"/>
  <c r="AH100" i="51"/>
  <c r="AH20" i="51"/>
  <c r="AH115" i="51"/>
  <c r="AH69" i="51"/>
  <c r="AH187" i="51"/>
  <c r="AH12" i="51"/>
  <c r="AH216" i="51"/>
  <c r="AH233" i="51"/>
  <c r="AH156" i="51"/>
  <c r="AH254" i="51"/>
  <c r="AH151" i="51"/>
  <c r="AH63" i="51"/>
  <c r="AH154" i="51"/>
  <c r="AH51" i="51"/>
  <c r="AH67" i="51"/>
  <c r="AH223" i="51"/>
  <c r="AH119" i="51"/>
  <c r="AH121" i="51"/>
  <c r="AH144" i="51"/>
  <c r="AH245" i="51"/>
  <c r="AH19" i="51"/>
  <c r="AH110" i="51"/>
  <c r="AH236" i="51"/>
  <c r="AH94" i="51"/>
  <c r="AH203" i="51"/>
  <c r="AH89" i="51"/>
  <c r="AH104" i="51"/>
  <c r="AH74" i="51"/>
  <c r="AH96" i="51"/>
  <c r="AH53" i="51"/>
  <c r="AH79" i="51"/>
  <c r="AH3" i="51"/>
  <c r="AH97" i="51"/>
  <c r="AH57" i="51"/>
  <c r="AH133" i="51"/>
  <c r="AH4" i="51"/>
  <c r="AH185" i="51"/>
  <c r="AH146" i="51"/>
  <c r="AH145" i="51"/>
  <c r="AH164" i="51"/>
  <c r="AH37" i="51"/>
  <c r="AH258" i="51"/>
  <c r="AH54" i="51"/>
  <c r="AH84" i="51"/>
  <c r="AH191" i="51"/>
  <c r="AH49" i="51"/>
  <c r="AH113" i="51"/>
  <c r="AH130" i="51"/>
  <c r="AH149" i="51"/>
  <c r="AH16" i="51"/>
  <c r="AH45" i="51"/>
  <c r="AH40" i="51"/>
  <c r="AH108" i="51"/>
  <c r="AH136" i="51"/>
  <c r="AH126" i="51"/>
  <c r="AH232" i="51"/>
  <c r="AH182" i="51"/>
  <c r="AH209" i="51"/>
  <c r="AH33" i="51"/>
  <c r="AH219" i="51"/>
  <c r="AH120" i="51"/>
  <c r="AH208" i="51"/>
  <c r="AH148" i="51"/>
  <c r="AH188" i="51"/>
  <c r="AH167" i="51"/>
  <c r="AH169" i="51"/>
  <c r="AH22" i="51"/>
  <c r="AH179" i="51"/>
  <c r="AH129" i="51"/>
  <c r="AH259" i="51"/>
  <c r="AH249" i="51"/>
  <c r="AH95" i="51"/>
  <c r="AH27" i="51"/>
  <c r="AH43" i="51"/>
  <c r="AH66" i="51"/>
  <c r="AH99" i="51"/>
  <c r="AH60" i="51"/>
  <c r="AH207" i="51"/>
  <c r="AH160" i="51"/>
  <c r="AH230" i="51"/>
  <c r="AH235" i="51"/>
  <c r="AH202" i="51"/>
  <c r="AH111" i="51"/>
  <c r="AH242" i="51"/>
  <c r="AH46" i="51"/>
  <c r="AH155" i="51"/>
  <c r="AH88" i="51"/>
  <c r="AH150" i="51"/>
  <c r="AH7" i="51"/>
  <c r="AH239" i="51"/>
  <c r="AH128" i="51"/>
  <c r="AH220" i="51"/>
  <c r="AH252" i="51"/>
  <c r="AH238" i="51"/>
  <c r="AH83" i="51"/>
  <c r="AH114" i="51"/>
  <c r="AH64" i="51"/>
  <c r="AH73" i="51"/>
  <c r="AH140" i="51"/>
  <c r="AH30" i="51"/>
  <c r="AH221" i="51"/>
  <c r="AH157" i="51"/>
  <c r="AH143" i="51"/>
  <c r="AH199" i="51"/>
  <c r="AH122" i="51"/>
  <c r="AH80" i="51"/>
  <c r="AH257" i="51"/>
  <c r="AH72" i="51"/>
  <c r="AH213" i="51"/>
  <c r="AH40" i="43"/>
  <c r="AH54" i="43"/>
  <c r="AH5" i="43"/>
  <c r="AH10" i="43"/>
  <c r="AH29" i="43"/>
  <c r="AH47" i="43"/>
  <c r="AH34" i="43"/>
  <c r="AH17" i="43"/>
  <c r="AH46" i="43"/>
  <c r="AH55" i="43"/>
  <c r="AH8" i="43"/>
  <c r="AH13" i="43"/>
  <c r="AH63" i="43"/>
  <c r="AH57" i="43"/>
  <c r="AH31" i="43"/>
  <c r="AH50" i="43"/>
  <c r="AH61" i="43"/>
  <c r="AH62" i="43"/>
  <c r="AH27" i="43"/>
  <c r="AH7" i="43"/>
  <c r="AH35" i="43"/>
  <c r="AH52" i="43"/>
  <c r="AH18" i="43"/>
  <c r="AH28" i="43"/>
  <c r="AH64" i="43"/>
  <c r="AH23" i="43"/>
  <c r="AH19" i="43"/>
  <c r="AH42" i="43"/>
  <c r="AH30" i="43"/>
  <c r="AH24" i="43"/>
  <c r="AH184" i="51"/>
  <c r="AH50" i="51"/>
  <c r="AH159" i="51"/>
  <c r="AH226" i="51"/>
  <c r="AH78" i="51"/>
  <c r="AH105" i="51"/>
  <c r="AH81" i="51"/>
  <c r="AH107" i="51"/>
  <c r="AH70" i="51"/>
  <c r="AH76" i="51"/>
  <c r="AH65" i="51"/>
  <c r="AH253" i="51"/>
  <c r="AH201" i="51"/>
  <c r="AH244" i="51"/>
  <c r="AH123" i="51"/>
  <c r="AH225" i="51"/>
  <c r="AH68" i="51"/>
  <c r="AH211" i="51"/>
  <c r="AH177" i="51"/>
  <c r="AH91" i="51"/>
  <c r="AH11" i="51"/>
  <c r="AH13" i="51"/>
  <c r="AH65" i="43"/>
  <c r="AH39" i="43"/>
  <c r="AH127" i="51"/>
  <c r="AH214" i="51"/>
  <c r="AH204" i="51"/>
  <c r="AH85" i="51"/>
  <c r="AH243" i="51"/>
  <c r="AH194" i="51"/>
  <c r="AH56" i="51"/>
  <c r="AH3" i="43"/>
  <c r="AH142" i="51"/>
  <c r="AH231" i="51"/>
  <c r="AH166" i="51"/>
  <c r="AH114" i="39"/>
  <c r="AH70" i="39"/>
  <c r="AH101" i="39"/>
  <c r="AH60" i="39"/>
  <c r="AH115" i="39"/>
  <c r="AH65" i="39"/>
  <c r="AH30" i="39"/>
  <c r="AH77" i="39"/>
  <c r="AH91" i="39"/>
  <c r="AH44" i="39"/>
  <c r="AH125" i="39"/>
  <c r="AH87" i="39"/>
  <c r="AH76" i="39"/>
  <c r="AH99" i="39"/>
  <c r="AH117" i="39"/>
  <c r="AH78" i="39"/>
  <c r="AH61" i="39"/>
  <c r="AH53" i="39"/>
  <c r="AH124" i="39"/>
  <c r="AH57" i="39"/>
  <c r="AH130" i="39"/>
  <c r="AH59" i="39"/>
  <c r="AH54" i="39"/>
  <c r="AH29" i="39"/>
  <c r="AH103" i="39"/>
  <c r="AH105" i="39"/>
  <c r="AH36" i="39"/>
  <c r="AH96" i="39"/>
  <c r="AH66" i="39"/>
  <c r="AH83" i="39"/>
  <c r="AH3" i="39"/>
  <c r="AH131" i="39"/>
  <c r="AH112" i="39"/>
  <c r="AH13" i="39"/>
  <c r="AH132" i="39"/>
  <c r="AH79" i="39"/>
  <c r="AH51" i="39"/>
  <c r="AH111" i="39"/>
  <c r="AH104" i="39"/>
  <c r="AH22" i="39"/>
  <c r="AH81" i="39"/>
  <c r="AH49" i="39"/>
  <c r="AH16" i="39"/>
  <c r="AH129" i="39"/>
  <c r="AH7" i="39"/>
  <c r="AH38" i="39"/>
  <c r="AH89" i="39"/>
  <c r="AH46" i="39"/>
  <c r="AH113" i="39"/>
  <c r="AH55" i="39"/>
  <c r="AH123" i="39"/>
  <c r="AH21" i="39"/>
  <c r="AH98" i="39"/>
  <c r="AH10" i="39"/>
  <c r="AH40" i="39"/>
  <c r="AH107" i="39"/>
  <c r="AH121" i="39"/>
  <c r="AH14" i="39"/>
  <c r="AH88" i="39"/>
  <c r="AH34" i="39"/>
  <c r="AH85" i="39"/>
  <c r="AH33" i="39"/>
  <c r="AH32" i="39"/>
  <c r="AH73" i="39"/>
  <c r="AH127" i="39"/>
  <c r="AH224" i="51"/>
  <c r="AH183" i="51"/>
  <c r="AH178" i="51"/>
  <c r="AH222" i="51"/>
  <c r="AD16" i="48"/>
  <c r="AD21" i="48"/>
  <c r="AD10" i="48"/>
  <c r="AD20" i="48"/>
  <c r="AD6" i="48"/>
  <c r="AD15" i="48"/>
  <c r="AD26" i="48"/>
  <c r="AD12" i="48"/>
  <c r="AD4" i="48"/>
  <c r="W9" i="51" a="1"/>
  <c r="W9" i="39" l="1"/>
  <c r="AI43" i="39" s="1"/>
  <c r="S9" i="48"/>
  <c r="S10" i="48"/>
  <c r="W10" i="51"/>
  <c r="W9" i="51"/>
  <c r="AJ31" i="39"/>
  <c r="AJ85" i="39"/>
  <c r="AJ65" i="39"/>
  <c r="AJ23" i="39"/>
  <c r="AJ110" i="39"/>
  <c r="AJ71" i="39"/>
  <c r="AJ102" i="39"/>
  <c r="AJ78" i="39"/>
  <c r="AJ130" i="39"/>
  <c r="AJ127" i="39"/>
  <c r="AJ35" i="39"/>
  <c r="AJ94" i="39"/>
  <c r="AJ98" i="39"/>
  <c r="AJ62" i="39"/>
  <c r="AJ74" i="39"/>
  <c r="AJ40" i="39"/>
  <c r="AJ21" i="39"/>
  <c r="AJ58" i="39"/>
  <c r="AJ63" i="39"/>
  <c r="AJ5" i="39"/>
  <c r="AJ46" i="39"/>
  <c r="AJ59" i="39"/>
  <c r="AJ89" i="39"/>
  <c r="AJ33" i="39"/>
  <c r="AJ86" i="39"/>
  <c r="AJ90" i="39"/>
  <c r="AJ123" i="39"/>
  <c r="AJ95" i="39"/>
  <c r="AJ3" i="39"/>
  <c r="AJ68" i="39"/>
  <c r="AJ54" i="39"/>
  <c r="AJ32" i="39"/>
  <c r="AJ50" i="39"/>
  <c r="AJ114" i="39"/>
  <c r="AJ51" i="39"/>
  <c r="AJ93" i="39"/>
  <c r="AJ118" i="39"/>
  <c r="AJ109" i="39"/>
  <c r="AJ53" i="39"/>
  <c r="AJ57" i="39"/>
  <c r="AJ26" i="39"/>
  <c r="AJ72" i="39"/>
  <c r="AJ52" i="39"/>
  <c r="AJ11" i="39"/>
  <c r="AJ70" i="39"/>
  <c r="AJ92" i="39"/>
  <c r="AJ43" i="39"/>
  <c r="AJ15" i="39"/>
  <c r="AJ112" i="39"/>
  <c r="AJ61" i="39"/>
  <c r="AJ49" i="39"/>
  <c r="AJ105" i="39"/>
  <c r="AJ119" i="39"/>
  <c r="AJ115" i="39"/>
  <c r="AJ24" i="39"/>
  <c r="AJ41" i="39"/>
  <c r="AJ76" i="39"/>
  <c r="AJ116" i="39"/>
  <c r="AJ36" i="39"/>
  <c r="AJ88" i="39"/>
  <c r="AJ129" i="39"/>
  <c r="AJ66" i="39"/>
  <c r="AJ103" i="39"/>
  <c r="AJ42" i="39"/>
  <c r="AJ120" i="39"/>
  <c r="AJ108" i="39"/>
  <c r="AJ82" i="39"/>
  <c r="AJ8" i="39"/>
  <c r="AJ64" i="39"/>
  <c r="AJ73" i="39"/>
  <c r="AJ55" i="39"/>
  <c r="AJ79" i="39"/>
  <c r="AJ38" i="39"/>
  <c r="AJ67" i="39"/>
  <c r="AJ121" i="39"/>
  <c r="AJ25" i="39"/>
  <c r="AJ132" i="39"/>
  <c r="AJ126" i="39"/>
  <c r="AJ34" i="39"/>
  <c r="AJ17" i="39"/>
  <c r="AJ18" i="39"/>
  <c r="AJ47" i="39"/>
  <c r="AJ14" i="39"/>
  <c r="AJ96" i="39"/>
  <c r="AJ12" i="39"/>
  <c r="AJ6" i="39"/>
  <c r="AJ107" i="39"/>
  <c r="AJ69" i="39"/>
  <c r="AJ16" i="39"/>
  <c r="AJ124" i="39"/>
  <c r="AJ77" i="39"/>
  <c r="AJ87" i="39"/>
  <c r="AJ7" i="39"/>
  <c r="AJ97" i="39"/>
  <c r="AJ39" i="39"/>
  <c r="AJ113" i="39"/>
  <c r="AJ19" i="39"/>
  <c r="AJ122" i="39"/>
  <c r="AJ101" i="39"/>
  <c r="AJ106" i="39"/>
  <c r="AJ30" i="39"/>
  <c r="AJ27" i="39"/>
  <c r="AJ84" i="39"/>
  <c r="AJ125" i="39"/>
  <c r="AJ45" i="39"/>
  <c r="AJ29" i="39"/>
  <c r="AJ81" i="39"/>
  <c r="AJ28" i="39"/>
  <c r="AJ104" i="39"/>
  <c r="AJ20" i="39"/>
  <c r="AJ13" i="39"/>
  <c r="AJ44" i="39"/>
  <c r="AJ37" i="39"/>
  <c r="AJ10" i="39"/>
  <c r="AJ91" i="39"/>
  <c r="AJ100" i="39"/>
  <c r="AJ80" i="39"/>
  <c r="AJ60" i="39"/>
  <c r="AJ48" i="39"/>
  <c r="AJ9" i="39"/>
  <c r="AJ83" i="39"/>
  <c r="AJ99" i="39"/>
  <c r="AJ128" i="39"/>
  <c r="AJ22" i="39"/>
  <c r="AJ111" i="39"/>
  <c r="AJ4" i="39"/>
  <c r="AJ117" i="39"/>
  <c r="AJ131" i="39"/>
  <c r="AJ75" i="39"/>
  <c r="AJ56" i="39"/>
  <c r="O20" i="42"/>
  <c r="O10" i="50"/>
  <c r="O13" i="42"/>
  <c r="O10" i="40"/>
  <c r="O14" i="42"/>
  <c r="O4" i="42"/>
  <c r="O7" i="40"/>
  <c r="O11" i="40"/>
  <c r="O12" i="42"/>
  <c r="O9" i="42"/>
  <c r="O11" i="50"/>
  <c r="O16" i="40"/>
  <c r="O19" i="42"/>
  <c r="O5" i="40"/>
  <c r="O11" i="42"/>
  <c r="O8" i="42"/>
  <c r="O7" i="42"/>
  <c r="O19" i="40"/>
  <c r="O21" i="42"/>
  <c r="O18" i="40"/>
  <c r="O14" i="50"/>
  <c r="O6" i="40"/>
  <c r="O17" i="40"/>
  <c r="O15" i="42"/>
  <c r="O18" i="42"/>
  <c r="O21" i="40"/>
  <c r="O9" i="50"/>
  <c r="O6" i="42"/>
  <c r="O16" i="42"/>
  <c r="O6" i="50"/>
  <c r="O8" i="40"/>
  <c r="O9" i="40"/>
  <c r="O12" i="40"/>
  <c r="O14" i="40"/>
  <c r="O20" i="40"/>
  <c r="O5" i="50"/>
  <c r="O4" i="50"/>
  <c r="O5" i="42"/>
  <c r="O15" i="50"/>
  <c r="O8" i="50"/>
  <c r="O10" i="42"/>
  <c r="O4" i="40"/>
  <c r="P15" i="39"/>
  <c r="O12" i="50"/>
  <c r="AI10" i="39" l="1"/>
  <c r="AI126" i="39"/>
  <c r="AI79" i="39"/>
  <c r="AI122" i="39"/>
  <c r="AI82" i="39"/>
  <c r="AI61" i="39"/>
  <c r="O29" i="51"/>
  <c r="C48" i="51" s="1"/>
  <c r="H39" i="33" s="1"/>
  <c r="L39" i="33" s="1"/>
  <c r="AI22" i="39"/>
  <c r="AI60" i="39"/>
  <c r="AI59" i="39"/>
  <c r="AI20" i="39"/>
  <c r="AI50" i="39"/>
  <c r="AI32" i="39"/>
  <c r="AI12" i="39"/>
  <c r="AI15" i="39"/>
  <c r="AI100" i="39"/>
  <c r="AI90" i="39"/>
  <c r="AI14" i="39"/>
  <c r="AI76" i="39"/>
  <c r="AI77" i="39"/>
  <c r="AI51" i="39"/>
  <c r="AI98" i="39"/>
  <c r="AI103" i="39"/>
  <c r="AI131" i="39"/>
  <c r="AI92" i="39"/>
  <c r="AI57" i="39"/>
  <c r="AI68" i="39"/>
  <c r="AI65" i="39"/>
  <c r="AI6" i="39"/>
  <c r="AI127" i="39"/>
  <c r="AI84" i="39"/>
  <c r="AI128" i="39"/>
  <c r="AI125" i="39"/>
  <c r="AI36" i="39"/>
  <c r="AI34" i="39"/>
  <c r="AI44" i="39"/>
  <c r="AI31" i="39"/>
  <c r="AI29" i="39"/>
  <c r="AI63" i="39"/>
  <c r="AI8" i="39"/>
  <c r="AI5" i="39"/>
  <c r="AI87" i="39"/>
  <c r="AI97" i="39"/>
  <c r="AI102" i="39"/>
  <c r="AI19" i="39"/>
  <c r="AI91" i="39"/>
  <c r="AI21" i="39"/>
  <c r="AI24" i="39"/>
  <c r="AI81" i="39"/>
  <c r="AI130" i="39"/>
  <c r="AI48" i="39"/>
  <c r="AI71" i="39"/>
  <c r="AI54" i="39"/>
  <c r="AI109" i="39"/>
  <c r="AI111" i="39"/>
  <c r="AI101" i="39"/>
  <c r="AI16" i="39"/>
  <c r="AI123" i="39"/>
  <c r="AI62" i="39"/>
  <c r="AI99" i="39"/>
  <c r="AI26" i="39"/>
  <c r="AI74" i="39"/>
  <c r="AI118" i="39"/>
  <c r="AI27" i="39"/>
  <c r="AI38" i="39"/>
  <c r="AI107" i="39"/>
  <c r="AI11" i="39"/>
  <c r="AI106" i="39"/>
  <c r="AI110" i="39"/>
  <c r="AI53" i="39"/>
  <c r="AI108" i="39"/>
  <c r="AI96" i="39"/>
  <c r="AI85" i="39"/>
  <c r="AI52" i="39"/>
  <c r="AI33" i="39"/>
  <c r="AI40" i="39"/>
  <c r="AI55" i="39"/>
  <c r="AI129" i="39"/>
  <c r="AI78" i="39"/>
  <c r="AI17" i="39"/>
  <c r="AI112" i="39"/>
  <c r="AI41" i="39"/>
  <c r="AI47" i="39"/>
  <c r="AI73" i="39"/>
  <c r="AI75" i="39"/>
  <c r="AI105" i="39"/>
  <c r="AI70" i="39"/>
  <c r="AI93" i="39"/>
  <c r="AI69" i="39"/>
  <c r="AI35" i="39"/>
  <c r="AI13" i="39"/>
  <c r="AI124" i="39"/>
  <c r="AI3" i="39"/>
  <c r="AI89" i="39"/>
  <c r="AI67" i="39"/>
  <c r="AI23" i="39"/>
  <c r="AI18" i="39"/>
  <c r="AI80" i="39"/>
  <c r="AI46" i="39"/>
  <c r="AI115" i="39"/>
  <c r="AI25" i="39"/>
  <c r="AI119" i="39"/>
  <c r="AI42" i="39"/>
  <c r="AI64" i="39"/>
  <c r="AI39" i="39"/>
  <c r="AI104" i="39"/>
  <c r="AI4" i="39"/>
  <c r="AI9" i="39"/>
  <c r="AI114" i="39"/>
  <c r="AI132" i="39"/>
  <c r="AI7" i="39"/>
  <c r="AI121" i="39"/>
  <c r="AI72" i="39"/>
  <c r="AI86" i="39"/>
  <c r="AI117" i="39"/>
  <c r="AI116" i="39"/>
  <c r="AI56" i="39"/>
  <c r="AI113" i="39"/>
  <c r="AI95" i="39"/>
  <c r="AI28" i="39"/>
  <c r="AI49" i="39"/>
  <c r="AI83" i="39"/>
  <c r="AI88" i="39"/>
  <c r="AI66" i="39"/>
  <c r="AI30" i="39"/>
  <c r="AI45" i="39"/>
  <c r="AI37" i="39"/>
  <c r="AI94" i="39"/>
  <c r="AI58" i="39"/>
  <c r="AI120" i="39"/>
  <c r="AE7" i="48"/>
  <c r="AE13" i="48"/>
  <c r="AE11" i="48"/>
  <c r="AE10" i="48"/>
  <c r="AE23" i="48"/>
  <c r="AE22" i="48"/>
  <c r="AE4" i="48"/>
  <c r="AE19" i="48"/>
  <c r="AE14" i="48"/>
  <c r="AE24" i="48"/>
  <c r="AE17" i="48"/>
  <c r="AE3" i="48"/>
  <c r="AE25" i="48"/>
  <c r="AE26" i="48"/>
  <c r="AE8" i="48"/>
  <c r="AE12" i="48"/>
  <c r="AE6" i="48"/>
  <c r="AE5" i="48"/>
  <c r="AE9" i="48"/>
  <c r="AE20" i="48"/>
  <c r="AE21" i="48"/>
  <c r="AE18" i="48"/>
  <c r="AE15" i="48"/>
  <c r="AE16" i="48"/>
  <c r="AI242" i="51"/>
  <c r="AI205" i="51"/>
  <c r="AI47" i="51"/>
  <c r="AI20" i="51"/>
  <c r="AI59" i="51"/>
  <c r="AI41" i="51"/>
  <c r="AI254" i="51"/>
  <c r="AI193" i="51"/>
  <c r="AI215" i="51"/>
  <c r="AI248" i="51"/>
  <c r="AI35" i="51"/>
  <c r="AI153" i="51"/>
  <c r="AI199" i="51"/>
  <c r="AI73" i="51"/>
  <c r="AI127" i="51"/>
  <c r="AI99" i="51"/>
  <c r="AI214" i="51"/>
  <c r="AI119" i="51"/>
  <c r="AI32" i="51"/>
  <c r="AI157" i="51"/>
  <c r="AI167" i="51"/>
  <c r="AI197" i="51"/>
  <c r="AI212" i="51"/>
  <c r="AI150" i="51"/>
  <c r="AI5" i="51"/>
  <c r="AI4" i="51"/>
  <c r="AI139" i="51"/>
  <c r="AI87" i="51"/>
  <c r="AI64" i="51"/>
  <c r="AI243" i="51"/>
  <c r="AI120" i="51"/>
  <c r="AI107" i="51"/>
  <c r="AI80" i="51"/>
  <c r="AI137" i="51"/>
  <c r="AI121" i="51"/>
  <c r="AI82" i="51"/>
  <c r="AI113" i="51"/>
  <c r="AI255" i="51"/>
  <c r="AI34" i="51"/>
  <c r="AI194" i="51"/>
  <c r="AI88" i="51"/>
  <c r="AI71" i="51"/>
  <c r="AI170" i="51"/>
  <c r="AI166" i="51"/>
  <c r="AI231" i="51"/>
  <c r="AI232" i="51"/>
  <c r="AI164" i="51"/>
  <c r="AI110" i="51"/>
  <c r="AI94" i="51"/>
  <c r="AI142" i="51"/>
  <c r="AI24" i="51"/>
  <c r="AI133" i="51"/>
  <c r="AI6" i="51"/>
  <c r="AI19" i="51"/>
  <c r="AI116" i="51"/>
  <c r="AI132" i="51"/>
  <c r="AI203" i="51"/>
  <c r="AI158" i="51"/>
  <c r="AI249" i="51"/>
  <c r="AI37" i="51"/>
  <c r="AI176" i="51"/>
  <c r="AI78" i="51"/>
  <c r="AI239" i="51"/>
  <c r="AI141" i="51"/>
  <c r="AI207" i="51"/>
  <c r="AI92" i="51"/>
  <c r="AI145" i="51"/>
  <c r="AI149" i="51"/>
  <c r="AI22" i="51"/>
  <c r="AI152" i="51"/>
  <c r="AI95" i="51"/>
  <c r="AI123" i="51"/>
  <c r="AI185" i="51"/>
  <c r="AI65" i="51"/>
  <c r="AI186" i="51"/>
  <c r="AI45" i="51"/>
  <c r="AI217" i="51"/>
  <c r="AI235" i="51"/>
  <c r="AI21" i="51"/>
  <c r="AI63" i="51"/>
  <c r="AI122" i="51"/>
  <c r="AI83" i="51"/>
  <c r="AI50" i="51"/>
  <c r="AI192" i="51"/>
  <c r="AI7" i="51"/>
  <c r="AI66" i="51"/>
  <c r="AI213" i="51"/>
  <c r="AI114" i="51"/>
  <c r="AI160" i="51"/>
  <c r="AI184" i="51"/>
  <c r="AI126" i="51"/>
  <c r="AI236" i="51"/>
  <c r="AI104" i="51"/>
  <c r="AI93" i="51"/>
  <c r="AI101" i="51"/>
  <c r="AI130" i="51"/>
  <c r="AI70" i="51"/>
  <c r="AI168" i="51"/>
  <c r="AI163" i="51"/>
  <c r="AI178" i="51"/>
  <c r="AI108" i="51"/>
  <c r="AI31" i="51"/>
  <c r="AI58" i="51"/>
  <c r="AI26" i="51"/>
  <c r="AI60" i="51"/>
  <c r="AI54" i="51"/>
  <c r="AI131" i="51"/>
  <c r="AI81" i="51"/>
  <c r="AI100" i="51"/>
  <c r="AI14" i="51"/>
  <c r="AI96" i="51"/>
  <c r="AI183" i="51"/>
  <c r="AI216" i="51"/>
  <c r="AI77" i="51"/>
  <c r="AI69" i="51"/>
  <c r="AI221" i="51"/>
  <c r="AI72" i="51"/>
  <c r="AI237" i="51"/>
  <c r="AI144" i="51"/>
  <c r="AI79" i="51"/>
  <c r="AI12" i="51"/>
  <c r="AI52" i="51"/>
  <c r="AI179" i="51"/>
  <c r="AI252" i="51"/>
  <c r="AI143" i="51"/>
  <c r="AI128" i="51"/>
  <c r="AI38" i="51"/>
  <c r="AI134" i="51"/>
  <c r="AI124" i="51"/>
  <c r="AI225" i="51"/>
  <c r="AI28" i="51"/>
  <c r="AI85" i="51"/>
  <c r="AI76" i="51"/>
  <c r="AI211" i="51"/>
  <c r="AI91" i="51"/>
  <c r="AI102" i="51"/>
  <c r="AI240" i="51"/>
  <c r="AI74" i="51"/>
  <c r="AI224" i="51"/>
  <c r="AI49" i="51"/>
  <c r="AI196" i="51"/>
  <c r="AI177" i="51"/>
  <c r="AI55" i="51"/>
  <c r="AI8" i="51"/>
  <c r="AI11" i="51"/>
  <c r="AI151" i="51"/>
  <c r="AI118" i="51"/>
  <c r="AI140" i="51"/>
  <c r="AI136" i="51"/>
  <c r="AI43" i="51"/>
  <c r="AI209" i="51"/>
  <c r="AI89" i="51"/>
  <c r="AI172" i="51"/>
  <c r="AI97" i="51"/>
  <c r="AI188" i="51"/>
  <c r="AI165" i="51"/>
  <c r="AI190" i="51"/>
  <c r="AI187" i="51"/>
  <c r="AI156" i="51"/>
  <c r="AI53" i="51"/>
  <c r="AI245" i="51"/>
  <c r="AI13" i="51"/>
  <c r="AI223" i="51"/>
  <c r="AI148" i="51"/>
  <c r="AI3" i="51"/>
  <c r="AI147" i="51"/>
  <c r="AI189" i="51"/>
  <c r="AI173" i="51"/>
  <c r="AI253" i="51"/>
  <c r="AI9" i="51"/>
  <c r="AI112" i="51"/>
  <c r="AI155" i="51"/>
  <c r="AI180" i="51"/>
  <c r="AI46" i="51"/>
  <c r="AI17" i="51"/>
  <c r="AI234" i="51"/>
  <c r="AI18" i="51"/>
  <c r="AI219" i="51"/>
  <c r="AI125" i="51"/>
  <c r="AI117" i="51"/>
  <c r="AI33" i="51"/>
  <c r="AI154" i="51"/>
  <c r="AI220" i="51"/>
  <c r="AI238" i="51"/>
  <c r="AI251" i="51"/>
  <c r="AI25" i="51"/>
  <c r="AI44" i="51"/>
  <c r="AI259" i="51"/>
  <c r="AI30" i="51"/>
  <c r="AI162" i="51"/>
  <c r="AI90" i="51"/>
  <c r="AI161" i="51"/>
  <c r="AI159" i="51"/>
  <c r="AI56" i="51"/>
  <c r="AI201" i="51"/>
  <c r="AI222" i="51"/>
  <c r="AI229" i="51"/>
  <c r="AI106" i="51"/>
  <c r="AI10" i="51"/>
  <c r="AI247" i="51"/>
  <c r="AI227" i="51"/>
  <c r="AI138" i="51"/>
  <c r="AI169" i="51"/>
  <c r="AI198" i="51"/>
  <c r="AI244" i="51"/>
  <c r="AI15" i="51"/>
  <c r="AI109" i="51"/>
  <c r="AI27" i="51"/>
  <c r="AI246" i="51"/>
  <c r="AI233" i="51"/>
  <c r="AI98" i="51"/>
  <c r="AI103" i="51"/>
  <c r="AI135" i="51"/>
  <c r="AI208" i="51"/>
  <c r="AI111" i="51"/>
  <c r="AI36" i="51"/>
  <c r="AI230" i="51"/>
  <c r="AI181" i="51"/>
  <c r="AI84" i="51"/>
  <c r="AI48" i="51"/>
  <c r="AI256" i="51"/>
  <c r="AI51" i="51"/>
  <c r="AI75" i="51"/>
  <c r="AI257" i="51"/>
  <c r="AI40" i="51"/>
  <c r="AI146" i="51"/>
  <c r="AI62" i="51"/>
  <c r="AI182" i="51"/>
  <c r="AI241" i="51"/>
  <c r="AI226" i="51"/>
  <c r="AI16" i="51"/>
  <c r="AI202" i="51"/>
  <c r="AI195" i="51"/>
  <c r="AI210" i="51"/>
  <c r="AI228" i="51"/>
  <c r="AI129" i="51"/>
  <c r="AI86" i="51"/>
  <c r="AI23" i="51"/>
  <c r="AI250" i="51"/>
  <c r="AI175" i="51"/>
  <c r="AI67" i="51"/>
  <c r="AI39" i="51"/>
  <c r="AI57" i="51"/>
  <c r="AI42" i="51"/>
  <c r="AI191" i="51"/>
  <c r="AI258" i="51"/>
  <c r="AI105" i="51"/>
  <c r="AI68" i="51"/>
  <c r="AI115" i="51"/>
  <c r="AI204" i="51"/>
  <c r="AI174" i="51"/>
  <c r="AI61" i="51"/>
  <c r="AI200" i="51"/>
  <c r="AI218" i="51"/>
  <c r="AI171" i="51"/>
  <c r="AI29" i="51"/>
  <c r="AI206" i="51"/>
  <c r="N19" i="51"/>
  <c r="N23" i="39"/>
  <c r="N18" i="43"/>
  <c r="K17" i="48"/>
  <c r="N21" i="51"/>
  <c r="J15" i="48"/>
  <c r="P23" i="39"/>
  <c r="O24" i="42"/>
  <c r="O18" i="39"/>
  <c r="C31" i="39" s="1"/>
  <c r="H18" i="33" s="1"/>
  <c r="L18" i="33" s="1"/>
  <c r="M39" i="33"/>
  <c r="M18" i="33"/>
  <c r="N27" i="51"/>
  <c r="N16" i="51"/>
  <c r="P20" i="39"/>
  <c r="O18" i="51"/>
  <c r="C37" i="51"/>
  <c r="H28" i="33" s="1"/>
  <c r="L28" i="33" s="1"/>
  <c r="M28" i="33"/>
  <c r="K15" i="48"/>
  <c r="N24" i="39"/>
  <c r="O22" i="39"/>
  <c r="C35" i="39" s="1"/>
  <c r="H22" i="33" s="1"/>
  <c r="L22" i="33" s="1"/>
  <c r="M22" i="33"/>
  <c r="J16" i="48"/>
  <c r="O16" i="51"/>
  <c r="C35" i="51" s="1"/>
  <c r="H26" i="33" s="1"/>
  <c r="L26" i="33" s="1"/>
  <c r="M26" i="33"/>
  <c r="O21" i="51"/>
  <c r="C40" i="51" s="1"/>
  <c r="H31" i="33" s="1"/>
  <c r="L31" i="33" s="1"/>
  <c r="M31" i="33"/>
  <c r="P21" i="39"/>
  <c r="K18" i="48"/>
  <c r="N16" i="43"/>
  <c r="N20" i="51"/>
  <c r="N16" i="39"/>
  <c r="P19" i="39"/>
  <c r="O24" i="39"/>
  <c r="C37" i="39"/>
  <c r="H24" i="33" s="1"/>
  <c r="L24" i="33" s="1"/>
  <c r="M24" i="33"/>
  <c r="O15" i="39"/>
  <c r="C28" i="39" s="1"/>
  <c r="H15" i="33" s="1"/>
  <c r="L15" i="33" s="1"/>
  <c r="M15" i="33"/>
  <c r="O16" i="39"/>
  <c r="C29" i="39" s="1"/>
  <c r="H16" i="33" s="1"/>
  <c r="L16" i="33" s="1"/>
  <c r="M16" i="33"/>
  <c r="O17" i="39"/>
  <c r="C30" i="39" s="1"/>
  <c r="H17" i="33" s="1"/>
  <c r="L17" i="33" s="1"/>
  <c r="M17" i="33"/>
  <c r="O19" i="39"/>
  <c r="C32" i="39" s="1"/>
  <c r="H19" i="33" s="1"/>
  <c r="L19" i="33" s="1"/>
  <c r="M19" i="33"/>
  <c r="O20" i="39"/>
  <c r="C33" i="39" s="1"/>
  <c r="H20" i="33" s="1"/>
  <c r="L20" i="33" s="1"/>
  <c r="M20" i="33"/>
  <c r="O21" i="39"/>
  <c r="C34" i="39" s="1"/>
  <c r="H21" i="33" s="1"/>
  <c r="L21" i="33" s="1"/>
  <c r="M21" i="33"/>
  <c r="O23" i="39"/>
  <c r="C36" i="39" s="1"/>
  <c r="H23" i="33" s="1"/>
  <c r="L23" i="33" s="1"/>
  <c r="M23" i="33"/>
  <c r="N15" i="33"/>
  <c r="N22" i="39"/>
  <c r="N17" i="39"/>
  <c r="O22" i="51"/>
  <c r="C41" i="51" s="1"/>
  <c r="H32" i="33" s="1"/>
  <c r="L32" i="33" s="1"/>
  <c r="M32" i="33"/>
  <c r="O15" i="51"/>
  <c r="C34" i="51" s="1"/>
  <c r="H25" i="33" s="1"/>
  <c r="L25" i="33" s="1"/>
  <c r="M25" i="33"/>
  <c r="J18" i="48"/>
  <c r="N15" i="39"/>
  <c r="N15" i="43"/>
  <c r="O7" i="50"/>
  <c r="N15" i="51"/>
  <c r="W9" i="43" a="1"/>
  <c r="W9" i="43" s="1"/>
  <c r="O27" i="51"/>
  <c r="C46" i="51" s="1"/>
  <c r="H37" i="33" s="1"/>
  <c r="L37" i="33" s="1"/>
  <c r="M37" i="33"/>
  <c r="W10" i="43" l="1"/>
  <c r="AI38" i="43" s="1"/>
  <c r="O3" i="40"/>
  <c r="N29" i="51"/>
  <c r="O19" i="51"/>
  <c r="C38" i="51" s="1"/>
  <c r="H29" i="33" s="1"/>
  <c r="L29" i="33" s="1"/>
  <c r="M29" i="33"/>
  <c r="AI29" i="43" l="1"/>
  <c r="AI52" i="43"/>
  <c r="AI20" i="43"/>
  <c r="AI28" i="43"/>
  <c r="AI36" i="43"/>
  <c r="AI17" i="43"/>
  <c r="AI63" i="43"/>
  <c r="O16" i="43"/>
  <c r="O20" i="43"/>
  <c r="AI60" i="43"/>
  <c r="AI46" i="43"/>
  <c r="AI57" i="43"/>
  <c r="AI42" i="43"/>
  <c r="AI49" i="43"/>
  <c r="AI44" i="43"/>
  <c r="AI8" i="43"/>
  <c r="AI30" i="43"/>
  <c r="AI14" i="43"/>
  <c r="AI12" i="43"/>
  <c r="AI55" i="43"/>
  <c r="AI61" i="43"/>
  <c r="AI51" i="43"/>
  <c r="AI58" i="43"/>
  <c r="AI53" i="43"/>
  <c r="AI35" i="43"/>
  <c r="AI34" i="43"/>
  <c r="AI16" i="43"/>
  <c r="AI50" i="43"/>
  <c r="AI45" i="43"/>
  <c r="AI25" i="43"/>
  <c r="AI31" i="43"/>
  <c r="AI22" i="43"/>
  <c r="AI27" i="43"/>
  <c r="AI41" i="43"/>
  <c r="AI19" i="43"/>
  <c r="AI65" i="43"/>
  <c r="AI7" i="43"/>
  <c r="AI40" i="43"/>
  <c r="AI43" i="43"/>
  <c r="AI5" i="43"/>
  <c r="AI47" i="43"/>
  <c r="AI13" i="43"/>
  <c r="AI26" i="43"/>
  <c r="AI18" i="43"/>
  <c r="AI15" i="43"/>
  <c r="AI39" i="43"/>
  <c r="AI37" i="43"/>
  <c r="AI24" i="43"/>
  <c r="O15" i="43"/>
  <c r="AI48" i="43"/>
  <c r="AI3" i="43"/>
  <c r="AI11" i="43"/>
  <c r="AI4" i="43"/>
  <c r="AI59" i="43"/>
  <c r="AI54" i="43"/>
  <c r="AI9" i="43"/>
  <c r="AI64" i="43"/>
  <c r="AI56" i="43"/>
  <c r="AI6" i="43"/>
  <c r="AI33" i="43"/>
  <c r="AI10" i="43"/>
  <c r="AI32" i="43"/>
  <c r="AI23" i="43"/>
  <c r="AI21" i="43"/>
  <c r="AI62" i="43"/>
  <c r="O17" i="42"/>
  <c r="N26" i="51"/>
  <c r="N18" i="39"/>
  <c r="O15" i="40"/>
  <c r="N20" i="39"/>
  <c r="O17" i="43"/>
  <c r="N30" i="51"/>
  <c r="N17" i="43"/>
  <c r="N19" i="43"/>
  <c r="O26" i="51"/>
  <c r="C45" i="51" s="1"/>
  <c r="H36" i="33" s="1"/>
  <c r="L36" i="33" s="1"/>
  <c r="M36" i="33"/>
  <c r="P18" i="39"/>
  <c r="O28" i="51"/>
  <c r="C47" i="51" s="1"/>
  <c r="H38" i="33" s="1"/>
  <c r="L38" i="33" s="1"/>
  <c r="M38" i="33"/>
  <c r="O25" i="51"/>
  <c r="C44" i="51" s="1"/>
  <c r="H35" i="33" s="1"/>
  <c r="L35" i="33" s="1"/>
  <c r="M35" i="33"/>
  <c r="O13" i="50"/>
  <c r="N19" i="39"/>
  <c r="O19" i="43"/>
  <c r="P24" i="39"/>
  <c r="P22" i="39"/>
  <c r="O13" i="40"/>
  <c r="O30" i="51"/>
  <c r="C49" i="51" s="1"/>
  <c r="H40" i="33" s="1"/>
  <c r="L40" i="33" s="1"/>
  <c r="M40" i="33"/>
  <c r="K19" i="48"/>
  <c r="N25" i="51"/>
  <c r="O23" i="51"/>
  <c r="C42" i="51" s="1"/>
  <c r="H33" i="33" s="1"/>
  <c r="L33" i="33" s="1"/>
  <c r="M33" i="33"/>
  <c r="P17" i="39"/>
  <c r="N17" i="51"/>
  <c r="N21" i="43"/>
  <c r="O23" i="42"/>
  <c r="O17" i="51"/>
  <c r="C36" i="51" s="1"/>
  <c r="H27" i="33" s="1"/>
  <c r="L27" i="33" s="1"/>
  <c r="M27" i="33"/>
  <c r="O22" i="42"/>
  <c r="O3" i="50"/>
  <c r="J17" i="48"/>
  <c r="N18" i="51"/>
  <c r="J19" i="48"/>
  <c r="O24" i="51"/>
  <c r="C43" i="51" s="1"/>
  <c r="H34" i="33" s="1"/>
  <c r="L34" i="33" s="1"/>
  <c r="M34" i="33"/>
  <c r="O21" i="43"/>
  <c r="K16" i="48"/>
  <c r="P16" i="39"/>
  <c r="N23" i="51"/>
  <c r="N20" i="43"/>
  <c r="O18" i="43"/>
  <c r="O3" i="42"/>
  <c r="N22" i="51"/>
  <c r="N24" i="51"/>
  <c r="N28" i="51"/>
  <c r="O20" i="51"/>
  <c r="C39" i="51"/>
  <c r="H30" i="33" s="1"/>
  <c r="L30" i="33" s="1"/>
  <c r="M30" i="33"/>
  <c r="N21" i="39"/>
  <c r="N25" i="33"/>
  <c r="S3" i="48" a="1"/>
  <c r="S3" i="48" s="1"/>
  <c r="S5" i="48" l="1"/>
  <c r="S4" i="48"/>
  <c r="L18" i="48" l="1"/>
  <c r="C26" i="48" s="1"/>
  <c r="H6" i="33" s="1"/>
  <c r="L6" i="33" s="1"/>
  <c r="L15" i="48"/>
  <c r="C23" i="48" s="1"/>
  <c r="H3" i="33" s="1"/>
  <c r="L3" i="33" s="1"/>
  <c r="L16" i="48"/>
  <c r="C24" i="48" s="1"/>
  <c r="H4" i="33" s="1"/>
  <c r="L4" i="33" s="1"/>
  <c r="M6" i="33"/>
  <c r="M3" i="33"/>
  <c r="M4" i="33"/>
  <c r="L17" i="48"/>
  <c r="C25" i="48" s="1"/>
  <c r="H5" i="33" s="1"/>
  <c r="L5" i="33" s="1"/>
  <c r="M5" i="33"/>
  <c r="L19" i="48"/>
  <c r="C27" i="48" s="1"/>
  <c r="H7" i="33" s="1"/>
  <c r="L7" i="33" s="1"/>
  <c r="M7" i="33"/>
  <c r="N2" i="33"/>
  <c r="AF16" i="48"/>
  <c r="AF23" i="48"/>
  <c r="AF11" i="48"/>
  <c r="AF3" i="48"/>
  <c r="AF22" i="48"/>
  <c r="AF5" i="48"/>
  <c r="AF12" i="48"/>
  <c r="AF7" i="48"/>
  <c r="AF21" i="48"/>
  <c r="AF18" i="48"/>
  <c r="AF8" i="48"/>
  <c r="AF9" i="48"/>
  <c r="AF26" i="48"/>
  <c r="AF6" i="48"/>
  <c r="AF10" i="48"/>
  <c r="AF19" i="48"/>
  <c r="AF15" i="48"/>
  <c r="AF13" i="48"/>
  <c r="AF17" i="48"/>
  <c r="AF20" i="48"/>
  <c r="AF14" i="48"/>
  <c r="AF25" i="48"/>
  <c r="AF4" i="48"/>
  <c r="AF24" i="48"/>
  <c r="W3" i="43" a="1"/>
  <c r="W4" i="43" s="1"/>
  <c r="W3" i="43" l="1"/>
  <c r="W5" i="43"/>
  <c r="P18" i="43" l="1"/>
  <c r="C28" i="43" s="1"/>
  <c r="H11" i="33" s="1"/>
  <c r="L11" i="33" s="1"/>
  <c r="P19" i="43"/>
  <c r="C29" i="43" s="1"/>
  <c r="H12" i="33" s="1"/>
  <c r="L12" i="33" s="1"/>
  <c r="P16" i="43"/>
  <c r="C26" i="43" s="1"/>
  <c r="H9" i="33" s="1"/>
  <c r="L9" i="33" s="1"/>
  <c r="M11" i="33"/>
  <c r="M12" i="33"/>
  <c r="M9" i="33"/>
  <c r="P15" i="43"/>
  <c r="C25" i="43" s="1"/>
  <c r="H8" i="33" s="1"/>
  <c r="L8" i="33" s="1"/>
  <c r="M8" i="33"/>
  <c r="P17" i="43"/>
  <c r="C27" i="43" s="1"/>
  <c r="H10" i="33" s="1"/>
  <c r="L10" i="33" s="1"/>
  <c r="M10" i="33"/>
  <c r="P20" i="43"/>
  <c r="C30" i="43" s="1"/>
  <c r="H13" i="33" s="1"/>
  <c r="L13" i="33" s="1"/>
  <c r="M13" i="33"/>
  <c r="P21" i="43"/>
  <c r="C31" i="43" s="1"/>
  <c r="H14" i="33" s="1"/>
  <c r="L14" i="33" s="1"/>
  <c r="M14" i="33"/>
  <c r="N8" i="33"/>
  <c r="AJ8" i="43"/>
  <c r="AJ62" i="43"/>
  <c r="AJ10" i="43"/>
  <c r="AJ58" i="43"/>
  <c r="AJ61" i="43"/>
  <c r="AJ56" i="43"/>
  <c r="AJ4" i="43"/>
  <c r="AJ22" i="43"/>
  <c r="AJ33" i="43"/>
  <c r="AJ7" i="43"/>
  <c r="AJ59" i="43"/>
  <c r="AJ50" i="43"/>
  <c r="AJ52" i="43"/>
  <c r="AJ43" i="43"/>
  <c r="AJ30" i="43"/>
  <c r="AJ28" i="43"/>
  <c r="AJ25" i="43"/>
  <c r="AJ31" i="43"/>
  <c r="AJ24" i="43"/>
  <c r="AJ18" i="43"/>
  <c r="AJ17" i="43"/>
  <c r="AJ3" i="43"/>
  <c r="AJ27" i="43"/>
  <c r="AJ44" i="43"/>
  <c r="AJ23" i="43"/>
  <c r="AJ48" i="43"/>
  <c r="AJ41" i="43"/>
  <c r="AJ47" i="43"/>
  <c r="AJ21" i="43"/>
  <c r="AJ42" i="43"/>
  <c r="AJ11" i="43"/>
  <c r="AJ45" i="43"/>
  <c r="AJ12" i="43"/>
  <c r="AJ35" i="43"/>
  <c r="AJ57" i="43"/>
  <c r="AJ9" i="43"/>
  <c r="AJ13" i="43"/>
  <c r="AJ36" i="43"/>
  <c r="AJ6" i="43"/>
  <c r="AJ15" i="43"/>
  <c r="AJ60" i="43"/>
  <c r="AJ49" i="43"/>
  <c r="AJ63" i="43"/>
  <c r="AJ19" i="43"/>
  <c r="AJ51" i="43"/>
  <c r="AJ29" i="43"/>
  <c r="AJ16" i="43"/>
  <c r="AJ46" i="43"/>
  <c r="AJ37" i="43"/>
  <c r="AJ32" i="43"/>
  <c r="AJ34" i="43"/>
  <c r="AJ20" i="43"/>
  <c r="AJ55" i="43"/>
  <c r="AJ65" i="43"/>
  <c r="AJ14" i="43"/>
  <c r="AJ40" i="43"/>
  <c r="AJ38" i="43"/>
  <c r="AJ5" i="43"/>
  <c r="AJ64" i="43"/>
  <c r="AJ54" i="43"/>
  <c r="AJ39" i="43"/>
  <c r="AJ26" i="43"/>
  <c r="AJ53" i="43"/>
  <c r="W3" i="51" a="1"/>
  <c r="W3" i="51" s="1"/>
  <c r="W4" i="51" l="1"/>
  <c r="W5" i="51"/>
  <c r="P27" i="51" l="1"/>
  <c r="P29" i="51"/>
  <c r="AJ203" i="51"/>
  <c r="AJ57" i="51"/>
  <c r="AJ195" i="51"/>
  <c r="AJ131" i="51"/>
  <c r="AJ121" i="51"/>
  <c r="AJ54" i="51"/>
  <c r="AJ157" i="51"/>
  <c r="AJ15" i="51"/>
  <c r="AJ125" i="51"/>
  <c r="AJ17" i="51"/>
  <c r="AJ11" i="51"/>
  <c r="AJ231" i="51"/>
  <c r="AJ62" i="51"/>
  <c r="AJ159" i="51"/>
  <c r="AJ233" i="51"/>
  <c r="AJ58" i="51"/>
  <c r="AJ138" i="51"/>
  <c r="AJ20" i="51"/>
  <c r="AJ202" i="51"/>
  <c r="AJ140" i="51"/>
  <c r="AJ14" i="51"/>
  <c r="AJ216" i="51"/>
  <c r="AJ24" i="51"/>
  <c r="AJ132" i="51"/>
  <c r="AJ34" i="51"/>
  <c r="AJ49" i="51"/>
  <c r="AJ111" i="51"/>
  <c r="AJ226" i="51"/>
  <c r="AJ239" i="51"/>
  <c r="AJ168" i="51"/>
  <c r="AJ207" i="51"/>
  <c r="AJ33" i="51"/>
  <c r="P15" i="51"/>
  <c r="AJ80" i="51"/>
  <c r="AJ234" i="51"/>
  <c r="AJ126" i="51"/>
  <c r="AJ36" i="51"/>
  <c r="AJ37" i="51"/>
  <c r="AJ252" i="51"/>
  <c r="AJ114" i="51"/>
  <c r="AJ106" i="51"/>
  <c r="AJ129" i="51"/>
  <c r="AJ52" i="51"/>
  <c r="AJ141" i="51"/>
  <c r="AJ242" i="51"/>
  <c r="AJ78" i="51"/>
  <c r="AJ215" i="51"/>
  <c r="AJ56" i="51"/>
  <c r="P25" i="51"/>
  <c r="AJ210" i="51"/>
  <c r="AJ171" i="51"/>
  <c r="AJ147" i="51"/>
  <c r="AJ193" i="51"/>
  <c r="AJ199" i="51"/>
  <c r="AJ200" i="51"/>
  <c r="AJ221" i="51"/>
  <c r="AJ142" i="51"/>
  <c r="AJ192" i="51"/>
  <c r="AJ186" i="51"/>
  <c r="AJ244" i="51"/>
  <c r="AJ213" i="51"/>
  <c r="AJ161" i="51"/>
  <c r="AJ12" i="51"/>
  <c r="P23" i="51"/>
  <c r="AJ229" i="51"/>
  <c r="AJ133" i="51"/>
  <c r="AJ119" i="51"/>
  <c r="AJ143" i="51"/>
  <c r="AJ65" i="51"/>
  <c r="AJ94" i="51"/>
  <c r="AJ250" i="51"/>
  <c r="AJ144" i="51"/>
  <c r="AJ92" i="51"/>
  <c r="AJ253" i="51"/>
  <c r="AJ86" i="51"/>
  <c r="AJ98" i="51"/>
  <c r="AJ31" i="51"/>
  <c r="AJ176" i="51"/>
  <c r="AJ256" i="51"/>
  <c r="P30" i="51"/>
  <c r="AJ117" i="51"/>
  <c r="AJ175" i="51"/>
  <c r="AJ130" i="51"/>
  <c r="AJ113" i="51"/>
  <c r="AJ101" i="51"/>
  <c r="AJ43" i="51"/>
  <c r="AJ248" i="51"/>
  <c r="AJ135" i="51"/>
  <c r="AJ120" i="51"/>
  <c r="AJ247" i="51"/>
  <c r="AJ211" i="51"/>
  <c r="AJ105" i="51"/>
  <c r="AJ7" i="51"/>
  <c r="AJ197" i="51"/>
  <c r="AJ4" i="51"/>
  <c r="AJ196" i="51"/>
  <c r="AJ146" i="51"/>
  <c r="AJ174" i="51"/>
  <c r="AJ72" i="51"/>
  <c r="AJ165" i="51"/>
  <c r="AJ110" i="51"/>
  <c r="AJ170" i="51"/>
  <c r="AJ214" i="51"/>
  <c r="AJ183" i="51"/>
  <c r="P16" i="51"/>
  <c r="AJ235" i="51"/>
  <c r="AJ249" i="51"/>
  <c r="AJ35" i="51"/>
  <c r="AJ3" i="51"/>
  <c r="AJ19" i="51"/>
  <c r="AJ122" i="51"/>
  <c r="AJ61" i="51"/>
  <c r="AJ88" i="51"/>
  <c r="AJ127" i="51"/>
  <c r="AJ75" i="51"/>
  <c r="AJ150" i="51"/>
  <c r="AJ74" i="51"/>
  <c r="AJ236" i="51"/>
  <c r="AJ219" i="51"/>
  <c r="AJ81" i="51"/>
  <c r="P19" i="51"/>
  <c r="P17" i="51"/>
  <c r="AJ228" i="51"/>
  <c r="AJ44" i="51"/>
  <c r="AJ29" i="51"/>
  <c r="AJ16" i="51"/>
  <c r="AJ102" i="51"/>
  <c r="AJ155" i="51"/>
  <c r="AJ208" i="51"/>
  <c r="AJ23" i="51"/>
  <c r="AJ83" i="51"/>
  <c r="AJ243" i="51"/>
  <c r="AJ154" i="51"/>
  <c r="AJ70" i="51"/>
  <c r="AJ6" i="51"/>
  <c r="AJ162" i="51"/>
  <c r="AJ18" i="51"/>
  <c r="AJ232" i="51"/>
  <c r="AJ38" i="51"/>
  <c r="AJ32" i="51"/>
  <c r="AJ53" i="51"/>
  <c r="AJ180" i="51"/>
  <c r="AJ91" i="51"/>
  <c r="AJ115" i="51"/>
  <c r="AJ237" i="51"/>
  <c r="AJ109" i="51"/>
  <c r="AJ172" i="51"/>
  <c r="AJ151" i="51"/>
  <c r="AJ27" i="51"/>
  <c r="AJ148" i="51"/>
  <c r="AJ10" i="51"/>
  <c r="AJ163" i="51"/>
  <c r="AJ41" i="51"/>
  <c r="AJ177" i="51"/>
  <c r="P24" i="51"/>
  <c r="AJ96" i="51"/>
  <c r="AJ173" i="51"/>
  <c r="AJ124" i="51"/>
  <c r="AJ9" i="51"/>
  <c r="AJ190" i="51"/>
  <c r="AJ8" i="51"/>
  <c r="AJ76" i="51"/>
  <c r="AJ97" i="51"/>
  <c r="AJ60" i="51"/>
  <c r="AJ77" i="51"/>
  <c r="AJ123" i="51"/>
  <c r="AJ194" i="51"/>
  <c r="AJ103" i="51"/>
  <c r="AJ82" i="51"/>
  <c r="AJ90" i="51"/>
  <c r="AJ134" i="51"/>
  <c r="AJ45" i="51"/>
  <c r="P20" i="51"/>
  <c r="AJ112" i="51"/>
  <c r="AJ89" i="51"/>
  <c r="AJ217" i="51"/>
  <c r="AJ30" i="51"/>
  <c r="AJ145" i="51"/>
  <c r="AJ22" i="51"/>
  <c r="AJ245" i="51"/>
  <c r="AJ59" i="51"/>
  <c r="AJ48" i="51"/>
  <c r="AJ137" i="51"/>
  <c r="AJ93" i="51"/>
  <c r="AJ116" i="51"/>
  <c r="AJ251" i="51"/>
  <c r="AJ187" i="51"/>
  <c r="AJ204" i="51"/>
  <c r="AJ209" i="51"/>
  <c r="AJ95" i="51"/>
  <c r="AJ100" i="51"/>
  <c r="AJ51" i="51"/>
  <c r="P28" i="51"/>
  <c r="AJ184" i="51"/>
  <c r="AJ181" i="51"/>
  <c r="AJ201" i="51"/>
  <c r="AJ169" i="51"/>
  <c r="AJ108" i="51"/>
  <c r="AJ220" i="51"/>
  <c r="AJ68" i="51"/>
  <c r="AJ26" i="51"/>
  <c r="AJ225" i="51"/>
  <c r="AJ212" i="51"/>
  <c r="AJ47" i="51"/>
  <c r="AJ25" i="51"/>
  <c r="AJ85" i="51"/>
  <c r="AJ218" i="51"/>
  <c r="AJ227" i="51"/>
  <c r="AJ13" i="51"/>
  <c r="AJ67" i="51"/>
  <c r="P22" i="51"/>
  <c r="AJ118" i="51"/>
  <c r="AJ205" i="51"/>
  <c r="AJ64" i="51"/>
  <c r="AJ223" i="51"/>
  <c r="AJ39" i="51"/>
  <c r="AJ42" i="51"/>
  <c r="AJ149" i="51"/>
  <c r="AJ230" i="51"/>
  <c r="AJ63" i="51"/>
  <c r="AJ136" i="51"/>
  <c r="AJ259" i="51"/>
  <c r="AJ160" i="51"/>
  <c r="AJ71" i="51"/>
  <c r="AJ66" i="51"/>
  <c r="AJ258" i="51"/>
  <c r="AJ179" i="51"/>
  <c r="AJ87" i="51"/>
  <c r="P21" i="51"/>
  <c r="AJ28" i="51"/>
  <c r="AJ128" i="51"/>
  <c r="AJ84" i="51"/>
  <c r="AJ257" i="51"/>
  <c r="AJ224" i="51"/>
  <c r="AJ198" i="51"/>
  <c r="AJ153" i="51"/>
  <c r="AJ167" i="51"/>
  <c r="AJ107" i="51"/>
  <c r="AJ166" i="51"/>
  <c r="AJ5" i="51"/>
  <c r="AJ79" i="51"/>
  <c r="AJ156" i="51"/>
  <c r="AJ158" i="51"/>
  <c r="AJ191" i="51"/>
  <c r="P18" i="51"/>
  <c r="AJ40" i="51"/>
  <c r="AJ152" i="51"/>
  <c r="AJ73" i="51"/>
  <c r="AJ178" i="51"/>
  <c r="AJ255" i="51"/>
  <c r="AJ46" i="51"/>
  <c r="AJ164" i="51"/>
  <c r="AJ246" i="51"/>
  <c r="AJ240" i="51"/>
  <c r="P26" i="51"/>
  <c r="AJ241" i="51"/>
  <c r="AJ139" i="51"/>
  <c r="AJ99" i="51"/>
  <c r="AJ182" i="51"/>
  <c r="AJ69" i="51"/>
  <c r="AJ55" i="51"/>
  <c r="AJ238" i="51"/>
  <c r="AJ50" i="51"/>
  <c r="AJ222" i="51"/>
  <c r="AJ104" i="51"/>
  <c r="AJ189" i="51"/>
  <c r="AJ185" i="51"/>
  <c r="AJ21" i="51"/>
  <c r="AJ188" i="51"/>
  <c r="AJ254" i="51"/>
  <c r="AJ206" i="5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<sst xmlns="http://schemas.openxmlformats.org/spreadsheetml/2006/main" count="520" uniqueCount="140">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</sst>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29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-3.4010308891797164E-4</c:v>
                </c:pt>
                <c:pt idx="1">
                  <c:v>-3.4010308891797164E-4</c:v>
                </c:pt>
                <c:pt idx="2">
                  <c:v>-3.4010308891797164E-4</c:v>
                </c:pt>
                <c:pt idx="3">
                  <c:v>-3.4010308891797164E-4</c:v>
                </c:pt>
                <c:pt idx="4">
                  <c:v>-3.4010308891797164E-4</c:v>
                </c:pt>
                <c:pt idx="5">
                  <c:v>-3.4010308891797164E-4</c:v>
                </c:pt>
                <c:pt idx="6">
                  <c:v>-3.4010308891797164E-4</c:v>
                </c:pt>
                <c:pt idx="7">
                  <c:v>-3.4010308891797164E-4</c:v>
                </c:pt>
                <c:pt idx="8">
                  <c:v>-3.4010308891797164E-4</c:v>
                </c:pt>
                <c:pt idx="9">
                  <c:v>-3.4010308891797164E-4</c:v>
                </c:pt>
                <c:pt idx="10">
                  <c:v>-3.4010308891797164E-4</c:v>
                </c:pt>
                <c:pt idx="11">
                  <c:v>-3.4010308891797164E-4</c:v>
                </c:pt>
                <c:pt idx="12">
                  <c:v>-3.4010308891797164E-4</c:v>
                </c:pt>
                <c:pt idx="13">
                  <c:v>-3.4010308891797164E-4</c:v>
                </c:pt>
                <c:pt idx="14">
                  <c:v>-3.4010308891797164E-4</c:v>
                </c:pt>
                <c:pt idx="15">
                  <c:v>-3.4010308891797164E-4</c:v>
                </c:pt>
                <c:pt idx="16">
                  <c:v>-3.4010308891797164E-4</c:v>
                </c:pt>
                <c:pt idx="17">
                  <c:v>-3.4010308891797164E-4</c:v>
                </c:pt>
                <c:pt idx="18">
                  <c:v>-3.4010308891797164E-4</c:v>
                </c:pt>
                <c:pt idx="19">
                  <c:v>-3.4010308891797164E-4</c:v>
                </c:pt>
                <c:pt idx="20">
                  <c:v>-3.4010308891797164E-4</c:v>
                </c:pt>
                <c:pt idx="21">
                  <c:v>-3.4010308891797164E-4</c:v>
                </c:pt>
                <c:pt idx="22">
                  <c:v>-3.4010308891797164E-4</c:v>
                </c:pt>
                <c:pt idx="23">
                  <c:v>-3.4010308891797164E-4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-3.6911984762686453E-4</c:v>
                </c:pt>
                <c:pt idx="1">
                  <c:v>-3.6724779867790372E-4</c:v>
                </c:pt>
                <c:pt idx="2">
                  <c:v>-3.6537574972894286E-4</c:v>
                </c:pt>
                <c:pt idx="3">
                  <c:v>-3.6350370077998205E-4</c:v>
                </c:pt>
                <c:pt idx="4">
                  <c:v>-3.6163165183102124E-4</c:v>
                </c:pt>
                <c:pt idx="5">
                  <c:v>-3.5601550498413871E-4</c:v>
                </c:pt>
                <c:pt idx="6">
                  <c:v>-3.541434560351779E-4</c:v>
                </c:pt>
                <c:pt idx="7">
                  <c:v>-3.5227140708621709E-4</c:v>
                </c:pt>
                <c:pt idx="8">
                  <c:v>-3.5039935813725622E-4</c:v>
                </c:pt>
                <c:pt idx="9">
                  <c:v>-3.4852730918829541E-4</c:v>
                </c:pt>
                <c:pt idx="10">
                  <c:v>-3.4291116234141293E-4</c:v>
                </c:pt>
                <c:pt idx="11">
                  <c:v>-3.4103911339245212E-4</c:v>
                </c:pt>
                <c:pt idx="12">
                  <c:v>-3.3916706444349126E-4</c:v>
                </c:pt>
                <c:pt idx="13">
                  <c:v>-3.3729501549453045E-4</c:v>
                </c:pt>
                <c:pt idx="14">
                  <c:v>-3.3542296654556964E-4</c:v>
                </c:pt>
                <c:pt idx="15">
                  <c:v>-3.2980681969868716E-4</c:v>
                </c:pt>
                <c:pt idx="16">
                  <c:v>-3.279347707497263E-4</c:v>
                </c:pt>
                <c:pt idx="17">
                  <c:v>-3.2606272180076549E-4</c:v>
                </c:pt>
                <c:pt idx="18">
                  <c:v>-3.2419067285180468E-4</c:v>
                </c:pt>
                <c:pt idx="19">
                  <c:v>-3.2231862390284382E-4</c:v>
                </c:pt>
                <c:pt idx="20">
                  <c:v>-3.1670247705596133E-4</c:v>
                </c:pt>
                <c:pt idx="21">
                  <c:v>-3.1483042810700053E-4</c:v>
                </c:pt>
                <c:pt idx="22">
                  <c:v>-3.1295837915803966E-4</c:v>
                </c:pt>
                <c:pt idx="23">
                  <c:v>-3.1108633020907885E-4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-3.8388248112167917E-4</c:v>
                </c:pt>
                <c:pt idx="1">
                  <c:v>-3.8061202603009633E-4</c:v>
                </c:pt>
                <c:pt idx="2">
                  <c:v>-3.7738692465124729E-4</c:v>
                </c:pt>
                <c:pt idx="3">
                  <c:v>-3.7420717698513184E-4</c:v>
                </c:pt>
                <c:pt idx="4">
                  <c:v>-3.7107278303175008E-4</c:v>
                </c:pt>
                <c:pt idx="5">
                  <c:v>-3.6194172344800697E-4</c:v>
                </c:pt>
                <c:pt idx="6">
                  <c:v>-3.5898874434555993E-4</c:v>
                </c:pt>
                <c:pt idx="7">
                  <c:v>-3.5608111895584665E-4</c:v>
                </c:pt>
                <c:pt idx="8">
                  <c:v>-3.53218847278867E-4</c:v>
                </c:pt>
                <c:pt idx="9">
                  <c:v>-3.5040192931462105E-4</c:v>
                </c:pt>
                <c:pt idx="10">
                  <c:v>-3.422232976982853E-4</c:v>
                </c:pt>
                <c:pt idx="11">
                  <c:v>-3.3958779458497412E-4</c:v>
                </c:pt>
                <c:pt idx="12">
                  <c:v>-3.3699764518439664E-4</c:v>
                </c:pt>
                <c:pt idx="13">
                  <c:v>-3.344528494965528E-4</c:v>
                </c:pt>
                <c:pt idx="14">
                  <c:v>-3.319534075214426E-4</c:v>
                </c:pt>
                <c:pt idx="15">
                  <c:v>-3.2472720387251433E-4</c:v>
                </c:pt>
                <c:pt idx="16">
                  <c:v>-3.224091767483389E-4</c:v>
                </c:pt>
                <c:pt idx="17">
                  <c:v>-3.2013650333689723E-4</c:v>
                </c:pt>
                <c:pt idx="18">
                  <c:v>-3.1790918363818914E-4</c:v>
                </c:pt>
                <c:pt idx="19">
                  <c:v>-3.1572721765221479E-4</c:v>
                </c:pt>
                <c:pt idx="20">
                  <c:v>-3.0945344197069388E-4</c:v>
                </c:pt>
                <c:pt idx="21">
                  <c:v>-3.0745289083565426E-4</c:v>
                </c:pt>
                <c:pt idx="22">
                  <c:v>-3.0549769341334839E-4</c:v>
                </c:pt>
                <c:pt idx="23">
                  <c:v>-3.0358784970377611E-4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150272"/>
        <c:axId val="654152064"/>
      </c:lineChart>
      <c:dateAx>
        <c:axId val="6541502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4152064"/>
        <c:crosses val="autoZero"/>
        <c:auto val="1"/>
        <c:lblOffset val="100"/>
        <c:baseTimeUnit val="days"/>
      </c:dateAx>
      <c:valAx>
        <c:axId val="6541520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415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4.5846831110142415E-4</c:v>
                </c:pt>
                <c:pt idx="1">
                  <c:v>4.5846831110142415E-4</c:v>
                </c:pt>
                <c:pt idx="2">
                  <c:v>4.5846831110142415E-4</c:v>
                </c:pt>
                <c:pt idx="3">
                  <c:v>4.5846831110142415E-4</c:v>
                </c:pt>
                <c:pt idx="4">
                  <c:v>4.5846831110142415E-4</c:v>
                </c:pt>
                <c:pt idx="5">
                  <c:v>4.5846831110142415E-4</c:v>
                </c:pt>
                <c:pt idx="6">
                  <c:v>4.5846831110142415E-4</c:v>
                </c:pt>
                <c:pt idx="7">
                  <c:v>4.5846831110142415E-4</c:v>
                </c:pt>
                <c:pt idx="8">
                  <c:v>4.5846831110142415E-4</c:v>
                </c:pt>
                <c:pt idx="9">
                  <c:v>4.5846831110142415E-4</c:v>
                </c:pt>
                <c:pt idx="10">
                  <c:v>4.5846831110142415E-4</c:v>
                </c:pt>
                <c:pt idx="11">
                  <c:v>4.5846831110142415E-4</c:v>
                </c:pt>
                <c:pt idx="12">
                  <c:v>4.5846831110142415E-4</c:v>
                </c:pt>
                <c:pt idx="13">
                  <c:v>4.5846831110142415E-4</c:v>
                </c:pt>
                <c:pt idx="14">
                  <c:v>4.5846831110142415E-4</c:v>
                </c:pt>
                <c:pt idx="15">
                  <c:v>4.5846831110142415E-4</c:v>
                </c:pt>
                <c:pt idx="16">
                  <c:v>4.5846831110142415E-4</c:v>
                </c:pt>
                <c:pt idx="17">
                  <c:v>4.5846831110142415E-4</c:v>
                </c:pt>
                <c:pt idx="18">
                  <c:v>4.5846831110142415E-4</c:v>
                </c:pt>
                <c:pt idx="19">
                  <c:v>4.5846831110142415E-4</c:v>
                </c:pt>
                <c:pt idx="20">
                  <c:v>4.5846831110142415E-4</c:v>
                </c:pt>
                <c:pt idx="21">
                  <c:v>4.5846831110142415E-4</c:v>
                </c:pt>
                <c:pt idx="22">
                  <c:v>4.5846831110142415E-4</c:v>
                </c:pt>
                <c:pt idx="23">
                  <c:v>4.5846831110142415E-4</c:v>
                </c:pt>
                <c:pt idx="24">
                  <c:v>4.5846831110142415E-4</c:v>
                </c:pt>
                <c:pt idx="25">
                  <c:v>4.5846831110142415E-4</c:v>
                </c:pt>
                <c:pt idx="26">
                  <c:v>4.5846831110142415E-4</c:v>
                </c:pt>
                <c:pt idx="27">
                  <c:v>4.5846831110142415E-4</c:v>
                </c:pt>
                <c:pt idx="28">
                  <c:v>4.5846831110142415E-4</c:v>
                </c:pt>
                <c:pt idx="29">
                  <c:v>4.5846831110142415E-4</c:v>
                </c:pt>
                <c:pt idx="30">
                  <c:v>4.5846831110142415E-4</c:v>
                </c:pt>
                <c:pt idx="31">
                  <c:v>4.5846831110142415E-4</c:v>
                </c:pt>
                <c:pt idx="32">
                  <c:v>4.5846831110142415E-4</c:v>
                </c:pt>
                <c:pt idx="33">
                  <c:v>4.5846831110142415E-4</c:v>
                </c:pt>
                <c:pt idx="34">
                  <c:v>4.5846831110142415E-4</c:v>
                </c:pt>
                <c:pt idx="35">
                  <c:v>4.5846831110142415E-4</c:v>
                </c:pt>
                <c:pt idx="36">
                  <c:v>4.5846831110142415E-4</c:v>
                </c:pt>
                <c:pt idx="37">
                  <c:v>4.5846831110142415E-4</c:v>
                </c:pt>
                <c:pt idx="38">
                  <c:v>4.5846831110142415E-4</c:v>
                </c:pt>
                <c:pt idx="39">
                  <c:v>4.5846831110142415E-4</c:v>
                </c:pt>
                <c:pt idx="40">
                  <c:v>4.5846831110142415E-4</c:v>
                </c:pt>
                <c:pt idx="41">
                  <c:v>4.5846831110142415E-4</c:v>
                </c:pt>
                <c:pt idx="42">
                  <c:v>4.5846831110142415E-4</c:v>
                </c:pt>
                <c:pt idx="43">
                  <c:v>4.5846831110142415E-4</c:v>
                </c:pt>
                <c:pt idx="44">
                  <c:v>4.5846831110142415E-4</c:v>
                </c:pt>
                <c:pt idx="45">
                  <c:v>4.5846831110142415E-4</c:v>
                </c:pt>
                <c:pt idx="46">
                  <c:v>4.5846831110142415E-4</c:v>
                </c:pt>
                <c:pt idx="47">
                  <c:v>4.5846831110142415E-4</c:v>
                </c:pt>
                <c:pt idx="48">
                  <c:v>4.5846831110142415E-4</c:v>
                </c:pt>
                <c:pt idx="49">
                  <c:v>4.5846831110142415E-4</c:v>
                </c:pt>
                <c:pt idx="50">
                  <c:v>4.5846831110142415E-4</c:v>
                </c:pt>
                <c:pt idx="51">
                  <c:v>4.5846831110142415E-4</c:v>
                </c:pt>
                <c:pt idx="52">
                  <c:v>4.5846831110142415E-4</c:v>
                </c:pt>
                <c:pt idx="53">
                  <c:v>4.5846831110142415E-4</c:v>
                </c:pt>
                <c:pt idx="54">
                  <c:v>4.5846831110142415E-4</c:v>
                </c:pt>
                <c:pt idx="55">
                  <c:v>4.5846831110142415E-4</c:v>
                </c:pt>
                <c:pt idx="56">
                  <c:v>4.5846831110142415E-4</c:v>
                </c:pt>
                <c:pt idx="57">
                  <c:v>4.5846831110142415E-4</c:v>
                </c:pt>
                <c:pt idx="58">
                  <c:v>4.5846831110142415E-4</c:v>
                </c:pt>
                <c:pt idx="59">
                  <c:v>4.5846831110142415E-4</c:v>
                </c:pt>
                <c:pt idx="60">
                  <c:v>4.5846831110142415E-4</c:v>
                </c:pt>
                <c:pt idx="61">
                  <c:v>4.5846831110142415E-4</c:v>
                </c:pt>
                <c:pt idx="62">
                  <c:v>4.5846831110142415E-4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3.6860145429353094E-4</c:v>
                </c:pt>
                <c:pt idx="1">
                  <c:v>3.7047368047702869E-4</c:v>
                </c:pt>
                <c:pt idx="2">
                  <c:v>3.723459066605265E-4</c:v>
                </c:pt>
                <c:pt idx="3">
                  <c:v>3.7421813284402425E-4</c:v>
                </c:pt>
                <c:pt idx="4">
                  <c:v>3.7609035902752205E-4</c:v>
                </c:pt>
                <c:pt idx="5">
                  <c:v>3.8170703757801536E-4</c:v>
                </c:pt>
                <c:pt idx="6">
                  <c:v>3.8357926376151317E-4</c:v>
                </c:pt>
                <c:pt idx="7">
                  <c:v>3.8545148994501092E-4</c:v>
                </c:pt>
                <c:pt idx="8">
                  <c:v>3.8732371612850873E-4</c:v>
                </c:pt>
                <c:pt idx="9">
                  <c:v>3.8919594231200648E-4</c:v>
                </c:pt>
                <c:pt idx="10">
                  <c:v>3.9481262086249984E-4</c:v>
                </c:pt>
                <c:pt idx="11">
                  <c:v>3.9668484704599759E-4</c:v>
                </c:pt>
                <c:pt idx="12">
                  <c:v>3.985570732294954E-4</c:v>
                </c:pt>
                <c:pt idx="13">
                  <c:v>4.0042929941299315E-4</c:v>
                </c:pt>
                <c:pt idx="14">
                  <c:v>4.023015255964909E-4</c:v>
                </c:pt>
                <c:pt idx="15">
                  <c:v>4.0791820414698426E-4</c:v>
                </c:pt>
                <c:pt idx="16">
                  <c:v>4.0979043033048201E-4</c:v>
                </c:pt>
                <c:pt idx="17">
                  <c:v>4.1166265651397982E-4</c:v>
                </c:pt>
                <c:pt idx="18">
                  <c:v>4.1353488269747757E-4</c:v>
                </c:pt>
                <c:pt idx="19">
                  <c:v>4.1540710888097538E-4</c:v>
                </c:pt>
                <c:pt idx="20">
                  <c:v>4.2102378743146869E-4</c:v>
                </c:pt>
                <c:pt idx="21">
                  <c:v>4.2289601361496649E-4</c:v>
                </c:pt>
                <c:pt idx="22">
                  <c:v>4.2476823979846424E-4</c:v>
                </c:pt>
                <c:pt idx="23">
                  <c:v>4.2664046598196205E-4</c:v>
                </c:pt>
                <c:pt idx="24">
                  <c:v>4.285126921654598E-4</c:v>
                </c:pt>
                <c:pt idx="25">
                  <c:v>4.3412937071595311E-4</c:v>
                </c:pt>
                <c:pt idx="26">
                  <c:v>4.3600159689945092E-4</c:v>
                </c:pt>
                <c:pt idx="27">
                  <c:v>4.3787382308294867E-4</c:v>
                </c:pt>
                <c:pt idx="28">
                  <c:v>4.3974604926644647E-4</c:v>
                </c:pt>
                <c:pt idx="29">
                  <c:v>4.4161827544994422E-4</c:v>
                </c:pt>
                <c:pt idx="30">
                  <c:v>4.4723495400043759E-4</c:v>
                </c:pt>
                <c:pt idx="31">
                  <c:v>4.4910718018393534E-4</c:v>
                </c:pt>
                <c:pt idx="32">
                  <c:v>4.5097940636743309E-4</c:v>
                </c:pt>
                <c:pt idx="33">
                  <c:v>4.528516325509309E-4</c:v>
                </c:pt>
                <c:pt idx="34">
                  <c:v>4.5472385873442865E-4</c:v>
                </c:pt>
                <c:pt idx="35">
                  <c:v>4.6034053728492201E-4</c:v>
                </c:pt>
                <c:pt idx="36">
                  <c:v>4.6221276346841982E-4</c:v>
                </c:pt>
                <c:pt idx="37">
                  <c:v>4.6408498965191757E-4</c:v>
                </c:pt>
                <c:pt idx="38">
                  <c:v>4.6595721583541532E-4</c:v>
                </c:pt>
                <c:pt idx="39">
                  <c:v>4.6782944201891313E-4</c:v>
                </c:pt>
                <c:pt idx="40">
                  <c:v>4.7344612056940644E-4</c:v>
                </c:pt>
                <c:pt idx="41">
                  <c:v>4.7531834675290424E-4</c:v>
                </c:pt>
                <c:pt idx="42">
                  <c:v>4.7719057293640199E-4</c:v>
                </c:pt>
                <c:pt idx="43">
                  <c:v>4.7906279911989974E-4</c:v>
                </c:pt>
                <c:pt idx="44">
                  <c:v>4.8093502530339755E-4</c:v>
                </c:pt>
                <c:pt idx="45">
                  <c:v>4.8655170385389086E-4</c:v>
                </c:pt>
                <c:pt idx="46">
                  <c:v>4.8842393003738866E-4</c:v>
                </c:pt>
                <c:pt idx="47">
                  <c:v>4.9029615622088647E-4</c:v>
                </c:pt>
                <c:pt idx="48">
                  <c:v>4.9216838240438417E-4</c:v>
                </c:pt>
                <c:pt idx="49">
                  <c:v>4.9404060858788197E-4</c:v>
                </c:pt>
                <c:pt idx="50">
                  <c:v>4.9965728713837528E-4</c:v>
                </c:pt>
                <c:pt idx="51">
                  <c:v>5.0152951332187309E-4</c:v>
                </c:pt>
                <c:pt idx="52">
                  <c:v>5.0340173950537089E-4</c:v>
                </c:pt>
                <c:pt idx="53">
                  <c:v>5.0527396568886859E-4</c:v>
                </c:pt>
                <c:pt idx="54">
                  <c:v>5.071461918723664E-4</c:v>
                </c:pt>
                <c:pt idx="55">
                  <c:v>5.1276287042285981E-4</c:v>
                </c:pt>
                <c:pt idx="56">
                  <c:v>5.1463509660635751E-4</c:v>
                </c:pt>
                <c:pt idx="57">
                  <c:v>5.1650732278985532E-4</c:v>
                </c:pt>
                <c:pt idx="58">
                  <c:v>5.1837954897335312E-4</c:v>
                </c:pt>
                <c:pt idx="59">
                  <c:v>5.2025177515685082E-4</c:v>
                </c:pt>
                <c:pt idx="60">
                  <c:v>5.2586845370734413E-4</c:v>
                </c:pt>
                <c:pt idx="61">
                  <c:v>5.2774067989084193E-4</c:v>
                </c:pt>
                <c:pt idx="62">
                  <c:v>5.2961290607433974E-4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3.7856221630131349E-4</c:v>
                </c:pt>
                <c:pt idx="1">
                  <c:v>3.8003687455502252E-4</c:v>
                </c:pt>
                <c:pt idx="2">
                  <c:v>3.8151769388389283E-4</c:v>
                </c:pt>
                <c:pt idx="3">
                  <c:v>3.8300467428792437E-4</c:v>
                </c:pt>
                <c:pt idx="4">
                  <c:v>3.8449781576711713E-4</c:v>
                </c:pt>
                <c:pt idx="5">
                  <c:v>3.8901420665566288E-4</c:v>
                </c:pt>
                <c:pt idx="6">
                  <c:v>3.9053199243550065E-4</c:v>
                </c:pt>
                <c:pt idx="7">
                  <c:v>3.9205593929049964E-4</c:v>
                </c:pt>
                <c:pt idx="8">
                  <c:v>3.9358604722065981E-4</c:v>
                </c:pt>
                <c:pt idx="9">
                  <c:v>3.9512231622598125E-4</c:v>
                </c:pt>
                <c:pt idx="10">
                  <c:v>3.9976808969291309E-4</c:v>
                </c:pt>
                <c:pt idx="11">
                  <c:v>4.0132900299887948E-4</c:v>
                </c:pt>
                <c:pt idx="12">
                  <c:v>4.0289607738000716E-4</c:v>
                </c:pt>
                <c:pt idx="13">
                  <c:v>4.0446931283629606E-4</c:v>
                </c:pt>
                <c:pt idx="14">
                  <c:v>4.0604870936774624E-4</c:v>
                </c:pt>
                <c:pt idx="15">
                  <c:v>4.1082386541306401E-4</c:v>
                </c:pt>
                <c:pt idx="16">
                  <c:v>4.1242790624515914E-4</c:v>
                </c:pt>
                <c:pt idx="17">
                  <c:v>4.140381081524155E-4</c:v>
                </c:pt>
                <c:pt idx="18">
                  <c:v>4.1565447113483308E-4</c:v>
                </c:pt>
                <c:pt idx="19">
                  <c:v>4.1727699519241188E-4</c:v>
                </c:pt>
                <c:pt idx="20">
                  <c:v>4.2218153381611581E-4</c:v>
                </c:pt>
                <c:pt idx="21">
                  <c:v>4.2382870217433957E-4</c:v>
                </c:pt>
                <c:pt idx="22">
                  <c:v>4.2548203160772455E-4</c:v>
                </c:pt>
                <c:pt idx="23">
                  <c:v>4.2714152211627081E-4</c:v>
                </c:pt>
                <c:pt idx="24">
                  <c:v>4.288071736999783E-4</c:v>
                </c:pt>
                <c:pt idx="25">
                  <c:v>4.3384109490206827E-4</c:v>
                </c:pt>
                <c:pt idx="26">
                  <c:v>4.3553139078642071E-4</c:v>
                </c:pt>
                <c:pt idx="27">
                  <c:v>4.3722784774593443E-4</c:v>
                </c:pt>
                <c:pt idx="28">
                  <c:v>4.3893046578060942E-4</c:v>
                </c:pt>
                <c:pt idx="29">
                  <c:v>4.4063924489044559E-4</c:v>
                </c:pt>
                <c:pt idx="30">
                  <c:v>4.4580254867092155E-4</c:v>
                </c:pt>
                <c:pt idx="31">
                  <c:v>4.4753597208140272E-4</c:v>
                </c:pt>
                <c:pt idx="32">
                  <c:v>4.4927555656704507E-4</c:v>
                </c:pt>
                <c:pt idx="33">
                  <c:v>4.5102130212784869E-4</c:v>
                </c:pt>
                <c:pt idx="34">
                  <c:v>4.5277320876381354E-4</c:v>
                </c:pt>
                <c:pt idx="35">
                  <c:v>4.5806589512267559E-4</c:v>
                </c:pt>
                <c:pt idx="36">
                  <c:v>4.5984244605928539E-4</c:v>
                </c:pt>
                <c:pt idx="37">
                  <c:v>4.6162515807105647E-4</c:v>
                </c:pt>
                <c:pt idx="38">
                  <c:v>4.6341403115798878E-4</c:v>
                </c:pt>
                <c:pt idx="39">
                  <c:v>4.6520906532008236E-4</c:v>
                </c:pt>
                <c:pt idx="40">
                  <c:v>4.7063113425733041E-4</c:v>
                </c:pt>
                <c:pt idx="41">
                  <c:v>4.7245081272006889E-4</c:v>
                </c:pt>
                <c:pt idx="42">
                  <c:v>4.7427665225796865E-4</c:v>
                </c:pt>
                <c:pt idx="43">
                  <c:v>4.7610865287102963E-4</c:v>
                </c:pt>
                <c:pt idx="44">
                  <c:v>4.7794681455925184E-4</c:v>
                </c:pt>
                <c:pt idx="45">
                  <c:v>4.8349826607488599E-4</c:v>
                </c:pt>
                <c:pt idx="46">
                  <c:v>4.853610720637532E-4</c:v>
                </c:pt>
                <c:pt idx="47">
                  <c:v>4.8723003912778159E-4</c:v>
                </c:pt>
                <c:pt idx="48">
                  <c:v>4.891051672669712E-4</c:v>
                </c:pt>
                <c:pt idx="49">
                  <c:v>4.9098645648132215E-4</c:v>
                </c:pt>
                <c:pt idx="50">
                  <c:v>4.9666729057534233E-4</c:v>
                </c:pt>
                <c:pt idx="51">
                  <c:v>4.9857322409033818E-4</c:v>
                </c:pt>
                <c:pt idx="52">
                  <c:v>5.0048531868049535E-4</c:v>
                </c:pt>
                <c:pt idx="53">
                  <c:v>5.0240357434581365E-4</c:v>
                </c:pt>
                <c:pt idx="54">
                  <c:v>5.0432799108629327E-4</c:v>
                </c:pt>
                <c:pt idx="55">
                  <c:v>5.1013820775869939E-4</c:v>
                </c:pt>
                <c:pt idx="56">
                  <c:v>5.1208726879982402E-4</c:v>
                </c:pt>
                <c:pt idx="57">
                  <c:v>5.1404249091610977E-4</c:v>
                </c:pt>
                <c:pt idx="58">
                  <c:v>5.1600387410755686E-4</c:v>
                </c:pt>
                <c:pt idx="59">
                  <c:v>5.1797141837416516E-4</c:v>
                </c:pt>
                <c:pt idx="60">
                  <c:v>5.2391101762495733E-4</c:v>
                </c:pt>
                <c:pt idx="61">
                  <c:v>5.2590320619221064E-4</c:v>
                </c:pt>
                <c:pt idx="62">
                  <c:v>5.2790155583462507E-4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039296"/>
        <c:axId val="654041088"/>
      </c:lineChart>
      <c:dateAx>
        <c:axId val="6540392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4041088"/>
        <c:crosses val="autoZero"/>
        <c:auto val="1"/>
        <c:lblOffset val="100"/>
        <c:baseTimeUnit val="days"/>
      </c:dateAx>
      <c:valAx>
        <c:axId val="654041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4039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1.8210636116242796E-3</c:v>
                </c:pt>
                <c:pt idx="1">
                  <c:v>1.8210636116242796E-3</c:v>
                </c:pt>
                <c:pt idx="2">
                  <c:v>1.8210636116242796E-3</c:v>
                </c:pt>
                <c:pt idx="3">
                  <c:v>1.8210636116242796E-3</c:v>
                </c:pt>
                <c:pt idx="4">
                  <c:v>1.8210636116242796E-3</c:v>
                </c:pt>
                <c:pt idx="5">
                  <c:v>1.8210636116242796E-3</c:v>
                </c:pt>
                <c:pt idx="6">
                  <c:v>1.8210636116242796E-3</c:v>
                </c:pt>
                <c:pt idx="7">
                  <c:v>1.8210636116242796E-3</c:v>
                </c:pt>
                <c:pt idx="8">
                  <c:v>1.8210636116242796E-3</c:v>
                </c:pt>
                <c:pt idx="9">
                  <c:v>1.8210636116242796E-3</c:v>
                </c:pt>
                <c:pt idx="10">
                  <c:v>1.8210636116242796E-3</c:v>
                </c:pt>
                <c:pt idx="11">
                  <c:v>1.8210636116242796E-3</c:v>
                </c:pt>
                <c:pt idx="12">
                  <c:v>1.8210636116242796E-3</c:v>
                </c:pt>
                <c:pt idx="13">
                  <c:v>1.8210636116242796E-3</c:v>
                </c:pt>
                <c:pt idx="14">
                  <c:v>1.8210636116242796E-3</c:v>
                </c:pt>
                <c:pt idx="15">
                  <c:v>1.8210636116242796E-3</c:v>
                </c:pt>
                <c:pt idx="16">
                  <c:v>1.8210636116242796E-3</c:v>
                </c:pt>
                <c:pt idx="17">
                  <c:v>1.8210636116242796E-3</c:v>
                </c:pt>
                <c:pt idx="18">
                  <c:v>1.8210636116242796E-3</c:v>
                </c:pt>
                <c:pt idx="19">
                  <c:v>1.8210636116242796E-3</c:v>
                </c:pt>
                <c:pt idx="20">
                  <c:v>1.8210636116242796E-3</c:v>
                </c:pt>
                <c:pt idx="21">
                  <c:v>1.8210636116242796E-3</c:v>
                </c:pt>
                <c:pt idx="22">
                  <c:v>1.8210636116242796E-3</c:v>
                </c:pt>
                <c:pt idx="23">
                  <c:v>1.8210636116242796E-3</c:v>
                </c:pt>
                <c:pt idx="24">
                  <c:v>1.8210636116242796E-3</c:v>
                </c:pt>
                <c:pt idx="25">
                  <c:v>1.8210636116242796E-3</c:v>
                </c:pt>
                <c:pt idx="26">
                  <c:v>1.8210636116242796E-3</c:v>
                </c:pt>
                <c:pt idx="27">
                  <c:v>1.8210636116242796E-3</c:v>
                </c:pt>
                <c:pt idx="28">
                  <c:v>1.8210636116242796E-3</c:v>
                </c:pt>
                <c:pt idx="29">
                  <c:v>1.8210636116242796E-3</c:v>
                </c:pt>
                <c:pt idx="30">
                  <c:v>1.8210636116242796E-3</c:v>
                </c:pt>
                <c:pt idx="31">
                  <c:v>1.8210636116242796E-3</c:v>
                </c:pt>
                <c:pt idx="32">
                  <c:v>1.8210636116242796E-3</c:v>
                </c:pt>
                <c:pt idx="33">
                  <c:v>1.8210636116242796E-3</c:v>
                </c:pt>
                <c:pt idx="34">
                  <c:v>1.8210636116242796E-3</c:v>
                </c:pt>
                <c:pt idx="35">
                  <c:v>1.8210636116242796E-3</c:v>
                </c:pt>
                <c:pt idx="36">
                  <c:v>1.8210636116242796E-3</c:v>
                </c:pt>
                <c:pt idx="37">
                  <c:v>1.8210636116242796E-3</c:v>
                </c:pt>
                <c:pt idx="38">
                  <c:v>1.8210636116242796E-3</c:v>
                </c:pt>
                <c:pt idx="39">
                  <c:v>1.8210636116242796E-3</c:v>
                </c:pt>
                <c:pt idx="40">
                  <c:v>1.8210636116242796E-3</c:v>
                </c:pt>
                <c:pt idx="41">
                  <c:v>1.8210636116242796E-3</c:v>
                </c:pt>
                <c:pt idx="42">
                  <c:v>1.8210636116242796E-3</c:v>
                </c:pt>
                <c:pt idx="43">
                  <c:v>1.8210636116242796E-3</c:v>
                </c:pt>
                <c:pt idx="44">
                  <c:v>1.8210636116242796E-3</c:v>
                </c:pt>
                <c:pt idx="45">
                  <c:v>1.8210636116242796E-3</c:v>
                </c:pt>
                <c:pt idx="46">
                  <c:v>1.8210636116242796E-3</c:v>
                </c:pt>
                <c:pt idx="47">
                  <c:v>1.8210636116242796E-3</c:v>
                </c:pt>
                <c:pt idx="48">
                  <c:v>1.8210636116242796E-3</c:v>
                </c:pt>
                <c:pt idx="49">
                  <c:v>1.8210636116242796E-3</c:v>
                </c:pt>
                <c:pt idx="50">
                  <c:v>1.8210636116242796E-3</c:v>
                </c:pt>
                <c:pt idx="51">
                  <c:v>1.8210636116242796E-3</c:v>
                </c:pt>
                <c:pt idx="52">
                  <c:v>1.8210636116242796E-3</c:v>
                </c:pt>
                <c:pt idx="53">
                  <c:v>1.8210636116242796E-3</c:v>
                </c:pt>
                <c:pt idx="54">
                  <c:v>1.8210636116242796E-3</c:v>
                </c:pt>
                <c:pt idx="55">
                  <c:v>1.8210636116242796E-3</c:v>
                </c:pt>
                <c:pt idx="56">
                  <c:v>1.8210636116242796E-3</c:v>
                </c:pt>
                <c:pt idx="57">
                  <c:v>1.8210636116242796E-3</c:v>
                </c:pt>
                <c:pt idx="58">
                  <c:v>1.8210636116242796E-3</c:v>
                </c:pt>
                <c:pt idx="59">
                  <c:v>1.8210636116242796E-3</c:v>
                </c:pt>
                <c:pt idx="60">
                  <c:v>1.8210636116242796E-3</c:v>
                </c:pt>
                <c:pt idx="61">
                  <c:v>1.8210636116242796E-3</c:v>
                </c:pt>
                <c:pt idx="62">
                  <c:v>1.8210636116242796E-3</c:v>
                </c:pt>
                <c:pt idx="63">
                  <c:v>1.8210636116242796E-3</c:v>
                </c:pt>
                <c:pt idx="64">
                  <c:v>1.8210636116242796E-3</c:v>
                </c:pt>
                <c:pt idx="65">
                  <c:v>1.8210636116242796E-3</c:v>
                </c:pt>
                <c:pt idx="66">
                  <c:v>1.8210636116242796E-3</c:v>
                </c:pt>
                <c:pt idx="67">
                  <c:v>1.8210636116242796E-3</c:v>
                </c:pt>
                <c:pt idx="68">
                  <c:v>1.8210636116242796E-3</c:v>
                </c:pt>
                <c:pt idx="69">
                  <c:v>1.8210636116242796E-3</c:v>
                </c:pt>
                <c:pt idx="70">
                  <c:v>1.8210636116242796E-3</c:v>
                </c:pt>
                <c:pt idx="71">
                  <c:v>1.8210636116242796E-3</c:v>
                </c:pt>
                <c:pt idx="72">
                  <c:v>1.8210636116242796E-3</c:v>
                </c:pt>
                <c:pt idx="73">
                  <c:v>1.8210636116242796E-3</c:v>
                </c:pt>
                <c:pt idx="74">
                  <c:v>1.8210636116242796E-3</c:v>
                </c:pt>
                <c:pt idx="75">
                  <c:v>1.8210636116242796E-3</c:v>
                </c:pt>
                <c:pt idx="76">
                  <c:v>1.8210636116242796E-3</c:v>
                </c:pt>
                <c:pt idx="77">
                  <c:v>1.8210636116242796E-3</c:v>
                </c:pt>
                <c:pt idx="78">
                  <c:v>1.8210636116242796E-3</c:v>
                </c:pt>
                <c:pt idx="79">
                  <c:v>1.8210636116242796E-3</c:v>
                </c:pt>
                <c:pt idx="80">
                  <c:v>1.8210636116242796E-3</c:v>
                </c:pt>
                <c:pt idx="81">
                  <c:v>1.8210636116242796E-3</c:v>
                </c:pt>
                <c:pt idx="82">
                  <c:v>1.8210636116242796E-3</c:v>
                </c:pt>
                <c:pt idx="83">
                  <c:v>1.8210636116242796E-3</c:v>
                </c:pt>
                <c:pt idx="84">
                  <c:v>1.8210636116242796E-3</c:v>
                </c:pt>
                <c:pt idx="85">
                  <c:v>1.8210636116242796E-3</c:v>
                </c:pt>
                <c:pt idx="86">
                  <c:v>1.8210636116242796E-3</c:v>
                </c:pt>
                <c:pt idx="87">
                  <c:v>1.8210636116242796E-3</c:v>
                </c:pt>
                <c:pt idx="88">
                  <c:v>1.8210636116242796E-3</c:v>
                </c:pt>
                <c:pt idx="89">
                  <c:v>1.8210636116242796E-3</c:v>
                </c:pt>
                <c:pt idx="90">
                  <c:v>1.8210636116242796E-3</c:v>
                </c:pt>
                <c:pt idx="91">
                  <c:v>1.8210636116242796E-3</c:v>
                </c:pt>
                <c:pt idx="92">
                  <c:v>1.8210636116242796E-3</c:v>
                </c:pt>
                <c:pt idx="93">
                  <c:v>1.8210636116242796E-3</c:v>
                </c:pt>
                <c:pt idx="94">
                  <c:v>1.8210636116242796E-3</c:v>
                </c:pt>
                <c:pt idx="95">
                  <c:v>1.8210636116242796E-3</c:v>
                </c:pt>
                <c:pt idx="96">
                  <c:v>1.8210636116242796E-3</c:v>
                </c:pt>
                <c:pt idx="97">
                  <c:v>1.8210636116242796E-3</c:v>
                </c:pt>
                <c:pt idx="98">
                  <c:v>1.8210636116242796E-3</c:v>
                </c:pt>
                <c:pt idx="99">
                  <c:v>1.8210636116242796E-3</c:v>
                </c:pt>
                <c:pt idx="100">
                  <c:v>1.8210636116242796E-3</c:v>
                </c:pt>
                <c:pt idx="101">
                  <c:v>1.8210636116242796E-3</c:v>
                </c:pt>
                <c:pt idx="102">
                  <c:v>1.8210636116242796E-3</c:v>
                </c:pt>
                <c:pt idx="103">
                  <c:v>1.8210636116242796E-3</c:v>
                </c:pt>
                <c:pt idx="104">
                  <c:v>1.8210636116242796E-3</c:v>
                </c:pt>
                <c:pt idx="105">
                  <c:v>1.8210636116242796E-3</c:v>
                </c:pt>
                <c:pt idx="106">
                  <c:v>1.8210636116242796E-3</c:v>
                </c:pt>
                <c:pt idx="107">
                  <c:v>1.8210636116242796E-3</c:v>
                </c:pt>
                <c:pt idx="108">
                  <c:v>1.8210636116242796E-3</c:v>
                </c:pt>
                <c:pt idx="109">
                  <c:v>1.8210636116242796E-3</c:v>
                </c:pt>
                <c:pt idx="110">
                  <c:v>1.8210636116242796E-3</c:v>
                </c:pt>
                <c:pt idx="111">
                  <c:v>1.8210636116242796E-3</c:v>
                </c:pt>
                <c:pt idx="112">
                  <c:v>1.8210636116242796E-3</c:v>
                </c:pt>
                <c:pt idx="113">
                  <c:v>1.8210636116242796E-3</c:v>
                </c:pt>
                <c:pt idx="114">
                  <c:v>1.8210636116242796E-3</c:v>
                </c:pt>
                <c:pt idx="115">
                  <c:v>1.8210636116242796E-3</c:v>
                </c:pt>
                <c:pt idx="116">
                  <c:v>1.8210636116242796E-3</c:v>
                </c:pt>
                <c:pt idx="117">
                  <c:v>1.8210636116242796E-3</c:v>
                </c:pt>
                <c:pt idx="118">
                  <c:v>1.8210636116242796E-3</c:v>
                </c:pt>
                <c:pt idx="119">
                  <c:v>1.8210636116242796E-3</c:v>
                </c:pt>
                <c:pt idx="120">
                  <c:v>1.8210636116242796E-3</c:v>
                </c:pt>
                <c:pt idx="121">
                  <c:v>1.8210636116242796E-3</c:v>
                </c:pt>
                <c:pt idx="122">
                  <c:v>1.8210636116242796E-3</c:v>
                </c:pt>
                <c:pt idx="123">
                  <c:v>1.8210636116242796E-3</c:v>
                </c:pt>
                <c:pt idx="124">
                  <c:v>1.8210636116242796E-3</c:v>
                </c:pt>
                <c:pt idx="125">
                  <c:v>1.8210636116242796E-3</c:v>
                </c:pt>
                <c:pt idx="126">
                  <c:v>1.8210636116242796E-3</c:v>
                </c:pt>
                <c:pt idx="127">
                  <c:v>1.8210636116242796E-3</c:v>
                </c:pt>
                <c:pt idx="128">
                  <c:v>1.8210636116242796E-3</c:v>
                </c:pt>
                <c:pt idx="129">
                  <c:v>1.8210636116242796E-3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1.6284915727359239E-3</c:v>
                </c:pt>
                <c:pt idx="1">
                  <c:v>1.6305847470716669E-3</c:v>
                </c:pt>
                <c:pt idx="2">
                  <c:v>1.6326779214074099E-3</c:v>
                </c:pt>
                <c:pt idx="3">
                  <c:v>1.6347710957431529E-3</c:v>
                </c:pt>
                <c:pt idx="4">
                  <c:v>1.6368642700788959E-3</c:v>
                </c:pt>
                <c:pt idx="5">
                  <c:v>1.6431437930861249E-3</c:v>
                </c:pt>
                <c:pt idx="6">
                  <c:v>1.6452369674218679E-3</c:v>
                </c:pt>
                <c:pt idx="7">
                  <c:v>1.6473301417576109E-3</c:v>
                </c:pt>
                <c:pt idx="8">
                  <c:v>1.6494233160933539E-3</c:v>
                </c:pt>
                <c:pt idx="9">
                  <c:v>1.6515164904290969E-3</c:v>
                </c:pt>
                <c:pt idx="10">
                  <c:v>1.6577960134363258E-3</c:v>
                </c:pt>
                <c:pt idx="11">
                  <c:v>1.6598891877720688E-3</c:v>
                </c:pt>
                <c:pt idx="12">
                  <c:v>1.6619823621078118E-3</c:v>
                </c:pt>
                <c:pt idx="13">
                  <c:v>1.6640755364435548E-3</c:v>
                </c:pt>
                <c:pt idx="14">
                  <c:v>1.6661687107792978E-3</c:v>
                </c:pt>
                <c:pt idx="15">
                  <c:v>1.6724482337865268E-3</c:v>
                </c:pt>
                <c:pt idx="16">
                  <c:v>1.6745414081222698E-3</c:v>
                </c:pt>
                <c:pt idx="17">
                  <c:v>1.676634582458013E-3</c:v>
                </c:pt>
                <c:pt idx="18">
                  <c:v>1.678727756793756E-3</c:v>
                </c:pt>
                <c:pt idx="19">
                  <c:v>1.680820931129499E-3</c:v>
                </c:pt>
                <c:pt idx="20">
                  <c:v>1.687100454136728E-3</c:v>
                </c:pt>
                <c:pt idx="21">
                  <c:v>1.689193628472471E-3</c:v>
                </c:pt>
                <c:pt idx="22">
                  <c:v>1.691286802808214E-3</c:v>
                </c:pt>
                <c:pt idx="23">
                  <c:v>1.693379977143957E-3</c:v>
                </c:pt>
                <c:pt idx="24">
                  <c:v>1.6954731514797E-3</c:v>
                </c:pt>
                <c:pt idx="25">
                  <c:v>1.7017526744869289E-3</c:v>
                </c:pt>
                <c:pt idx="26">
                  <c:v>1.7038458488226719E-3</c:v>
                </c:pt>
                <c:pt idx="27">
                  <c:v>1.7059390231584149E-3</c:v>
                </c:pt>
                <c:pt idx="28">
                  <c:v>1.7080321974941579E-3</c:v>
                </c:pt>
                <c:pt idx="29">
                  <c:v>1.7101253718299009E-3</c:v>
                </c:pt>
                <c:pt idx="30">
                  <c:v>1.7164048948371299E-3</c:v>
                </c:pt>
                <c:pt idx="31">
                  <c:v>1.7184980691728729E-3</c:v>
                </c:pt>
                <c:pt idx="32">
                  <c:v>1.7205912435086159E-3</c:v>
                </c:pt>
                <c:pt idx="33">
                  <c:v>1.7226844178443589E-3</c:v>
                </c:pt>
                <c:pt idx="34">
                  <c:v>1.7247775921801019E-3</c:v>
                </c:pt>
                <c:pt idx="35">
                  <c:v>1.7310571151873308E-3</c:v>
                </c:pt>
                <c:pt idx="36">
                  <c:v>1.7331502895230738E-3</c:v>
                </c:pt>
                <c:pt idx="37">
                  <c:v>1.7352434638588168E-3</c:v>
                </c:pt>
                <c:pt idx="38">
                  <c:v>1.7373366381945598E-3</c:v>
                </c:pt>
                <c:pt idx="39">
                  <c:v>1.7394298125303028E-3</c:v>
                </c:pt>
                <c:pt idx="40">
                  <c:v>1.7457093355375318E-3</c:v>
                </c:pt>
                <c:pt idx="41">
                  <c:v>1.7478025098732748E-3</c:v>
                </c:pt>
                <c:pt idx="42">
                  <c:v>1.7498956842090178E-3</c:v>
                </c:pt>
                <c:pt idx="43">
                  <c:v>1.7519888585447608E-3</c:v>
                </c:pt>
                <c:pt idx="44">
                  <c:v>1.7540820328805038E-3</c:v>
                </c:pt>
                <c:pt idx="45">
                  <c:v>1.7603615558877328E-3</c:v>
                </c:pt>
                <c:pt idx="46">
                  <c:v>1.762454730223476E-3</c:v>
                </c:pt>
                <c:pt idx="47">
                  <c:v>1.7645479045592188E-3</c:v>
                </c:pt>
                <c:pt idx="48">
                  <c:v>1.7666410788949617E-3</c:v>
                </c:pt>
                <c:pt idx="49">
                  <c:v>1.7687342532307047E-3</c:v>
                </c:pt>
                <c:pt idx="50">
                  <c:v>1.7750137762379339E-3</c:v>
                </c:pt>
                <c:pt idx="51">
                  <c:v>1.7771069505736767E-3</c:v>
                </c:pt>
                <c:pt idx="52">
                  <c:v>1.7792001249094199E-3</c:v>
                </c:pt>
                <c:pt idx="53">
                  <c:v>1.7812932992451629E-3</c:v>
                </c:pt>
                <c:pt idx="54">
                  <c:v>1.7833864735809059E-3</c:v>
                </c:pt>
                <c:pt idx="55">
                  <c:v>1.7896659965881349E-3</c:v>
                </c:pt>
                <c:pt idx="56">
                  <c:v>1.7917591709238779E-3</c:v>
                </c:pt>
                <c:pt idx="57">
                  <c:v>1.7938523452596209E-3</c:v>
                </c:pt>
                <c:pt idx="58">
                  <c:v>1.7959455195953639E-3</c:v>
                </c:pt>
                <c:pt idx="59">
                  <c:v>1.7980386939311069E-3</c:v>
                </c:pt>
                <c:pt idx="60">
                  <c:v>1.8043182169383359E-3</c:v>
                </c:pt>
                <c:pt idx="61">
                  <c:v>1.8064113912740788E-3</c:v>
                </c:pt>
                <c:pt idx="62">
                  <c:v>1.8085045656098218E-3</c:v>
                </c:pt>
                <c:pt idx="63">
                  <c:v>1.8105977399455648E-3</c:v>
                </c:pt>
                <c:pt idx="64">
                  <c:v>1.8126909142813078E-3</c:v>
                </c:pt>
                <c:pt idx="65">
                  <c:v>1.8189704372885368E-3</c:v>
                </c:pt>
                <c:pt idx="66">
                  <c:v>1.8210636116242798E-3</c:v>
                </c:pt>
                <c:pt idx="67">
                  <c:v>1.8231567859600228E-3</c:v>
                </c:pt>
                <c:pt idx="68">
                  <c:v>1.8252499602957658E-3</c:v>
                </c:pt>
                <c:pt idx="69">
                  <c:v>1.8273431346315088E-3</c:v>
                </c:pt>
                <c:pt idx="70">
                  <c:v>1.8336226576387378E-3</c:v>
                </c:pt>
                <c:pt idx="71">
                  <c:v>1.8357158319744808E-3</c:v>
                </c:pt>
                <c:pt idx="72">
                  <c:v>1.8378090063102238E-3</c:v>
                </c:pt>
                <c:pt idx="73">
                  <c:v>1.8399021806459667E-3</c:v>
                </c:pt>
                <c:pt idx="74">
                  <c:v>1.8419953549817097E-3</c:v>
                </c:pt>
                <c:pt idx="75">
                  <c:v>1.8482748779889387E-3</c:v>
                </c:pt>
                <c:pt idx="76">
                  <c:v>1.8503680523246817E-3</c:v>
                </c:pt>
                <c:pt idx="77">
                  <c:v>1.8524612266604247E-3</c:v>
                </c:pt>
                <c:pt idx="78">
                  <c:v>1.8545544009961677E-3</c:v>
                </c:pt>
                <c:pt idx="79">
                  <c:v>1.8566475753319107E-3</c:v>
                </c:pt>
                <c:pt idx="80">
                  <c:v>1.8629270983391397E-3</c:v>
                </c:pt>
                <c:pt idx="81">
                  <c:v>1.8650202726748829E-3</c:v>
                </c:pt>
                <c:pt idx="82">
                  <c:v>1.8671134470106257E-3</c:v>
                </c:pt>
                <c:pt idx="83">
                  <c:v>1.8692066213463689E-3</c:v>
                </c:pt>
                <c:pt idx="84">
                  <c:v>1.8712997956821119E-3</c:v>
                </c:pt>
                <c:pt idx="85">
                  <c:v>1.8775793186893409E-3</c:v>
                </c:pt>
                <c:pt idx="86">
                  <c:v>1.8796724930250836E-3</c:v>
                </c:pt>
                <c:pt idx="87">
                  <c:v>1.8817656673608268E-3</c:v>
                </c:pt>
                <c:pt idx="88">
                  <c:v>1.8838588416965698E-3</c:v>
                </c:pt>
                <c:pt idx="89">
                  <c:v>1.8859520160323128E-3</c:v>
                </c:pt>
                <c:pt idx="90">
                  <c:v>1.8922315390395418E-3</c:v>
                </c:pt>
                <c:pt idx="91">
                  <c:v>1.8943247133752848E-3</c:v>
                </c:pt>
                <c:pt idx="92">
                  <c:v>1.8964178877110278E-3</c:v>
                </c:pt>
                <c:pt idx="93">
                  <c:v>1.8985110620467708E-3</c:v>
                </c:pt>
                <c:pt idx="94">
                  <c:v>1.9006042363825138E-3</c:v>
                </c:pt>
                <c:pt idx="95">
                  <c:v>1.9089769337254858E-3</c:v>
                </c:pt>
                <c:pt idx="96">
                  <c:v>1.9110701080612288E-3</c:v>
                </c:pt>
                <c:pt idx="97">
                  <c:v>1.9131632823969718E-3</c:v>
                </c:pt>
                <c:pt idx="98">
                  <c:v>1.9152564567327147E-3</c:v>
                </c:pt>
                <c:pt idx="99">
                  <c:v>1.9215359797399437E-3</c:v>
                </c:pt>
                <c:pt idx="100">
                  <c:v>1.9236291540756867E-3</c:v>
                </c:pt>
                <c:pt idx="101">
                  <c:v>1.9257223284114297E-3</c:v>
                </c:pt>
                <c:pt idx="102">
                  <c:v>1.9278155027471727E-3</c:v>
                </c:pt>
                <c:pt idx="103">
                  <c:v>1.9299086770829157E-3</c:v>
                </c:pt>
                <c:pt idx="104">
                  <c:v>1.9361882000901447E-3</c:v>
                </c:pt>
                <c:pt idx="105">
                  <c:v>1.9382813744258877E-3</c:v>
                </c:pt>
                <c:pt idx="106">
                  <c:v>1.9403745487616307E-3</c:v>
                </c:pt>
                <c:pt idx="107">
                  <c:v>1.9424677230973739E-3</c:v>
                </c:pt>
                <c:pt idx="108">
                  <c:v>1.9445608974331167E-3</c:v>
                </c:pt>
                <c:pt idx="109">
                  <c:v>1.9508404204403456E-3</c:v>
                </c:pt>
                <c:pt idx="110">
                  <c:v>1.9529335947760886E-3</c:v>
                </c:pt>
                <c:pt idx="111">
                  <c:v>1.9550267691118318E-3</c:v>
                </c:pt>
                <c:pt idx="112">
                  <c:v>1.9571199434475746E-3</c:v>
                </c:pt>
                <c:pt idx="113">
                  <c:v>1.9592131177833178E-3</c:v>
                </c:pt>
                <c:pt idx="114">
                  <c:v>1.9654926407905466E-3</c:v>
                </c:pt>
                <c:pt idx="115">
                  <c:v>1.9675858151262898E-3</c:v>
                </c:pt>
                <c:pt idx="116">
                  <c:v>1.9696789894620326E-3</c:v>
                </c:pt>
                <c:pt idx="117">
                  <c:v>1.9717721637977758E-3</c:v>
                </c:pt>
                <c:pt idx="118">
                  <c:v>1.9738653381335186E-3</c:v>
                </c:pt>
                <c:pt idx="119">
                  <c:v>1.9801448611407478E-3</c:v>
                </c:pt>
                <c:pt idx="120">
                  <c:v>1.9822380354764906E-3</c:v>
                </c:pt>
                <c:pt idx="121">
                  <c:v>1.9843312098122338E-3</c:v>
                </c:pt>
                <c:pt idx="122">
                  <c:v>1.9864243841479765E-3</c:v>
                </c:pt>
                <c:pt idx="123">
                  <c:v>1.9885175584837197E-3</c:v>
                </c:pt>
                <c:pt idx="124">
                  <c:v>1.9947970814909485E-3</c:v>
                </c:pt>
                <c:pt idx="125">
                  <c:v>1.9968902558266917E-3</c:v>
                </c:pt>
                <c:pt idx="126">
                  <c:v>1.9989834301624345E-3</c:v>
                </c:pt>
                <c:pt idx="127">
                  <c:v>2.0010766044981777E-3</c:v>
                </c:pt>
                <c:pt idx="128">
                  <c:v>2.0031697788339209E-3</c:v>
                </c:pt>
                <c:pt idx="129">
                  <c:v>2.0094493018411497E-3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1.6104245768578706E-3</c:v>
                </c:pt>
                <c:pt idx="1">
                  <c:v>1.6129864465673784E-3</c:v>
                </c:pt>
                <c:pt idx="2">
                  <c:v>1.6155438398661936E-3</c:v>
                </c:pt>
                <c:pt idx="3">
                  <c:v>1.6180967567543166E-3</c:v>
                </c:pt>
                <c:pt idx="4">
                  <c:v>1.620645197231747E-3</c:v>
                </c:pt>
                <c:pt idx="5">
                  <c:v>1.6282636601998846E-3</c:v>
                </c:pt>
                <c:pt idx="6">
                  <c:v>1.6307941950345457E-3</c:v>
                </c:pt>
                <c:pt idx="7">
                  <c:v>1.6333202534585143E-3</c:v>
                </c:pt>
                <c:pt idx="8">
                  <c:v>1.6358418354717908E-3</c:v>
                </c:pt>
                <c:pt idx="9">
                  <c:v>1.6383589410743746E-3</c:v>
                </c:pt>
                <c:pt idx="10">
                  <c:v>1.6458833994179723E-3</c:v>
                </c:pt>
                <c:pt idx="11">
                  <c:v>1.6483825993777869E-3</c:v>
                </c:pt>
                <c:pt idx="12">
                  <c:v>1.650877322926909E-3</c:v>
                </c:pt>
                <c:pt idx="13">
                  <c:v>1.6533675700653387E-3</c:v>
                </c:pt>
                <c:pt idx="14">
                  <c:v>1.6558533407930759E-3</c:v>
                </c:pt>
                <c:pt idx="15">
                  <c:v>1.663283794512134E-3</c:v>
                </c:pt>
                <c:pt idx="16">
                  <c:v>1.665751659597102E-3</c:v>
                </c:pt>
                <c:pt idx="17">
                  <c:v>1.6682150482713774E-3</c:v>
                </c:pt>
                <c:pt idx="18">
                  <c:v>1.6706739605349605E-3</c:v>
                </c:pt>
                <c:pt idx="19">
                  <c:v>1.6731283963878512E-3</c:v>
                </c:pt>
                <c:pt idx="20">
                  <c:v>1.6804648454823694E-3</c:v>
                </c:pt>
                <c:pt idx="21">
                  <c:v>1.6829013756924907E-3</c:v>
                </c:pt>
                <c:pt idx="22">
                  <c:v>1.6853334294919195E-3</c:v>
                </c:pt>
                <c:pt idx="23">
                  <c:v>1.6877610068806563E-3</c:v>
                </c:pt>
                <c:pt idx="24">
                  <c:v>1.6901841078587002E-3</c:v>
                </c:pt>
                <c:pt idx="25">
                  <c:v>1.6974265523286786E-3</c:v>
                </c:pt>
                <c:pt idx="26">
                  <c:v>1.6998317476639535E-3</c:v>
                </c:pt>
                <c:pt idx="27">
                  <c:v>1.7022324665885357E-3</c:v>
                </c:pt>
                <c:pt idx="28">
                  <c:v>1.7046287091024258E-3</c:v>
                </c:pt>
                <c:pt idx="29">
                  <c:v>1.7070204752056234E-3</c:v>
                </c:pt>
                <c:pt idx="30">
                  <c:v>1.7141689150510617E-3</c:v>
                </c:pt>
                <c:pt idx="31">
                  <c:v>1.71654277551149E-3</c:v>
                </c:pt>
                <c:pt idx="32">
                  <c:v>1.7189121595612255E-3</c:v>
                </c:pt>
                <c:pt idx="33">
                  <c:v>1.721277067200269E-3</c:v>
                </c:pt>
                <c:pt idx="34">
                  <c:v>1.7236374984286201E-3</c:v>
                </c:pt>
                <c:pt idx="35">
                  <c:v>1.7306919336495187E-3</c:v>
                </c:pt>
                <c:pt idx="36">
                  <c:v>1.7330344592351003E-3</c:v>
                </c:pt>
                <c:pt idx="37">
                  <c:v>1.7353725084099895E-3</c:v>
                </c:pt>
                <c:pt idx="38">
                  <c:v>1.7377060811741862E-3</c:v>
                </c:pt>
                <c:pt idx="39">
                  <c:v>1.7400351775276907E-3</c:v>
                </c:pt>
                <c:pt idx="40">
                  <c:v>1.7469956081240495E-3</c:v>
                </c:pt>
                <c:pt idx="41">
                  <c:v>1.7493067988347845E-3</c:v>
                </c:pt>
                <c:pt idx="42">
                  <c:v>1.7516135131348271E-3</c:v>
                </c:pt>
                <c:pt idx="43">
                  <c:v>1.7539157510241771E-3</c:v>
                </c:pt>
                <c:pt idx="44">
                  <c:v>1.7562135125028351E-3</c:v>
                </c:pt>
                <c:pt idx="45">
                  <c:v>1.763079938474654E-3</c:v>
                </c:pt>
                <c:pt idx="46">
                  <c:v>1.7653597943105425E-3</c:v>
                </c:pt>
                <c:pt idx="47">
                  <c:v>1.7676351737357385E-3</c:v>
                </c:pt>
                <c:pt idx="48">
                  <c:v>1.7699060767502419E-3</c:v>
                </c:pt>
                <c:pt idx="49">
                  <c:v>1.7721725033540531E-3</c:v>
                </c:pt>
                <c:pt idx="50">
                  <c:v>1.7789449247013324E-3</c:v>
                </c:pt>
                <c:pt idx="51">
                  <c:v>1.7811934456623743E-3</c:v>
                </c:pt>
                <c:pt idx="52">
                  <c:v>1.7834374902127236E-3</c:v>
                </c:pt>
                <c:pt idx="53">
                  <c:v>1.7856770583523805E-3</c:v>
                </c:pt>
                <c:pt idx="54">
                  <c:v>1.7879121500813451E-3</c:v>
                </c:pt>
                <c:pt idx="55">
                  <c:v>1.7945905668040846E-3</c:v>
                </c:pt>
                <c:pt idx="56">
                  <c:v>1.7968077528902799E-3</c:v>
                </c:pt>
                <c:pt idx="57">
                  <c:v>1.7990204625657827E-3</c:v>
                </c:pt>
                <c:pt idx="58">
                  <c:v>1.801228695830593E-3</c:v>
                </c:pt>
                <c:pt idx="59">
                  <c:v>1.8034324526847111E-3</c:v>
                </c:pt>
                <c:pt idx="60">
                  <c:v>1.8100168647829107E-3</c:v>
                </c:pt>
                <c:pt idx="61">
                  <c:v>1.8122027159942593E-3</c:v>
                </c:pt>
                <c:pt idx="62">
                  <c:v>1.8143840907949155E-3</c:v>
                </c:pt>
                <c:pt idx="63">
                  <c:v>1.8165609891848792E-3</c:v>
                </c:pt>
                <c:pt idx="64">
                  <c:v>1.8187334111641508E-3</c:v>
                </c:pt>
                <c:pt idx="65">
                  <c:v>1.8252238186378107E-3</c:v>
                </c:pt>
                <c:pt idx="66">
                  <c:v>1.8273783349743126E-3</c:v>
                </c:pt>
                <c:pt idx="67">
                  <c:v>1.8295283749001222E-3</c:v>
                </c:pt>
                <c:pt idx="68">
                  <c:v>1.8316739384152394E-3</c:v>
                </c:pt>
                <c:pt idx="69">
                  <c:v>1.8338150255196642E-3</c:v>
                </c:pt>
                <c:pt idx="70">
                  <c:v>1.8402114283687843E-3</c:v>
                </c:pt>
                <c:pt idx="71">
                  <c:v>1.8423346098304398E-3</c:v>
                </c:pt>
                <c:pt idx="72">
                  <c:v>1.8444533148814029E-3</c:v>
                </c:pt>
                <c:pt idx="73">
                  <c:v>1.8465675435216733E-3</c:v>
                </c:pt>
                <c:pt idx="74">
                  <c:v>1.8486772957512516E-3</c:v>
                </c:pt>
                <c:pt idx="75">
                  <c:v>1.854979693975832E-3</c:v>
                </c:pt>
                <c:pt idx="76">
                  <c:v>1.8570715405626407E-3</c:v>
                </c:pt>
                <c:pt idx="77">
                  <c:v>1.8591589107387571E-3</c:v>
                </c:pt>
                <c:pt idx="78">
                  <c:v>1.861241804504181E-3</c:v>
                </c:pt>
                <c:pt idx="79">
                  <c:v>1.8633202218589127E-3</c:v>
                </c:pt>
                <c:pt idx="80">
                  <c:v>1.8695286154589534E-3</c:v>
                </c:pt>
                <c:pt idx="81">
                  <c:v>1.8715891271709154E-3</c:v>
                </c:pt>
                <c:pt idx="82">
                  <c:v>1.8736451624721854E-3</c:v>
                </c:pt>
                <c:pt idx="83">
                  <c:v>1.8756967213627625E-3</c:v>
                </c:pt>
                <c:pt idx="84">
                  <c:v>1.8777438038426477E-3</c:v>
                </c:pt>
                <c:pt idx="85">
                  <c:v>1.8838581928181486E-3</c:v>
                </c:pt>
                <c:pt idx="86">
                  <c:v>1.885887369655264E-3</c:v>
                </c:pt>
                <c:pt idx="87">
                  <c:v>1.8879120700816873E-3</c:v>
                </c:pt>
                <c:pt idx="88">
                  <c:v>1.8899322940974181E-3</c:v>
                </c:pt>
                <c:pt idx="89">
                  <c:v>1.8919480417024564E-3</c:v>
                </c:pt>
                <c:pt idx="90">
                  <c:v>1.8979684260534177E-3</c:v>
                </c:pt>
                <c:pt idx="91">
                  <c:v>1.8999662680156866E-3</c:v>
                </c:pt>
                <c:pt idx="92">
                  <c:v>1.901959633567263E-3</c:v>
                </c:pt>
                <c:pt idx="93">
                  <c:v>1.9039485227081473E-3</c:v>
                </c:pt>
                <c:pt idx="94">
                  <c:v>1.9059329354383391E-3</c:v>
                </c:pt>
                <c:pt idx="95">
                  <c:v>1.9138258222521829E-3</c:v>
                </c:pt>
                <c:pt idx="96">
                  <c:v>1.9157878529289128E-3</c:v>
                </c:pt>
                <c:pt idx="97">
                  <c:v>1.9177454071949503E-3</c:v>
                </c:pt>
                <c:pt idx="98">
                  <c:v>1.9196984850502953E-3</c:v>
                </c:pt>
                <c:pt idx="99">
                  <c:v>1.9255308601521769E-3</c:v>
                </c:pt>
                <c:pt idx="100">
                  <c:v>1.9274660323647531E-3</c:v>
                </c:pt>
                <c:pt idx="101">
                  <c:v>1.9293967281666363E-3</c:v>
                </c:pt>
                <c:pt idx="102">
                  <c:v>1.9313229475578272E-3</c:v>
                </c:pt>
                <c:pt idx="103">
                  <c:v>1.9332446905383262E-3</c:v>
                </c:pt>
                <c:pt idx="104">
                  <c:v>1.9389830610156678E-3</c:v>
                </c:pt>
                <c:pt idx="105">
                  <c:v>1.9408868983533968E-3</c:v>
                </c:pt>
                <c:pt idx="106">
                  <c:v>1.9427862592804337E-3</c:v>
                </c:pt>
                <c:pt idx="107">
                  <c:v>1.9446811437967778E-3</c:v>
                </c:pt>
                <c:pt idx="108">
                  <c:v>1.9465715519024302E-3</c:v>
                </c:pt>
                <c:pt idx="109">
                  <c:v>1.9522159177552318E-3</c:v>
                </c:pt>
                <c:pt idx="110">
                  <c:v>1.9540884202181147E-3</c:v>
                </c:pt>
                <c:pt idx="111">
                  <c:v>1.9559564462703046E-3</c:v>
                </c:pt>
                <c:pt idx="112">
                  <c:v>1.9578199959118022E-3</c:v>
                </c:pt>
                <c:pt idx="113">
                  <c:v>1.9596790691426081E-3</c:v>
                </c:pt>
                <c:pt idx="114">
                  <c:v>1.9652294303708702E-3</c:v>
                </c:pt>
                <c:pt idx="115">
                  <c:v>1.9670705979589064E-3</c:v>
                </c:pt>
                <c:pt idx="116">
                  <c:v>1.9689072891362494E-3</c:v>
                </c:pt>
                <c:pt idx="117">
                  <c:v>1.9707395039029007E-3</c:v>
                </c:pt>
                <c:pt idx="118">
                  <c:v>1.9725672422588598E-3</c:v>
                </c:pt>
                <c:pt idx="119">
                  <c:v>1.9780235988625817E-3</c:v>
                </c:pt>
                <c:pt idx="120">
                  <c:v>1.9798334315757715E-3</c:v>
                </c:pt>
                <c:pt idx="121">
                  <c:v>1.9816387878782682E-3</c:v>
                </c:pt>
                <c:pt idx="122">
                  <c:v>1.9834396677700728E-3</c:v>
                </c:pt>
                <c:pt idx="123">
                  <c:v>1.9852360712511855E-3</c:v>
                </c:pt>
                <c:pt idx="124">
                  <c:v>1.990598423230368E-3</c:v>
                </c:pt>
                <c:pt idx="125">
                  <c:v>1.9923769210687106E-3</c:v>
                </c:pt>
                <c:pt idx="126">
                  <c:v>1.994150942496361E-3</c:v>
                </c:pt>
                <c:pt idx="127">
                  <c:v>1.9959204875133192E-3</c:v>
                </c:pt>
                <c:pt idx="128">
                  <c:v>1.9976855561195848E-3</c:v>
                </c:pt>
                <c:pt idx="129">
                  <c:v>2.0029539034742273E-3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722560"/>
        <c:axId val="676724096"/>
      </c:lineChart>
      <c:dateAx>
        <c:axId val="6767225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6724096"/>
        <c:crosses val="autoZero"/>
        <c:auto val="1"/>
        <c:lblOffset val="100"/>
        <c:baseTimeUnit val="days"/>
      </c:dateAx>
      <c:valAx>
        <c:axId val="6767240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6722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  <c:pt idx="130">
                  <c:v>42780</c:v>
                </c:pt>
                <c:pt idx="131">
                  <c:v>42781</c:v>
                </c:pt>
                <c:pt idx="132">
                  <c:v>42782</c:v>
                </c:pt>
                <c:pt idx="133">
                  <c:v>42783</c:v>
                </c:pt>
                <c:pt idx="134">
                  <c:v>42786</c:v>
                </c:pt>
                <c:pt idx="135">
                  <c:v>42787</c:v>
                </c:pt>
                <c:pt idx="136">
                  <c:v>42788</c:v>
                </c:pt>
                <c:pt idx="137">
                  <c:v>42789</c:v>
                </c:pt>
                <c:pt idx="138">
                  <c:v>42790</c:v>
                </c:pt>
                <c:pt idx="139">
                  <c:v>42793</c:v>
                </c:pt>
                <c:pt idx="140">
                  <c:v>42794</c:v>
                </c:pt>
                <c:pt idx="141">
                  <c:v>42795</c:v>
                </c:pt>
                <c:pt idx="142">
                  <c:v>42796</c:v>
                </c:pt>
                <c:pt idx="143">
                  <c:v>42797</c:v>
                </c:pt>
                <c:pt idx="144">
                  <c:v>42800</c:v>
                </c:pt>
                <c:pt idx="145">
                  <c:v>42801</c:v>
                </c:pt>
                <c:pt idx="146">
                  <c:v>42802</c:v>
                </c:pt>
                <c:pt idx="147">
                  <c:v>42803</c:v>
                </c:pt>
                <c:pt idx="148">
                  <c:v>42804</c:v>
                </c:pt>
                <c:pt idx="149">
                  <c:v>42807</c:v>
                </c:pt>
                <c:pt idx="150">
                  <c:v>42808</c:v>
                </c:pt>
                <c:pt idx="151">
                  <c:v>42809</c:v>
                </c:pt>
                <c:pt idx="152">
                  <c:v>42810</c:v>
                </c:pt>
                <c:pt idx="153">
                  <c:v>42811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42828</c:v>
                </c:pt>
                <c:pt idx="165">
                  <c:v>42829</c:v>
                </c:pt>
                <c:pt idx="166">
                  <c:v>42830</c:v>
                </c:pt>
                <c:pt idx="167">
                  <c:v>42831</c:v>
                </c:pt>
                <c:pt idx="168">
                  <c:v>42832</c:v>
                </c:pt>
                <c:pt idx="169">
                  <c:v>42835</c:v>
                </c:pt>
                <c:pt idx="170">
                  <c:v>42836</c:v>
                </c:pt>
                <c:pt idx="171">
                  <c:v>42837</c:v>
                </c:pt>
                <c:pt idx="172">
                  <c:v>42838</c:v>
                </c:pt>
                <c:pt idx="173">
                  <c:v>42843</c:v>
                </c:pt>
                <c:pt idx="174">
                  <c:v>42844</c:v>
                </c:pt>
                <c:pt idx="175">
                  <c:v>42845</c:v>
                </c:pt>
                <c:pt idx="176">
                  <c:v>42846</c:v>
                </c:pt>
                <c:pt idx="177">
                  <c:v>42849</c:v>
                </c:pt>
                <c:pt idx="178">
                  <c:v>42850</c:v>
                </c:pt>
                <c:pt idx="179">
                  <c:v>42851</c:v>
                </c:pt>
                <c:pt idx="180">
                  <c:v>42852</c:v>
                </c:pt>
                <c:pt idx="181">
                  <c:v>42853</c:v>
                </c:pt>
                <c:pt idx="182">
                  <c:v>42857</c:v>
                </c:pt>
                <c:pt idx="183">
                  <c:v>42858</c:v>
                </c:pt>
                <c:pt idx="184">
                  <c:v>42859</c:v>
                </c:pt>
                <c:pt idx="185">
                  <c:v>42860</c:v>
                </c:pt>
                <c:pt idx="186">
                  <c:v>42863</c:v>
                </c:pt>
                <c:pt idx="187">
                  <c:v>42864</c:v>
                </c:pt>
                <c:pt idx="188">
                  <c:v>42865</c:v>
                </c:pt>
                <c:pt idx="189">
                  <c:v>42866</c:v>
                </c:pt>
                <c:pt idx="190">
                  <c:v>42867</c:v>
                </c:pt>
                <c:pt idx="191">
                  <c:v>42870</c:v>
                </c:pt>
                <c:pt idx="192">
                  <c:v>42871</c:v>
                </c:pt>
                <c:pt idx="193">
                  <c:v>42872</c:v>
                </c:pt>
                <c:pt idx="194">
                  <c:v>42873</c:v>
                </c:pt>
                <c:pt idx="195">
                  <c:v>42874</c:v>
                </c:pt>
                <c:pt idx="196">
                  <c:v>42877</c:v>
                </c:pt>
                <c:pt idx="197">
                  <c:v>42878</c:v>
                </c:pt>
                <c:pt idx="198">
                  <c:v>42879</c:v>
                </c:pt>
                <c:pt idx="199">
                  <c:v>42880</c:v>
                </c:pt>
                <c:pt idx="200">
                  <c:v>42881</c:v>
                </c:pt>
                <c:pt idx="201">
                  <c:v>42884</c:v>
                </c:pt>
                <c:pt idx="202">
                  <c:v>42885</c:v>
                </c:pt>
                <c:pt idx="203">
                  <c:v>42886</c:v>
                </c:pt>
                <c:pt idx="204">
                  <c:v>42887</c:v>
                </c:pt>
                <c:pt idx="205">
                  <c:v>42888</c:v>
                </c:pt>
                <c:pt idx="206">
                  <c:v>42891</c:v>
                </c:pt>
                <c:pt idx="207">
                  <c:v>42892</c:v>
                </c:pt>
                <c:pt idx="208">
                  <c:v>42893</c:v>
                </c:pt>
                <c:pt idx="209">
                  <c:v>42894</c:v>
                </c:pt>
                <c:pt idx="210">
                  <c:v>42895</c:v>
                </c:pt>
                <c:pt idx="211">
                  <c:v>42898</c:v>
                </c:pt>
                <c:pt idx="212">
                  <c:v>42899</c:v>
                </c:pt>
                <c:pt idx="213">
                  <c:v>42900</c:v>
                </c:pt>
                <c:pt idx="214">
                  <c:v>42901</c:v>
                </c:pt>
                <c:pt idx="215">
                  <c:v>42902</c:v>
                </c:pt>
                <c:pt idx="216">
                  <c:v>42905</c:v>
                </c:pt>
                <c:pt idx="217">
                  <c:v>42906</c:v>
                </c:pt>
                <c:pt idx="218">
                  <c:v>42907</c:v>
                </c:pt>
                <c:pt idx="219">
                  <c:v>42908</c:v>
                </c:pt>
                <c:pt idx="220">
                  <c:v>42909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42919</c:v>
                </c:pt>
                <c:pt idx="227">
                  <c:v>42920</c:v>
                </c:pt>
                <c:pt idx="228">
                  <c:v>42921</c:v>
                </c:pt>
                <c:pt idx="229">
                  <c:v>42922</c:v>
                </c:pt>
                <c:pt idx="230">
                  <c:v>42923</c:v>
                </c:pt>
                <c:pt idx="231">
                  <c:v>42926</c:v>
                </c:pt>
                <c:pt idx="232">
                  <c:v>42927</c:v>
                </c:pt>
                <c:pt idx="233">
                  <c:v>42928</c:v>
                </c:pt>
                <c:pt idx="234">
                  <c:v>42929</c:v>
                </c:pt>
                <c:pt idx="235">
                  <c:v>42930</c:v>
                </c:pt>
                <c:pt idx="236">
                  <c:v>42933</c:v>
                </c:pt>
                <c:pt idx="237">
                  <c:v>42934</c:v>
                </c:pt>
                <c:pt idx="238">
                  <c:v>42935</c:v>
                </c:pt>
                <c:pt idx="239">
                  <c:v>42936</c:v>
                </c:pt>
                <c:pt idx="240">
                  <c:v>42937</c:v>
                </c:pt>
                <c:pt idx="241">
                  <c:v>42940</c:v>
                </c:pt>
                <c:pt idx="242">
                  <c:v>42941</c:v>
                </c:pt>
                <c:pt idx="243">
                  <c:v>42942</c:v>
                </c:pt>
                <c:pt idx="244">
                  <c:v>42943</c:v>
                </c:pt>
                <c:pt idx="245">
                  <c:v>42944</c:v>
                </c:pt>
                <c:pt idx="246">
                  <c:v>42947</c:v>
                </c:pt>
                <c:pt idx="247">
                  <c:v>42948</c:v>
                </c:pt>
                <c:pt idx="248">
                  <c:v>42949</c:v>
                </c:pt>
                <c:pt idx="249">
                  <c:v>42950</c:v>
                </c:pt>
                <c:pt idx="250">
                  <c:v>42951</c:v>
                </c:pt>
                <c:pt idx="251">
                  <c:v>42954</c:v>
                </c:pt>
                <c:pt idx="252">
                  <c:v>42955</c:v>
                </c:pt>
                <c:pt idx="253">
                  <c:v>42956</c:v>
                </c:pt>
                <c:pt idx="254">
                  <c:v>42957</c:v>
                </c:pt>
                <c:pt idx="255">
                  <c:v>42958</c:v>
                </c:pt>
                <c:pt idx="256">
                  <c:v>42961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3.5766032249372206E-3</c:v>
                </c:pt>
                <c:pt idx="1">
                  <c:v>3.5766032249372206E-3</c:v>
                </c:pt>
                <c:pt idx="2">
                  <c:v>3.5766032249372206E-3</c:v>
                </c:pt>
                <c:pt idx="3">
                  <c:v>3.5766032249372206E-3</c:v>
                </c:pt>
                <c:pt idx="4">
                  <c:v>3.5766032249372206E-3</c:v>
                </c:pt>
                <c:pt idx="5">
                  <c:v>3.5766032249372206E-3</c:v>
                </c:pt>
                <c:pt idx="6">
                  <c:v>3.5766032249372206E-3</c:v>
                </c:pt>
                <c:pt idx="7">
                  <c:v>3.5766032249372206E-3</c:v>
                </c:pt>
                <c:pt idx="8">
                  <c:v>3.5766032249372206E-3</c:v>
                </c:pt>
                <c:pt idx="9">
                  <c:v>3.5766032249372206E-3</c:v>
                </c:pt>
                <c:pt idx="10">
                  <c:v>3.5766032249372206E-3</c:v>
                </c:pt>
                <c:pt idx="11">
                  <c:v>3.5766032249372206E-3</c:v>
                </c:pt>
                <c:pt idx="12">
                  <c:v>3.5766032249372206E-3</c:v>
                </c:pt>
                <c:pt idx="13">
                  <c:v>3.5766032249372206E-3</c:v>
                </c:pt>
                <c:pt idx="14">
                  <c:v>3.5766032249372206E-3</c:v>
                </c:pt>
                <c:pt idx="15">
                  <c:v>3.5766032249372206E-3</c:v>
                </c:pt>
                <c:pt idx="16">
                  <c:v>3.5766032249372206E-3</c:v>
                </c:pt>
                <c:pt idx="17">
                  <c:v>3.5766032249372206E-3</c:v>
                </c:pt>
                <c:pt idx="18">
                  <c:v>3.5766032249372206E-3</c:v>
                </c:pt>
                <c:pt idx="19">
                  <c:v>3.5766032249372206E-3</c:v>
                </c:pt>
                <c:pt idx="20">
                  <c:v>3.5766032249372206E-3</c:v>
                </c:pt>
                <c:pt idx="21">
                  <c:v>3.5766032249372206E-3</c:v>
                </c:pt>
                <c:pt idx="22">
                  <c:v>3.5766032249372206E-3</c:v>
                </c:pt>
                <c:pt idx="23">
                  <c:v>3.5766032249372206E-3</c:v>
                </c:pt>
                <c:pt idx="24">
                  <c:v>3.5766032249372206E-3</c:v>
                </c:pt>
                <c:pt idx="25">
                  <c:v>3.5766032249372206E-3</c:v>
                </c:pt>
                <c:pt idx="26">
                  <c:v>3.5766032249372206E-3</c:v>
                </c:pt>
                <c:pt idx="27">
                  <c:v>3.5766032249372206E-3</c:v>
                </c:pt>
                <c:pt idx="28">
                  <c:v>3.5766032249372206E-3</c:v>
                </c:pt>
                <c:pt idx="29">
                  <c:v>3.5766032249372206E-3</c:v>
                </c:pt>
                <c:pt idx="30">
                  <c:v>3.5766032249372206E-3</c:v>
                </c:pt>
                <c:pt idx="31">
                  <c:v>3.5766032249372206E-3</c:v>
                </c:pt>
                <c:pt idx="32">
                  <c:v>3.5766032249372206E-3</c:v>
                </c:pt>
                <c:pt idx="33">
                  <c:v>3.5766032249372206E-3</c:v>
                </c:pt>
                <c:pt idx="34">
                  <c:v>3.5766032249372206E-3</c:v>
                </c:pt>
                <c:pt idx="35">
                  <c:v>3.5766032249372206E-3</c:v>
                </c:pt>
                <c:pt idx="36">
                  <c:v>3.5766032249372206E-3</c:v>
                </c:pt>
                <c:pt idx="37">
                  <c:v>3.5766032249372206E-3</c:v>
                </c:pt>
                <c:pt idx="38">
                  <c:v>3.5766032249372206E-3</c:v>
                </c:pt>
                <c:pt idx="39">
                  <c:v>3.5766032249372206E-3</c:v>
                </c:pt>
                <c:pt idx="40">
                  <c:v>3.5766032249372206E-3</c:v>
                </c:pt>
                <c:pt idx="41">
                  <c:v>3.5766032249372206E-3</c:v>
                </c:pt>
                <c:pt idx="42">
                  <c:v>3.5766032249372206E-3</c:v>
                </c:pt>
                <c:pt idx="43">
                  <c:v>3.5766032249372206E-3</c:v>
                </c:pt>
                <c:pt idx="44">
                  <c:v>3.5766032249372206E-3</c:v>
                </c:pt>
                <c:pt idx="45">
                  <c:v>3.5766032249372206E-3</c:v>
                </c:pt>
                <c:pt idx="46">
                  <c:v>3.5766032249372206E-3</c:v>
                </c:pt>
                <c:pt idx="47">
                  <c:v>3.5766032249372206E-3</c:v>
                </c:pt>
                <c:pt idx="48">
                  <c:v>3.5766032249372206E-3</c:v>
                </c:pt>
                <c:pt idx="49">
                  <c:v>3.5766032249372206E-3</c:v>
                </c:pt>
                <c:pt idx="50">
                  <c:v>3.5766032249372206E-3</c:v>
                </c:pt>
                <c:pt idx="51">
                  <c:v>3.5766032249372206E-3</c:v>
                </c:pt>
                <c:pt idx="52">
                  <c:v>3.5766032249372206E-3</c:v>
                </c:pt>
                <c:pt idx="53">
                  <c:v>3.5766032249372206E-3</c:v>
                </c:pt>
                <c:pt idx="54">
                  <c:v>3.5766032249372206E-3</c:v>
                </c:pt>
                <c:pt idx="55">
                  <c:v>3.5766032249372206E-3</c:v>
                </c:pt>
                <c:pt idx="56">
                  <c:v>3.5766032249372206E-3</c:v>
                </c:pt>
                <c:pt idx="57">
                  <c:v>3.5766032249372206E-3</c:v>
                </c:pt>
                <c:pt idx="58">
                  <c:v>3.5766032249372206E-3</c:v>
                </c:pt>
                <c:pt idx="59">
                  <c:v>3.5766032249372206E-3</c:v>
                </c:pt>
                <c:pt idx="60">
                  <c:v>3.5766032249372206E-3</c:v>
                </c:pt>
                <c:pt idx="61">
                  <c:v>3.5766032249372206E-3</c:v>
                </c:pt>
                <c:pt idx="62">
                  <c:v>3.5766032249372206E-3</c:v>
                </c:pt>
                <c:pt idx="63">
                  <c:v>3.5766032249372206E-3</c:v>
                </c:pt>
                <c:pt idx="64">
                  <c:v>3.5766032249372206E-3</c:v>
                </c:pt>
                <c:pt idx="65">
                  <c:v>3.5766032249372206E-3</c:v>
                </c:pt>
                <c:pt idx="66">
                  <c:v>3.5766032249372206E-3</c:v>
                </c:pt>
                <c:pt idx="67">
                  <c:v>3.5766032249372206E-3</c:v>
                </c:pt>
                <c:pt idx="68">
                  <c:v>3.5766032249372206E-3</c:v>
                </c:pt>
                <c:pt idx="69">
                  <c:v>3.5766032249372206E-3</c:v>
                </c:pt>
                <c:pt idx="70">
                  <c:v>3.5766032249372206E-3</c:v>
                </c:pt>
                <c:pt idx="71">
                  <c:v>3.5766032249372206E-3</c:v>
                </c:pt>
                <c:pt idx="72">
                  <c:v>3.5766032249372206E-3</c:v>
                </c:pt>
                <c:pt idx="73">
                  <c:v>3.5766032249372206E-3</c:v>
                </c:pt>
                <c:pt idx="74">
                  <c:v>3.5766032249372206E-3</c:v>
                </c:pt>
                <c:pt idx="75">
                  <c:v>3.5766032249372206E-3</c:v>
                </c:pt>
                <c:pt idx="76">
                  <c:v>3.5766032249372206E-3</c:v>
                </c:pt>
                <c:pt idx="77">
                  <c:v>3.5766032249372206E-3</c:v>
                </c:pt>
                <c:pt idx="78">
                  <c:v>3.5766032249372206E-3</c:v>
                </c:pt>
                <c:pt idx="79">
                  <c:v>3.5766032249372206E-3</c:v>
                </c:pt>
                <c:pt idx="80">
                  <c:v>3.5766032249372206E-3</c:v>
                </c:pt>
                <c:pt idx="81">
                  <c:v>3.5766032249372206E-3</c:v>
                </c:pt>
                <c:pt idx="82">
                  <c:v>3.5766032249372206E-3</c:v>
                </c:pt>
                <c:pt idx="83">
                  <c:v>3.5766032249372206E-3</c:v>
                </c:pt>
                <c:pt idx="84">
                  <c:v>3.5766032249372206E-3</c:v>
                </c:pt>
                <c:pt idx="85">
                  <c:v>3.5766032249372206E-3</c:v>
                </c:pt>
                <c:pt idx="86">
                  <c:v>3.5766032249372206E-3</c:v>
                </c:pt>
                <c:pt idx="87">
                  <c:v>3.5766032249372206E-3</c:v>
                </c:pt>
                <c:pt idx="88">
                  <c:v>3.5766032249372206E-3</c:v>
                </c:pt>
                <c:pt idx="89">
                  <c:v>3.5766032249372206E-3</c:v>
                </c:pt>
                <c:pt idx="90">
                  <c:v>3.5766032249372206E-3</c:v>
                </c:pt>
                <c:pt idx="91">
                  <c:v>3.5766032249372206E-3</c:v>
                </c:pt>
                <c:pt idx="92">
                  <c:v>3.5766032249372206E-3</c:v>
                </c:pt>
                <c:pt idx="93">
                  <c:v>3.5766032249372206E-3</c:v>
                </c:pt>
                <c:pt idx="94">
                  <c:v>3.5766032249372206E-3</c:v>
                </c:pt>
                <c:pt idx="95">
                  <c:v>3.5766032249372206E-3</c:v>
                </c:pt>
                <c:pt idx="96">
                  <c:v>3.5766032249372206E-3</c:v>
                </c:pt>
                <c:pt idx="97">
                  <c:v>3.5766032249372206E-3</c:v>
                </c:pt>
                <c:pt idx="98">
                  <c:v>3.5766032249372206E-3</c:v>
                </c:pt>
                <c:pt idx="99">
                  <c:v>3.5766032249372206E-3</c:v>
                </c:pt>
                <c:pt idx="100">
                  <c:v>3.5766032249372206E-3</c:v>
                </c:pt>
                <c:pt idx="101">
                  <c:v>3.5766032249372206E-3</c:v>
                </c:pt>
                <c:pt idx="102">
                  <c:v>3.5766032249372206E-3</c:v>
                </c:pt>
                <c:pt idx="103">
                  <c:v>3.5766032249372206E-3</c:v>
                </c:pt>
                <c:pt idx="104">
                  <c:v>3.5766032249372206E-3</c:v>
                </c:pt>
                <c:pt idx="105">
                  <c:v>3.5766032249372206E-3</c:v>
                </c:pt>
                <c:pt idx="106">
                  <c:v>3.5766032249372206E-3</c:v>
                </c:pt>
                <c:pt idx="107">
                  <c:v>3.5766032249372206E-3</c:v>
                </c:pt>
                <c:pt idx="108">
                  <c:v>3.5766032249372206E-3</c:v>
                </c:pt>
                <c:pt idx="109">
                  <c:v>3.5766032249372206E-3</c:v>
                </c:pt>
                <c:pt idx="110">
                  <c:v>3.5766032249372206E-3</c:v>
                </c:pt>
                <c:pt idx="111">
                  <c:v>3.5766032249372206E-3</c:v>
                </c:pt>
                <c:pt idx="112">
                  <c:v>3.5766032249372206E-3</c:v>
                </c:pt>
                <c:pt idx="113">
                  <c:v>3.5766032249372206E-3</c:v>
                </c:pt>
                <c:pt idx="114">
                  <c:v>3.5766032249372206E-3</c:v>
                </c:pt>
                <c:pt idx="115">
                  <c:v>3.5766032249372206E-3</c:v>
                </c:pt>
                <c:pt idx="116">
                  <c:v>3.5766032249372206E-3</c:v>
                </c:pt>
                <c:pt idx="117">
                  <c:v>3.5766032249372206E-3</c:v>
                </c:pt>
                <c:pt idx="118">
                  <c:v>3.5766032249372206E-3</c:v>
                </c:pt>
                <c:pt idx="119">
                  <c:v>3.5766032249372206E-3</c:v>
                </c:pt>
                <c:pt idx="120">
                  <c:v>3.5766032249372206E-3</c:v>
                </c:pt>
                <c:pt idx="121">
                  <c:v>3.5766032249372206E-3</c:v>
                </c:pt>
                <c:pt idx="122">
                  <c:v>3.5766032249372206E-3</c:v>
                </c:pt>
                <c:pt idx="123">
                  <c:v>3.5766032249372206E-3</c:v>
                </c:pt>
                <c:pt idx="124">
                  <c:v>3.5766032249372206E-3</c:v>
                </c:pt>
                <c:pt idx="125">
                  <c:v>3.5766032249372206E-3</c:v>
                </c:pt>
                <c:pt idx="126">
                  <c:v>3.5766032249372206E-3</c:v>
                </c:pt>
                <c:pt idx="127">
                  <c:v>3.5766032249372206E-3</c:v>
                </c:pt>
                <c:pt idx="128">
                  <c:v>3.5766032249372206E-3</c:v>
                </c:pt>
                <c:pt idx="129">
                  <c:v>3.5766032249372206E-3</c:v>
                </c:pt>
                <c:pt idx="130">
                  <c:v>3.5766032249372206E-3</c:v>
                </c:pt>
                <c:pt idx="131">
                  <c:v>3.5766032249372206E-3</c:v>
                </c:pt>
                <c:pt idx="132">
                  <c:v>3.5766032249372206E-3</c:v>
                </c:pt>
                <c:pt idx="133">
                  <c:v>3.5766032249372206E-3</c:v>
                </c:pt>
                <c:pt idx="134">
                  <c:v>3.5766032249372206E-3</c:v>
                </c:pt>
                <c:pt idx="135">
                  <c:v>3.5766032249372206E-3</c:v>
                </c:pt>
                <c:pt idx="136">
                  <c:v>3.5766032249372206E-3</c:v>
                </c:pt>
                <c:pt idx="137">
                  <c:v>3.5766032249372206E-3</c:v>
                </c:pt>
                <c:pt idx="138">
                  <c:v>3.5766032249372206E-3</c:v>
                </c:pt>
                <c:pt idx="139">
                  <c:v>3.5766032249372206E-3</c:v>
                </c:pt>
                <c:pt idx="140">
                  <c:v>3.5766032249372206E-3</c:v>
                </c:pt>
                <c:pt idx="141">
                  <c:v>3.5766032249372206E-3</c:v>
                </c:pt>
                <c:pt idx="142">
                  <c:v>3.5766032249372206E-3</c:v>
                </c:pt>
                <c:pt idx="143">
                  <c:v>3.5766032249372206E-3</c:v>
                </c:pt>
                <c:pt idx="144">
                  <c:v>3.5766032249372206E-3</c:v>
                </c:pt>
                <c:pt idx="145">
                  <c:v>3.5766032249372206E-3</c:v>
                </c:pt>
                <c:pt idx="146">
                  <c:v>3.5766032249372206E-3</c:v>
                </c:pt>
                <c:pt idx="147">
                  <c:v>3.5766032249372206E-3</c:v>
                </c:pt>
                <c:pt idx="148">
                  <c:v>3.5766032249372206E-3</c:v>
                </c:pt>
                <c:pt idx="149">
                  <c:v>3.5766032249372206E-3</c:v>
                </c:pt>
                <c:pt idx="150">
                  <c:v>3.5766032249372206E-3</c:v>
                </c:pt>
                <c:pt idx="151">
                  <c:v>3.5766032249372206E-3</c:v>
                </c:pt>
                <c:pt idx="152">
                  <c:v>3.5766032249372206E-3</c:v>
                </c:pt>
                <c:pt idx="153">
                  <c:v>3.5766032249372206E-3</c:v>
                </c:pt>
                <c:pt idx="154">
                  <c:v>3.5766032249372206E-3</c:v>
                </c:pt>
                <c:pt idx="155">
                  <c:v>3.5766032249372206E-3</c:v>
                </c:pt>
                <c:pt idx="156">
                  <c:v>3.5766032249372206E-3</c:v>
                </c:pt>
                <c:pt idx="157">
                  <c:v>3.5766032249372206E-3</c:v>
                </c:pt>
                <c:pt idx="158">
                  <c:v>3.5766032249372206E-3</c:v>
                </c:pt>
                <c:pt idx="159">
                  <c:v>3.5766032249372206E-3</c:v>
                </c:pt>
                <c:pt idx="160">
                  <c:v>3.5766032249372206E-3</c:v>
                </c:pt>
                <c:pt idx="161">
                  <c:v>3.5766032249372206E-3</c:v>
                </c:pt>
                <c:pt idx="162">
                  <c:v>3.5766032249372206E-3</c:v>
                </c:pt>
                <c:pt idx="163">
                  <c:v>3.5766032249372206E-3</c:v>
                </c:pt>
                <c:pt idx="164">
                  <c:v>3.5766032249372206E-3</c:v>
                </c:pt>
                <c:pt idx="165">
                  <c:v>3.5766032249372206E-3</c:v>
                </c:pt>
                <c:pt idx="166">
                  <c:v>3.5766032249372206E-3</c:v>
                </c:pt>
                <c:pt idx="167">
                  <c:v>3.5766032249372206E-3</c:v>
                </c:pt>
                <c:pt idx="168">
                  <c:v>3.5766032249372206E-3</c:v>
                </c:pt>
                <c:pt idx="169">
                  <c:v>3.5766032249372206E-3</c:v>
                </c:pt>
                <c:pt idx="170">
                  <c:v>3.5766032249372206E-3</c:v>
                </c:pt>
                <c:pt idx="171">
                  <c:v>3.5766032249372206E-3</c:v>
                </c:pt>
                <c:pt idx="172">
                  <c:v>3.5766032249372206E-3</c:v>
                </c:pt>
                <c:pt idx="173">
                  <c:v>3.5766032249372206E-3</c:v>
                </c:pt>
                <c:pt idx="174">
                  <c:v>3.5766032249372206E-3</c:v>
                </c:pt>
                <c:pt idx="175">
                  <c:v>3.5766032249372206E-3</c:v>
                </c:pt>
                <c:pt idx="176">
                  <c:v>3.5766032249372206E-3</c:v>
                </c:pt>
                <c:pt idx="177">
                  <c:v>3.5766032249372206E-3</c:v>
                </c:pt>
                <c:pt idx="178">
                  <c:v>3.5766032249372206E-3</c:v>
                </c:pt>
                <c:pt idx="179">
                  <c:v>3.5766032249372206E-3</c:v>
                </c:pt>
                <c:pt idx="180">
                  <c:v>3.5766032249372206E-3</c:v>
                </c:pt>
                <c:pt idx="181">
                  <c:v>3.5766032249372206E-3</c:v>
                </c:pt>
                <c:pt idx="182">
                  <c:v>3.5766032249372206E-3</c:v>
                </c:pt>
                <c:pt idx="183">
                  <c:v>3.5766032249372206E-3</c:v>
                </c:pt>
                <c:pt idx="184">
                  <c:v>3.5766032249372206E-3</c:v>
                </c:pt>
                <c:pt idx="185">
                  <c:v>3.5766032249372206E-3</c:v>
                </c:pt>
                <c:pt idx="186">
                  <c:v>3.5766032249372206E-3</c:v>
                </c:pt>
                <c:pt idx="187">
                  <c:v>3.5766032249372206E-3</c:v>
                </c:pt>
                <c:pt idx="188">
                  <c:v>3.5766032249372206E-3</c:v>
                </c:pt>
                <c:pt idx="189">
                  <c:v>3.5766032249372206E-3</c:v>
                </c:pt>
                <c:pt idx="190">
                  <c:v>3.5766032249372206E-3</c:v>
                </c:pt>
                <c:pt idx="191">
                  <c:v>3.5766032249372206E-3</c:v>
                </c:pt>
                <c:pt idx="192">
                  <c:v>3.5766032249372206E-3</c:v>
                </c:pt>
                <c:pt idx="193">
                  <c:v>3.5766032249372206E-3</c:v>
                </c:pt>
                <c:pt idx="194">
                  <c:v>3.5766032249372206E-3</c:v>
                </c:pt>
                <c:pt idx="195">
                  <c:v>3.5766032249372206E-3</c:v>
                </c:pt>
                <c:pt idx="196">
                  <c:v>3.5766032249372206E-3</c:v>
                </c:pt>
                <c:pt idx="197">
                  <c:v>3.5766032249372206E-3</c:v>
                </c:pt>
                <c:pt idx="198">
                  <c:v>3.5766032249372206E-3</c:v>
                </c:pt>
                <c:pt idx="199">
                  <c:v>3.5766032249372206E-3</c:v>
                </c:pt>
                <c:pt idx="200">
                  <c:v>3.5766032249372206E-3</c:v>
                </c:pt>
                <c:pt idx="201">
                  <c:v>3.5766032249372206E-3</c:v>
                </c:pt>
                <c:pt idx="202">
                  <c:v>3.5766032249372206E-3</c:v>
                </c:pt>
                <c:pt idx="203">
                  <c:v>3.5766032249372206E-3</c:v>
                </c:pt>
                <c:pt idx="204">
                  <c:v>3.5766032249372206E-3</c:v>
                </c:pt>
                <c:pt idx="205">
                  <c:v>3.5766032249372206E-3</c:v>
                </c:pt>
                <c:pt idx="206">
                  <c:v>3.5766032249372206E-3</c:v>
                </c:pt>
                <c:pt idx="207">
                  <c:v>3.5766032249372206E-3</c:v>
                </c:pt>
                <c:pt idx="208">
                  <c:v>3.5766032249372206E-3</c:v>
                </c:pt>
                <c:pt idx="209">
                  <c:v>3.5766032249372206E-3</c:v>
                </c:pt>
                <c:pt idx="210">
                  <c:v>3.5766032249372206E-3</c:v>
                </c:pt>
                <c:pt idx="211">
                  <c:v>3.5766032249372206E-3</c:v>
                </c:pt>
                <c:pt idx="212">
                  <c:v>3.5766032249372206E-3</c:v>
                </c:pt>
                <c:pt idx="213">
                  <c:v>3.5766032249372206E-3</c:v>
                </c:pt>
                <c:pt idx="214">
                  <c:v>3.5766032249372206E-3</c:v>
                </c:pt>
                <c:pt idx="215">
                  <c:v>3.5766032249372206E-3</c:v>
                </c:pt>
                <c:pt idx="216">
                  <c:v>3.5766032249372206E-3</c:v>
                </c:pt>
                <c:pt idx="217">
                  <c:v>3.5766032249372206E-3</c:v>
                </c:pt>
                <c:pt idx="218">
                  <c:v>3.5766032249372206E-3</c:v>
                </c:pt>
                <c:pt idx="219">
                  <c:v>3.5766032249372206E-3</c:v>
                </c:pt>
                <c:pt idx="220">
                  <c:v>3.5766032249372206E-3</c:v>
                </c:pt>
                <c:pt idx="221">
                  <c:v>3.5766032249372206E-3</c:v>
                </c:pt>
                <c:pt idx="222">
                  <c:v>3.5766032249372206E-3</c:v>
                </c:pt>
                <c:pt idx="223">
                  <c:v>3.5766032249372206E-3</c:v>
                </c:pt>
                <c:pt idx="224">
                  <c:v>3.5766032249372206E-3</c:v>
                </c:pt>
                <c:pt idx="225">
                  <c:v>3.5766032249372206E-3</c:v>
                </c:pt>
                <c:pt idx="226">
                  <c:v>3.5766032249372206E-3</c:v>
                </c:pt>
                <c:pt idx="227">
                  <c:v>3.5766032249372206E-3</c:v>
                </c:pt>
                <c:pt idx="228">
                  <c:v>3.5766032249372206E-3</c:v>
                </c:pt>
                <c:pt idx="229">
                  <c:v>3.5766032249372206E-3</c:v>
                </c:pt>
                <c:pt idx="230">
                  <c:v>3.5766032249372206E-3</c:v>
                </c:pt>
                <c:pt idx="231">
                  <c:v>3.5766032249372206E-3</c:v>
                </c:pt>
                <c:pt idx="232">
                  <c:v>3.5766032249372206E-3</c:v>
                </c:pt>
                <c:pt idx="233">
                  <c:v>3.5766032249372206E-3</c:v>
                </c:pt>
                <c:pt idx="234">
                  <c:v>3.5766032249372206E-3</c:v>
                </c:pt>
                <c:pt idx="235">
                  <c:v>3.5766032249372206E-3</c:v>
                </c:pt>
                <c:pt idx="236">
                  <c:v>3.5766032249372206E-3</c:v>
                </c:pt>
                <c:pt idx="237">
                  <c:v>3.5766032249372206E-3</c:v>
                </c:pt>
                <c:pt idx="238">
                  <c:v>3.5766032249372206E-3</c:v>
                </c:pt>
                <c:pt idx="239">
                  <c:v>3.5766032249372206E-3</c:v>
                </c:pt>
                <c:pt idx="240">
                  <c:v>3.5766032249372206E-3</c:v>
                </c:pt>
                <c:pt idx="241">
                  <c:v>3.5766032249372206E-3</c:v>
                </c:pt>
                <c:pt idx="242">
                  <c:v>3.5766032249372206E-3</c:v>
                </c:pt>
                <c:pt idx="243">
                  <c:v>3.5766032249372206E-3</c:v>
                </c:pt>
                <c:pt idx="244">
                  <c:v>3.5766032249372206E-3</c:v>
                </c:pt>
                <c:pt idx="245">
                  <c:v>3.5766032249372206E-3</c:v>
                </c:pt>
                <c:pt idx="246">
                  <c:v>3.5766032249372206E-3</c:v>
                </c:pt>
                <c:pt idx="247">
                  <c:v>3.5766032249372206E-3</c:v>
                </c:pt>
                <c:pt idx="248">
                  <c:v>3.5766032249372206E-3</c:v>
                </c:pt>
                <c:pt idx="249">
                  <c:v>3.5766032249372206E-3</c:v>
                </c:pt>
                <c:pt idx="250">
                  <c:v>3.5766032249372206E-3</c:v>
                </c:pt>
                <c:pt idx="251">
                  <c:v>3.5766032249372206E-3</c:v>
                </c:pt>
                <c:pt idx="252">
                  <c:v>3.5766032249372206E-3</c:v>
                </c:pt>
                <c:pt idx="253">
                  <c:v>3.5766032249372206E-3</c:v>
                </c:pt>
                <c:pt idx="254">
                  <c:v>3.5766032249372206E-3</c:v>
                </c:pt>
                <c:pt idx="255">
                  <c:v>3.5766032249372206E-3</c:v>
                </c:pt>
                <c:pt idx="256">
                  <c:v>3.5766032249372206E-3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  <c:pt idx="130">
                  <c:v>42780</c:v>
                </c:pt>
                <c:pt idx="131">
                  <c:v>42781</c:v>
                </c:pt>
                <c:pt idx="132">
                  <c:v>42782</c:v>
                </c:pt>
                <c:pt idx="133">
                  <c:v>42783</c:v>
                </c:pt>
                <c:pt idx="134">
                  <c:v>42786</c:v>
                </c:pt>
                <c:pt idx="135">
                  <c:v>42787</c:v>
                </c:pt>
                <c:pt idx="136">
                  <c:v>42788</c:v>
                </c:pt>
                <c:pt idx="137">
                  <c:v>42789</c:v>
                </c:pt>
                <c:pt idx="138">
                  <c:v>42790</c:v>
                </c:pt>
                <c:pt idx="139">
                  <c:v>42793</c:v>
                </c:pt>
                <c:pt idx="140">
                  <c:v>42794</c:v>
                </c:pt>
                <c:pt idx="141">
                  <c:v>42795</c:v>
                </c:pt>
                <c:pt idx="142">
                  <c:v>42796</c:v>
                </c:pt>
                <c:pt idx="143">
                  <c:v>42797</c:v>
                </c:pt>
                <c:pt idx="144">
                  <c:v>42800</c:v>
                </c:pt>
                <c:pt idx="145">
                  <c:v>42801</c:v>
                </c:pt>
                <c:pt idx="146">
                  <c:v>42802</c:v>
                </c:pt>
                <c:pt idx="147">
                  <c:v>42803</c:v>
                </c:pt>
                <c:pt idx="148">
                  <c:v>42804</c:v>
                </c:pt>
                <c:pt idx="149">
                  <c:v>42807</c:v>
                </c:pt>
                <c:pt idx="150">
                  <c:v>42808</c:v>
                </c:pt>
                <c:pt idx="151">
                  <c:v>42809</c:v>
                </c:pt>
                <c:pt idx="152">
                  <c:v>42810</c:v>
                </c:pt>
                <c:pt idx="153">
                  <c:v>42811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42828</c:v>
                </c:pt>
                <c:pt idx="165">
                  <c:v>42829</c:v>
                </c:pt>
                <c:pt idx="166">
                  <c:v>42830</c:v>
                </c:pt>
                <c:pt idx="167">
                  <c:v>42831</c:v>
                </c:pt>
                <c:pt idx="168">
                  <c:v>42832</c:v>
                </c:pt>
                <c:pt idx="169">
                  <c:v>42835</c:v>
                </c:pt>
                <c:pt idx="170">
                  <c:v>42836</c:v>
                </c:pt>
                <c:pt idx="171">
                  <c:v>42837</c:v>
                </c:pt>
                <c:pt idx="172">
                  <c:v>42838</c:v>
                </c:pt>
                <c:pt idx="173">
                  <c:v>42843</c:v>
                </c:pt>
                <c:pt idx="174">
                  <c:v>42844</c:v>
                </c:pt>
                <c:pt idx="175">
                  <c:v>42845</c:v>
                </c:pt>
                <c:pt idx="176">
                  <c:v>42846</c:v>
                </c:pt>
                <c:pt idx="177">
                  <c:v>42849</c:v>
                </c:pt>
                <c:pt idx="178">
                  <c:v>42850</c:v>
                </c:pt>
                <c:pt idx="179">
                  <c:v>42851</c:v>
                </c:pt>
                <c:pt idx="180">
                  <c:v>42852</c:v>
                </c:pt>
                <c:pt idx="181">
                  <c:v>42853</c:v>
                </c:pt>
                <c:pt idx="182">
                  <c:v>42857</c:v>
                </c:pt>
                <c:pt idx="183">
                  <c:v>42858</c:v>
                </c:pt>
                <c:pt idx="184">
                  <c:v>42859</c:v>
                </c:pt>
                <c:pt idx="185">
                  <c:v>42860</c:v>
                </c:pt>
                <c:pt idx="186">
                  <c:v>42863</c:v>
                </c:pt>
                <c:pt idx="187">
                  <c:v>42864</c:v>
                </c:pt>
                <c:pt idx="188">
                  <c:v>42865</c:v>
                </c:pt>
                <c:pt idx="189">
                  <c:v>42866</c:v>
                </c:pt>
                <c:pt idx="190">
                  <c:v>42867</c:v>
                </c:pt>
                <c:pt idx="191">
                  <c:v>42870</c:v>
                </c:pt>
                <c:pt idx="192">
                  <c:v>42871</c:v>
                </c:pt>
                <c:pt idx="193">
                  <c:v>42872</c:v>
                </c:pt>
                <c:pt idx="194">
                  <c:v>42873</c:v>
                </c:pt>
                <c:pt idx="195">
                  <c:v>42874</c:v>
                </c:pt>
                <c:pt idx="196">
                  <c:v>42877</c:v>
                </c:pt>
                <c:pt idx="197">
                  <c:v>42878</c:v>
                </c:pt>
                <c:pt idx="198">
                  <c:v>42879</c:v>
                </c:pt>
                <c:pt idx="199">
                  <c:v>42880</c:v>
                </c:pt>
                <c:pt idx="200">
                  <c:v>42881</c:v>
                </c:pt>
                <c:pt idx="201">
                  <c:v>42884</c:v>
                </c:pt>
                <c:pt idx="202">
                  <c:v>42885</c:v>
                </c:pt>
                <c:pt idx="203">
                  <c:v>42886</c:v>
                </c:pt>
                <c:pt idx="204">
                  <c:v>42887</c:v>
                </c:pt>
                <c:pt idx="205">
                  <c:v>42888</c:v>
                </c:pt>
                <c:pt idx="206">
                  <c:v>42891</c:v>
                </c:pt>
                <c:pt idx="207">
                  <c:v>42892</c:v>
                </c:pt>
                <c:pt idx="208">
                  <c:v>42893</c:v>
                </c:pt>
                <c:pt idx="209">
                  <c:v>42894</c:v>
                </c:pt>
                <c:pt idx="210">
                  <c:v>42895</c:v>
                </c:pt>
                <c:pt idx="211">
                  <c:v>42898</c:v>
                </c:pt>
                <c:pt idx="212">
                  <c:v>42899</c:v>
                </c:pt>
                <c:pt idx="213">
                  <c:v>42900</c:v>
                </c:pt>
                <c:pt idx="214">
                  <c:v>42901</c:v>
                </c:pt>
                <c:pt idx="215">
                  <c:v>42902</c:v>
                </c:pt>
                <c:pt idx="216">
                  <c:v>42905</c:v>
                </c:pt>
                <c:pt idx="217">
                  <c:v>42906</c:v>
                </c:pt>
                <c:pt idx="218">
                  <c:v>42907</c:v>
                </c:pt>
                <c:pt idx="219">
                  <c:v>42908</c:v>
                </c:pt>
                <c:pt idx="220">
                  <c:v>42909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42919</c:v>
                </c:pt>
                <c:pt idx="227">
                  <c:v>42920</c:v>
                </c:pt>
                <c:pt idx="228">
                  <c:v>42921</c:v>
                </c:pt>
                <c:pt idx="229">
                  <c:v>42922</c:v>
                </c:pt>
                <c:pt idx="230">
                  <c:v>42923</c:v>
                </c:pt>
                <c:pt idx="231">
                  <c:v>42926</c:v>
                </c:pt>
                <c:pt idx="232">
                  <c:v>42927</c:v>
                </c:pt>
                <c:pt idx="233">
                  <c:v>42928</c:v>
                </c:pt>
                <c:pt idx="234">
                  <c:v>42929</c:v>
                </c:pt>
                <c:pt idx="235">
                  <c:v>42930</c:v>
                </c:pt>
                <c:pt idx="236">
                  <c:v>42933</c:v>
                </c:pt>
                <c:pt idx="237">
                  <c:v>42934</c:v>
                </c:pt>
                <c:pt idx="238">
                  <c:v>42935</c:v>
                </c:pt>
                <c:pt idx="239">
                  <c:v>42936</c:v>
                </c:pt>
                <c:pt idx="240">
                  <c:v>42937</c:v>
                </c:pt>
                <c:pt idx="241">
                  <c:v>42940</c:v>
                </c:pt>
                <c:pt idx="242">
                  <c:v>42941</c:v>
                </c:pt>
                <c:pt idx="243">
                  <c:v>42942</c:v>
                </c:pt>
                <c:pt idx="244">
                  <c:v>42943</c:v>
                </c:pt>
                <c:pt idx="245">
                  <c:v>42944</c:v>
                </c:pt>
                <c:pt idx="246">
                  <c:v>42947</c:v>
                </c:pt>
                <c:pt idx="247">
                  <c:v>42948</c:v>
                </c:pt>
                <c:pt idx="248">
                  <c:v>42949</c:v>
                </c:pt>
                <c:pt idx="249">
                  <c:v>42950</c:v>
                </c:pt>
                <c:pt idx="250">
                  <c:v>42951</c:v>
                </c:pt>
                <c:pt idx="251">
                  <c:v>42954</c:v>
                </c:pt>
                <c:pt idx="252">
                  <c:v>42955</c:v>
                </c:pt>
                <c:pt idx="253">
                  <c:v>42956</c:v>
                </c:pt>
                <c:pt idx="254">
                  <c:v>42957</c:v>
                </c:pt>
                <c:pt idx="255">
                  <c:v>42958</c:v>
                </c:pt>
                <c:pt idx="256">
                  <c:v>42961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3.4720071562291052E-3</c:v>
                </c:pt>
                <c:pt idx="1">
                  <c:v>3.4725802853727114E-3</c:v>
                </c:pt>
                <c:pt idx="2">
                  <c:v>3.4731534145163176E-3</c:v>
                </c:pt>
                <c:pt idx="3">
                  <c:v>3.4737265436599234E-3</c:v>
                </c:pt>
                <c:pt idx="4">
                  <c:v>3.4742996728035296E-3</c:v>
                </c:pt>
                <c:pt idx="5">
                  <c:v>3.4760190602343482E-3</c:v>
                </c:pt>
                <c:pt idx="6">
                  <c:v>3.476592189377954E-3</c:v>
                </c:pt>
                <c:pt idx="7">
                  <c:v>3.4771653185215602E-3</c:v>
                </c:pt>
                <c:pt idx="8">
                  <c:v>3.4777384476651664E-3</c:v>
                </c:pt>
                <c:pt idx="9">
                  <c:v>3.4783115768087726E-3</c:v>
                </c:pt>
                <c:pt idx="10">
                  <c:v>3.4800309642395908E-3</c:v>
                </c:pt>
                <c:pt idx="11">
                  <c:v>3.480604093383197E-3</c:v>
                </c:pt>
                <c:pt idx="12">
                  <c:v>3.4811772225268032E-3</c:v>
                </c:pt>
                <c:pt idx="13">
                  <c:v>3.4817503516704094E-3</c:v>
                </c:pt>
                <c:pt idx="14">
                  <c:v>3.4823234808140152E-3</c:v>
                </c:pt>
                <c:pt idx="15">
                  <c:v>3.4840428682448338E-3</c:v>
                </c:pt>
                <c:pt idx="16">
                  <c:v>3.48461599738844E-3</c:v>
                </c:pt>
                <c:pt idx="17">
                  <c:v>3.4851891265320458E-3</c:v>
                </c:pt>
                <c:pt idx="18">
                  <c:v>3.485762255675652E-3</c:v>
                </c:pt>
                <c:pt idx="19">
                  <c:v>3.4863353848192582E-3</c:v>
                </c:pt>
                <c:pt idx="20">
                  <c:v>3.4880547722500764E-3</c:v>
                </c:pt>
                <c:pt idx="21">
                  <c:v>3.4886279013936826E-3</c:v>
                </c:pt>
                <c:pt idx="22">
                  <c:v>3.4892010305372888E-3</c:v>
                </c:pt>
                <c:pt idx="23">
                  <c:v>3.489774159680895E-3</c:v>
                </c:pt>
                <c:pt idx="24">
                  <c:v>3.4903472888245012E-3</c:v>
                </c:pt>
                <c:pt idx="25">
                  <c:v>3.4920666762553194E-3</c:v>
                </c:pt>
                <c:pt idx="26">
                  <c:v>3.4926398053989256E-3</c:v>
                </c:pt>
                <c:pt idx="27">
                  <c:v>3.4932129345425318E-3</c:v>
                </c:pt>
                <c:pt idx="28">
                  <c:v>3.4937860636861376E-3</c:v>
                </c:pt>
                <c:pt idx="29">
                  <c:v>3.4943591928297438E-3</c:v>
                </c:pt>
                <c:pt idx="30">
                  <c:v>3.4960785802605624E-3</c:v>
                </c:pt>
                <c:pt idx="31">
                  <c:v>3.4966517094041681E-3</c:v>
                </c:pt>
                <c:pt idx="32">
                  <c:v>3.4972248385477744E-3</c:v>
                </c:pt>
                <c:pt idx="33">
                  <c:v>3.4977979676913806E-3</c:v>
                </c:pt>
                <c:pt idx="34">
                  <c:v>3.4983710968349868E-3</c:v>
                </c:pt>
                <c:pt idx="35">
                  <c:v>3.5000904842658049E-3</c:v>
                </c:pt>
                <c:pt idx="36">
                  <c:v>3.5006636134094112E-3</c:v>
                </c:pt>
                <c:pt idx="37">
                  <c:v>3.5012367425530174E-3</c:v>
                </c:pt>
                <c:pt idx="38">
                  <c:v>3.5018098716966236E-3</c:v>
                </c:pt>
                <c:pt idx="39">
                  <c:v>3.5023830008402293E-3</c:v>
                </c:pt>
                <c:pt idx="40">
                  <c:v>3.5041023882710479E-3</c:v>
                </c:pt>
                <c:pt idx="41">
                  <c:v>3.5046755174146542E-3</c:v>
                </c:pt>
                <c:pt idx="42">
                  <c:v>3.5052486465582599E-3</c:v>
                </c:pt>
                <c:pt idx="43">
                  <c:v>3.5058217757018661E-3</c:v>
                </c:pt>
                <c:pt idx="44">
                  <c:v>3.5063949048454723E-3</c:v>
                </c:pt>
                <c:pt idx="45">
                  <c:v>3.5081142922762905E-3</c:v>
                </c:pt>
                <c:pt idx="46">
                  <c:v>3.5086874214198967E-3</c:v>
                </c:pt>
                <c:pt idx="47">
                  <c:v>3.5092605505635029E-3</c:v>
                </c:pt>
                <c:pt idx="48">
                  <c:v>3.5098336797071091E-3</c:v>
                </c:pt>
                <c:pt idx="49">
                  <c:v>3.5104068088507153E-3</c:v>
                </c:pt>
                <c:pt idx="50">
                  <c:v>3.5121261962815335E-3</c:v>
                </c:pt>
                <c:pt idx="51">
                  <c:v>3.5126993254251397E-3</c:v>
                </c:pt>
                <c:pt idx="52">
                  <c:v>3.5132724545687459E-3</c:v>
                </c:pt>
                <c:pt idx="53">
                  <c:v>3.5138455837123517E-3</c:v>
                </c:pt>
                <c:pt idx="54">
                  <c:v>3.5144187128559579E-3</c:v>
                </c:pt>
                <c:pt idx="55">
                  <c:v>3.5161381002867765E-3</c:v>
                </c:pt>
                <c:pt idx="56">
                  <c:v>3.5167112294303823E-3</c:v>
                </c:pt>
                <c:pt idx="57">
                  <c:v>3.5172843585739885E-3</c:v>
                </c:pt>
                <c:pt idx="58">
                  <c:v>3.5178574877175947E-3</c:v>
                </c:pt>
                <c:pt idx="59">
                  <c:v>3.5184306168612009E-3</c:v>
                </c:pt>
                <c:pt idx="60">
                  <c:v>3.5201500042920191E-3</c:v>
                </c:pt>
                <c:pt idx="61">
                  <c:v>3.5207231334356253E-3</c:v>
                </c:pt>
                <c:pt idx="62">
                  <c:v>3.5212962625792315E-3</c:v>
                </c:pt>
                <c:pt idx="63">
                  <c:v>3.5218693917228377E-3</c:v>
                </c:pt>
                <c:pt idx="64">
                  <c:v>3.5224425208664435E-3</c:v>
                </c:pt>
                <c:pt idx="65">
                  <c:v>3.5241619082972621E-3</c:v>
                </c:pt>
                <c:pt idx="66">
                  <c:v>3.5247350374408683E-3</c:v>
                </c:pt>
                <c:pt idx="67">
                  <c:v>3.5253081665844741E-3</c:v>
                </c:pt>
                <c:pt idx="68">
                  <c:v>3.5258812957280803E-3</c:v>
                </c:pt>
                <c:pt idx="69">
                  <c:v>3.5264544248716865E-3</c:v>
                </c:pt>
                <c:pt idx="70">
                  <c:v>3.5281738123025047E-3</c:v>
                </c:pt>
                <c:pt idx="71">
                  <c:v>3.5287469414461109E-3</c:v>
                </c:pt>
                <c:pt idx="72">
                  <c:v>3.5293200705897171E-3</c:v>
                </c:pt>
                <c:pt idx="73">
                  <c:v>3.5298931997333233E-3</c:v>
                </c:pt>
                <c:pt idx="74">
                  <c:v>3.5304663288769295E-3</c:v>
                </c:pt>
                <c:pt idx="75">
                  <c:v>3.5321857163077477E-3</c:v>
                </c:pt>
                <c:pt idx="76">
                  <c:v>3.5327588454513539E-3</c:v>
                </c:pt>
                <c:pt idx="77">
                  <c:v>3.5333319745949601E-3</c:v>
                </c:pt>
                <c:pt idx="78">
                  <c:v>3.5339051037385659E-3</c:v>
                </c:pt>
                <c:pt idx="79">
                  <c:v>3.5344782328821721E-3</c:v>
                </c:pt>
                <c:pt idx="80">
                  <c:v>3.5361976203129907E-3</c:v>
                </c:pt>
                <c:pt idx="81">
                  <c:v>3.5367707494565965E-3</c:v>
                </c:pt>
                <c:pt idx="82">
                  <c:v>3.5373438786002027E-3</c:v>
                </c:pt>
                <c:pt idx="83">
                  <c:v>3.5379170077438089E-3</c:v>
                </c:pt>
                <c:pt idx="84">
                  <c:v>3.5384901368874151E-3</c:v>
                </c:pt>
                <c:pt idx="85">
                  <c:v>3.5402095243182333E-3</c:v>
                </c:pt>
                <c:pt idx="86">
                  <c:v>3.5407826534618395E-3</c:v>
                </c:pt>
                <c:pt idx="87">
                  <c:v>3.5413557826054457E-3</c:v>
                </c:pt>
                <c:pt idx="88">
                  <c:v>3.5419289117490519E-3</c:v>
                </c:pt>
                <c:pt idx="89">
                  <c:v>3.5425020408926576E-3</c:v>
                </c:pt>
                <c:pt idx="90">
                  <c:v>3.5442214283234763E-3</c:v>
                </c:pt>
                <c:pt idx="91">
                  <c:v>3.5447945574670825E-3</c:v>
                </c:pt>
                <c:pt idx="92">
                  <c:v>3.5453676866106882E-3</c:v>
                </c:pt>
                <c:pt idx="93">
                  <c:v>3.5459408157542944E-3</c:v>
                </c:pt>
                <c:pt idx="94">
                  <c:v>3.5465139448979006E-3</c:v>
                </c:pt>
                <c:pt idx="95">
                  <c:v>3.548806461472325E-3</c:v>
                </c:pt>
                <c:pt idx="96">
                  <c:v>3.5493795906159312E-3</c:v>
                </c:pt>
                <c:pt idx="97">
                  <c:v>3.5499527197595374E-3</c:v>
                </c:pt>
                <c:pt idx="98">
                  <c:v>3.5505258489031436E-3</c:v>
                </c:pt>
                <c:pt idx="99">
                  <c:v>3.5522452363339618E-3</c:v>
                </c:pt>
                <c:pt idx="100">
                  <c:v>3.552818365477568E-3</c:v>
                </c:pt>
                <c:pt idx="101">
                  <c:v>3.5533914946211742E-3</c:v>
                </c:pt>
                <c:pt idx="102">
                  <c:v>3.55396462376478E-3</c:v>
                </c:pt>
                <c:pt idx="103">
                  <c:v>3.5545377529083862E-3</c:v>
                </c:pt>
                <c:pt idx="104">
                  <c:v>3.5562571403392048E-3</c:v>
                </c:pt>
                <c:pt idx="105">
                  <c:v>3.5568302694828106E-3</c:v>
                </c:pt>
                <c:pt idx="106">
                  <c:v>3.5574033986264168E-3</c:v>
                </c:pt>
                <c:pt idx="107">
                  <c:v>3.557976527770023E-3</c:v>
                </c:pt>
                <c:pt idx="108">
                  <c:v>3.5585496569136292E-3</c:v>
                </c:pt>
                <c:pt idx="109">
                  <c:v>3.5602690443444474E-3</c:v>
                </c:pt>
                <c:pt idx="110">
                  <c:v>3.5608421734880536E-3</c:v>
                </c:pt>
                <c:pt idx="111">
                  <c:v>3.5614153026316598E-3</c:v>
                </c:pt>
                <c:pt idx="112">
                  <c:v>3.561988431775266E-3</c:v>
                </c:pt>
                <c:pt idx="113">
                  <c:v>3.5625615609188718E-3</c:v>
                </c:pt>
                <c:pt idx="114">
                  <c:v>3.5642809483496904E-3</c:v>
                </c:pt>
                <c:pt idx="115">
                  <c:v>3.5648540774932966E-3</c:v>
                </c:pt>
                <c:pt idx="116">
                  <c:v>3.5654272066369024E-3</c:v>
                </c:pt>
                <c:pt idx="117">
                  <c:v>3.5660003357805086E-3</c:v>
                </c:pt>
                <c:pt idx="118">
                  <c:v>3.5665734649241148E-3</c:v>
                </c:pt>
                <c:pt idx="119">
                  <c:v>3.568292852354933E-3</c:v>
                </c:pt>
                <c:pt idx="120">
                  <c:v>3.5688659814985392E-3</c:v>
                </c:pt>
                <c:pt idx="121">
                  <c:v>3.5694391106421454E-3</c:v>
                </c:pt>
                <c:pt idx="122">
                  <c:v>3.5700122397857516E-3</c:v>
                </c:pt>
                <c:pt idx="123">
                  <c:v>3.5705853689293578E-3</c:v>
                </c:pt>
                <c:pt idx="124">
                  <c:v>3.572304756360176E-3</c:v>
                </c:pt>
                <c:pt idx="125">
                  <c:v>3.5728778855037822E-3</c:v>
                </c:pt>
                <c:pt idx="126">
                  <c:v>3.5734510146473884E-3</c:v>
                </c:pt>
                <c:pt idx="127">
                  <c:v>3.5740241437909942E-3</c:v>
                </c:pt>
                <c:pt idx="128">
                  <c:v>3.5745972729346004E-3</c:v>
                </c:pt>
                <c:pt idx="129">
                  <c:v>3.576316660365419E-3</c:v>
                </c:pt>
                <c:pt idx="130">
                  <c:v>3.5768897895090248E-3</c:v>
                </c:pt>
                <c:pt idx="131">
                  <c:v>3.577462918652631E-3</c:v>
                </c:pt>
                <c:pt idx="132">
                  <c:v>3.5780360477962372E-3</c:v>
                </c:pt>
                <c:pt idx="133">
                  <c:v>3.5786091769398434E-3</c:v>
                </c:pt>
                <c:pt idx="134">
                  <c:v>3.5803285643706616E-3</c:v>
                </c:pt>
                <c:pt idx="135">
                  <c:v>3.5809016935142678E-3</c:v>
                </c:pt>
                <c:pt idx="136">
                  <c:v>3.581474822657874E-3</c:v>
                </c:pt>
                <c:pt idx="137">
                  <c:v>3.5820479518014802E-3</c:v>
                </c:pt>
                <c:pt idx="138">
                  <c:v>3.5826210809450859E-3</c:v>
                </c:pt>
                <c:pt idx="139">
                  <c:v>3.5843404683759046E-3</c:v>
                </c:pt>
                <c:pt idx="140">
                  <c:v>3.5849135975195108E-3</c:v>
                </c:pt>
                <c:pt idx="141">
                  <c:v>3.5854867266631165E-3</c:v>
                </c:pt>
                <c:pt idx="142">
                  <c:v>3.5860598558067227E-3</c:v>
                </c:pt>
                <c:pt idx="143">
                  <c:v>3.586632984950329E-3</c:v>
                </c:pt>
                <c:pt idx="144">
                  <c:v>3.5883523723811471E-3</c:v>
                </c:pt>
                <c:pt idx="145">
                  <c:v>3.5889255015247533E-3</c:v>
                </c:pt>
                <c:pt idx="146">
                  <c:v>3.5894986306683595E-3</c:v>
                </c:pt>
                <c:pt idx="147">
                  <c:v>3.5900717598119657E-3</c:v>
                </c:pt>
                <c:pt idx="148">
                  <c:v>3.590644888955572E-3</c:v>
                </c:pt>
                <c:pt idx="149">
                  <c:v>3.5923642763863901E-3</c:v>
                </c:pt>
                <c:pt idx="150">
                  <c:v>3.5929374055299963E-3</c:v>
                </c:pt>
                <c:pt idx="151">
                  <c:v>3.5935105346736025E-3</c:v>
                </c:pt>
                <c:pt idx="152">
                  <c:v>3.5940836638172083E-3</c:v>
                </c:pt>
                <c:pt idx="153">
                  <c:v>3.5946567929608145E-3</c:v>
                </c:pt>
                <c:pt idx="154">
                  <c:v>3.5963761803916331E-3</c:v>
                </c:pt>
                <c:pt idx="155">
                  <c:v>3.5969493095352389E-3</c:v>
                </c:pt>
                <c:pt idx="156">
                  <c:v>3.5975224386788451E-3</c:v>
                </c:pt>
                <c:pt idx="157">
                  <c:v>3.5980955678224513E-3</c:v>
                </c:pt>
                <c:pt idx="158">
                  <c:v>3.5986686969660575E-3</c:v>
                </c:pt>
                <c:pt idx="159">
                  <c:v>3.6003880843968757E-3</c:v>
                </c:pt>
                <c:pt idx="160">
                  <c:v>3.6009612135404819E-3</c:v>
                </c:pt>
                <c:pt idx="161">
                  <c:v>3.6015343426840881E-3</c:v>
                </c:pt>
                <c:pt idx="162">
                  <c:v>3.6021074718276943E-3</c:v>
                </c:pt>
                <c:pt idx="163">
                  <c:v>3.6026806009713001E-3</c:v>
                </c:pt>
                <c:pt idx="164">
                  <c:v>3.6043999884021187E-3</c:v>
                </c:pt>
                <c:pt idx="165">
                  <c:v>3.6049731175457249E-3</c:v>
                </c:pt>
                <c:pt idx="166">
                  <c:v>3.6055462466893307E-3</c:v>
                </c:pt>
                <c:pt idx="167">
                  <c:v>3.6061193758329369E-3</c:v>
                </c:pt>
                <c:pt idx="168">
                  <c:v>3.6066925049765431E-3</c:v>
                </c:pt>
                <c:pt idx="169">
                  <c:v>3.6084118924073613E-3</c:v>
                </c:pt>
                <c:pt idx="170">
                  <c:v>3.6089850215509675E-3</c:v>
                </c:pt>
                <c:pt idx="171">
                  <c:v>3.6095581506945737E-3</c:v>
                </c:pt>
                <c:pt idx="172">
                  <c:v>3.6101312798381799E-3</c:v>
                </c:pt>
                <c:pt idx="173">
                  <c:v>3.6129969255562105E-3</c:v>
                </c:pt>
                <c:pt idx="174">
                  <c:v>3.6135700546998167E-3</c:v>
                </c:pt>
                <c:pt idx="175">
                  <c:v>3.6141431838434225E-3</c:v>
                </c:pt>
                <c:pt idx="176">
                  <c:v>3.6147163129870287E-3</c:v>
                </c:pt>
                <c:pt idx="177">
                  <c:v>3.6164357004178473E-3</c:v>
                </c:pt>
                <c:pt idx="178">
                  <c:v>3.6170088295614531E-3</c:v>
                </c:pt>
                <c:pt idx="179">
                  <c:v>3.6175819587050593E-3</c:v>
                </c:pt>
                <c:pt idx="180">
                  <c:v>3.6181550878486655E-3</c:v>
                </c:pt>
                <c:pt idx="181">
                  <c:v>3.6187282169922717E-3</c:v>
                </c:pt>
                <c:pt idx="182">
                  <c:v>3.6210207335666961E-3</c:v>
                </c:pt>
                <c:pt idx="183">
                  <c:v>3.6215938627103023E-3</c:v>
                </c:pt>
                <c:pt idx="184">
                  <c:v>3.6221669918539085E-3</c:v>
                </c:pt>
                <c:pt idx="185">
                  <c:v>3.6227401209975143E-3</c:v>
                </c:pt>
                <c:pt idx="186">
                  <c:v>3.6244595084283329E-3</c:v>
                </c:pt>
                <c:pt idx="187">
                  <c:v>3.6250326375719391E-3</c:v>
                </c:pt>
                <c:pt idx="188">
                  <c:v>3.6256057667155448E-3</c:v>
                </c:pt>
                <c:pt idx="189">
                  <c:v>3.6261788958591511E-3</c:v>
                </c:pt>
                <c:pt idx="190">
                  <c:v>3.6267520250027573E-3</c:v>
                </c:pt>
                <c:pt idx="191">
                  <c:v>3.6284714124335754E-3</c:v>
                </c:pt>
                <c:pt idx="192">
                  <c:v>3.6290445415771816E-3</c:v>
                </c:pt>
                <c:pt idx="193">
                  <c:v>3.6296176707207879E-3</c:v>
                </c:pt>
                <c:pt idx="194">
                  <c:v>3.6301907998643941E-3</c:v>
                </c:pt>
                <c:pt idx="195">
                  <c:v>3.6307639290080003E-3</c:v>
                </c:pt>
                <c:pt idx="196">
                  <c:v>3.6324833164388184E-3</c:v>
                </c:pt>
                <c:pt idx="197">
                  <c:v>3.6330564455824246E-3</c:v>
                </c:pt>
                <c:pt idx="198">
                  <c:v>3.6336295747260309E-3</c:v>
                </c:pt>
                <c:pt idx="199">
                  <c:v>3.6342027038696366E-3</c:v>
                </c:pt>
                <c:pt idx="200">
                  <c:v>3.6347758330132428E-3</c:v>
                </c:pt>
                <c:pt idx="201">
                  <c:v>3.6364952204440614E-3</c:v>
                </c:pt>
                <c:pt idx="202">
                  <c:v>3.6370683495876672E-3</c:v>
                </c:pt>
                <c:pt idx="203">
                  <c:v>3.6376414787312734E-3</c:v>
                </c:pt>
                <c:pt idx="204">
                  <c:v>3.6382146078748796E-3</c:v>
                </c:pt>
                <c:pt idx="205">
                  <c:v>3.6387877370184858E-3</c:v>
                </c:pt>
                <c:pt idx="206">
                  <c:v>3.640507124449304E-3</c:v>
                </c:pt>
                <c:pt idx="207">
                  <c:v>3.6410802535929102E-3</c:v>
                </c:pt>
                <c:pt idx="208">
                  <c:v>3.6416533827365164E-3</c:v>
                </c:pt>
                <c:pt idx="209">
                  <c:v>3.6422265118801226E-3</c:v>
                </c:pt>
                <c:pt idx="210">
                  <c:v>3.6427996410237284E-3</c:v>
                </c:pt>
                <c:pt idx="211">
                  <c:v>3.644519028454547E-3</c:v>
                </c:pt>
                <c:pt idx="212">
                  <c:v>3.6450921575981532E-3</c:v>
                </c:pt>
                <c:pt idx="213">
                  <c:v>3.645665286741759E-3</c:v>
                </c:pt>
                <c:pt idx="214">
                  <c:v>3.6462384158853652E-3</c:v>
                </c:pt>
                <c:pt idx="215">
                  <c:v>3.6468115450289714E-3</c:v>
                </c:pt>
                <c:pt idx="216">
                  <c:v>3.6485309324597896E-3</c:v>
                </c:pt>
                <c:pt idx="217">
                  <c:v>3.6491040616033958E-3</c:v>
                </c:pt>
                <c:pt idx="218">
                  <c:v>3.649677190747002E-3</c:v>
                </c:pt>
                <c:pt idx="219">
                  <c:v>3.6502503198906082E-3</c:v>
                </c:pt>
                <c:pt idx="220">
                  <c:v>3.6508234490342144E-3</c:v>
                </c:pt>
                <c:pt idx="221">
                  <c:v>3.6525428364650326E-3</c:v>
                </c:pt>
                <c:pt idx="222">
                  <c:v>3.6531159656086388E-3</c:v>
                </c:pt>
                <c:pt idx="223">
                  <c:v>3.653689094752245E-3</c:v>
                </c:pt>
                <c:pt idx="224">
                  <c:v>3.6542622238958508E-3</c:v>
                </c:pt>
                <c:pt idx="225">
                  <c:v>3.654835353039457E-3</c:v>
                </c:pt>
                <c:pt idx="226">
                  <c:v>3.6565547404702756E-3</c:v>
                </c:pt>
                <c:pt idx="227">
                  <c:v>3.6571278696138814E-3</c:v>
                </c:pt>
                <c:pt idx="228">
                  <c:v>3.6577009987574876E-3</c:v>
                </c:pt>
                <c:pt idx="229">
                  <c:v>3.6582741279010938E-3</c:v>
                </c:pt>
                <c:pt idx="230">
                  <c:v>3.6588472570447E-3</c:v>
                </c:pt>
                <c:pt idx="231">
                  <c:v>3.6605666444755182E-3</c:v>
                </c:pt>
                <c:pt idx="232">
                  <c:v>3.6611397736191244E-3</c:v>
                </c:pt>
                <c:pt idx="233">
                  <c:v>3.6617129027627306E-3</c:v>
                </c:pt>
                <c:pt idx="234">
                  <c:v>3.6622860319063368E-3</c:v>
                </c:pt>
                <c:pt idx="235">
                  <c:v>3.6628591610499426E-3</c:v>
                </c:pt>
                <c:pt idx="236">
                  <c:v>3.6645785484807612E-3</c:v>
                </c:pt>
                <c:pt idx="237">
                  <c:v>3.6651516776243674E-3</c:v>
                </c:pt>
                <c:pt idx="238">
                  <c:v>3.6657248067679732E-3</c:v>
                </c:pt>
                <c:pt idx="239">
                  <c:v>3.6662979359115794E-3</c:v>
                </c:pt>
                <c:pt idx="240">
                  <c:v>3.6668710650551856E-3</c:v>
                </c:pt>
                <c:pt idx="241">
                  <c:v>3.6685904524860037E-3</c:v>
                </c:pt>
                <c:pt idx="242">
                  <c:v>3.66916358162961E-3</c:v>
                </c:pt>
                <c:pt idx="243">
                  <c:v>3.6697367107732162E-3</c:v>
                </c:pt>
                <c:pt idx="244">
                  <c:v>3.6703098399168224E-3</c:v>
                </c:pt>
                <c:pt idx="245">
                  <c:v>3.6708829690604286E-3</c:v>
                </c:pt>
                <c:pt idx="246">
                  <c:v>3.6726023564912468E-3</c:v>
                </c:pt>
                <c:pt idx="247">
                  <c:v>3.673175485634853E-3</c:v>
                </c:pt>
                <c:pt idx="248">
                  <c:v>3.6737486147784592E-3</c:v>
                </c:pt>
                <c:pt idx="249">
                  <c:v>3.6743217439220649E-3</c:v>
                </c:pt>
                <c:pt idx="250">
                  <c:v>3.6748948730656711E-3</c:v>
                </c:pt>
                <c:pt idx="251">
                  <c:v>3.6766142604964898E-3</c:v>
                </c:pt>
                <c:pt idx="252">
                  <c:v>3.6771873896400955E-3</c:v>
                </c:pt>
                <c:pt idx="253">
                  <c:v>3.6777605187837017E-3</c:v>
                </c:pt>
                <c:pt idx="254">
                  <c:v>3.6783336479273079E-3</c:v>
                </c:pt>
                <c:pt idx="255">
                  <c:v>3.6789067770709141E-3</c:v>
                </c:pt>
                <c:pt idx="256">
                  <c:v>3.6806261645017323E-3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  <c:pt idx="130">
                  <c:v>42780</c:v>
                </c:pt>
                <c:pt idx="131">
                  <c:v>42781</c:v>
                </c:pt>
                <c:pt idx="132">
                  <c:v>42782</c:v>
                </c:pt>
                <c:pt idx="133">
                  <c:v>42783</c:v>
                </c:pt>
                <c:pt idx="134">
                  <c:v>42786</c:v>
                </c:pt>
                <c:pt idx="135">
                  <c:v>42787</c:v>
                </c:pt>
                <c:pt idx="136">
                  <c:v>42788</c:v>
                </c:pt>
                <c:pt idx="137">
                  <c:v>42789</c:v>
                </c:pt>
                <c:pt idx="138">
                  <c:v>42790</c:v>
                </c:pt>
                <c:pt idx="139">
                  <c:v>42793</c:v>
                </c:pt>
                <c:pt idx="140">
                  <c:v>42794</c:v>
                </c:pt>
                <c:pt idx="141">
                  <c:v>42795</c:v>
                </c:pt>
                <c:pt idx="142">
                  <c:v>42796</c:v>
                </c:pt>
                <c:pt idx="143">
                  <c:v>42797</c:v>
                </c:pt>
                <c:pt idx="144">
                  <c:v>42800</c:v>
                </c:pt>
                <c:pt idx="145">
                  <c:v>42801</c:v>
                </c:pt>
                <c:pt idx="146">
                  <c:v>42802</c:v>
                </c:pt>
                <c:pt idx="147">
                  <c:v>42803</c:v>
                </c:pt>
                <c:pt idx="148">
                  <c:v>42804</c:v>
                </c:pt>
                <c:pt idx="149">
                  <c:v>42807</c:v>
                </c:pt>
                <c:pt idx="150">
                  <c:v>42808</c:v>
                </c:pt>
                <c:pt idx="151">
                  <c:v>42809</c:v>
                </c:pt>
                <c:pt idx="152">
                  <c:v>42810</c:v>
                </c:pt>
                <c:pt idx="153">
                  <c:v>42811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42828</c:v>
                </c:pt>
                <c:pt idx="165">
                  <c:v>42829</c:v>
                </c:pt>
                <c:pt idx="166">
                  <c:v>42830</c:v>
                </c:pt>
                <c:pt idx="167">
                  <c:v>42831</c:v>
                </c:pt>
                <c:pt idx="168">
                  <c:v>42832</c:v>
                </c:pt>
                <c:pt idx="169">
                  <c:v>42835</c:v>
                </c:pt>
                <c:pt idx="170">
                  <c:v>42836</c:v>
                </c:pt>
                <c:pt idx="171">
                  <c:v>42837</c:v>
                </c:pt>
                <c:pt idx="172">
                  <c:v>42838</c:v>
                </c:pt>
                <c:pt idx="173">
                  <c:v>42843</c:v>
                </c:pt>
                <c:pt idx="174">
                  <c:v>42844</c:v>
                </c:pt>
                <c:pt idx="175">
                  <c:v>42845</c:v>
                </c:pt>
                <c:pt idx="176">
                  <c:v>42846</c:v>
                </c:pt>
                <c:pt idx="177">
                  <c:v>42849</c:v>
                </c:pt>
                <c:pt idx="178">
                  <c:v>42850</c:v>
                </c:pt>
                <c:pt idx="179">
                  <c:v>42851</c:v>
                </c:pt>
                <c:pt idx="180">
                  <c:v>42852</c:v>
                </c:pt>
                <c:pt idx="181">
                  <c:v>42853</c:v>
                </c:pt>
                <c:pt idx="182">
                  <c:v>42857</c:v>
                </c:pt>
                <c:pt idx="183">
                  <c:v>42858</c:v>
                </c:pt>
                <c:pt idx="184">
                  <c:v>42859</c:v>
                </c:pt>
                <c:pt idx="185">
                  <c:v>42860</c:v>
                </c:pt>
                <c:pt idx="186">
                  <c:v>42863</c:v>
                </c:pt>
                <c:pt idx="187">
                  <c:v>42864</c:v>
                </c:pt>
                <c:pt idx="188">
                  <c:v>42865</c:v>
                </c:pt>
                <c:pt idx="189">
                  <c:v>42866</c:v>
                </c:pt>
                <c:pt idx="190">
                  <c:v>42867</c:v>
                </c:pt>
                <c:pt idx="191">
                  <c:v>42870</c:v>
                </c:pt>
                <c:pt idx="192">
                  <c:v>42871</c:v>
                </c:pt>
                <c:pt idx="193">
                  <c:v>42872</c:v>
                </c:pt>
                <c:pt idx="194">
                  <c:v>42873</c:v>
                </c:pt>
                <c:pt idx="195">
                  <c:v>42874</c:v>
                </c:pt>
                <c:pt idx="196">
                  <c:v>42877</c:v>
                </c:pt>
                <c:pt idx="197">
                  <c:v>42878</c:v>
                </c:pt>
                <c:pt idx="198">
                  <c:v>42879</c:v>
                </c:pt>
                <c:pt idx="199">
                  <c:v>42880</c:v>
                </c:pt>
                <c:pt idx="200">
                  <c:v>42881</c:v>
                </c:pt>
                <c:pt idx="201">
                  <c:v>42884</c:v>
                </c:pt>
                <c:pt idx="202">
                  <c:v>42885</c:v>
                </c:pt>
                <c:pt idx="203">
                  <c:v>42886</c:v>
                </c:pt>
                <c:pt idx="204">
                  <c:v>42887</c:v>
                </c:pt>
                <c:pt idx="205">
                  <c:v>42888</c:v>
                </c:pt>
                <c:pt idx="206">
                  <c:v>42891</c:v>
                </c:pt>
                <c:pt idx="207">
                  <c:v>42892</c:v>
                </c:pt>
                <c:pt idx="208">
                  <c:v>42893</c:v>
                </c:pt>
                <c:pt idx="209">
                  <c:v>42894</c:v>
                </c:pt>
                <c:pt idx="210">
                  <c:v>42895</c:v>
                </c:pt>
                <c:pt idx="211">
                  <c:v>42898</c:v>
                </c:pt>
                <c:pt idx="212">
                  <c:v>42899</c:v>
                </c:pt>
                <c:pt idx="213">
                  <c:v>42900</c:v>
                </c:pt>
                <c:pt idx="214">
                  <c:v>42901</c:v>
                </c:pt>
                <c:pt idx="215">
                  <c:v>42902</c:v>
                </c:pt>
                <c:pt idx="216">
                  <c:v>42905</c:v>
                </c:pt>
                <c:pt idx="217">
                  <c:v>42906</c:v>
                </c:pt>
                <c:pt idx="218">
                  <c:v>42907</c:v>
                </c:pt>
                <c:pt idx="219">
                  <c:v>42908</c:v>
                </c:pt>
                <c:pt idx="220">
                  <c:v>42909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42919</c:v>
                </c:pt>
                <c:pt idx="227">
                  <c:v>42920</c:v>
                </c:pt>
                <c:pt idx="228">
                  <c:v>42921</c:v>
                </c:pt>
                <c:pt idx="229">
                  <c:v>42922</c:v>
                </c:pt>
                <c:pt idx="230">
                  <c:v>42923</c:v>
                </c:pt>
                <c:pt idx="231">
                  <c:v>42926</c:v>
                </c:pt>
                <c:pt idx="232">
                  <c:v>42927</c:v>
                </c:pt>
                <c:pt idx="233">
                  <c:v>42928</c:v>
                </c:pt>
                <c:pt idx="234">
                  <c:v>42929</c:v>
                </c:pt>
                <c:pt idx="235">
                  <c:v>42930</c:v>
                </c:pt>
                <c:pt idx="236">
                  <c:v>42933</c:v>
                </c:pt>
                <c:pt idx="237">
                  <c:v>42934</c:v>
                </c:pt>
                <c:pt idx="238">
                  <c:v>42935</c:v>
                </c:pt>
                <c:pt idx="239">
                  <c:v>42936</c:v>
                </c:pt>
                <c:pt idx="240">
                  <c:v>42937</c:v>
                </c:pt>
                <c:pt idx="241">
                  <c:v>42940</c:v>
                </c:pt>
                <c:pt idx="242">
                  <c:v>42941</c:v>
                </c:pt>
                <c:pt idx="243">
                  <c:v>42942</c:v>
                </c:pt>
                <c:pt idx="244">
                  <c:v>42943</c:v>
                </c:pt>
                <c:pt idx="245">
                  <c:v>42944</c:v>
                </c:pt>
                <c:pt idx="246">
                  <c:v>42947</c:v>
                </c:pt>
                <c:pt idx="247">
                  <c:v>42948</c:v>
                </c:pt>
                <c:pt idx="248">
                  <c:v>42949</c:v>
                </c:pt>
                <c:pt idx="249">
                  <c:v>42950</c:v>
                </c:pt>
                <c:pt idx="250">
                  <c:v>42951</c:v>
                </c:pt>
                <c:pt idx="251">
                  <c:v>42954</c:v>
                </c:pt>
                <c:pt idx="252">
                  <c:v>42955</c:v>
                </c:pt>
                <c:pt idx="253">
                  <c:v>42956</c:v>
                </c:pt>
                <c:pt idx="254">
                  <c:v>42957</c:v>
                </c:pt>
                <c:pt idx="255">
                  <c:v>42958</c:v>
                </c:pt>
                <c:pt idx="256">
                  <c:v>42961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3.4766181637835222E-3</c:v>
                </c:pt>
                <c:pt idx="1">
                  <c:v>3.4771259218204465E-3</c:v>
                </c:pt>
                <c:pt idx="2">
                  <c:v>3.4776340108503166E-3</c:v>
                </c:pt>
                <c:pt idx="3">
                  <c:v>3.4781424308731315E-3</c:v>
                </c:pt>
                <c:pt idx="4">
                  <c:v>3.4786511818888921E-3</c:v>
                </c:pt>
                <c:pt idx="5">
                  <c:v>3.480179420893844E-3</c:v>
                </c:pt>
                <c:pt idx="6">
                  <c:v>3.4806894958813849E-3</c:v>
                </c:pt>
                <c:pt idx="7">
                  <c:v>3.4811999018618711E-3</c:v>
                </c:pt>
                <c:pt idx="8">
                  <c:v>3.4817106388353026E-3</c:v>
                </c:pt>
                <c:pt idx="9">
                  <c:v>3.4822217068016794E-3</c:v>
                </c:pt>
                <c:pt idx="10">
                  <c:v>3.4837568966584816E-3</c:v>
                </c:pt>
                <c:pt idx="11">
                  <c:v>3.4842692885966391E-3</c:v>
                </c:pt>
                <c:pt idx="12">
                  <c:v>3.4847820115277419E-3</c:v>
                </c:pt>
                <c:pt idx="13">
                  <c:v>3.4852950654517901E-3</c:v>
                </c:pt>
                <c:pt idx="14">
                  <c:v>3.4858084503687835E-3</c:v>
                </c:pt>
                <c:pt idx="15">
                  <c:v>3.487350591077435E-3</c:v>
                </c:pt>
                <c:pt idx="16">
                  <c:v>3.4878652999662091E-3</c:v>
                </c:pt>
                <c:pt idx="17">
                  <c:v>3.4883803398479286E-3</c:v>
                </c:pt>
                <c:pt idx="18">
                  <c:v>3.4888957107225933E-3</c:v>
                </c:pt>
                <c:pt idx="19">
                  <c:v>3.4894114125902033E-3</c:v>
                </c:pt>
                <c:pt idx="20">
                  <c:v>3.4909605041507047E-3</c:v>
                </c:pt>
                <c:pt idx="21">
                  <c:v>3.4914775299900954E-3</c:v>
                </c:pt>
                <c:pt idx="22">
                  <c:v>3.4919948868224315E-3</c:v>
                </c:pt>
                <c:pt idx="23">
                  <c:v>3.4925125746477128E-3</c:v>
                </c:pt>
                <c:pt idx="24">
                  <c:v>3.493030593465939E-3</c:v>
                </c:pt>
                <c:pt idx="25">
                  <c:v>3.4945866358782902E-3</c:v>
                </c:pt>
                <c:pt idx="26">
                  <c:v>3.4951059786682975E-3</c:v>
                </c:pt>
                <c:pt idx="27">
                  <c:v>3.4956256524512502E-3</c:v>
                </c:pt>
                <c:pt idx="28">
                  <c:v>3.4961456572271481E-3</c:v>
                </c:pt>
                <c:pt idx="29">
                  <c:v>3.4966659929959909E-3</c:v>
                </c:pt>
                <c:pt idx="30">
                  <c:v>3.4982289862601919E-3</c:v>
                </c:pt>
                <c:pt idx="31">
                  <c:v>3.4987506460008159E-3</c:v>
                </c:pt>
                <c:pt idx="32">
                  <c:v>3.4992726367343847E-3</c:v>
                </c:pt>
                <c:pt idx="33">
                  <c:v>3.4997949584608993E-3</c:v>
                </c:pt>
                <c:pt idx="34">
                  <c:v>3.5003176111803587E-3</c:v>
                </c:pt>
                <c:pt idx="35">
                  <c:v>3.5018875552964095E-3</c:v>
                </c:pt>
                <c:pt idx="36">
                  <c:v>3.5024115319876501E-3</c:v>
                </c:pt>
                <c:pt idx="37">
                  <c:v>3.5029358396718355E-3</c:v>
                </c:pt>
                <c:pt idx="38">
                  <c:v>3.5034604783489667E-3</c:v>
                </c:pt>
                <c:pt idx="39">
                  <c:v>3.5039854480190427E-3</c:v>
                </c:pt>
                <c:pt idx="40">
                  <c:v>3.5055623429869425E-3</c:v>
                </c:pt>
                <c:pt idx="41">
                  <c:v>3.5060886366288001E-3</c:v>
                </c:pt>
                <c:pt idx="42">
                  <c:v>3.5066152612636022E-3</c:v>
                </c:pt>
                <c:pt idx="43">
                  <c:v>3.5071422168913499E-3</c:v>
                </c:pt>
                <c:pt idx="44">
                  <c:v>3.5076695035120425E-3</c:v>
                </c:pt>
                <c:pt idx="45">
                  <c:v>3.5092533493317922E-3</c:v>
                </c:pt>
                <c:pt idx="46">
                  <c:v>3.509781959924266E-3</c:v>
                </c:pt>
                <c:pt idx="47">
                  <c:v>3.510310901509685E-3</c:v>
                </c:pt>
                <c:pt idx="48">
                  <c:v>3.510840174088049E-3</c:v>
                </c:pt>
                <c:pt idx="49">
                  <c:v>3.5113697776593582E-3</c:v>
                </c:pt>
                <c:pt idx="50">
                  <c:v>3.5129605743309577E-3</c:v>
                </c:pt>
                <c:pt idx="51">
                  <c:v>3.5134915018740476E-3</c:v>
                </c:pt>
                <c:pt idx="52">
                  <c:v>3.5140227604100838E-3</c:v>
                </c:pt>
                <c:pt idx="53">
                  <c:v>3.5145543499390643E-3</c:v>
                </c:pt>
                <c:pt idx="54">
                  <c:v>3.5150862704609901E-3</c:v>
                </c:pt>
                <c:pt idx="55">
                  <c:v>3.516684017984439E-3</c:v>
                </c:pt>
                <c:pt idx="56">
                  <c:v>3.517217262478146E-3</c:v>
                </c:pt>
                <c:pt idx="57">
                  <c:v>3.5177508379647983E-3</c:v>
                </c:pt>
                <c:pt idx="58">
                  <c:v>3.5182847444443954E-3</c:v>
                </c:pt>
                <c:pt idx="59">
                  <c:v>3.5188189819169379E-3</c:v>
                </c:pt>
                <c:pt idx="60">
                  <c:v>3.5204236802922366E-3</c:v>
                </c:pt>
                <c:pt idx="61">
                  <c:v>3.5209592417365602E-3</c:v>
                </c:pt>
                <c:pt idx="62">
                  <c:v>3.5214951341738287E-3</c:v>
                </c:pt>
                <c:pt idx="63">
                  <c:v>3.5220313576040429E-3</c:v>
                </c:pt>
                <c:pt idx="64">
                  <c:v>3.5225679120272019E-3</c:v>
                </c:pt>
                <c:pt idx="65">
                  <c:v>3.52417956125435E-3</c:v>
                </c:pt>
                <c:pt idx="66">
                  <c:v>3.5247174396492902E-3</c:v>
                </c:pt>
                <c:pt idx="67">
                  <c:v>3.5252556490371753E-3</c:v>
                </c:pt>
                <c:pt idx="68">
                  <c:v>3.5257941894180061E-3</c:v>
                </c:pt>
                <c:pt idx="69">
                  <c:v>3.5263330607917817E-3</c:v>
                </c:pt>
                <c:pt idx="70">
                  <c:v>3.5279516608707796E-3</c:v>
                </c:pt>
                <c:pt idx="71">
                  <c:v>3.528491856216336E-3</c:v>
                </c:pt>
                <c:pt idx="72">
                  <c:v>3.5290323825548377E-3</c:v>
                </c:pt>
                <c:pt idx="73">
                  <c:v>3.5295732398862847E-3</c:v>
                </c:pt>
                <c:pt idx="74">
                  <c:v>3.5301144282106774E-3</c:v>
                </c:pt>
                <c:pt idx="75">
                  <c:v>3.5317399791415251E-3</c:v>
                </c:pt>
                <c:pt idx="76">
                  <c:v>3.5322824914376981E-3</c:v>
                </c:pt>
                <c:pt idx="77">
                  <c:v>3.5328253347268164E-3</c:v>
                </c:pt>
                <c:pt idx="78">
                  <c:v>3.53336850900888E-3</c:v>
                </c:pt>
                <c:pt idx="79">
                  <c:v>3.5339120142838889E-3</c:v>
                </c:pt>
                <c:pt idx="80">
                  <c:v>3.5355445160665864E-3</c:v>
                </c:pt>
                <c:pt idx="81">
                  <c:v>3.5360893453133761E-3</c:v>
                </c:pt>
                <c:pt idx="82">
                  <c:v>3.536634505553111E-3</c:v>
                </c:pt>
                <c:pt idx="83">
                  <c:v>3.5371799967857912E-3</c:v>
                </c:pt>
                <c:pt idx="84">
                  <c:v>3.5377258190114162E-3</c:v>
                </c:pt>
                <c:pt idx="85">
                  <c:v>3.539365271645964E-3</c:v>
                </c:pt>
                <c:pt idx="86">
                  <c:v>3.5399124178433702E-3</c:v>
                </c:pt>
                <c:pt idx="87">
                  <c:v>3.5404598950337218E-3</c:v>
                </c:pt>
                <c:pt idx="88">
                  <c:v>3.5410077032170181E-3</c:v>
                </c:pt>
                <c:pt idx="89">
                  <c:v>3.5415558423932602E-3</c:v>
                </c:pt>
                <c:pt idx="90">
                  <c:v>3.5432022458796574E-3</c:v>
                </c:pt>
                <c:pt idx="91">
                  <c:v>3.5437517090276803E-3</c:v>
                </c:pt>
                <c:pt idx="92">
                  <c:v>3.5443015031686484E-3</c:v>
                </c:pt>
                <c:pt idx="93">
                  <c:v>3.5448516283025614E-3</c:v>
                </c:pt>
                <c:pt idx="94">
                  <c:v>3.5454020844294201E-3</c:v>
                </c:pt>
                <c:pt idx="95">
                  <c:v>3.5476072188663061E-3</c:v>
                </c:pt>
                <c:pt idx="96">
                  <c:v>3.5481593299578908E-3</c:v>
                </c:pt>
                <c:pt idx="97">
                  <c:v>3.5487117720424204E-3</c:v>
                </c:pt>
                <c:pt idx="98">
                  <c:v>3.5492645451198957E-3</c:v>
                </c:pt>
                <c:pt idx="99">
                  <c:v>3.5509248503099926E-3</c:v>
                </c:pt>
                <c:pt idx="100">
                  <c:v>3.5514789473592482E-3</c:v>
                </c:pt>
                <c:pt idx="101">
                  <c:v>3.5520333754014495E-3</c:v>
                </c:pt>
                <c:pt idx="102">
                  <c:v>3.5525881344365957E-3</c:v>
                </c:pt>
                <c:pt idx="103">
                  <c:v>3.5531432244646872E-3</c:v>
                </c:pt>
                <c:pt idx="104">
                  <c:v>3.5548104805066339E-3</c:v>
                </c:pt>
                <c:pt idx="105">
                  <c:v>3.5553668945065061E-3</c:v>
                </c:pt>
                <c:pt idx="106">
                  <c:v>3.5559236394993241E-3</c:v>
                </c:pt>
                <c:pt idx="107">
                  <c:v>3.5564807154850869E-3</c:v>
                </c:pt>
                <c:pt idx="108">
                  <c:v>3.557038122463795E-3</c:v>
                </c:pt>
                <c:pt idx="109">
                  <c:v>3.558712329357591E-3</c:v>
                </c:pt>
                <c:pt idx="110">
                  <c:v>3.5592710603080803E-3</c:v>
                </c:pt>
                <c:pt idx="111">
                  <c:v>3.5598301222515144E-3</c:v>
                </c:pt>
                <c:pt idx="112">
                  <c:v>3.5603895151878938E-3</c:v>
                </c:pt>
                <c:pt idx="113">
                  <c:v>3.5609492391172185E-3</c:v>
                </c:pt>
                <c:pt idx="114">
                  <c:v>3.562630396862864E-3</c:v>
                </c:pt>
                <c:pt idx="115">
                  <c:v>3.5631914447639703E-3</c:v>
                </c:pt>
                <c:pt idx="116">
                  <c:v>3.563752823658021E-3</c:v>
                </c:pt>
                <c:pt idx="117">
                  <c:v>3.564314533545017E-3</c:v>
                </c:pt>
                <c:pt idx="118">
                  <c:v>3.5648765744249584E-3</c:v>
                </c:pt>
                <c:pt idx="119">
                  <c:v>3.5665646830224536E-3</c:v>
                </c:pt>
                <c:pt idx="120">
                  <c:v>3.5671280478741761E-3</c:v>
                </c:pt>
                <c:pt idx="121">
                  <c:v>3.5676917437188435E-3</c:v>
                </c:pt>
                <c:pt idx="122">
                  <c:v>3.5682557705564561E-3</c:v>
                </c:pt>
                <c:pt idx="123">
                  <c:v>3.568820128387014E-3</c:v>
                </c:pt>
                <c:pt idx="124">
                  <c:v>3.5705151878363591E-3</c:v>
                </c:pt>
                <c:pt idx="125">
                  <c:v>3.5710808696386978E-3</c:v>
                </c:pt>
                <c:pt idx="126">
                  <c:v>3.5716468824339822E-3</c:v>
                </c:pt>
                <c:pt idx="127">
                  <c:v>3.5722132262222114E-3</c:v>
                </c:pt>
                <c:pt idx="128">
                  <c:v>3.5727799010033855E-3</c:v>
                </c:pt>
                <c:pt idx="129">
                  <c:v>3.5744819113045804E-3</c:v>
                </c:pt>
                <c:pt idx="130">
                  <c:v>3.5750499100575357E-3</c:v>
                </c:pt>
                <c:pt idx="131">
                  <c:v>3.5756182398034367E-3</c:v>
                </c:pt>
                <c:pt idx="132">
                  <c:v>3.5761869005422825E-3</c:v>
                </c:pt>
                <c:pt idx="133">
                  <c:v>3.5767558922740732E-3</c:v>
                </c:pt>
                <c:pt idx="134">
                  <c:v>3.5784648534271176E-3</c:v>
                </c:pt>
                <c:pt idx="135">
                  <c:v>3.5790351691306894E-3</c:v>
                </c:pt>
                <c:pt idx="136">
                  <c:v>3.5796058158272066E-3</c:v>
                </c:pt>
                <c:pt idx="137">
                  <c:v>3.5801767935166695E-3</c:v>
                </c:pt>
                <c:pt idx="138">
                  <c:v>3.5807481021990768E-3</c:v>
                </c:pt>
                <c:pt idx="139">
                  <c:v>3.5824640142039709E-3</c:v>
                </c:pt>
                <c:pt idx="140">
                  <c:v>3.5830366468581594E-3</c:v>
                </c:pt>
                <c:pt idx="141">
                  <c:v>3.5836096105052932E-3</c:v>
                </c:pt>
                <c:pt idx="142">
                  <c:v>3.5841829051453723E-3</c:v>
                </c:pt>
                <c:pt idx="143">
                  <c:v>3.5847565307783966E-3</c:v>
                </c:pt>
                <c:pt idx="144">
                  <c:v>3.5864793936351402E-3</c:v>
                </c:pt>
                <c:pt idx="145">
                  <c:v>3.5870543432399453E-3</c:v>
                </c:pt>
                <c:pt idx="146">
                  <c:v>3.5876296238376956E-3</c:v>
                </c:pt>
                <c:pt idx="147">
                  <c:v>3.5882052354283909E-3</c:v>
                </c:pt>
                <c:pt idx="148">
                  <c:v>3.5887811780120323E-3</c:v>
                </c:pt>
                <c:pt idx="149">
                  <c:v>3.5905109917206256E-3</c:v>
                </c:pt>
                <c:pt idx="150">
                  <c:v>3.5910882582760473E-3</c:v>
                </c:pt>
                <c:pt idx="151">
                  <c:v>3.5916658558244139E-3</c:v>
                </c:pt>
                <c:pt idx="152">
                  <c:v>3.5922437843657262E-3</c:v>
                </c:pt>
                <c:pt idx="153">
                  <c:v>3.5928220438999838E-3</c:v>
                </c:pt>
                <c:pt idx="154">
                  <c:v>3.5945588084604269E-3</c:v>
                </c:pt>
                <c:pt idx="155">
                  <c:v>3.5951383919664653E-3</c:v>
                </c:pt>
                <c:pt idx="156">
                  <c:v>3.5957183064654484E-3</c:v>
                </c:pt>
                <c:pt idx="157">
                  <c:v>3.5962985519573773E-3</c:v>
                </c:pt>
                <c:pt idx="158">
                  <c:v>3.5968791284422511E-3</c:v>
                </c:pt>
                <c:pt idx="159">
                  <c:v>3.5986228438545441E-3</c:v>
                </c:pt>
                <c:pt idx="160">
                  <c:v>3.599204744311199E-3</c:v>
                </c:pt>
                <c:pt idx="161">
                  <c:v>3.5997869757607988E-3</c:v>
                </c:pt>
                <c:pt idx="162">
                  <c:v>3.6003695382033443E-3</c:v>
                </c:pt>
                <c:pt idx="163">
                  <c:v>3.6009524316388346E-3</c:v>
                </c:pt>
                <c:pt idx="164">
                  <c:v>3.6027030979029775E-3</c:v>
                </c:pt>
                <c:pt idx="165">
                  <c:v>3.603287315310249E-3</c:v>
                </c:pt>
                <c:pt idx="166">
                  <c:v>3.6038718637104654E-3</c:v>
                </c:pt>
                <c:pt idx="167">
                  <c:v>3.604456743103627E-3</c:v>
                </c:pt>
                <c:pt idx="168">
                  <c:v>3.605041953489734E-3</c:v>
                </c:pt>
                <c:pt idx="169">
                  <c:v>3.6067995706057267E-3</c:v>
                </c:pt>
                <c:pt idx="170">
                  <c:v>3.6073861049636148E-3</c:v>
                </c:pt>
                <c:pt idx="171">
                  <c:v>3.6079729703144478E-3</c:v>
                </c:pt>
                <c:pt idx="172">
                  <c:v>3.6085601666582261E-3</c:v>
                </c:pt>
                <c:pt idx="173">
                  <c:v>3.6115011132712965E-3</c:v>
                </c:pt>
                <c:pt idx="174">
                  <c:v>3.6120902955727461E-3</c:v>
                </c:pt>
                <c:pt idx="175">
                  <c:v>3.612679808867141E-3</c:v>
                </c:pt>
                <c:pt idx="176">
                  <c:v>3.6132696531544811E-3</c:v>
                </c:pt>
                <c:pt idx="177">
                  <c:v>3.6150411719741734E-3</c:v>
                </c:pt>
                <c:pt idx="178">
                  <c:v>3.6156323402332944E-3</c:v>
                </c:pt>
                <c:pt idx="179">
                  <c:v>3.6162238394853606E-3</c:v>
                </c:pt>
                <c:pt idx="180">
                  <c:v>3.6168156697303721E-3</c:v>
                </c:pt>
                <c:pt idx="181">
                  <c:v>3.6174078309683289E-3</c:v>
                </c:pt>
                <c:pt idx="182">
                  <c:v>3.6197797858496081E-3</c:v>
                </c:pt>
                <c:pt idx="183">
                  <c:v>3.6203736020522909E-3</c:v>
                </c:pt>
                <c:pt idx="184">
                  <c:v>3.620967749247919E-3</c:v>
                </c:pt>
                <c:pt idx="185">
                  <c:v>3.6215622274364924E-3</c:v>
                </c:pt>
                <c:pt idx="186">
                  <c:v>3.623347647959884E-3</c:v>
                </c:pt>
                <c:pt idx="187">
                  <c:v>3.6239434501202381E-3</c:v>
                </c:pt>
                <c:pt idx="188">
                  <c:v>3.6245395832735375E-3</c:v>
                </c:pt>
                <c:pt idx="189">
                  <c:v>3.6251360474197818E-3</c:v>
                </c:pt>
                <c:pt idx="190">
                  <c:v>3.6257328425589718E-3</c:v>
                </c:pt>
                <c:pt idx="191">
                  <c:v>3.6275252139342127E-3</c:v>
                </c:pt>
                <c:pt idx="192">
                  <c:v>3.6281233330451835E-3</c:v>
                </c:pt>
                <c:pt idx="193">
                  <c:v>3.6287217831490999E-3</c:v>
                </c:pt>
                <c:pt idx="194">
                  <c:v>3.6293205642459608E-3</c:v>
                </c:pt>
                <c:pt idx="195">
                  <c:v>3.6299196763357675E-3</c:v>
                </c:pt>
                <c:pt idx="196">
                  <c:v>3.6317189985628578E-3</c:v>
                </c:pt>
                <c:pt idx="197">
                  <c:v>3.6323194346244451E-3</c:v>
                </c:pt>
                <c:pt idx="198">
                  <c:v>3.6329202016789782E-3</c:v>
                </c:pt>
                <c:pt idx="199">
                  <c:v>3.6335212997264557E-3</c:v>
                </c:pt>
                <c:pt idx="200">
                  <c:v>3.6341227287668789E-3</c:v>
                </c:pt>
                <c:pt idx="201">
                  <c:v>3.6359290018458191E-3</c:v>
                </c:pt>
                <c:pt idx="202">
                  <c:v>3.636531754858023E-3</c:v>
                </c:pt>
                <c:pt idx="203">
                  <c:v>3.6371348388631723E-3</c:v>
                </c:pt>
                <c:pt idx="204">
                  <c:v>3.6377382538612668E-3</c:v>
                </c:pt>
                <c:pt idx="205">
                  <c:v>3.6383419998523062E-3</c:v>
                </c:pt>
                <c:pt idx="206">
                  <c:v>3.6401552237830962E-3</c:v>
                </c:pt>
                <c:pt idx="207">
                  <c:v>3.6407602937459167E-3</c:v>
                </c:pt>
                <c:pt idx="208">
                  <c:v>3.6413656947016822E-3</c:v>
                </c:pt>
                <c:pt idx="209">
                  <c:v>3.6419714266503938E-3</c:v>
                </c:pt>
                <c:pt idx="210">
                  <c:v>3.6425774895920498E-3</c:v>
                </c:pt>
                <c:pt idx="211">
                  <c:v>3.6443976643746896E-3</c:v>
                </c:pt>
                <c:pt idx="212">
                  <c:v>3.6450050512881263E-3</c:v>
                </c:pt>
                <c:pt idx="213">
                  <c:v>3.6456127691945088E-3</c:v>
                </c:pt>
                <c:pt idx="214">
                  <c:v>3.6462208180938365E-3</c:v>
                </c:pt>
                <c:pt idx="215">
                  <c:v>3.6468291979861091E-3</c:v>
                </c:pt>
                <c:pt idx="216">
                  <c:v>3.6486563236205988E-3</c:v>
                </c:pt>
                <c:pt idx="217">
                  <c:v>3.6492660274846521E-3</c:v>
                </c:pt>
                <c:pt idx="218">
                  <c:v>3.6498760623416512E-3</c:v>
                </c:pt>
                <c:pt idx="219">
                  <c:v>3.6504864281915956E-3</c:v>
                </c:pt>
                <c:pt idx="220">
                  <c:v>3.6510971250344848E-3</c:v>
                </c:pt>
                <c:pt idx="221">
                  <c:v>3.6529312015208238E-3</c:v>
                </c:pt>
                <c:pt idx="222">
                  <c:v>3.6535432223354937E-3</c:v>
                </c:pt>
                <c:pt idx="223">
                  <c:v>3.6541555741431094E-3</c:v>
                </c:pt>
                <c:pt idx="224">
                  <c:v>3.65476825694367E-3</c:v>
                </c:pt>
                <c:pt idx="225">
                  <c:v>3.6553812707371758E-3</c:v>
                </c:pt>
                <c:pt idx="226">
                  <c:v>3.6572222980753651E-3</c:v>
                </c:pt>
                <c:pt idx="227">
                  <c:v>3.6578366358406516E-3</c:v>
                </c:pt>
                <c:pt idx="228">
                  <c:v>3.6584513045988835E-3</c:v>
                </c:pt>
                <c:pt idx="229">
                  <c:v>3.6590663043500607E-3</c:v>
                </c:pt>
                <c:pt idx="230">
                  <c:v>3.6596816350941831E-3</c:v>
                </c:pt>
                <c:pt idx="231">
                  <c:v>3.6615296132842222E-3</c:v>
                </c:pt>
                <c:pt idx="232">
                  <c:v>3.6621462680001254E-3</c:v>
                </c:pt>
                <c:pt idx="233">
                  <c:v>3.6627632537089738E-3</c:v>
                </c:pt>
                <c:pt idx="234">
                  <c:v>3.6633805704107676E-3</c:v>
                </c:pt>
                <c:pt idx="235">
                  <c:v>3.6639982181055067E-3</c:v>
                </c:pt>
                <c:pt idx="236">
                  <c:v>3.6658531471473951E-3</c:v>
                </c:pt>
                <c:pt idx="237">
                  <c:v>3.6664721188139149E-3</c:v>
                </c:pt>
                <c:pt idx="238">
                  <c:v>3.66709142147338E-3</c:v>
                </c:pt>
                <c:pt idx="239">
                  <c:v>3.6677110551257904E-3</c:v>
                </c:pt>
                <c:pt idx="240">
                  <c:v>3.668331019771146E-3</c:v>
                </c:pt>
                <c:pt idx="241">
                  <c:v>3.6701928996648843E-3</c:v>
                </c:pt>
                <c:pt idx="242">
                  <c:v>3.6708141882820207E-3</c:v>
                </c:pt>
                <c:pt idx="243">
                  <c:v>3.6714358078921024E-3</c:v>
                </c:pt>
                <c:pt idx="244">
                  <c:v>3.6720577584951294E-3</c:v>
                </c:pt>
                <c:pt idx="245">
                  <c:v>3.6726800400911012E-3</c:v>
                </c:pt>
                <c:pt idx="246">
                  <c:v>3.6745488708366894E-3</c:v>
                </c:pt>
                <c:pt idx="247">
                  <c:v>3.6751724764044424E-3</c:v>
                </c:pt>
                <c:pt idx="248">
                  <c:v>3.6757964129651407E-3</c:v>
                </c:pt>
                <c:pt idx="249">
                  <c:v>3.6764206805187842E-3</c:v>
                </c:pt>
                <c:pt idx="250">
                  <c:v>3.6770452790653727E-3</c:v>
                </c:pt>
                <c:pt idx="251">
                  <c:v>3.6789210606628106E-3</c:v>
                </c:pt>
                <c:pt idx="252">
                  <c:v>3.6795469831811803E-3</c:v>
                </c:pt>
                <c:pt idx="253">
                  <c:v>3.6801732366924947E-3</c:v>
                </c:pt>
                <c:pt idx="254">
                  <c:v>3.6807998211967549E-3</c:v>
                </c:pt>
                <c:pt idx="255">
                  <c:v>3.68142673669396E-3</c:v>
                </c:pt>
                <c:pt idx="256">
                  <c:v>3.6833094691432473E-3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893824"/>
        <c:axId val="676895360"/>
      </c:lineChart>
      <c:dateAx>
        <c:axId val="6768938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6895360"/>
        <c:crosses val="autoZero"/>
        <c:auto val="1"/>
        <c:lblOffset val="100"/>
        <c:baseTimeUnit val="days"/>
      </c:dateAx>
      <c:valAx>
        <c:axId val="6768953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6893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42597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5.0315167821242228E-4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42628</c:v>
                </c:pt>
                <c:pt idx="1">
                  <c:v>42660</c:v>
                </c:pt>
                <c:pt idx="2">
                  <c:v>42689</c:v>
                </c:pt>
                <c:pt idx="3">
                  <c:v>42719</c:v>
                </c:pt>
                <c:pt idx="4">
                  <c:v>42751</c:v>
                </c:pt>
                <c:pt idx="5">
                  <c:v>42781</c:v>
                </c:pt>
                <c:pt idx="6">
                  <c:v>42809</c:v>
                </c:pt>
                <c:pt idx="7">
                  <c:v>42843</c:v>
                </c:pt>
                <c:pt idx="8">
                  <c:v>42870</c:v>
                </c:pt>
                <c:pt idx="9">
                  <c:v>42901</c:v>
                </c:pt>
                <c:pt idx="10">
                  <c:v>42933</c:v>
                </c:pt>
                <c:pt idx="11">
                  <c:v>42962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5.1305577998401672E-4</c:v>
                </c:pt>
                <c:pt idx="1">
                  <c:v>5.7591350315521796E-4</c:v>
                </c:pt>
                <c:pt idx="2">
                  <c:v>6.6244067962271643E-4</c:v>
                </c:pt>
                <c:pt idx="3">
                  <c:v>7.1332040474273101E-4</c:v>
                </c:pt>
                <c:pt idx="4">
                  <c:v>7.6682250420844443E-4</c:v>
                </c:pt>
                <c:pt idx="5">
                  <c:v>7.9202697200300449E-4</c:v>
                </c:pt>
                <c:pt idx="6">
                  <c:v>8.2705196546898566E-4</c:v>
                </c:pt>
                <c:pt idx="7">
                  <c:v>8.4435474819127094E-4</c:v>
                </c:pt>
                <c:pt idx="8">
                  <c:v>8.671192148713841E-4</c:v>
                </c:pt>
                <c:pt idx="9">
                  <c:v>8.8863947398272383E-4</c:v>
                </c:pt>
                <c:pt idx="10">
                  <c:v>9.0936482825495915E-4</c:v>
                </c:pt>
                <c:pt idx="11">
                  <c:v>9.4426478249768579E-4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42599</c:v>
                </c:pt>
                <c:pt idx="1">
                  <c:v>42634</c:v>
                </c:pt>
                <c:pt idx="2">
                  <c:v>42725</c:v>
                </c:pt>
                <c:pt idx="3">
                  <c:v>42809</c:v>
                </c:pt>
                <c:pt idx="4">
                  <c:v>42907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4.9377224103995488E-4</c:v>
                </c:pt>
                <c:pt idx="1">
                  <c:v>5.1534478833634026E-4</c:v>
                </c:pt>
                <c:pt idx="2">
                  <c:v>7.2572182147556674E-4</c:v>
                </c:pt>
                <c:pt idx="3">
                  <c:v>8.22051965468985E-4</c:v>
                </c:pt>
                <c:pt idx="4">
                  <c:v>9.1618323356355315E-4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  <c:pt idx="130">
                  <c:v>42780</c:v>
                </c:pt>
                <c:pt idx="131">
                  <c:v>42781</c:v>
                </c:pt>
                <c:pt idx="132">
                  <c:v>42782</c:v>
                </c:pt>
                <c:pt idx="133">
                  <c:v>42783</c:v>
                </c:pt>
                <c:pt idx="134">
                  <c:v>42786</c:v>
                </c:pt>
                <c:pt idx="135">
                  <c:v>42787</c:v>
                </c:pt>
                <c:pt idx="136">
                  <c:v>42788</c:v>
                </c:pt>
                <c:pt idx="137">
                  <c:v>42789</c:v>
                </c:pt>
                <c:pt idx="138">
                  <c:v>42790</c:v>
                </c:pt>
                <c:pt idx="139">
                  <c:v>42793</c:v>
                </c:pt>
                <c:pt idx="140">
                  <c:v>42794</c:v>
                </c:pt>
                <c:pt idx="141">
                  <c:v>42795</c:v>
                </c:pt>
                <c:pt idx="142">
                  <c:v>42796</c:v>
                </c:pt>
                <c:pt idx="143">
                  <c:v>42797</c:v>
                </c:pt>
                <c:pt idx="144">
                  <c:v>42800</c:v>
                </c:pt>
                <c:pt idx="145">
                  <c:v>42801</c:v>
                </c:pt>
                <c:pt idx="146">
                  <c:v>42802</c:v>
                </c:pt>
                <c:pt idx="147">
                  <c:v>42803</c:v>
                </c:pt>
                <c:pt idx="148">
                  <c:v>42804</c:v>
                </c:pt>
                <c:pt idx="149">
                  <c:v>42807</c:v>
                </c:pt>
                <c:pt idx="150">
                  <c:v>42808</c:v>
                </c:pt>
                <c:pt idx="151">
                  <c:v>42809</c:v>
                </c:pt>
                <c:pt idx="152">
                  <c:v>42810</c:v>
                </c:pt>
                <c:pt idx="153">
                  <c:v>42811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42828</c:v>
                </c:pt>
                <c:pt idx="165">
                  <c:v>42829</c:v>
                </c:pt>
                <c:pt idx="166">
                  <c:v>42830</c:v>
                </c:pt>
                <c:pt idx="167">
                  <c:v>42831</c:v>
                </c:pt>
                <c:pt idx="168">
                  <c:v>42832</c:v>
                </c:pt>
                <c:pt idx="169">
                  <c:v>42835</c:v>
                </c:pt>
                <c:pt idx="170">
                  <c:v>42836</c:v>
                </c:pt>
                <c:pt idx="171">
                  <c:v>42837</c:v>
                </c:pt>
                <c:pt idx="172">
                  <c:v>42838</c:v>
                </c:pt>
                <c:pt idx="173">
                  <c:v>42843</c:v>
                </c:pt>
                <c:pt idx="174">
                  <c:v>42844</c:v>
                </c:pt>
                <c:pt idx="175">
                  <c:v>42845</c:v>
                </c:pt>
                <c:pt idx="176">
                  <c:v>42846</c:v>
                </c:pt>
                <c:pt idx="177">
                  <c:v>42849</c:v>
                </c:pt>
                <c:pt idx="178">
                  <c:v>42850</c:v>
                </c:pt>
                <c:pt idx="179">
                  <c:v>42851</c:v>
                </c:pt>
                <c:pt idx="180">
                  <c:v>42852</c:v>
                </c:pt>
                <c:pt idx="181">
                  <c:v>42853</c:v>
                </c:pt>
                <c:pt idx="182">
                  <c:v>42857</c:v>
                </c:pt>
                <c:pt idx="183">
                  <c:v>42858</c:v>
                </c:pt>
                <c:pt idx="184">
                  <c:v>42859</c:v>
                </c:pt>
                <c:pt idx="185">
                  <c:v>42860</c:v>
                </c:pt>
                <c:pt idx="186">
                  <c:v>42863</c:v>
                </c:pt>
                <c:pt idx="187">
                  <c:v>42864</c:v>
                </c:pt>
                <c:pt idx="188">
                  <c:v>42865</c:v>
                </c:pt>
                <c:pt idx="189">
                  <c:v>42866</c:v>
                </c:pt>
                <c:pt idx="190">
                  <c:v>42867</c:v>
                </c:pt>
                <c:pt idx="191">
                  <c:v>42870</c:v>
                </c:pt>
                <c:pt idx="192">
                  <c:v>42871</c:v>
                </c:pt>
                <c:pt idx="193">
                  <c:v>42872</c:v>
                </c:pt>
                <c:pt idx="194">
                  <c:v>42873</c:v>
                </c:pt>
                <c:pt idx="195">
                  <c:v>42874</c:v>
                </c:pt>
                <c:pt idx="196">
                  <c:v>42877</c:v>
                </c:pt>
                <c:pt idx="197">
                  <c:v>42878</c:v>
                </c:pt>
                <c:pt idx="198">
                  <c:v>42879</c:v>
                </c:pt>
                <c:pt idx="199">
                  <c:v>42880</c:v>
                </c:pt>
                <c:pt idx="200">
                  <c:v>42881</c:v>
                </c:pt>
                <c:pt idx="201">
                  <c:v>42884</c:v>
                </c:pt>
                <c:pt idx="202">
                  <c:v>42885</c:v>
                </c:pt>
                <c:pt idx="203">
                  <c:v>42886</c:v>
                </c:pt>
                <c:pt idx="204">
                  <c:v>42887</c:v>
                </c:pt>
                <c:pt idx="205">
                  <c:v>42888</c:v>
                </c:pt>
                <c:pt idx="206">
                  <c:v>42891</c:v>
                </c:pt>
                <c:pt idx="207">
                  <c:v>42892</c:v>
                </c:pt>
                <c:pt idx="208">
                  <c:v>42893</c:v>
                </c:pt>
                <c:pt idx="209">
                  <c:v>42894</c:v>
                </c:pt>
                <c:pt idx="210">
                  <c:v>42895</c:v>
                </c:pt>
                <c:pt idx="211">
                  <c:v>42898</c:v>
                </c:pt>
                <c:pt idx="212">
                  <c:v>42899</c:v>
                </c:pt>
                <c:pt idx="213">
                  <c:v>42900</c:v>
                </c:pt>
                <c:pt idx="214">
                  <c:v>42901</c:v>
                </c:pt>
                <c:pt idx="215">
                  <c:v>42902</c:v>
                </c:pt>
                <c:pt idx="216">
                  <c:v>42905</c:v>
                </c:pt>
                <c:pt idx="217">
                  <c:v>42906</c:v>
                </c:pt>
                <c:pt idx="218">
                  <c:v>42907</c:v>
                </c:pt>
                <c:pt idx="219">
                  <c:v>42908</c:v>
                </c:pt>
                <c:pt idx="220">
                  <c:v>42909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42919</c:v>
                </c:pt>
                <c:pt idx="227">
                  <c:v>42920</c:v>
                </c:pt>
                <c:pt idx="228">
                  <c:v>42921</c:v>
                </c:pt>
                <c:pt idx="229">
                  <c:v>42922</c:v>
                </c:pt>
                <c:pt idx="230">
                  <c:v>42923</c:v>
                </c:pt>
                <c:pt idx="231">
                  <c:v>42926</c:v>
                </c:pt>
                <c:pt idx="232">
                  <c:v>42927</c:v>
                </c:pt>
                <c:pt idx="233">
                  <c:v>42928</c:v>
                </c:pt>
                <c:pt idx="234">
                  <c:v>42929</c:v>
                </c:pt>
                <c:pt idx="235">
                  <c:v>42930</c:v>
                </c:pt>
                <c:pt idx="236">
                  <c:v>42933</c:v>
                </c:pt>
                <c:pt idx="237">
                  <c:v>42934</c:v>
                </c:pt>
                <c:pt idx="238">
                  <c:v>42935</c:v>
                </c:pt>
                <c:pt idx="239">
                  <c:v>42936</c:v>
                </c:pt>
                <c:pt idx="240">
                  <c:v>42937</c:v>
                </c:pt>
                <c:pt idx="241">
                  <c:v>42940</c:v>
                </c:pt>
                <c:pt idx="242">
                  <c:v>42941</c:v>
                </c:pt>
                <c:pt idx="243">
                  <c:v>42942</c:v>
                </c:pt>
                <c:pt idx="244">
                  <c:v>42943</c:v>
                </c:pt>
                <c:pt idx="245">
                  <c:v>42944</c:v>
                </c:pt>
                <c:pt idx="246">
                  <c:v>42947</c:v>
                </c:pt>
                <c:pt idx="247">
                  <c:v>42948</c:v>
                </c:pt>
                <c:pt idx="248">
                  <c:v>42949</c:v>
                </c:pt>
                <c:pt idx="249">
                  <c:v>42950</c:v>
                </c:pt>
                <c:pt idx="250">
                  <c:v>42951</c:v>
                </c:pt>
                <c:pt idx="251">
                  <c:v>42954</c:v>
                </c:pt>
                <c:pt idx="252">
                  <c:v>42955</c:v>
                </c:pt>
                <c:pt idx="253">
                  <c:v>42956</c:v>
                </c:pt>
                <c:pt idx="254">
                  <c:v>42957</c:v>
                </c:pt>
                <c:pt idx="255">
                  <c:v>42958</c:v>
                </c:pt>
                <c:pt idx="256">
                  <c:v>42961</c:v>
                </c:pt>
                <c:pt idx="257">
                  <c:v>42962</c:v>
                </c:pt>
                <c:pt idx="258">
                  <c:v>42963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4.5289646825087844E-4</c:v>
                </c:pt>
                <c:pt idx="1">
                  <c:v>4.5552496468046871E-4</c:v>
                </c:pt>
                <c:pt idx="2">
                  <c:v>4.5808580142444027E-4</c:v>
                </c:pt>
                <c:pt idx="3">
                  <c:v>4.605812338056471E-4</c:v>
                </c:pt>
                <c:pt idx="4">
                  <c:v>4.6301351714694318E-4</c:v>
                </c:pt>
                <c:pt idx="5">
                  <c:v>4.6995402615990618E-4</c:v>
                </c:pt>
                <c:pt idx="6">
                  <c:v>4.7215626657009862E-4</c:v>
                </c:pt>
                <c:pt idx="7">
                  <c:v>4.7430663455465011E-4</c:v>
                </c:pt>
                <c:pt idx="8">
                  <c:v>4.7640738543641454E-4</c:v>
                </c:pt>
                <c:pt idx="9">
                  <c:v>4.7846077453824582E-4</c:v>
                </c:pt>
                <c:pt idx="10">
                  <c:v>4.8435932439268086E-4</c:v>
                </c:pt>
                <c:pt idx="11">
                  <c:v>4.8624581960331941E-4</c:v>
                </c:pt>
                <c:pt idx="12">
                  <c:v>4.8809622964829461E-4</c:v>
                </c:pt>
                <c:pt idx="13">
                  <c:v>4.8991280985046046E-4</c:v>
                </c:pt>
                <c:pt idx="14">
                  <c:v>4.9169781553267094E-4</c:v>
                </c:pt>
                <c:pt idx="15">
                  <c:v>4.9688593868810963E-4</c:v>
                </c:pt>
                <c:pt idx="16">
                  <c:v>4.9856719951903812E-4</c:v>
                </c:pt>
                <c:pt idx="17">
                  <c:v>5.0022816244428092E-4</c:v>
                </c:pt>
                <c:pt idx="18">
                  <c:v>5.0187108278669219E-4</c:v>
                </c:pt>
                <c:pt idx="19">
                  <c:v>5.0349821586912564E-4</c:v>
                </c:pt>
                <c:pt idx="20">
                  <c:v>5.0830744478509964E-4</c:v>
                </c:pt>
                <c:pt idx="21">
                  <c:v>5.0989398205616196E-4</c:v>
                </c:pt>
                <c:pt idx="22">
                  <c:v>5.114760086815163E-4</c:v>
                </c:pt>
                <c:pt idx="23">
                  <c:v>5.1305577998401672E-4</c:v>
                </c:pt>
                <c:pt idx="24">
                  <c:v>5.1463555128651714E-4</c:v>
                </c:pt>
                <c:pt idx="25">
                  <c:v>5.19397418422558E-4</c:v>
                </c:pt>
                <c:pt idx="26">
                  <c:v>5.2099974295359802E-4</c:v>
                </c:pt>
                <c:pt idx="27">
                  <c:v>5.2261334409890779E-4</c:v>
                </c:pt>
                <c:pt idx="28">
                  <c:v>5.2424047718134124E-4</c:v>
                </c:pt>
                <c:pt idx="29">
                  <c:v>5.2588339752375252E-4</c:v>
                </c:pt>
                <c:pt idx="30">
                  <c:v>5.3092943533939189E-4</c:v>
                </c:pt>
                <c:pt idx="31">
                  <c:v>5.3265805795025341E-4</c:v>
                </c:pt>
                <c:pt idx="32">
                  <c:v>5.344137444353625E-4</c:v>
                </c:pt>
                <c:pt idx="33">
                  <c:v>5.3619875011757297E-4</c:v>
                </c:pt>
                <c:pt idx="34">
                  <c:v>5.3801533031973877E-4</c:v>
                </c:pt>
                <c:pt idx="35">
                  <c:v>5.4367707127450833E-4</c:v>
                </c:pt>
                <c:pt idx="36">
                  <c:v>5.4564250278503544E-4</c:v>
                </c:pt>
                <c:pt idx="37">
                  <c:v>5.4765078542978762E-4</c:v>
                </c:pt>
                <c:pt idx="38">
                  <c:v>5.497041745316189E-4</c:v>
                </c:pt>
                <c:pt idx="39">
                  <c:v>5.5180492541338332E-4</c:v>
                </c:pt>
                <c:pt idx="40">
                  <c:v>5.5841390196681472E-4</c:v>
                </c:pt>
                <c:pt idx="41">
                  <c:v>5.607266531968511E-4</c:v>
                </c:pt>
                <c:pt idx="42">
                  <c:v>5.6309804282109026E-4</c:v>
                </c:pt>
                <c:pt idx="43">
                  <c:v>5.6553032616238634E-4</c:v>
                </c:pt>
                <c:pt idx="44">
                  <c:v>5.6802575854359317E-4</c:v>
                </c:pt>
                <c:pt idx="45">
                  <c:v>5.7591350315521796E-4</c:v>
                </c:pt>
                <c:pt idx="46">
                  <c:v>5.7868276148124575E-4</c:v>
                </c:pt>
                <c:pt idx="47">
                  <c:v>5.815185048012834E-4</c:v>
                </c:pt>
                <c:pt idx="48">
                  <c:v>5.8441504777801421E-4</c:v>
                </c:pt>
                <c:pt idx="49">
                  <c:v>5.8736670507412146E-4</c:v>
                </c:pt>
                <c:pt idx="50">
                  <c:v>5.964955095055345E-4</c:v>
                </c:pt>
                <c:pt idx="51">
                  <c:v>5.9961077070598025E-4</c:v>
                </c:pt>
                <c:pt idx="52">
                  <c:v>6.0275271953921881E-4</c:v>
                </c:pt>
                <c:pt idx="53">
                  <c:v>6.0591567066793335E-4</c:v>
                </c:pt>
                <c:pt idx="54">
                  <c:v>6.0909393875480729E-4</c:v>
                </c:pt>
                <c:pt idx="55">
                  <c:v>6.1866379139121784E-4</c:v>
                </c:pt>
                <c:pt idx="56">
                  <c:v>6.2184647393756184E-4</c:v>
                </c:pt>
                <c:pt idx="57">
                  <c:v>6.2501604675548159E-4</c:v>
                </c:pt>
                <c:pt idx="58">
                  <c:v>6.2816682450766027E-4</c:v>
                </c:pt>
                <c:pt idx="59">
                  <c:v>6.3129312185678118E-4</c:v>
                </c:pt>
                <c:pt idx="60">
                  <c:v>6.404682781126303E-4</c:v>
                </c:pt>
                <c:pt idx="61">
                  <c:v>6.4343980047635294E-4</c:v>
                </c:pt>
                <c:pt idx="62">
                  <c:v>6.4635841575043428E-4</c:v>
                </c:pt>
                <c:pt idx="63">
                  <c:v>6.4921843859755749E-4</c:v>
                </c:pt>
                <c:pt idx="64">
                  <c:v>6.5201418368040587E-4</c:v>
                </c:pt>
                <c:pt idx="65">
                  <c:v>6.5995889897013465E-4</c:v>
                </c:pt>
                <c:pt idx="66">
                  <c:v>6.6244067962271643E-4</c:v>
                </c:pt>
                <c:pt idx="67">
                  <c:v>6.6483142580467782E-4</c:v>
                </c:pt>
                <c:pt idx="68">
                  <c:v>6.6713380207989305E-4</c:v>
                </c:pt>
                <c:pt idx="69">
                  <c:v>6.6935214299247432E-4</c:v>
                </c:pt>
                <c:pt idx="70">
                  <c:v>6.7554629899553706E-4</c:v>
                </c:pt>
                <c:pt idx="71">
                  <c:v>6.7747184389870506E-4</c:v>
                </c:pt>
                <c:pt idx="72">
                  <c:v>6.7933502615980044E-4</c:v>
                </c:pt>
                <c:pt idx="73">
                  <c:v>6.8114018032293551E-4</c:v>
                </c:pt>
                <c:pt idx="74">
                  <c:v>6.8289164093222237E-4</c:v>
                </c:pt>
                <c:pt idx="75">
                  <c:v>6.8786720687811673E-4</c:v>
                </c:pt>
                <c:pt idx="76">
                  <c:v>6.8944723871313361E-4</c:v>
                </c:pt>
                <c:pt idx="77">
                  <c:v>6.9099524971486372E-4</c:v>
                </c:pt>
                <c:pt idx="78">
                  <c:v>6.9251557442741914E-4</c:v>
                </c:pt>
                <c:pt idx="79">
                  <c:v>6.9401254739491231E-4</c:v>
                </c:pt>
                <c:pt idx="80">
                  <c:v>6.9840670126814061E-4</c:v>
                </c:pt>
                <c:pt idx="81">
                  <c:v>6.9985361269650709E-4</c:v>
                </c:pt>
                <c:pt idx="82">
                  <c:v>7.0129884510037265E-4</c:v>
                </c:pt>
                <c:pt idx="83">
                  <c:v>7.0274673302384938E-4</c:v>
                </c:pt>
                <c:pt idx="84">
                  <c:v>7.0420161101104959E-4</c:v>
                </c:pt>
                <c:pt idx="85">
                  <c:v>7.0865153079611391E-4</c:v>
                </c:pt>
                <c:pt idx="86">
                  <c:v>7.1017771447933072E-4</c:v>
                </c:pt>
                <c:pt idx="87">
                  <c:v>7.1173256094683235E-4</c:v>
                </c:pt>
                <c:pt idx="88">
                  <c:v>7.1332040474273101E-4</c:v>
                </c:pt>
                <c:pt idx="89">
                  <c:v>7.1494433927944451E-4</c:v>
                </c:pt>
                <c:pt idx="90">
                  <c:v>7.2000901166409533E-4</c:v>
                </c:pt>
                <c:pt idx="91">
                  <c:v>7.2175115123030039E-4</c:v>
                </c:pt>
                <c:pt idx="92">
                  <c:v>7.2351506143874199E-4</c:v>
                </c:pt>
                <c:pt idx="93">
                  <c:v>7.2529763004336543E-4</c:v>
                </c:pt>
                <c:pt idx="94">
                  <c:v>7.2709574479811617E-4</c:v>
                </c:pt>
                <c:pt idx="95">
                  <c:v>7.3438142039730105E-4</c:v>
                </c:pt>
                <c:pt idx="96">
                  <c:v>7.3621058221186981E-4</c:v>
                </c:pt>
                <c:pt idx="97">
                  <c:v>7.3803661670023848E-4</c:v>
                </c:pt>
                <c:pt idx="98">
                  <c:v>7.3985641161635244E-4</c:v>
                </c:pt>
                <c:pt idx="99">
                  <c:v>7.4524723647062063E-4</c:v>
                </c:pt>
                <c:pt idx="100">
                  <c:v>7.4701095063717021E-4</c:v>
                </c:pt>
                <c:pt idx="101">
                  <c:v>7.487528640011922E-4</c:v>
                </c:pt>
                <c:pt idx="102">
                  <c:v>7.5046986431663207E-4</c:v>
                </c:pt>
                <c:pt idx="103">
                  <c:v>7.5215883933743533E-4</c:v>
                </c:pt>
                <c:pt idx="104">
                  <c:v>7.570264901714792E-4</c:v>
                </c:pt>
                <c:pt idx="105">
                  <c:v>7.5857224155318999E-4</c:v>
                </c:pt>
                <c:pt idx="106">
                  <c:v>7.6007440640999129E-4</c:v>
                </c:pt>
                <c:pt idx="107">
                  <c:v>7.6152987249582835E-4</c:v>
                </c:pt>
                <c:pt idx="108">
                  <c:v>7.6293552756464687E-4</c:v>
                </c:pt>
                <c:pt idx="109">
                  <c:v>7.6682250420844443E-4</c:v>
                </c:pt>
                <c:pt idx="110">
                  <c:v>7.6799894158042549E-4</c:v>
                </c:pt>
                <c:pt idx="111">
                  <c:v>7.6911689969581321E-4</c:v>
                </c:pt>
                <c:pt idx="112">
                  <c:v>7.7018015929925128E-4</c:v>
                </c:pt>
                <c:pt idx="113">
                  <c:v>7.7119250113538338E-4</c:v>
                </c:pt>
                <c:pt idx="114">
                  <c:v>7.7396182748637997E-4</c:v>
                </c:pt>
                <c:pt idx="115">
                  <c:v>7.7480830569972442E-4</c:v>
                </c:pt>
                <c:pt idx="116">
                  <c:v>7.7562276986898118E-4</c:v>
                </c:pt>
                <c:pt idx="117">
                  <c:v>7.7640900073879383E-4</c:v>
                </c:pt>
                <c:pt idx="118">
                  <c:v>7.7717077905380605E-4</c:v>
                </c:pt>
                <c:pt idx="119">
                  <c:v>7.7934720611647621E-4</c:v>
                </c:pt>
                <c:pt idx="120">
                  <c:v>7.8004898165872304E-4</c:v>
                </c:pt>
                <c:pt idx="121">
                  <c:v>7.8074520836938772E-4</c:v>
                </c:pt>
                <c:pt idx="122">
                  <c:v>7.8143966699311372E-4</c:v>
                </c:pt>
                <c:pt idx="123">
                  <c:v>7.8213613827454492E-4</c:v>
                </c:pt>
                <c:pt idx="124">
                  <c:v>7.8427543551150541E-4</c:v>
                </c:pt>
                <c:pt idx="125">
                  <c:v>7.8501776487019338E-4</c:v>
                </c:pt>
                <c:pt idx="126">
                  <c:v>7.8578101060980475E-4</c:v>
                </c:pt>
                <c:pt idx="127">
                  <c:v>7.8656895347498307E-4</c:v>
                </c:pt>
                <c:pt idx="128">
                  <c:v>7.8738537421037204E-4</c:v>
                </c:pt>
                <c:pt idx="129">
                  <c:v>7.9004331108423946E-4</c:v>
                </c:pt>
                <c:pt idx="130">
                  <c:v>7.9101145074690756E-4</c:v>
                </c:pt>
                <c:pt idx="131">
                  <c:v>7.9202697200300449E-4</c:v>
                </c:pt>
                <c:pt idx="132">
                  <c:v>7.9309238025315569E-4</c:v>
                </c:pt>
                <c:pt idx="133">
                  <c:v>7.9420507952191323E-4</c:v>
                </c:pt>
                <c:pt idx="134">
                  <c:v>7.9778821024516103E-4</c:v>
                </c:pt>
                <c:pt idx="135">
                  <c:v>7.9905136039368121E-4</c:v>
                </c:pt>
                <c:pt idx="136">
                  <c:v>8.0034244496347644E-4</c:v>
                </c:pt>
                <c:pt idx="137">
                  <c:v>8.0165759263508055E-4</c:v>
                </c:pt>
                <c:pt idx="138">
                  <c:v>8.0299293208902715E-4</c:v>
                </c:pt>
                <c:pt idx="139">
                  <c:v>8.0708138795025977E-4</c:v>
                </c:pt>
                <c:pt idx="140">
                  <c:v>8.08458781338914E-4</c:v>
                </c:pt>
                <c:pt idx="141">
                  <c:v>8.0983700991257965E-4</c:v>
                </c:pt>
                <c:pt idx="142">
                  <c:v>8.1121220235179034E-4</c:v>
                </c:pt>
                <c:pt idx="143">
                  <c:v>8.1258048733707979E-4</c:v>
                </c:pt>
                <c:pt idx="144">
                  <c:v>8.166051843747586E-4</c:v>
                </c:pt>
                <c:pt idx="145">
                  <c:v>8.1790712634970076E-4</c:v>
                </c:pt>
                <c:pt idx="146">
                  <c:v>8.1918280427339062E-4</c:v>
                </c:pt>
                <c:pt idx="147">
                  <c:v>8.2042834682636168E-4</c:v>
                </c:pt>
                <c:pt idx="148">
                  <c:v>8.2163988268914778E-4</c:v>
                </c:pt>
                <c:pt idx="149">
                  <c:v>8.2503173694173403E-4</c:v>
                </c:pt>
                <c:pt idx="150">
                  <c:v>8.2606853284911792E-4</c:v>
                </c:pt>
                <c:pt idx="151">
                  <c:v>8.2705196546898566E-4</c:v>
                </c:pt>
                <c:pt idx="152">
                  <c:v>8.2797926409378597E-4</c:v>
                </c:pt>
                <c:pt idx="153">
                  <c:v>8.2885206046362763E-4</c:v>
                </c:pt>
                <c:pt idx="154">
                  <c:v>8.3117075956364007E-4</c:v>
                </c:pt>
                <c:pt idx="155">
                  <c:v>8.3185287043388621E-4</c:v>
                </c:pt>
                <c:pt idx="156">
                  <c:v>8.3249414080929307E-4</c:v>
                </c:pt>
                <c:pt idx="157">
                  <c:v>8.3309730304188465E-4</c:v>
                </c:pt>
                <c:pt idx="158">
                  <c:v>8.3366508948368471E-4</c:v>
                </c:pt>
                <c:pt idx="159">
                  <c:v>8.3518351758457478E-4</c:v>
                </c:pt>
                <c:pt idx="160">
                  <c:v>8.3563712438344763E-4</c:v>
                </c:pt>
                <c:pt idx="161">
                  <c:v>8.3606901715164831E-4</c:v>
                </c:pt>
                <c:pt idx="162">
                  <c:v>8.3648192824120073E-4</c:v>
                </c:pt>
                <c:pt idx="163">
                  <c:v>8.3687859000412866E-4</c:v>
                </c:pt>
                <c:pt idx="164">
                  <c:v>8.3799840285340499E-4</c:v>
                </c:pt>
                <c:pt idx="165">
                  <c:v>8.3835739083007411E-4</c:v>
                </c:pt>
                <c:pt idx="166">
                  <c:v>8.387137912402382E-4</c:v>
                </c:pt>
                <c:pt idx="167">
                  <c:v>8.3907033643592103E-4</c:v>
                </c:pt>
                <c:pt idx="168">
                  <c:v>8.3942975876914652E-4</c:v>
                </c:pt>
                <c:pt idx="169">
                  <c:v>8.4055261211431794E-4</c:v>
                </c:pt>
                <c:pt idx="170">
                  <c:v>8.4095086651795291E-4</c:v>
                </c:pt>
                <c:pt idx="171">
                  <c:v>8.4136565981924986E-4</c:v>
                </c:pt>
                <c:pt idx="172">
                  <c:v>8.417997243702327E-4</c:v>
                </c:pt>
                <c:pt idx="173">
                  <c:v>8.4435474819127094E-4</c:v>
                </c:pt>
                <c:pt idx="174">
                  <c:v>8.4496105266698739E-4</c:v>
                </c:pt>
                <c:pt idx="175">
                  <c:v>8.4560115306125884E-4</c:v>
                </c:pt>
                <c:pt idx="176">
                  <c:v>8.4627317993081095E-4</c:v>
                </c:pt>
                <c:pt idx="177">
                  <c:v>8.4846212495840985E-4</c:v>
                </c:pt>
                <c:pt idx="178">
                  <c:v>8.4924316329634299E-4</c:v>
                </c:pt>
                <c:pt idx="179">
                  <c:v>8.5004678089318586E-4</c:v>
                </c:pt>
                <c:pt idx="180">
                  <c:v>8.5087110830566436E-4</c:v>
                </c:pt>
                <c:pt idx="181">
                  <c:v>8.5171427609050424E-4</c:v>
                </c:pt>
                <c:pt idx="182">
                  <c:v>8.5523796208799381E-4</c:v>
                </c:pt>
                <c:pt idx="183">
                  <c:v>8.5614729008552778E-4</c:v>
                </c:pt>
                <c:pt idx="184">
                  <c:v>8.57064241795778E-4</c:v>
                </c:pt>
                <c:pt idx="185">
                  <c:v>8.5798694777547034E-4</c:v>
                </c:pt>
                <c:pt idx="186">
                  <c:v>8.6077089689845759E-4</c:v>
                </c:pt>
                <c:pt idx="187">
                  <c:v>8.6169792552317614E-4</c:v>
                </c:pt>
                <c:pt idx="188">
                  <c:v>8.6262136120096589E-4</c:v>
                </c:pt>
                <c:pt idx="189">
                  <c:v>8.6353933448855239E-4</c:v>
                </c:pt>
                <c:pt idx="190">
                  <c:v>8.6444997594266174E-4</c:v>
                </c:pt>
                <c:pt idx="191">
                  <c:v>8.671192148713841E-4</c:v>
                </c:pt>
                <c:pt idx="192">
                  <c:v>8.6798220171518145E-4</c:v>
                </c:pt>
                <c:pt idx="193">
                  <c:v>8.6883071244716497E-4</c:v>
                </c:pt>
                <c:pt idx="194">
                  <c:v>8.696650805620948E-4</c:v>
                </c:pt>
                <c:pt idx="195">
                  <c:v>8.7048563955473117E-4</c:v>
                </c:pt>
                <c:pt idx="196">
                  <c:v>8.7286779674648133E-4</c:v>
                </c:pt>
                <c:pt idx="197">
                  <c:v>8.7363645419754569E-4</c:v>
                </c:pt>
                <c:pt idx="198">
                  <c:v>8.7439297000011765E-4</c:v>
                </c:pt>
                <c:pt idx="199">
                  <c:v>8.7513767764895725E-4</c:v>
                </c:pt>
                <c:pt idx="200">
                  <c:v>8.7587091063882471E-4</c:v>
                </c:pt>
                <c:pt idx="201">
                  <c:v>8.7800509660219625E-4</c:v>
                </c:pt>
                <c:pt idx="202">
                  <c:v>8.7869576590377712E-4</c:v>
                </c:pt>
                <c:pt idx="203">
                  <c:v>8.7937662802018682E-4</c:v>
                </c:pt>
                <c:pt idx="204">
                  <c:v>8.8004801644618559E-4</c:v>
                </c:pt>
                <c:pt idx="205">
                  <c:v>8.8071026467653355E-4</c:v>
                </c:pt>
                <c:pt idx="206">
                  <c:v>8.8264550314127478E-4</c:v>
                </c:pt>
                <c:pt idx="207">
                  <c:v>8.8327452553662157E-4</c:v>
                </c:pt>
                <c:pt idx="208">
                  <c:v>8.8389607521011852E-4</c:v>
                </c:pt>
                <c:pt idx="209">
                  <c:v>8.8451048565652587E-4</c:v>
                </c:pt>
                <c:pt idx="210">
                  <c:v>8.8511809037060375E-4</c:v>
                </c:pt>
                <c:pt idx="211">
                  <c:v>8.8690340506646277E-4</c:v>
                </c:pt>
                <c:pt idx="212">
                  <c:v>8.8748712179882489E-4</c:v>
                </c:pt>
                <c:pt idx="213">
                  <c:v>8.8806570027265849E-4</c:v>
                </c:pt>
                <c:pt idx="214">
                  <c:v>8.8863947398272383E-4</c:v>
                </c:pt>
                <c:pt idx="215">
                  <c:v>8.8920886510414528E-4</c:v>
                </c:pt>
                <c:pt idx="216">
                  <c:v>8.9089886662381632E-4</c:v>
                </c:pt>
                <c:pt idx="217">
                  <c:v>8.9145902843866065E-4</c:v>
                </c:pt>
                <c:pt idx="218">
                  <c:v>8.9201904686922451E-4</c:v>
                </c:pt>
                <c:pt idx="219">
                  <c:v>8.9257978749245342E-4</c:v>
                </c:pt>
                <c:pt idx="220">
                  <c:v>8.9314211588529277E-4</c:v>
                </c:pt>
                <c:pt idx="221">
                  <c:v>8.9484728345092966E-4</c:v>
                </c:pt>
                <c:pt idx="222">
                  <c:v>8.954246186916665E-4</c:v>
                </c:pt>
                <c:pt idx="223">
                  <c:v>8.9600786958674147E-4</c:v>
                </c:pt>
                <c:pt idx="224">
                  <c:v>8.9659790171310019E-4</c:v>
                </c:pt>
                <c:pt idx="225">
                  <c:v>8.9719558064768807E-4</c:v>
                </c:pt>
                <c:pt idx="226">
                  <c:v>8.9904315407028212E-4</c:v>
                </c:pt>
                <c:pt idx="227">
                  <c:v>8.9968007600724198E-4</c:v>
                </c:pt>
                <c:pt idx="228">
                  <c:v>9.0032897263715868E-4</c:v>
                </c:pt>
                <c:pt idx="229">
                  <c:v>9.0099070953697773E-4</c:v>
                </c:pt>
                <c:pt idx="230">
                  <c:v>9.0166615228364454E-4</c:v>
                </c:pt>
                <c:pt idx="231">
                  <c:v>9.0378337137418739E-4</c:v>
                </c:pt>
                <c:pt idx="232">
                  <c:v>9.045222932777009E-4</c:v>
                </c:pt>
                <c:pt idx="233">
                  <c:v>9.0527924891278973E-4</c:v>
                </c:pt>
                <c:pt idx="234">
                  <c:v>9.0605510385639962E-4</c:v>
                </c:pt>
                <c:pt idx="235">
                  <c:v>9.0685072368547597E-4</c:v>
                </c:pt>
                <c:pt idx="236">
                  <c:v>9.0936482825495915E-4</c:v>
                </c:pt>
                <c:pt idx="237">
                  <c:v>9.1024801327654545E-4</c:v>
                </c:pt>
                <c:pt idx="238">
                  <c:v>9.1115439035545863E-4</c:v>
                </c:pt>
                <c:pt idx="239">
                  <c:v>9.1208392435577687E-4</c:v>
                </c:pt>
                <c:pt idx="240">
                  <c:v>9.1303658014157854E-4</c:v>
                </c:pt>
                <c:pt idx="241">
                  <c:v>9.1603292685266677E-4</c:v>
                </c:pt>
                <c:pt idx="242">
                  <c:v>9.1707771842118482E-4</c:v>
                </c:pt>
                <c:pt idx="243">
                  <c:v>9.1814545609557763E-4</c:v>
                </c:pt>
                <c:pt idx="244">
                  <c:v>9.1923610473992347E-4</c:v>
                </c:pt>
                <c:pt idx="245">
                  <c:v>9.2034962921830072E-4</c:v>
                </c:pt>
                <c:pt idx="246">
                  <c:v>9.2382710629840324E-4</c:v>
                </c:pt>
                <c:pt idx="247">
                  <c:v>9.2503178275368868E-4</c:v>
                </c:pt>
                <c:pt idx="248">
                  <c:v>9.2625915936339674E-4</c:v>
                </c:pt>
                <c:pt idx="249">
                  <c:v>9.2750920099160582E-4</c:v>
                </c:pt>
                <c:pt idx="250">
                  <c:v>9.2878187250239417E-4</c:v>
                </c:pt>
                <c:pt idx="251">
                  <c:v>9.3273531497101777E-4</c:v>
                </c:pt>
                <c:pt idx="252">
                  <c:v>9.34098154652906E-4</c:v>
                </c:pt>
                <c:pt idx="253">
                  <c:v>9.3548344853776485E-4</c:v>
                </c:pt>
                <c:pt idx="254">
                  <c:v>9.3689116148967279E-4</c:v>
                </c:pt>
                <c:pt idx="255">
                  <c:v>9.3832125837270777E-4</c:v>
                </c:pt>
                <c:pt idx="256">
                  <c:v>9.4274550124935912E-4</c:v>
                </c:pt>
                <c:pt idx="257">
                  <c:v>9.4426478249768579E-4</c:v>
                </c:pt>
                <c:pt idx="258">
                  <c:v>9.4580612346518761E-4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967552"/>
        <c:axId val="676969088"/>
      </c:scatterChart>
      <c:valAx>
        <c:axId val="676967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6969088"/>
        <c:crosses val="autoZero"/>
        <c:crossBetween val="midCat"/>
      </c:valAx>
      <c:valAx>
        <c:axId val="67696908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76967552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42597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1.8160454086644489E-3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42628</c:v>
                </c:pt>
                <c:pt idx="1">
                  <c:v>42660</c:v>
                </c:pt>
                <c:pt idx="2">
                  <c:v>42689</c:v>
                </c:pt>
                <c:pt idx="3">
                  <c:v>42719</c:v>
                </c:pt>
                <c:pt idx="4">
                  <c:v>42751</c:v>
                </c:pt>
                <c:pt idx="5">
                  <c:v>42781</c:v>
                </c:pt>
                <c:pt idx="6">
                  <c:v>42809</c:v>
                </c:pt>
                <c:pt idx="7">
                  <c:v>42843</c:v>
                </c:pt>
                <c:pt idx="8">
                  <c:v>42870</c:v>
                </c:pt>
                <c:pt idx="9">
                  <c:v>42901</c:v>
                </c:pt>
                <c:pt idx="10">
                  <c:v>42933</c:v>
                </c:pt>
                <c:pt idx="11">
                  <c:v>42962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1.8800668376281891E-3</c:v>
                </c:pt>
                <c:pt idx="1">
                  <c:v>1.9439353186058018E-3</c:v>
                </c:pt>
                <c:pt idx="2">
                  <c:v>2.0122310472657483E-3</c:v>
                </c:pt>
                <c:pt idx="3">
                  <c:v>2.059452515022645E-3</c:v>
                </c:pt>
                <c:pt idx="4">
                  <c:v>2.0915976317366367E-3</c:v>
                </c:pt>
                <c:pt idx="5">
                  <c:v>2.1187918296873762E-3</c:v>
                </c:pt>
                <c:pt idx="6">
                  <c:v>2.1553302568595905E-3</c:v>
                </c:pt>
                <c:pt idx="7">
                  <c:v>2.1959835166216264E-3</c:v>
                </c:pt>
                <c:pt idx="8">
                  <c:v>2.2280239350479895E-3</c:v>
                </c:pt>
                <c:pt idx="9">
                  <c:v>2.2738564172964468E-3</c:v>
                </c:pt>
                <c:pt idx="10">
                  <c:v>2.3397309084203415E-3</c:v>
                </c:pt>
                <c:pt idx="11">
                  <c:v>2.3942867363638716E-3</c:v>
                </c:pt>
                <c:pt idx="12">
                  <c:v>2.4427060299930959E-3</c:v>
                </c:pt>
                <c:pt idx="13">
                  <c:v>2.4920493919550995E-3</c:v>
                </c:pt>
                <c:pt idx="14">
                  <c:v>2.5242602420902311E-3</c:v>
                </c:pt>
                <c:pt idx="15">
                  <c:v>2.5514268286488933E-3</c:v>
                </c:pt>
                <c:pt idx="16">
                  <c:v>2.5663752108728063E-3</c:v>
                </c:pt>
                <c:pt idx="17">
                  <c:v>2.5842013258117412E-3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  <c:pt idx="130">
                  <c:v>42780</c:v>
                </c:pt>
                <c:pt idx="131">
                  <c:v>42781</c:v>
                </c:pt>
                <c:pt idx="132">
                  <c:v>42782</c:v>
                </c:pt>
                <c:pt idx="133">
                  <c:v>42783</c:v>
                </c:pt>
                <c:pt idx="134">
                  <c:v>42786</c:v>
                </c:pt>
                <c:pt idx="135">
                  <c:v>42787</c:v>
                </c:pt>
                <c:pt idx="136">
                  <c:v>42788</c:v>
                </c:pt>
                <c:pt idx="137">
                  <c:v>42789</c:v>
                </c:pt>
                <c:pt idx="138">
                  <c:v>42790</c:v>
                </c:pt>
                <c:pt idx="139">
                  <c:v>42793</c:v>
                </c:pt>
                <c:pt idx="140">
                  <c:v>42794</c:v>
                </c:pt>
                <c:pt idx="141">
                  <c:v>42795</c:v>
                </c:pt>
                <c:pt idx="142">
                  <c:v>42796</c:v>
                </c:pt>
                <c:pt idx="143">
                  <c:v>42797</c:v>
                </c:pt>
                <c:pt idx="144">
                  <c:v>42800</c:v>
                </c:pt>
                <c:pt idx="145">
                  <c:v>42801</c:v>
                </c:pt>
                <c:pt idx="146">
                  <c:v>42802</c:v>
                </c:pt>
                <c:pt idx="147">
                  <c:v>42803</c:v>
                </c:pt>
                <c:pt idx="148">
                  <c:v>42804</c:v>
                </c:pt>
                <c:pt idx="149">
                  <c:v>42807</c:v>
                </c:pt>
                <c:pt idx="150">
                  <c:v>42808</c:v>
                </c:pt>
                <c:pt idx="151">
                  <c:v>42809</c:v>
                </c:pt>
                <c:pt idx="152">
                  <c:v>42810</c:v>
                </c:pt>
                <c:pt idx="153">
                  <c:v>42811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42828</c:v>
                </c:pt>
                <c:pt idx="165">
                  <c:v>42829</c:v>
                </c:pt>
                <c:pt idx="166">
                  <c:v>42830</c:v>
                </c:pt>
                <c:pt idx="167">
                  <c:v>42831</c:v>
                </c:pt>
                <c:pt idx="168">
                  <c:v>42832</c:v>
                </c:pt>
                <c:pt idx="169">
                  <c:v>42835</c:v>
                </c:pt>
                <c:pt idx="170">
                  <c:v>42836</c:v>
                </c:pt>
                <c:pt idx="171">
                  <c:v>42837</c:v>
                </c:pt>
                <c:pt idx="172">
                  <c:v>42838</c:v>
                </c:pt>
                <c:pt idx="173">
                  <c:v>42843</c:v>
                </c:pt>
                <c:pt idx="174">
                  <c:v>42844</c:v>
                </c:pt>
                <c:pt idx="175">
                  <c:v>42845</c:v>
                </c:pt>
                <c:pt idx="176">
                  <c:v>42846</c:v>
                </c:pt>
                <c:pt idx="177">
                  <c:v>42849</c:v>
                </c:pt>
                <c:pt idx="178">
                  <c:v>42850</c:v>
                </c:pt>
                <c:pt idx="179">
                  <c:v>42851</c:v>
                </c:pt>
                <c:pt idx="180">
                  <c:v>42852</c:v>
                </c:pt>
                <c:pt idx="181">
                  <c:v>42853</c:v>
                </c:pt>
                <c:pt idx="182">
                  <c:v>42857</c:v>
                </c:pt>
                <c:pt idx="183">
                  <c:v>42858</c:v>
                </c:pt>
                <c:pt idx="184">
                  <c:v>42859</c:v>
                </c:pt>
                <c:pt idx="185">
                  <c:v>42860</c:v>
                </c:pt>
                <c:pt idx="186">
                  <c:v>42863</c:v>
                </c:pt>
                <c:pt idx="187">
                  <c:v>42864</c:v>
                </c:pt>
                <c:pt idx="188">
                  <c:v>42865</c:v>
                </c:pt>
                <c:pt idx="189">
                  <c:v>42866</c:v>
                </c:pt>
                <c:pt idx="190">
                  <c:v>42867</c:v>
                </c:pt>
                <c:pt idx="191">
                  <c:v>42870</c:v>
                </c:pt>
                <c:pt idx="192">
                  <c:v>42871</c:v>
                </c:pt>
                <c:pt idx="193">
                  <c:v>42872</c:v>
                </c:pt>
                <c:pt idx="194">
                  <c:v>42873</c:v>
                </c:pt>
                <c:pt idx="195">
                  <c:v>42874</c:v>
                </c:pt>
                <c:pt idx="196">
                  <c:v>42877</c:v>
                </c:pt>
                <c:pt idx="197">
                  <c:v>42878</c:v>
                </c:pt>
                <c:pt idx="198">
                  <c:v>42879</c:v>
                </c:pt>
                <c:pt idx="199">
                  <c:v>42880</c:v>
                </c:pt>
                <c:pt idx="200">
                  <c:v>42881</c:v>
                </c:pt>
                <c:pt idx="201">
                  <c:v>42884</c:v>
                </c:pt>
                <c:pt idx="202">
                  <c:v>42885</c:v>
                </c:pt>
                <c:pt idx="203">
                  <c:v>42886</c:v>
                </c:pt>
                <c:pt idx="204">
                  <c:v>42887</c:v>
                </c:pt>
                <c:pt idx="205">
                  <c:v>42888</c:v>
                </c:pt>
                <c:pt idx="206">
                  <c:v>42891</c:v>
                </c:pt>
                <c:pt idx="207">
                  <c:v>42892</c:v>
                </c:pt>
                <c:pt idx="208">
                  <c:v>42893</c:v>
                </c:pt>
                <c:pt idx="209">
                  <c:v>42894</c:v>
                </c:pt>
                <c:pt idx="210">
                  <c:v>42895</c:v>
                </c:pt>
                <c:pt idx="211">
                  <c:v>42898</c:v>
                </c:pt>
                <c:pt idx="212">
                  <c:v>42899</c:v>
                </c:pt>
                <c:pt idx="213">
                  <c:v>42900</c:v>
                </c:pt>
                <c:pt idx="214">
                  <c:v>42901</c:v>
                </c:pt>
                <c:pt idx="215">
                  <c:v>42902</c:v>
                </c:pt>
                <c:pt idx="216">
                  <c:v>42905</c:v>
                </c:pt>
                <c:pt idx="217">
                  <c:v>42906</c:v>
                </c:pt>
                <c:pt idx="218">
                  <c:v>42907</c:v>
                </c:pt>
                <c:pt idx="219">
                  <c:v>42908</c:v>
                </c:pt>
                <c:pt idx="220">
                  <c:v>42909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42919</c:v>
                </c:pt>
                <c:pt idx="227">
                  <c:v>42920</c:v>
                </c:pt>
                <c:pt idx="228">
                  <c:v>42921</c:v>
                </c:pt>
                <c:pt idx="229">
                  <c:v>42922</c:v>
                </c:pt>
                <c:pt idx="230">
                  <c:v>42923</c:v>
                </c:pt>
                <c:pt idx="231">
                  <c:v>42926</c:v>
                </c:pt>
                <c:pt idx="232">
                  <c:v>42927</c:v>
                </c:pt>
                <c:pt idx="233">
                  <c:v>42928</c:v>
                </c:pt>
                <c:pt idx="234">
                  <c:v>42929</c:v>
                </c:pt>
                <c:pt idx="235">
                  <c:v>42930</c:v>
                </c:pt>
                <c:pt idx="236">
                  <c:v>42933</c:v>
                </c:pt>
                <c:pt idx="237">
                  <c:v>42934</c:v>
                </c:pt>
                <c:pt idx="238">
                  <c:v>42935</c:v>
                </c:pt>
                <c:pt idx="239">
                  <c:v>42936</c:v>
                </c:pt>
                <c:pt idx="240">
                  <c:v>42937</c:v>
                </c:pt>
                <c:pt idx="241">
                  <c:v>42940</c:v>
                </c:pt>
                <c:pt idx="242">
                  <c:v>42941</c:v>
                </c:pt>
                <c:pt idx="243">
                  <c:v>42942</c:v>
                </c:pt>
                <c:pt idx="244">
                  <c:v>42943</c:v>
                </c:pt>
                <c:pt idx="245">
                  <c:v>42944</c:v>
                </c:pt>
                <c:pt idx="246">
                  <c:v>42947</c:v>
                </c:pt>
                <c:pt idx="247">
                  <c:v>42948</c:v>
                </c:pt>
                <c:pt idx="248">
                  <c:v>42949</c:v>
                </c:pt>
                <c:pt idx="249">
                  <c:v>42950</c:v>
                </c:pt>
                <c:pt idx="250">
                  <c:v>42951</c:v>
                </c:pt>
                <c:pt idx="251">
                  <c:v>42954</c:v>
                </c:pt>
                <c:pt idx="252">
                  <c:v>42955</c:v>
                </c:pt>
                <c:pt idx="253">
                  <c:v>42956</c:v>
                </c:pt>
                <c:pt idx="254">
                  <c:v>42957</c:v>
                </c:pt>
                <c:pt idx="255">
                  <c:v>42958</c:v>
                </c:pt>
                <c:pt idx="256">
                  <c:v>42961</c:v>
                </c:pt>
                <c:pt idx="257">
                  <c:v>42962</c:v>
                </c:pt>
                <c:pt idx="258">
                  <c:v>42963</c:v>
                </c:pt>
                <c:pt idx="259">
                  <c:v>42964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1.8184603002226447E-3</c:v>
                </c:pt>
                <c:pt idx="1">
                  <c:v>1.8206969053621877E-3</c:v>
                </c:pt>
                <c:pt idx="2">
                  <c:v>1.8229089894379962E-3</c:v>
                </c:pt>
                <c:pt idx="3">
                  <c:v>1.8250973698188614E-3</c:v>
                </c:pt>
                <c:pt idx="4">
                  <c:v>1.8272628638735745E-3</c:v>
                </c:pt>
                <c:pt idx="5">
                  <c:v>1.833630201768713E-3</c:v>
                </c:pt>
                <c:pt idx="6">
                  <c:v>1.8357123242067291E-3</c:v>
                </c:pt>
                <c:pt idx="7">
                  <c:v>1.8377756471625491E-3</c:v>
                </c:pt>
                <c:pt idx="8">
                  <c:v>1.8398209880049639E-3</c:v>
                </c:pt>
                <c:pt idx="9">
                  <c:v>1.8418491641027646E-3</c:v>
                </c:pt>
                <c:pt idx="10">
                  <c:v>1.8478388776163937E-3</c:v>
                </c:pt>
                <c:pt idx="11">
                  <c:v>1.8498065684236496E-3</c:v>
                </c:pt>
                <c:pt idx="12">
                  <c:v>1.851761181330247E-3</c:v>
                </c:pt>
                <c:pt idx="13">
                  <c:v>1.8537035337049773E-3</c:v>
                </c:pt>
                <c:pt idx="14">
                  <c:v>1.8556344429166316E-3</c:v>
                </c:pt>
                <c:pt idx="15">
                  <c:v>1.8613666852610499E-3</c:v>
                </c:pt>
                <c:pt idx="16">
                  <c:v>1.8632599955083113E-3</c:v>
                </c:pt>
                <c:pt idx="17">
                  <c:v>1.8651459494364525E-3</c:v>
                </c:pt>
                <c:pt idx="18">
                  <c:v>1.8670253644142648E-3</c:v>
                </c:pt>
                <c:pt idx="19">
                  <c:v>1.8688990578105389E-3</c:v>
                </c:pt>
                <c:pt idx="20">
                  <c:v>1.8744939821980445E-3</c:v>
                </c:pt>
                <c:pt idx="21">
                  <c:v>1.8763529629560779E-3</c:v>
                </c:pt>
                <c:pt idx="22">
                  <c:v>1.8782103089765292E-3</c:v>
                </c:pt>
                <c:pt idx="23">
                  <c:v>1.8800668376281891E-3</c:v>
                </c:pt>
                <c:pt idx="24">
                  <c:v>1.8819233662798491E-3</c:v>
                </c:pt>
                <c:pt idx="25">
                  <c:v>1.8875011259227407E-3</c:v>
                </c:pt>
                <c:pt idx="26">
                  <c:v>1.8893658282623123E-3</c:v>
                </c:pt>
                <c:pt idx="27">
                  <c:v>1.8912346174458393E-3</c:v>
                </c:pt>
                <c:pt idx="28">
                  <c:v>1.8931083108421135E-3</c:v>
                </c:pt>
                <c:pt idx="29">
                  <c:v>1.8949877258199258E-3</c:v>
                </c:pt>
                <c:pt idx="30">
                  <c:v>1.9006684739305015E-3</c:v>
                </c:pt>
                <c:pt idx="31">
                  <c:v>1.9025789489223771E-3</c:v>
                </c:pt>
                <c:pt idx="32">
                  <c:v>1.9044992323397467E-3</c:v>
                </c:pt>
                <c:pt idx="33">
                  <c:v>1.906430141551401E-3</c:v>
                </c:pt>
                <c:pt idx="34">
                  <c:v>1.9083724939261313E-3</c:v>
                </c:pt>
                <c:pt idx="35">
                  <c:v>1.9142763837166901E-3</c:v>
                </c:pt>
                <c:pt idx="36">
                  <c:v>1.9162726824316361E-3</c:v>
                </c:pt>
                <c:pt idx="37">
                  <c:v>1.9182845111536137E-3</c:v>
                </c:pt>
                <c:pt idx="38">
                  <c:v>1.9203126872514144E-3</c:v>
                </c:pt>
                <c:pt idx="39">
                  <c:v>1.9223580280938292E-3</c:v>
                </c:pt>
                <c:pt idx="40">
                  <c:v>1.928605212776669E-3</c:v>
                </c:pt>
                <c:pt idx="41">
                  <c:v>1.9307273862854515E-3</c:v>
                </c:pt>
                <c:pt idx="42">
                  <c:v>1.9328708113828038E-3</c:v>
                </c:pt>
                <c:pt idx="43">
                  <c:v>1.9350363054375169E-3</c:v>
                </c:pt>
                <c:pt idx="44">
                  <c:v>1.9372246858183821E-3</c:v>
                </c:pt>
                <c:pt idx="45">
                  <c:v>1.9439353186058018E-3</c:v>
                </c:pt>
                <c:pt idx="46">
                  <c:v>1.9462229260801423E-3</c:v>
                </c:pt>
                <c:pt idx="47">
                  <c:v>1.9485345553303243E-3</c:v>
                </c:pt>
                <c:pt idx="48">
                  <c:v>1.9508680723308717E-3</c:v>
                </c:pt>
                <c:pt idx="49">
                  <c:v>1.9532213430563093E-3</c:v>
                </c:pt>
                <c:pt idx="50">
                  <c:v>1.9603783373272083E-3</c:v>
                </c:pt>
                <c:pt idx="51">
                  <c:v>1.9627892826974518E-3</c:v>
                </c:pt>
                <c:pt idx="52">
                  <c:v>1.9652093116652083E-3</c:v>
                </c:pt>
                <c:pt idx="53">
                  <c:v>1.9676362902050016E-3</c:v>
                </c:pt>
                <c:pt idx="54">
                  <c:v>1.9700680842913566E-3</c:v>
                </c:pt>
                <c:pt idx="55">
                  <c:v>1.9773710195750381E-3</c:v>
                </c:pt>
                <c:pt idx="56">
                  <c:v>1.9798007355928851E-3</c:v>
                </c:pt>
                <c:pt idx="57">
                  <c:v>1.9822245970299167E-3</c:v>
                </c:pt>
                <c:pt idx="58">
                  <c:v>1.9846404698606571E-3</c:v>
                </c:pt>
                <c:pt idx="59">
                  <c:v>1.9870462200596308E-3</c:v>
                </c:pt>
                <c:pt idx="60">
                  <c:v>1.9941813946111968E-3</c:v>
                </c:pt>
                <c:pt idx="61">
                  <c:v>1.9965253140283488E-3</c:v>
                </c:pt>
                <c:pt idx="62">
                  <c:v>1.9988484406863564E-3</c:v>
                </c:pt>
                <c:pt idx="63">
                  <c:v>2.0011486405597445E-3</c:v>
                </c:pt>
                <c:pt idx="64">
                  <c:v>2.0034237796230374E-3</c:v>
                </c:pt>
                <c:pt idx="65">
                  <c:v>2.0100774916975909E-3</c:v>
                </c:pt>
                <c:pt idx="66">
                  <c:v>2.0122310472657483E-3</c:v>
                </c:pt>
                <c:pt idx="67">
                  <c:v>2.0143493062354375E-3</c:v>
                </c:pt>
                <c:pt idx="68">
                  <c:v>2.0164323062762039E-3</c:v>
                </c:pt>
                <c:pt idx="69">
                  <c:v>2.0184805193965969E-3</c:v>
                </c:pt>
                <c:pt idx="70">
                  <c:v>2.0244211573210366E-3</c:v>
                </c:pt>
                <c:pt idx="71">
                  <c:v>2.0263349428454353E-3</c:v>
                </c:pt>
                <c:pt idx="72">
                  <c:v>2.0282163014922099E-3</c:v>
                </c:pt>
                <c:pt idx="73">
                  <c:v>2.0300657052699103E-3</c:v>
                </c:pt>
                <c:pt idx="74">
                  <c:v>2.0318836261870861E-3</c:v>
                </c:pt>
                <c:pt idx="75">
                  <c:v>2.0371532118609635E-3</c:v>
                </c:pt>
                <c:pt idx="76">
                  <c:v>2.038849921421539E-3</c:v>
                </c:pt>
                <c:pt idx="77">
                  <c:v>2.0405175081643382E-3</c:v>
                </c:pt>
                <c:pt idx="78">
                  <c:v>2.0421564440979119E-3</c:v>
                </c:pt>
                <c:pt idx="79">
                  <c:v>2.0437672012308091E-3</c:v>
                </c:pt>
                <c:pt idx="80">
                  <c:v>2.0484351199109422E-3</c:v>
                </c:pt>
                <c:pt idx="81">
                  <c:v>2.0499378819266328E-3</c:v>
                </c:pt>
                <c:pt idx="82">
                  <c:v>2.0514148251843962E-3</c:v>
                </c:pt>
                <c:pt idx="83">
                  <c:v>2.0528664216927822E-3</c:v>
                </c:pt>
                <c:pt idx="84">
                  <c:v>2.0542931434603404E-3</c:v>
                </c:pt>
                <c:pt idx="85">
                  <c:v>2.0584287804035462E-3</c:v>
                </c:pt>
                <c:pt idx="86">
                  <c:v>2.0597607232932915E-3</c:v>
                </c:pt>
                <c:pt idx="87">
                  <c:v>2.0610701514849577E-3</c:v>
                </c:pt>
                <c:pt idx="88">
                  <c:v>2.0623575369870949E-3</c:v>
                </c:pt>
                <c:pt idx="89">
                  <c:v>2.0636233518082532E-3</c:v>
                </c:pt>
                <c:pt idx="90">
                  <c:v>2.0672960922713496E-3</c:v>
                </c:pt>
                <c:pt idx="91">
                  <c:v>2.0684803444540882E-3</c:v>
                </c:pt>
                <c:pt idx="92">
                  <c:v>2.069645385998597E-3</c:v>
                </c:pt>
                <c:pt idx="93">
                  <c:v>2.0707916889134248E-3</c:v>
                </c:pt>
                <c:pt idx="94">
                  <c:v>2.0719197252071215E-3</c:v>
                </c:pt>
                <c:pt idx="95">
                  <c:v>2.0762586443415975E-3</c:v>
                </c:pt>
                <c:pt idx="96">
                  <c:v>2.0773024276578875E-3</c:v>
                </c:pt>
                <c:pt idx="97">
                  <c:v>2.0783307764043451E-3</c:v>
                </c:pt>
                <c:pt idx="98">
                  <c:v>2.0793441625895203E-3</c:v>
                </c:pt>
                <c:pt idx="99">
                  <c:v>2.0822992658628497E-3</c:v>
                </c:pt>
                <c:pt idx="100">
                  <c:v>2.0832575218883934E-3</c:v>
                </c:pt>
                <c:pt idx="101">
                  <c:v>2.0842031753954032E-3</c:v>
                </c:pt>
                <c:pt idx="102">
                  <c:v>2.0851366983924298E-3</c:v>
                </c:pt>
                <c:pt idx="103">
                  <c:v>2.0860585628880227E-3</c:v>
                </c:pt>
                <c:pt idx="104">
                  <c:v>2.0887589254516945E-3</c:v>
                </c:pt>
                <c:pt idx="105">
                  <c:v>2.0896388760270491E-3</c:v>
                </c:pt>
                <c:pt idx="106">
                  <c:v>2.0905095281437188E-3</c:v>
                </c:pt>
                <c:pt idx="107">
                  <c:v>2.0913713538102535E-3</c:v>
                </c:pt>
                <c:pt idx="108">
                  <c:v>2.0922248250352022E-3</c:v>
                </c:pt>
                <c:pt idx="109">
                  <c:v>2.0947398321460343E-3</c:v>
                </c:pt>
                <c:pt idx="110">
                  <c:v>2.0955646056901394E-3</c:v>
                </c:pt>
                <c:pt idx="111">
                  <c:v>2.0963833848354077E-3</c:v>
                </c:pt>
                <c:pt idx="112">
                  <c:v>2.0971966415903893E-3</c:v>
                </c:pt>
                <c:pt idx="113">
                  <c:v>2.0980048479636339E-3</c:v>
                </c:pt>
                <c:pt idx="114">
                  <c:v>2.1004038848784433E-3</c:v>
                </c:pt>
                <c:pt idx="115">
                  <c:v>2.1011966098102379E-3</c:v>
                </c:pt>
                <c:pt idx="116">
                  <c:v>2.1019866444030441E-3</c:v>
                </c:pt>
                <c:pt idx="117">
                  <c:v>2.102774460665412E-3</c:v>
                </c:pt>
                <c:pt idx="118">
                  <c:v>2.1035605306058912E-3</c:v>
                </c:pt>
                <c:pt idx="119">
                  <c:v>2.1059129825814955E-3</c:v>
                </c:pt>
                <c:pt idx="120">
                  <c:v>2.1066967873199184E-3</c:v>
                </c:pt>
                <c:pt idx="121">
                  <c:v>2.1074812057792014E-3</c:v>
                </c:pt>
                <c:pt idx="122">
                  <c:v>2.1082667099678949E-3</c:v>
                </c:pt>
                <c:pt idx="123">
                  <c:v>2.1090537718945479E-3</c:v>
                </c:pt>
                <c:pt idx="124">
                  <c:v>2.1114290241877644E-3</c:v>
                </c:pt>
                <c:pt idx="125">
                  <c:v>2.1122270371517551E-3</c:v>
                </c:pt>
                <c:pt idx="126">
                  <c:v>2.1130289678964543E-3</c:v>
                </c:pt>
                <c:pt idx="127">
                  <c:v>2.113835288430412E-3</c:v>
                </c:pt>
                <c:pt idx="128">
                  <c:v>2.1146464707621783E-3</c:v>
                </c:pt>
                <c:pt idx="129">
                  <c:v>2.1171139086298245E-3</c:v>
                </c:pt>
                <c:pt idx="130">
                  <c:v>2.1179492582383218E-3</c:v>
                </c:pt>
                <c:pt idx="131">
                  <c:v>2.1187918296873762E-3</c:v>
                </c:pt>
                <c:pt idx="132">
                  <c:v>2.1196420211919615E-3</c:v>
                </c:pt>
                <c:pt idx="133">
                  <c:v>2.1204999357927455E-3</c:v>
                </c:pt>
                <c:pt idx="134">
                  <c:v>2.1231203106432087E-3</c:v>
                </c:pt>
                <c:pt idx="135">
                  <c:v>2.1240094100997069E-3</c:v>
                </c:pt>
                <c:pt idx="136">
                  <c:v>2.1249063788878627E-3</c:v>
                </c:pt>
                <c:pt idx="137">
                  <c:v>2.1258112462547683E-3</c:v>
                </c:pt>
                <c:pt idx="138">
                  <c:v>2.126724041447516E-3</c:v>
                </c:pt>
                <c:pt idx="139">
                  <c:v>2.1295102864517272E-3</c:v>
                </c:pt>
                <c:pt idx="140">
                  <c:v>2.13045508541876E-3</c:v>
                </c:pt>
                <c:pt idx="141">
                  <c:v>2.1314079584470935E-3</c:v>
                </c:pt>
                <c:pt idx="142">
                  <c:v>2.1323689347838202E-3</c:v>
                </c:pt>
                <c:pt idx="143">
                  <c:v>2.1333380436760314E-3</c:v>
                </c:pt>
                <c:pt idx="144">
                  <c:v>2.136294458156491E-3</c:v>
                </c:pt>
                <c:pt idx="145">
                  <c:v>2.1372963897415592E-3</c:v>
                </c:pt>
                <c:pt idx="146">
                  <c:v>2.1383066001175711E-3</c:v>
                </c:pt>
                <c:pt idx="147">
                  <c:v>2.1393251185316186E-3</c:v>
                </c:pt>
                <c:pt idx="148">
                  <c:v>2.1403519742307937E-3</c:v>
                </c:pt>
                <c:pt idx="149">
                  <c:v>2.1434828575100022E-3</c:v>
                </c:pt>
                <c:pt idx="150">
                  <c:v>2.1445433548206057E-3</c:v>
                </c:pt>
                <c:pt idx="151">
                  <c:v>2.1456123356517962E-3</c:v>
                </c:pt>
                <c:pt idx="152">
                  <c:v>2.1466898292506649E-3</c:v>
                </c:pt>
                <c:pt idx="153">
                  <c:v>2.1477758648643041E-3</c:v>
                </c:pt>
                <c:pt idx="154">
                  <c:v>2.1510855162647623E-3</c:v>
                </c:pt>
                <c:pt idx="155">
                  <c:v>2.1522060124084018E-3</c:v>
                </c:pt>
                <c:pt idx="156">
                  <c:v>2.1533351968022704E-3</c:v>
                </c:pt>
                <c:pt idx="157">
                  <c:v>2.1544730986934606E-3</c:v>
                </c:pt>
                <c:pt idx="158">
                  <c:v>2.1556197473290642E-3</c:v>
                </c:pt>
                <c:pt idx="159">
                  <c:v>2.1591124661732731E-3</c:v>
                </c:pt>
                <c:pt idx="160">
                  <c:v>2.160294394257448E-3</c:v>
                </c:pt>
                <c:pt idx="161">
                  <c:v>2.1614852153214958E-3</c:v>
                </c:pt>
                <c:pt idx="162">
                  <c:v>2.1626849586125077E-3</c:v>
                </c:pt>
                <c:pt idx="163">
                  <c:v>2.1638936533775761E-3</c:v>
                </c:pt>
                <c:pt idx="164">
                  <c:v>2.1675737389880356E-3</c:v>
                </c:pt>
                <c:pt idx="165">
                  <c:v>2.168818532120247E-3</c:v>
                </c:pt>
                <c:pt idx="166">
                  <c:v>2.1700724229619735E-3</c:v>
                </c:pt>
                <c:pt idx="167">
                  <c:v>2.1713354407603075E-3</c:v>
                </c:pt>
                <c:pt idx="168">
                  <c:v>2.1726076147623404E-3</c:v>
                </c:pt>
                <c:pt idx="169">
                  <c:v>2.1764793664615519E-3</c:v>
                </c:pt>
                <c:pt idx="170">
                  <c:v>2.1777884577492993E-3</c:v>
                </c:pt>
                <c:pt idx="171">
                  <c:v>2.1791068514762052E-3</c:v>
                </c:pt>
                <c:pt idx="172">
                  <c:v>2.1804345768893611E-3</c:v>
                </c:pt>
                <c:pt idx="173">
                  <c:v>2.1872142028971074E-3</c:v>
                </c:pt>
                <c:pt idx="174">
                  <c:v>2.1885985326166924E-3</c:v>
                </c:pt>
                <c:pt idx="175">
                  <c:v>2.189992398752171E-3</c:v>
                </c:pt>
                <c:pt idx="176">
                  <c:v>2.191395830550634E-3</c:v>
                </c:pt>
                <c:pt idx="177">
                  <c:v>2.1956638123948511E-3</c:v>
                </c:pt>
                <c:pt idx="178">
                  <c:v>2.1971057993161718E-3</c:v>
                </c:pt>
                <c:pt idx="179">
                  <c:v>2.1985574981359369E-3</c:v>
                </c:pt>
                <c:pt idx="180">
                  <c:v>2.2000189381012375E-3</c:v>
                </c:pt>
                <c:pt idx="181">
                  <c:v>2.2014901484591664E-3</c:v>
                </c:pt>
                <c:pt idx="182">
                  <c:v>2.2074732787589948E-3</c:v>
                </c:pt>
                <c:pt idx="183">
                  <c:v>2.2089937797864397E-3</c:v>
                </c:pt>
                <c:pt idx="184">
                  <c:v>2.2105242266890635E-3</c:v>
                </c:pt>
                <c:pt idx="185">
                  <c:v>2.2120646487139577E-3</c:v>
                </c:pt>
                <c:pt idx="186">
                  <c:v>2.2167460579931826E-3</c:v>
                </c:pt>
                <c:pt idx="187">
                  <c:v>2.2183266729780778E-3</c:v>
                </c:pt>
                <c:pt idx="188">
                  <c:v>2.2199174093207028E-3</c:v>
                </c:pt>
                <c:pt idx="189">
                  <c:v>2.2215182962681494E-3</c:v>
                </c:pt>
                <c:pt idx="190">
                  <c:v>2.2231293630675096E-3</c:v>
                </c:pt>
                <c:pt idx="191">
                  <c:v>2.2280239350479895E-3</c:v>
                </c:pt>
                <c:pt idx="192">
                  <c:v>2.2296759718268707E-3</c:v>
                </c:pt>
                <c:pt idx="193">
                  <c:v>2.2313380832988156E-3</c:v>
                </c:pt>
                <c:pt idx="194">
                  <c:v>2.2330100473166078E-3</c:v>
                </c:pt>
                <c:pt idx="195">
                  <c:v>2.2346916417330296E-3</c:v>
                </c:pt>
                <c:pt idx="196">
                  <c:v>2.2397919859019058E-3</c:v>
                </c:pt>
                <c:pt idx="197">
                  <c:v>2.2415098804406779E-3</c:v>
                </c:pt>
                <c:pt idx="198">
                  <c:v>2.2432362946419953E-3</c:v>
                </c:pt>
                <c:pt idx="199">
                  <c:v>2.2449710063586407E-3</c:v>
                </c:pt>
                <c:pt idx="200">
                  <c:v>2.2467137934433974E-3</c:v>
                </c:pt>
                <c:pt idx="201">
                  <c:v>2.251988385434165E-3</c:v>
                </c:pt>
                <c:pt idx="202">
                  <c:v>2.2537612525191969E-3</c:v>
                </c:pt>
                <c:pt idx="203">
                  <c:v>2.2555410842362554E-3</c:v>
                </c:pt>
                <c:pt idx="204">
                  <c:v>2.257327658438123E-3</c:v>
                </c:pt>
                <c:pt idx="205">
                  <c:v>2.2591207529775829E-3</c:v>
                </c:pt>
                <c:pt idx="206">
                  <c:v>2.2645369371493483E-3</c:v>
                </c:pt>
                <c:pt idx="207">
                  <c:v>2.2663538915670082E-3</c:v>
                </c:pt>
                <c:pt idx="208">
                  <c:v>2.2681762555861761E-3</c:v>
                </c:pt>
                <c:pt idx="209">
                  <c:v>2.2700038070596344E-3</c:v>
                </c:pt>
                <c:pt idx="210">
                  <c:v>2.2718363238401667E-3</c:v>
                </c:pt>
                <c:pt idx="211">
                  <c:v>2.2773614445520348E-3</c:v>
                </c:pt>
                <c:pt idx="212">
                  <c:v>2.279211601088692E-3</c:v>
                </c:pt>
                <c:pt idx="213">
                  <c:v>2.281065612196338E-3</c:v>
                </c:pt>
                <c:pt idx="214">
                  <c:v>2.2829232557277559E-3</c:v>
                </c:pt>
                <c:pt idx="215">
                  <c:v>2.2847843095357284E-3</c:v>
                </c:pt>
                <c:pt idx="216">
                  <c:v>2.2903857111468062E-3</c:v>
                </c:pt>
                <c:pt idx="217">
                  <c:v>2.2922581845888287E-3</c:v>
                </c:pt>
                <c:pt idx="218">
                  <c:v>2.2941329575713212E-3</c:v>
                </c:pt>
                <c:pt idx="219">
                  <c:v>2.2960098079470672E-3</c:v>
                </c:pt>
                <c:pt idx="220">
                  <c:v>2.297888513568849E-3</c:v>
                </c:pt>
                <c:pt idx="221">
                  <c:v>2.3035335404382419E-3</c:v>
                </c:pt>
                <c:pt idx="222">
                  <c:v>2.3054174455719987E-3</c:v>
                </c:pt>
                <c:pt idx="223">
                  <c:v>2.3073020952157066E-3</c:v>
                </c:pt>
                <c:pt idx="224">
                  <c:v>2.3091872672221492E-3</c:v>
                </c:pt>
                <c:pt idx="225">
                  <c:v>2.3110727394441088E-3</c:v>
                </c:pt>
                <c:pt idx="226">
                  <c:v>2.3167287359309226E-3</c:v>
                </c:pt>
                <c:pt idx="227">
                  <c:v>2.3186131875427823E-3</c:v>
                </c:pt>
                <c:pt idx="228">
                  <c:v>2.3204968286340746E-3</c:v>
                </c:pt>
                <c:pt idx="229">
                  <c:v>2.3223794370575822E-3</c:v>
                </c:pt>
                <c:pt idx="230">
                  <c:v>2.3242607906660885E-3</c:v>
                </c:pt>
                <c:pt idx="231">
                  <c:v>2.3298951011294288E-3</c:v>
                </c:pt>
                <c:pt idx="232">
                  <c:v>2.3317692140057598E-3</c:v>
                </c:pt>
                <c:pt idx="233">
                  <c:v>2.3336409613310045E-3</c:v>
                </c:pt>
                <c:pt idx="234">
                  <c:v>2.3355101209579462E-3</c:v>
                </c:pt>
                <c:pt idx="235">
                  <c:v>2.3373764707393676E-3</c:v>
                </c:pt>
                <c:pt idx="236">
                  <c:v>2.3429564395383408E-3</c:v>
                </c:pt>
                <c:pt idx="237">
                  <c:v>2.344809328465512E-3</c:v>
                </c:pt>
                <c:pt idx="238">
                  <c:v>2.346658296811078E-3</c:v>
                </c:pt>
                <c:pt idx="239">
                  <c:v>2.3485031224278218E-3</c:v>
                </c:pt>
                <c:pt idx="240">
                  <c:v>2.3503435831685273E-3</c:v>
                </c:pt>
                <c:pt idx="241">
                  <c:v>2.3558365546622389E-3</c:v>
                </c:pt>
                <c:pt idx="242">
                  <c:v>2.3576573344266188E-3</c:v>
                </c:pt>
                <c:pt idx="243">
                  <c:v>2.3594726385788747E-3</c:v>
                </c:pt>
                <c:pt idx="244">
                  <c:v>2.36128224497179E-3</c:v>
                </c:pt>
                <c:pt idx="245">
                  <c:v>2.3630859314581472E-3</c:v>
                </c:pt>
                <c:pt idx="246">
                  <c:v>2.3684592500057039E-3</c:v>
                </c:pt>
                <c:pt idx="247">
                  <c:v>2.370237035393661E-3</c:v>
                </c:pt>
                <c:pt idx="248">
                  <c:v>2.3720077901389753E-3</c:v>
                </c:pt>
                <c:pt idx="249">
                  <c:v>2.37377129209443E-3</c:v>
                </c:pt>
                <c:pt idx="250">
                  <c:v>2.3755273191128083E-3</c:v>
                </c:pt>
                <c:pt idx="251">
                  <c:v>2.3807483290733153E-3</c:v>
                </c:pt>
                <c:pt idx="252">
                  <c:v>2.382472234871218E-3</c:v>
                </c:pt>
                <c:pt idx="253">
                  <c:v>2.3841875549959596E-3</c:v>
                </c:pt>
                <c:pt idx="254">
                  <c:v>2.3858940673003232E-3</c:v>
                </c:pt>
                <c:pt idx="255">
                  <c:v>2.3875915496370912E-3</c:v>
                </c:pt>
                <c:pt idx="256">
                  <c:v>2.3926275953696542E-3</c:v>
                </c:pt>
                <c:pt idx="257">
                  <c:v>2.3942867363638716E-3</c:v>
                </c:pt>
                <c:pt idx="258">
                  <c:v>2.395935782864365E-3</c:v>
                </c:pt>
                <c:pt idx="259">
                  <c:v>2.3975747437736984E-3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479744"/>
        <c:axId val="676481280"/>
      </c:scatterChart>
      <c:valAx>
        <c:axId val="676479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6481280"/>
        <c:crosses val="autoZero"/>
        <c:crossBetween val="midCat"/>
      </c:valAx>
      <c:valAx>
        <c:axId val="6764812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64797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42597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3.5405913272189282E-3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42628</c:v>
                </c:pt>
                <c:pt idx="1">
                  <c:v>42660</c:v>
                </c:pt>
                <c:pt idx="2">
                  <c:v>42689</c:v>
                </c:pt>
                <c:pt idx="3">
                  <c:v>42719</c:v>
                </c:pt>
                <c:pt idx="4">
                  <c:v>42751</c:v>
                </c:pt>
                <c:pt idx="5">
                  <c:v>42781</c:v>
                </c:pt>
                <c:pt idx="6">
                  <c:v>42809</c:v>
                </c:pt>
                <c:pt idx="7">
                  <c:v>42843</c:v>
                </c:pt>
                <c:pt idx="8">
                  <c:v>42870</c:v>
                </c:pt>
                <c:pt idx="9">
                  <c:v>42901</c:v>
                </c:pt>
                <c:pt idx="10">
                  <c:v>42933</c:v>
                </c:pt>
                <c:pt idx="11">
                  <c:v>42962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3.5858279969869893E-3</c:v>
                </c:pt>
                <c:pt idx="1">
                  <c:v>3.6041307683623868E-3</c:v>
                </c:pt>
                <c:pt idx="2">
                  <c:v>3.6373448644727298E-3</c:v>
                </c:pt>
                <c:pt idx="3">
                  <c:v>3.6622946785981976E-3</c:v>
                </c:pt>
                <c:pt idx="4">
                  <c:v>3.6904203960838977E-3</c:v>
                </c:pt>
                <c:pt idx="5">
                  <c:v>3.7130092371361889E-3</c:v>
                </c:pt>
                <c:pt idx="6">
                  <c:v>3.7667430218132009E-3</c:v>
                </c:pt>
                <c:pt idx="7">
                  <c:v>3.8344381054381451E-3</c:v>
                </c:pt>
                <c:pt idx="8">
                  <c:v>3.8837134807092107E-3</c:v>
                </c:pt>
                <c:pt idx="9">
                  <c:v>3.936264722147976E-3</c:v>
                </c:pt>
                <c:pt idx="10">
                  <c:v>3.9961365256261381E-3</c:v>
                </c:pt>
                <c:pt idx="11">
                  <c:v>4.0472224483987075E-3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42597</c:v>
                </c:pt>
                <c:pt idx="1">
                  <c:v>42598</c:v>
                </c:pt>
                <c:pt idx="2">
                  <c:v>42599</c:v>
                </c:pt>
                <c:pt idx="3">
                  <c:v>42600</c:v>
                </c:pt>
                <c:pt idx="4">
                  <c:v>42601</c:v>
                </c:pt>
                <c:pt idx="5">
                  <c:v>42604</c:v>
                </c:pt>
                <c:pt idx="6">
                  <c:v>42605</c:v>
                </c:pt>
                <c:pt idx="7">
                  <c:v>42606</c:v>
                </c:pt>
                <c:pt idx="8">
                  <c:v>42607</c:v>
                </c:pt>
                <c:pt idx="9">
                  <c:v>42608</c:v>
                </c:pt>
                <c:pt idx="10">
                  <c:v>42611</c:v>
                </c:pt>
                <c:pt idx="11">
                  <c:v>42612</c:v>
                </c:pt>
                <c:pt idx="12">
                  <c:v>42613</c:v>
                </c:pt>
                <c:pt idx="13">
                  <c:v>42614</c:v>
                </c:pt>
                <c:pt idx="14">
                  <c:v>42615</c:v>
                </c:pt>
                <c:pt idx="15">
                  <c:v>42618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42653</c:v>
                </c:pt>
                <c:pt idx="41">
                  <c:v>42654</c:v>
                </c:pt>
                <c:pt idx="42">
                  <c:v>42655</c:v>
                </c:pt>
                <c:pt idx="43">
                  <c:v>42656</c:v>
                </c:pt>
                <c:pt idx="44">
                  <c:v>42657</c:v>
                </c:pt>
                <c:pt idx="45">
                  <c:v>42660</c:v>
                </c:pt>
                <c:pt idx="46">
                  <c:v>42661</c:v>
                </c:pt>
                <c:pt idx="47">
                  <c:v>42662</c:v>
                </c:pt>
                <c:pt idx="48">
                  <c:v>42663</c:v>
                </c:pt>
                <c:pt idx="49">
                  <c:v>42664</c:v>
                </c:pt>
                <c:pt idx="50">
                  <c:v>42667</c:v>
                </c:pt>
                <c:pt idx="51">
                  <c:v>42668</c:v>
                </c:pt>
                <c:pt idx="52">
                  <c:v>42669</c:v>
                </c:pt>
                <c:pt idx="53">
                  <c:v>42670</c:v>
                </c:pt>
                <c:pt idx="54">
                  <c:v>42671</c:v>
                </c:pt>
                <c:pt idx="55">
                  <c:v>42674</c:v>
                </c:pt>
                <c:pt idx="56">
                  <c:v>42675</c:v>
                </c:pt>
                <c:pt idx="57">
                  <c:v>42676</c:v>
                </c:pt>
                <c:pt idx="58">
                  <c:v>42677</c:v>
                </c:pt>
                <c:pt idx="59">
                  <c:v>42678</c:v>
                </c:pt>
                <c:pt idx="60">
                  <c:v>42681</c:v>
                </c:pt>
                <c:pt idx="61">
                  <c:v>42682</c:v>
                </c:pt>
                <c:pt idx="62">
                  <c:v>42683</c:v>
                </c:pt>
                <c:pt idx="63">
                  <c:v>42684</c:v>
                </c:pt>
                <c:pt idx="64">
                  <c:v>42685</c:v>
                </c:pt>
                <c:pt idx="65">
                  <c:v>42688</c:v>
                </c:pt>
                <c:pt idx="66">
                  <c:v>42689</c:v>
                </c:pt>
                <c:pt idx="67">
                  <c:v>42690</c:v>
                </c:pt>
                <c:pt idx="68">
                  <c:v>42691</c:v>
                </c:pt>
                <c:pt idx="69">
                  <c:v>42692</c:v>
                </c:pt>
                <c:pt idx="70">
                  <c:v>42695</c:v>
                </c:pt>
                <c:pt idx="71">
                  <c:v>42696</c:v>
                </c:pt>
                <c:pt idx="72">
                  <c:v>42697</c:v>
                </c:pt>
                <c:pt idx="73">
                  <c:v>42698</c:v>
                </c:pt>
                <c:pt idx="74">
                  <c:v>42699</c:v>
                </c:pt>
                <c:pt idx="75">
                  <c:v>42702</c:v>
                </c:pt>
                <c:pt idx="76">
                  <c:v>42703</c:v>
                </c:pt>
                <c:pt idx="77">
                  <c:v>42704</c:v>
                </c:pt>
                <c:pt idx="78">
                  <c:v>42705</c:v>
                </c:pt>
                <c:pt idx="79">
                  <c:v>42706</c:v>
                </c:pt>
                <c:pt idx="80">
                  <c:v>42709</c:v>
                </c:pt>
                <c:pt idx="81">
                  <c:v>42710</c:v>
                </c:pt>
                <c:pt idx="82">
                  <c:v>42711</c:v>
                </c:pt>
                <c:pt idx="83">
                  <c:v>42712</c:v>
                </c:pt>
                <c:pt idx="84">
                  <c:v>42713</c:v>
                </c:pt>
                <c:pt idx="85">
                  <c:v>42716</c:v>
                </c:pt>
                <c:pt idx="86">
                  <c:v>42717</c:v>
                </c:pt>
                <c:pt idx="87">
                  <c:v>42718</c:v>
                </c:pt>
                <c:pt idx="88">
                  <c:v>42719</c:v>
                </c:pt>
                <c:pt idx="89">
                  <c:v>42720</c:v>
                </c:pt>
                <c:pt idx="90">
                  <c:v>42723</c:v>
                </c:pt>
                <c:pt idx="91">
                  <c:v>42724</c:v>
                </c:pt>
                <c:pt idx="92">
                  <c:v>42725</c:v>
                </c:pt>
                <c:pt idx="93">
                  <c:v>42726</c:v>
                </c:pt>
                <c:pt idx="94">
                  <c:v>42727</c:v>
                </c:pt>
                <c:pt idx="95">
                  <c:v>42731</c:v>
                </c:pt>
                <c:pt idx="96">
                  <c:v>42732</c:v>
                </c:pt>
                <c:pt idx="97">
                  <c:v>42733</c:v>
                </c:pt>
                <c:pt idx="98">
                  <c:v>42734</c:v>
                </c:pt>
                <c:pt idx="99">
                  <c:v>42737</c:v>
                </c:pt>
                <c:pt idx="100">
                  <c:v>42738</c:v>
                </c:pt>
                <c:pt idx="101">
                  <c:v>42739</c:v>
                </c:pt>
                <c:pt idx="102">
                  <c:v>42740</c:v>
                </c:pt>
                <c:pt idx="103">
                  <c:v>42741</c:v>
                </c:pt>
                <c:pt idx="104">
                  <c:v>42744</c:v>
                </c:pt>
                <c:pt idx="105">
                  <c:v>42745</c:v>
                </c:pt>
                <c:pt idx="106">
                  <c:v>42746</c:v>
                </c:pt>
                <c:pt idx="107">
                  <c:v>42747</c:v>
                </c:pt>
                <c:pt idx="108">
                  <c:v>42748</c:v>
                </c:pt>
                <c:pt idx="109">
                  <c:v>42751</c:v>
                </c:pt>
                <c:pt idx="110">
                  <c:v>42752</c:v>
                </c:pt>
                <c:pt idx="111">
                  <c:v>42753</c:v>
                </c:pt>
                <c:pt idx="112">
                  <c:v>42754</c:v>
                </c:pt>
                <c:pt idx="113">
                  <c:v>42755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42765</c:v>
                </c:pt>
                <c:pt idx="120">
                  <c:v>42766</c:v>
                </c:pt>
                <c:pt idx="121">
                  <c:v>42767</c:v>
                </c:pt>
                <c:pt idx="122">
                  <c:v>42768</c:v>
                </c:pt>
                <c:pt idx="123">
                  <c:v>42769</c:v>
                </c:pt>
                <c:pt idx="124">
                  <c:v>42772</c:v>
                </c:pt>
                <c:pt idx="125">
                  <c:v>42773</c:v>
                </c:pt>
                <c:pt idx="126">
                  <c:v>42774</c:v>
                </c:pt>
                <c:pt idx="127">
                  <c:v>42775</c:v>
                </c:pt>
                <c:pt idx="128">
                  <c:v>42776</c:v>
                </c:pt>
                <c:pt idx="129">
                  <c:v>42779</c:v>
                </c:pt>
                <c:pt idx="130">
                  <c:v>42780</c:v>
                </c:pt>
                <c:pt idx="131">
                  <c:v>42781</c:v>
                </c:pt>
                <c:pt idx="132">
                  <c:v>42782</c:v>
                </c:pt>
                <c:pt idx="133">
                  <c:v>42783</c:v>
                </c:pt>
                <c:pt idx="134">
                  <c:v>42786</c:v>
                </c:pt>
                <c:pt idx="135">
                  <c:v>42787</c:v>
                </c:pt>
                <c:pt idx="136">
                  <c:v>42788</c:v>
                </c:pt>
                <c:pt idx="137">
                  <c:v>42789</c:v>
                </c:pt>
                <c:pt idx="138">
                  <c:v>42790</c:v>
                </c:pt>
                <c:pt idx="139">
                  <c:v>42793</c:v>
                </c:pt>
                <c:pt idx="140">
                  <c:v>42794</c:v>
                </c:pt>
                <c:pt idx="141">
                  <c:v>42795</c:v>
                </c:pt>
                <c:pt idx="142">
                  <c:v>42796</c:v>
                </c:pt>
                <c:pt idx="143">
                  <c:v>42797</c:v>
                </c:pt>
                <c:pt idx="144">
                  <c:v>42800</c:v>
                </c:pt>
                <c:pt idx="145">
                  <c:v>42801</c:v>
                </c:pt>
                <c:pt idx="146">
                  <c:v>42802</c:v>
                </c:pt>
                <c:pt idx="147">
                  <c:v>42803</c:v>
                </c:pt>
                <c:pt idx="148">
                  <c:v>42804</c:v>
                </c:pt>
                <c:pt idx="149">
                  <c:v>42807</c:v>
                </c:pt>
                <c:pt idx="150">
                  <c:v>42808</c:v>
                </c:pt>
                <c:pt idx="151">
                  <c:v>42809</c:v>
                </c:pt>
                <c:pt idx="152">
                  <c:v>42810</c:v>
                </c:pt>
                <c:pt idx="153">
                  <c:v>42811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42828</c:v>
                </c:pt>
                <c:pt idx="165">
                  <c:v>42829</c:v>
                </c:pt>
                <c:pt idx="166">
                  <c:v>42830</c:v>
                </c:pt>
                <c:pt idx="167">
                  <c:v>42831</c:v>
                </c:pt>
                <c:pt idx="168">
                  <c:v>42832</c:v>
                </c:pt>
                <c:pt idx="169">
                  <c:v>42835</c:v>
                </c:pt>
                <c:pt idx="170">
                  <c:v>42836</c:v>
                </c:pt>
                <c:pt idx="171">
                  <c:v>42837</c:v>
                </c:pt>
                <c:pt idx="172">
                  <c:v>42838</c:v>
                </c:pt>
                <c:pt idx="173">
                  <c:v>42843</c:v>
                </c:pt>
                <c:pt idx="174">
                  <c:v>42844</c:v>
                </c:pt>
                <c:pt idx="175">
                  <c:v>42845</c:v>
                </c:pt>
                <c:pt idx="176">
                  <c:v>42846</c:v>
                </c:pt>
                <c:pt idx="177">
                  <c:v>42849</c:v>
                </c:pt>
                <c:pt idx="178">
                  <c:v>42850</c:v>
                </c:pt>
                <c:pt idx="179">
                  <c:v>42851</c:v>
                </c:pt>
                <c:pt idx="180">
                  <c:v>42852</c:v>
                </c:pt>
                <c:pt idx="181">
                  <c:v>42853</c:v>
                </c:pt>
                <c:pt idx="182">
                  <c:v>42857</c:v>
                </c:pt>
                <c:pt idx="183">
                  <c:v>42858</c:v>
                </c:pt>
                <c:pt idx="184">
                  <c:v>42859</c:v>
                </c:pt>
                <c:pt idx="185">
                  <c:v>42860</c:v>
                </c:pt>
                <c:pt idx="186">
                  <c:v>42863</c:v>
                </c:pt>
                <c:pt idx="187">
                  <c:v>42864</c:v>
                </c:pt>
                <c:pt idx="188">
                  <c:v>42865</c:v>
                </c:pt>
                <c:pt idx="189">
                  <c:v>42866</c:v>
                </c:pt>
                <c:pt idx="190">
                  <c:v>42867</c:v>
                </c:pt>
                <c:pt idx="191">
                  <c:v>42870</c:v>
                </c:pt>
                <c:pt idx="192">
                  <c:v>42871</c:v>
                </c:pt>
                <c:pt idx="193">
                  <c:v>42872</c:v>
                </c:pt>
                <c:pt idx="194">
                  <c:v>42873</c:v>
                </c:pt>
                <c:pt idx="195">
                  <c:v>42874</c:v>
                </c:pt>
                <c:pt idx="196">
                  <c:v>42877</c:v>
                </c:pt>
                <c:pt idx="197">
                  <c:v>42878</c:v>
                </c:pt>
                <c:pt idx="198">
                  <c:v>42879</c:v>
                </c:pt>
                <c:pt idx="199">
                  <c:v>42880</c:v>
                </c:pt>
                <c:pt idx="200">
                  <c:v>42881</c:v>
                </c:pt>
                <c:pt idx="201">
                  <c:v>42884</c:v>
                </c:pt>
                <c:pt idx="202">
                  <c:v>42885</c:v>
                </c:pt>
                <c:pt idx="203">
                  <c:v>42886</c:v>
                </c:pt>
                <c:pt idx="204">
                  <c:v>42887</c:v>
                </c:pt>
                <c:pt idx="205">
                  <c:v>42888</c:v>
                </c:pt>
                <c:pt idx="206">
                  <c:v>42891</c:v>
                </c:pt>
                <c:pt idx="207">
                  <c:v>42892</c:v>
                </c:pt>
                <c:pt idx="208">
                  <c:v>42893</c:v>
                </c:pt>
                <c:pt idx="209">
                  <c:v>42894</c:v>
                </c:pt>
                <c:pt idx="210">
                  <c:v>42895</c:v>
                </c:pt>
                <c:pt idx="211">
                  <c:v>42898</c:v>
                </c:pt>
                <c:pt idx="212">
                  <c:v>42899</c:v>
                </c:pt>
                <c:pt idx="213">
                  <c:v>42900</c:v>
                </c:pt>
                <c:pt idx="214">
                  <c:v>42901</c:v>
                </c:pt>
                <c:pt idx="215">
                  <c:v>42902</c:v>
                </c:pt>
                <c:pt idx="216">
                  <c:v>42905</c:v>
                </c:pt>
                <c:pt idx="217">
                  <c:v>42906</c:v>
                </c:pt>
                <c:pt idx="218">
                  <c:v>42907</c:v>
                </c:pt>
                <c:pt idx="219">
                  <c:v>42908</c:v>
                </c:pt>
                <c:pt idx="220">
                  <c:v>42909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42919</c:v>
                </c:pt>
                <c:pt idx="227">
                  <c:v>42920</c:v>
                </c:pt>
                <c:pt idx="228">
                  <c:v>42921</c:v>
                </c:pt>
                <c:pt idx="229">
                  <c:v>42922</c:v>
                </c:pt>
                <c:pt idx="230">
                  <c:v>42923</c:v>
                </c:pt>
                <c:pt idx="231">
                  <c:v>42926</c:v>
                </c:pt>
                <c:pt idx="232">
                  <c:v>42927</c:v>
                </c:pt>
                <c:pt idx="233">
                  <c:v>42928</c:v>
                </c:pt>
                <c:pt idx="234">
                  <c:v>42929</c:v>
                </c:pt>
                <c:pt idx="235">
                  <c:v>42930</c:v>
                </c:pt>
                <c:pt idx="236">
                  <c:v>42933</c:v>
                </c:pt>
                <c:pt idx="237">
                  <c:v>42934</c:v>
                </c:pt>
                <c:pt idx="238">
                  <c:v>42935</c:v>
                </c:pt>
                <c:pt idx="239">
                  <c:v>42936</c:v>
                </c:pt>
                <c:pt idx="240">
                  <c:v>42937</c:v>
                </c:pt>
                <c:pt idx="241">
                  <c:v>42940</c:v>
                </c:pt>
                <c:pt idx="242">
                  <c:v>42941</c:v>
                </c:pt>
                <c:pt idx="243">
                  <c:v>42942</c:v>
                </c:pt>
                <c:pt idx="244">
                  <c:v>42943</c:v>
                </c:pt>
                <c:pt idx="245">
                  <c:v>42944</c:v>
                </c:pt>
                <c:pt idx="246">
                  <c:v>42947</c:v>
                </c:pt>
                <c:pt idx="247">
                  <c:v>42948</c:v>
                </c:pt>
                <c:pt idx="248">
                  <c:v>42949</c:v>
                </c:pt>
                <c:pt idx="249">
                  <c:v>42950</c:v>
                </c:pt>
                <c:pt idx="250">
                  <c:v>42951</c:v>
                </c:pt>
                <c:pt idx="251">
                  <c:v>42954</c:v>
                </c:pt>
                <c:pt idx="252">
                  <c:v>42955</c:v>
                </c:pt>
                <c:pt idx="253">
                  <c:v>42956</c:v>
                </c:pt>
                <c:pt idx="254">
                  <c:v>42957</c:v>
                </c:pt>
                <c:pt idx="255">
                  <c:v>42958</c:v>
                </c:pt>
                <c:pt idx="256">
                  <c:v>42961</c:v>
                </c:pt>
                <c:pt idx="257">
                  <c:v>42962</c:v>
                </c:pt>
                <c:pt idx="258">
                  <c:v>42963</c:v>
                </c:pt>
                <c:pt idx="259">
                  <c:v>42964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3.568453371253593E-3</c:v>
                </c:pt>
                <c:pt idx="1">
                  <c:v>3.5693475946064024E-3</c:v>
                </c:pt>
                <c:pt idx="2">
                  <c:v>3.5702089899374125E-3</c:v>
                </c:pt>
                <c:pt idx="3">
                  <c:v>3.5710386515140167E-3</c:v>
                </c:pt>
                <c:pt idx="4">
                  <c:v>3.5718376736036082E-3</c:v>
                </c:pt>
                <c:pt idx="5">
                  <c:v>3.5740618456242415E-3</c:v>
                </c:pt>
                <c:pt idx="6">
                  <c:v>3.5747492524397162E-3</c:v>
                </c:pt>
                <c:pt idx="7">
                  <c:v>3.575411491105145E-3</c:v>
                </c:pt>
                <c:pt idx="8">
                  <c:v>3.5760496558879212E-3</c:v>
                </c:pt>
                <c:pt idx="9">
                  <c:v>3.5766648410554378E-3</c:v>
                </c:pt>
                <c:pt idx="10">
                  <c:v>3.5783834615403646E-3</c:v>
                </c:pt>
                <c:pt idx="11">
                  <c:v>3.5789176709207769E-3</c:v>
                </c:pt>
                <c:pt idx="12">
                  <c:v>3.5794343720228963E-3</c:v>
                </c:pt>
                <c:pt idx="13">
                  <c:v>3.5799346591141156E-3</c:v>
                </c:pt>
                <c:pt idx="14">
                  <c:v>3.5804196264618295E-3</c:v>
                </c:pt>
                <c:pt idx="15">
                  <c:v>3.5817935527178656E-3</c:v>
                </c:pt>
                <c:pt idx="16">
                  <c:v>3.582228183765487E-3</c:v>
                </c:pt>
                <c:pt idx="17">
                  <c:v>3.5826529664065689E-3</c:v>
                </c:pt>
                <c:pt idx="18">
                  <c:v>3.5830689949085041E-3</c:v>
                </c:pt>
                <c:pt idx="19">
                  <c:v>3.5834773635386864E-3</c:v>
                </c:pt>
                <c:pt idx="20">
                  <c:v>3.5846674528726475E-3</c:v>
                </c:pt>
                <c:pt idx="21">
                  <c:v>3.5850561246897504E-3</c:v>
                </c:pt>
                <c:pt idx="22">
                  <c:v>3.5854426079720662E-3</c:v>
                </c:pt>
                <c:pt idx="23">
                  <c:v>3.5858279969869893E-3</c:v>
                </c:pt>
                <c:pt idx="24">
                  <c:v>3.5862133860019123E-3</c:v>
                </c:pt>
                <c:pt idx="25">
                  <c:v>3.5873804957206137E-3</c:v>
                </c:pt>
                <c:pt idx="26">
                  <c:v>3.5877768274094695E-3</c:v>
                </c:pt>
                <c:pt idx="27">
                  <c:v>3.5881786304352921E-3</c:v>
                </c:pt>
                <c:pt idx="28">
                  <c:v>3.5885869990654744E-3</c:v>
                </c:pt>
                <c:pt idx="29">
                  <c:v>3.5890030275674096E-3</c:v>
                </c:pt>
                <c:pt idx="30">
                  <c:v>3.5903080149776675E-3</c:v>
                </c:pt>
                <c:pt idx="31">
                  <c:v>3.5907656256405486E-3</c:v>
                </c:pt>
                <c:pt idx="32">
                  <c:v>3.591236367512149E-3</c:v>
                </c:pt>
                <c:pt idx="33">
                  <c:v>3.5917213348598629E-3</c:v>
                </c:pt>
                <c:pt idx="34">
                  <c:v>3.5922216219510823E-3</c:v>
                </c:pt>
                <c:pt idx="35">
                  <c:v>3.5938253443597123E-3</c:v>
                </c:pt>
                <c:pt idx="36">
                  <c:v>3.5943978530988902E-3</c:v>
                </c:pt>
                <c:pt idx="37">
                  <c:v>3.5949911529185407E-3</c:v>
                </c:pt>
                <c:pt idx="38">
                  <c:v>3.5956063380860573E-3</c:v>
                </c:pt>
                <c:pt idx="39">
                  <c:v>3.5962445028688336E-3</c:v>
                </c:pt>
                <c:pt idx="40">
                  <c:v>3.5983078175826511E-3</c:v>
                </c:pt>
                <c:pt idx="41">
                  <c:v>3.5990488435003977E-3</c:v>
                </c:pt>
                <c:pt idx="42">
                  <c:v>3.5998183203703703E-3</c:v>
                </c:pt>
                <c:pt idx="43">
                  <c:v>3.6006173424599618E-3</c:v>
                </c:pt>
                <c:pt idx="44">
                  <c:v>3.601447004036566E-3</c:v>
                </c:pt>
                <c:pt idx="45">
                  <c:v>3.6041307683623868E-3</c:v>
                </c:pt>
                <c:pt idx="46">
                  <c:v>3.6050933820737366E-3</c:v>
                </c:pt>
                <c:pt idx="47">
                  <c:v>3.6060888156856392E-3</c:v>
                </c:pt>
                <c:pt idx="48">
                  <c:v>3.6071148725420623E-3</c:v>
                </c:pt>
                <c:pt idx="49">
                  <c:v>3.608169355986973E-3</c:v>
                </c:pt>
                <c:pt idx="50">
                  <c:v>3.6114813992923055E-3</c:v>
                </c:pt>
                <c:pt idx="51">
                  <c:v>3.6126276225308409E-3</c:v>
                </c:pt>
                <c:pt idx="52">
                  <c:v>3.6137912890777005E-3</c:v>
                </c:pt>
                <c:pt idx="53">
                  <c:v>3.6149702022768519E-3</c:v>
                </c:pt>
                <c:pt idx="54">
                  <c:v>3.6161621654722622E-3</c:v>
                </c:pt>
                <c:pt idx="55">
                  <c:v>3.619794388475722E-3</c:v>
                </c:pt>
                <c:pt idx="56">
                  <c:v>3.6210165850958428E-3</c:v>
                </c:pt>
                <c:pt idx="57">
                  <c:v>3.6222408484320586E-3</c:v>
                </c:pt>
                <c:pt idx="58">
                  <c:v>3.6234649818283381E-3</c:v>
                </c:pt>
                <c:pt idx="59">
                  <c:v>3.6246867886286483E-3</c:v>
                </c:pt>
                <c:pt idx="60">
                  <c:v>3.6283162828934343E-3</c:v>
                </c:pt>
                <c:pt idx="61">
                  <c:v>3.6295068167495398E-3</c:v>
                </c:pt>
                <c:pt idx="62">
                  <c:v>3.6306840407295121E-3</c:v>
                </c:pt>
                <c:pt idx="63">
                  <c:v>3.6318457581773194E-3</c:v>
                </c:pt>
                <c:pt idx="64">
                  <c:v>3.6329897724369283E-3</c:v>
                </c:pt>
                <c:pt idx="65">
                  <c:v>3.6362936295262398E-3</c:v>
                </c:pt>
                <c:pt idx="66">
                  <c:v>3.6373448644727298E-3</c:v>
                </c:pt>
                <c:pt idx="67">
                  <c:v>3.638368028726502E-3</c:v>
                </c:pt>
                <c:pt idx="68">
                  <c:v>3.6393640045097441E-3</c:v>
                </c:pt>
                <c:pt idx="69">
                  <c:v>3.6403342898202861E-3</c:v>
                </c:pt>
                <c:pt idx="70">
                  <c:v>3.6431059828940212E-3</c:v>
                </c:pt>
                <c:pt idx="71">
                  <c:v>3.6439884862920725E-3</c:v>
                </c:pt>
                <c:pt idx="72">
                  <c:v>3.6448527892065778E-3</c:v>
                </c:pt>
                <c:pt idx="73">
                  <c:v>3.6457003896353678E-3</c:v>
                </c:pt>
                <c:pt idx="74">
                  <c:v>3.6465327855762742E-3</c:v>
                </c:pt>
                <c:pt idx="75">
                  <c:v>3.6489537264499969E-3</c:v>
                </c:pt>
                <c:pt idx="76">
                  <c:v>3.649740284417675E-3</c:v>
                </c:pt>
                <c:pt idx="77">
                  <c:v>3.6505191278866228E-3</c:v>
                </c:pt>
                <c:pt idx="78">
                  <c:v>3.6512917548546719E-3</c:v>
                </c:pt>
                <c:pt idx="79">
                  <c:v>3.6520596633196523E-3</c:v>
                </c:pt>
                <c:pt idx="80">
                  <c:v>3.6543500576744917E-3</c:v>
                </c:pt>
                <c:pt idx="81">
                  <c:v>3.655114072105507E-3</c:v>
                </c:pt>
                <c:pt idx="82">
                  <c:v>3.6558808580226081E-3</c:v>
                </c:pt>
                <c:pt idx="83">
                  <c:v>3.6566519134236253E-3</c:v>
                </c:pt>
                <c:pt idx="84">
                  <c:v>3.6574287363063899E-3</c:v>
                </c:pt>
                <c:pt idx="85">
                  <c:v>3.6598087898234762E-3</c:v>
                </c:pt>
                <c:pt idx="86">
                  <c:v>3.6606236626115381E-3</c:v>
                </c:pt>
                <c:pt idx="87">
                  <c:v>3.6614517928705019E-3</c:v>
                </c:pt>
                <c:pt idx="88">
                  <c:v>3.6622946785981976E-3</c:v>
                </c:pt>
                <c:pt idx="89">
                  <c:v>3.6631533416714751E-3</c:v>
                </c:pt>
                <c:pt idx="90">
                  <c:v>3.6658132644101244E-3</c:v>
                </c:pt>
                <c:pt idx="91">
                  <c:v>3.6667233540690928E-3</c:v>
                </c:pt>
                <c:pt idx="92">
                  <c:v>3.6676429035543429E-3</c:v>
                </c:pt>
                <c:pt idx="93">
                  <c:v>3.6685705541378193E-3</c:v>
                </c:pt>
                <c:pt idx="94">
                  <c:v>3.6695049470914652E-3</c:v>
                </c:pt>
                <c:pt idx="95">
                  <c:v>3.6732827680466254E-3</c:v>
                </c:pt>
                <c:pt idx="96">
                  <c:v>3.6742304919302783E-3</c:v>
                </c:pt>
                <c:pt idx="97">
                  <c:v>3.675176805815764E-3</c:v>
                </c:pt>
                <c:pt idx="98">
                  <c:v>3.6761203509750266E-3</c:v>
                </c:pt>
                <c:pt idx="99">
                  <c:v>3.6789207868149127E-3</c:v>
                </c:pt>
                <c:pt idx="100">
                  <c:v>3.6798396697887204E-3</c:v>
                </c:pt>
                <c:pt idx="101">
                  <c:v>3.6807489903960241E-3</c:v>
                </c:pt>
                <c:pt idx="102">
                  <c:v>3.6816473899087669E-3</c:v>
                </c:pt>
                <c:pt idx="103">
                  <c:v>3.6825335095988939E-3</c:v>
                </c:pt>
                <c:pt idx="104">
                  <c:v>3.6851046024530135E-3</c:v>
                </c:pt>
                <c:pt idx="105">
                  <c:v>3.6859280155721124E-3</c:v>
                </c:pt>
                <c:pt idx="106">
                  <c:v>3.6867323552283141E-3</c:v>
                </c:pt>
                <c:pt idx="107">
                  <c:v>3.6875162626935627E-3</c:v>
                </c:pt>
                <c:pt idx="108">
                  <c:v>3.6882783792398012E-3</c:v>
                </c:pt>
                <c:pt idx="109">
                  <c:v>3.6904203960838977E-3</c:v>
                </c:pt>
                <c:pt idx="110">
                  <c:v>3.6910825282880757E-3</c:v>
                </c:pt>
                <c:pt idx="111">
                  <c:v>3.691720675620199E-3</c:v>
                </c:pt>
                <c:pt idx="112">
                  <c:v>3.692338079039448E-3</c:v>
                </c:pt>
                <c:pt idx="113">
                  <c:v>3.6929379795050026E-3</c:v>
                </c:pt>
                <c:pt idx="114">
                  <c:v>3.6946650727712987E-3</c:v>
                </c:pt>
                <c:pt idx="115">
                  <c:v>3.6952273710138752E-3</c:v>
                </c:pt>
                <c:pt idx="116">
                  <c:v>3.6957883710986568E-3</c:v>
                </c:pt>
                <c:pt idx="117">
                  <c:v>3.6963513139848234E-3</c:v>
                </c:pt>
                <c:pt idx="118">
                  <c:v>3.6969194406315554E-3</c:v>
                </c:pt>
                <c:pt idx="119">
                  <c:v>3.6986873327269423E-3</c:v>
                </c:pt>
                <c:pt idx="120">
                  <c:v>3.6993086040077346E-3</c:v>
                </c:pt>
                <c:pt idx="121">
                  <c:v>3.6999512638449918E-3</c:v>
                </c:pt>
                <c:pt idx="122">
                  <c:v>3.7006185531978939E-3</c:v>
                </c:pt>
                <c:pt idx="123">
                  <c:v>3.7013137130256211E-3</c:v>
                </c:pt>
                <c:pt idx="124">
                  <c:v>3.7035988249495512E-3</c:v>
                </c:pt>
                <c:pt idx="125">
                  <c:v>3.7044378762683774E-3</c:v>
                </c:pt>
                <c:pt idx="126">
                  <c:v>3.705321002857928E-3</c:v>
                </c:pt>
                <c:pt idx="127">
                  <c:v>3.7062514456773833E-3</c:v>
                </c:pt>
                <c:pt idx="128">
                  <c:v>3.707232445685923E-3</c:v>
                </c:pt>
                <c:pt idx="129">
                  <c:v>3.7105111984378496E-3</c:v>
                </c:pt>
                <c:pt idx="130">
                  <c:v>3.7117268367945272E-3</c:v>
                </c:pt>
                <c:pt idx="131">
                  <c:v>3.7130092371361889E-3</c:v>
                </c:pt>
                <c:pt idx="132">
                  <c:v>3.7143606183244809E-3</c:v>
                </c:pt>
                <c:pt idx="133">
                  <c:v>3.7157791108309141E-3</c:v>
                </c:pt>
                <c:pt idx="134">
                  <c:v>3.7204083399988257E-3</c:v>
                </c:pt>
                <c:pt idx="135">
                  <c:v>3.7220663615175893E-3</c:v>
                </c:pt>
                <c:pt idx="136">
                  <c:v>3.723777036224377E-3</c:v>
                </c:pt>
                <c:pt idx="137">
                  <c:v>3.7255374724931654E-3</c:v>
                </c:pt>
                <c:pt idx="138">
                  <c:v>3.7273447786979317E-3</c:v>
                </c:pt>
                <c:pt idx="139">
                  <c:v>3.7330190006678626E-3</c:v>
                </c:pt>
                <c:pt idx="140">
                  <c:v>3.7349848703563059E-3</c:v>
                </c:pt>
                <c:pt idx="141">
                  <c:v>3.7369831518506104E-3</c:v>
                </c:pt>
                <c:pt idx="142">
                  <c:v>3.7390109535247519E-3</c:v>
                </c:pt>
                <c:pt idx="143">
                  <c:v>3.741065383752708E-3</c:v>
                </c:pt>
                <c:pt idx="144">
                  <c:v>3.7473595294992288E-3</c:v>
                </c:pt>
                <c:pt idx="145">
                  <c:v>3.7494915576822083E-3</c:v>
                </c:pt>
                <c:pt idx="146">
                  <c:v>3.7516357562888858E-3</c:v>
                </c:pt>
                <c:pt idx="147">
                  <c:v>3.7537892336932375E-3</c:v>
                </c:pt>
                <c:pt idx="148">
                  <c:v>3.7559490982692401E-3</c:v>
                </c:pt>
                <c:pt idx="149">
                  <c:v>3.7624380987669203E-3</c:v>
                </c:pt>
                <c:pt idx="150">
                  <c:v>3.7645945957692937E-3</c:v>
                </c:pt>
                <c:pt idx="151">
                  <c:v>3.7667430218132009E-3</c:v>
                </c:pt>
                <c:pt idx="152">
                  <c:v>3.7688809965953402E-3</c:v>
                </c:pt>
                <c:pt idx="153">
                  <c:v>3.7710081851032931E-3</c:v>
                </c:pt>
                <c:pt idx="154">
                  <c:v>3.7773267960850591E-3</c:v>
                </c:pt>
                <c:pt idx="155">
                  <c:v>3.7794126025992923E-3</c:v>
                </c:pt>
                <c:pt idx="156">
                  <c:v>3.781488504390852E-3</c:v>
                </c:pt>
                <c:pt idx="157">
                  <c:v>3.7835546777700408E-3</c:v>
                </c:pt>
                <c:pt idx="158">
                  <c:v>3.7856112990471615E-3</c:v>
                </c:pt>
                <c:pt idx="159">
                  <c:v>3.7917256133691408E-3</c:v>
                </c:pt>
                <c:pt idx="160">
                  <c:v>3.7937457893410151E-3</c:v>
                </c:pt>
                <c:pt idx="161">
                  <c:v>3.7957572947623338E-3</c:v>
                </c:pt>
                <c:pt idx="162">
                  <c:v>3.7977603059434002E-3</c:v>
                </c:pt>
                <c:pt idx="163">
                  <c:v>3.7997549991945169E-3</c:v>
                </c:pt>
                <c:pt idx="164">
                  <c:v>3.8056909344711923E-3</c:v>
                </c:pt>
                <c:pt idx="165">
                  <c:v>3.8076541191055351E-3</c:v>
                </c:pt>
                <c:pt idx="166">
                  <c:v>3.8096098673614412E-3</c:v>
                </c:pt>
                <c:pt idx="167">
                  <c:v>3.8115583555492125E-3</c:v>
                </c:pt>
                <c:pt idx="168">
                  <c:v>3.8134997599791522E-3</c:v>
                </c:pt>
                <c:pt idx="169">
                  <c:v>3.8192832338250081E-3</c:v>
                </c:pt>
                <c:pt idx="170">
                  <c:v>3.8211980663266469E-3</c:v>
                </c:pt>
                <c:pt idx="171">
                  <c:v>3.8231066966219677E-3</c:v>
                </c:pt>
                <c:pt idx="172">
                  <c:v>3.825009301021272E-3</c:v>
                </c:pt>
                <c:pt idx="173">
                  <c:v>3.8344381054381451E-3</c:v>
                </c:pt>
                <c:pt idx="174">
                  <c:v>3.8363082543089663E-3</c:v>
                </c:pt>
                <c:pt idx="175">
                  <c:v>3.8381735954434392E-3</c:v>
                </c:pt>
                <c:pt idx="176">
                  <c:v>3.8400342891394155E-3</c:v>
                </c:pt>
                <c:pt idx="177">
                  <c:v>3.8455900885748873E-3</c:v>
                </c:pt>
                <c:pt idx="178">
                  <c:v>3.8474337954953986E-3</c:v>
                </c:pt>
                <c:pt idx="179">
                  <c:v>3.8492736564666738E-3</c:v>
                </c:pt>
                <c:pt idx="180">
                  <c:v>3.8511098317865647E-3</c:v>
                </c:pt>
                <c:pt idx="181">
                  <c:v>3.8529424817529234E-3</c:v>
                </c:pt>
                <c:pt idx="182">
                  <c:v>3.8602410340400771E-3</c:v>
                </c:pt>
                <c:pt idx="183">
                  <c:v>3.8620584617065552E-3</c:v>
                </c:pt>
                <c:pt idx="184">
                  <c:v>3.8638733258066133E-3</c:v>
                </c:pt>
                <c:pt idx="185">
                  <c:v>3.8656857866381034E-3</c:v>
                </c:pt>
                <c:pt idx="186">
                  <c:v>3.8711103524996862E-3</c:v>
                </c:pt>
                <c:pt idx="187">
                  <c:v>3.8729148032354247E-3</c:v>
                </c:pt>
                <c:pt idx="188">
                  <c:v>3.8747176521918554E-3</c:v>
                </c:pt>
                <c:pt idx="189">
                  <c:v>3.8765190596668298E-3</c:v>
                </c:pt>
                <c:pt idx="190">
                  <c:v>3.878319185958201E-3</c:v>
                </c:pt>
                <c:pt idx="191">
                  <c:v>3.8837134807092107E-3</c:v>
                </c:pt>
                <c:pt idx="192">
                  <c:v>3.8855100596877838E-3</c:v>
                </c:pt>
                <c:pt idx="193">
                  <c:v>3.8873060056305985E-3</c:v>
                </c:pt>
                <c:pt idx="194">
                  <c:v>3.8891013254940912E-3</c:v>
                </c:pt>
                <c:pt idx="195">
                  <c:v>3.8908960262346985E-3</c:v>
                </c:pt>
                <c:pt idx="196">
                  <c:v>3.8962764832835804E-3</c:v>
                </c:pt>
                <c:pt idx="197">
                  <c:v>3.8980687770970171E-3</c:v>
                </c:pt>
                <c:pt idx="198">
                  <c:v>3.8998604865697535E-3</c:v>
                </c:pt>
                <c:pt idx="199">
                  <c:v>3.9016516186582261E-3</c:v>
                </c:pt>
                <c:pt idx="200">
                  <c:v>3.9034421803188718E-3</c:v>
                </c:pt>
                <c:pt idx="201">
                  <c:v>3.9088105122982199E-3</c:v>
                </c:pt>
                <c:pt idx="202">
                  <c:v>3.9105988618119277E-3</c:v>
                </c:pt>
                <c:pt idx="203">
                  <c:v>3.9123866756799949E-3</c:v>
                </c:pt>
                <c:pt idx="204">
                  <c:v>3.914173960858856E-3</c:v>
                </c:pt>
                <c:pt idx="205">
                  <c:v>3.9159607243049489E-3</c:v>
                </c:pt>
                <c:pt idx="206">
                  <c:v>3.9213179538109882E-3</c:v>
                </c:pt>
                <c:pt idx="207">
                  <c:v>3.9231026998903778E-3</c:v>
                </c:pt>
                <c:pt idx="208">
                  <c:v>3.9248869590191833E-3</c:v>
                </c:pt>
                <c:pt idx="209">
                  <c:v>3.926670738153842E-3</c:v>
                </c:pt>
                <c:pt idx="210">
                  <c:v>3.9284540442507902E-3</c:v>
                </c:pt>
                <c:pt idx="211">
                  <c:v>3.9338011938797471E-3</c:v>
                </c:pt>
                <c:pt idx="212">
                  <c:v>3.9355826773902255E-3</c:v>
                </c:pt>
                <c:pt idx="213">
                  <c:v>3.9373637226451782E-3</c:v>
                </c:pt>
                <c:pt idx="214">
                  <c:v>3.9391443366010425E-3</c:v>
                </c:pt>
                <c:pt idx="215">
                  <c:v>3.9409245262142555E-3</c:v>
                </c:pt>
                <c:pt idx="216">
                  <c:v>3.9462626185623548E-3</c:v>
                </c:pt>
                <c:pt idx="217">
                  <c:v>3.9480411803693317E-3</c:v>
                </c:pt>
                <c:pt idx="218">
                  <c:v>3.9498193526158404E-3</c:v>
                </c:pt>
                <c:pt idx="219">
                  <c:v>3.9515971422583191E-3</c:v>
                </c:pt>
                <c:pt idx="220">
                  <c:v>3.9533745562532058E-3</c:v>
                </c:pt>
                <c:pt idx="221">
                  <c:v>3.958704613916674E-3</c:v>
                </c:pt>
                <c:pt idx="222">
                  <c:v>3.9604805948855563E-3</c:v>
                </c:pt>
                <c:pt idx="223">
                  <c:v>3.9622562349890299E-3</c:v>
                </c:pt>
                <c:pt idx="224">
                  <c:v>3.9640315411835318E-3</c:v>
                </c:pt>
                <c:pt idx="225">
                  <c:v>3.9658065204255001E-3</c:v>
                </c:pt>
                <c:pt idx="226">
                  <c:v>3.9711295660005627E-3</c:v>
                </c:pt>
                <c:pt idx="227">
                  <c:v>3.9729033069967595E-3</c:v>
                </c:pt>
                <c:pt idx="228">
                  <c:v>3.9746767558226075E-3</c:v>
                </c:pt>
                <c:pt idx="229">
                  <c:v>3.9764499194345406E-3</c:v>
                </c:pt>
                <c:pt idx="230">
                  <c:v>3.9782228047889985E-3</c:v>
                </c:pt>
                <c:pt idx="231">
                  <c:v>3.9835398608718819E-3</c:v>
                </c:pt>
                <c:pt idx="232">
                  <c:v>3.9853117027608027E-3</c:v>
                </c:pt>
                <c:pt idx="233">
                  <c:v>3.9870833011744315E-3</c:v>
                </c:pt>
                <c:pt idx="234">
                  <c:v>3.9888546630692063E-3</c:v>
                </c:pt>
                <c:pt idx="235">
                  <c:v>3.9906257954015617E-3</c:v>
                </c:pt>
                <c:pt idx="236">
                  <c:v>3.9959378845884916E-3</c:v>
                </c:pt>
                <c:pt idx="237">
                  <c:v>3.9977081682355444E-3</c:v>
                </c:pt>
                <c:pt idx="238">
                  <c:v>3.9994782571023645E-3</c:v>
                </c:pt>
                <c:pt idx="239">
                  <c:v>4.0012481581453872E-3</c:v>
                </c:pt>
                <c:pt idx="240">
                  <c:v>4.0030178783210506E-3</c:v>
                </c:pt>
                <c:pt idx="241">
                  <c:v>4.0083260232082517E-3</c:v>
                </c:pt>
                <c:pt idx="242">
                  <c:v>4.0100950894788462E-3</c:v>
                </c:pt>
                <c:pt idx="243">
                  <c:v>4.0118640096642646E-3</c:v>
                </c:pt>
                <c:pt idx="244">
                  <c:v>4.0136327907209449E-3</c:v>
                </c:pt>
                <c:pt idx="245">
                  <c:v>4.0154014396053244E-3</c:v>
                </c:pt>
                <c:pt idx="246">
                  <c:v>4.0207066627890239E-3</c:v>
                </c:pt>
                <c:pt idx="247">
                  <c:v>4.0224748525485672E-3</c:v>
                </c:pt>
                <c:pt idx="248">
                  <c:v>4.0242429449179936E-3</c:v>
                </c:pt>
                <c:pt idx="249">
                  <c:v>4.0260109468537395E-3</c:v>
                </c:pt>
                <c:pt idx="250">
                  <c:v>4.0277788653122438E-3</c:v>
                </c:pt>
                <c:pt idx="251">
                  <c:v>4.0330821893886665E-3</c:v>
                </c:pt>
                <c:pt idx="252">
                  <c:v>4.0348498435025673E-3</c:v>
                </c:pt>
                <c:pt idx="253">
                  <c:v>4.0366174489214098E-3</c:v>
                </c:pt>
                <c:pt idx="254">
                  <c:v>4.0383850126016309E-3</c:v>
                </c:pt>
                <c:pt idx="255">
                  <c:v>4.040152541499668E-3</c:v>
                </c:pt>
                <c:pt idx="256">
                  <c:v>4.0454549890650403E-3</c:v>
                </c:pt>
                <c:pt idx="257">
                  <c:v>4.0472224483987075E-3</c:v>
                </c:pt>
                <c:pt idx="258">
                  <c:v>4.0489899077323756E-3</c:v>
                </c:pt>
                <c:pt idx="259">
                  <c:v>4.05075737402248E-3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39104"/>
        <c:axId val="676640640"/>
      </c:scatterChart>
      <c:valAx>
        <c:axId val="6766391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6640640"/>
        <c:crosses val="autoZero"/>
        <c:crossBetween val="midCat"/>
      </c:valAx>
      <c:valAx>
        <c:axId val="6766406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66391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201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H7</v>
          </cell>
        </row>
        <row r="8">
          <cell r="D8" t="str">
            <v>M7</v>
          </cell>
        </row>
      </sheetData>
      <sheetData sheetId="8">
        <row r="7">
          <cell r="D7" t="str">
            <v>V6</v>
          </cell>
        </row>
        <row r="8">
          <cell r="D8" t="str">
            <v>X6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V6</v>
          </cell>
        </row>
        <row r="8">
          <cell r="D8" t="str">
            <v>X6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42591</v>
          </cell>
        </row>
        <row r="8">
          <cell r="D8">
            <v>42590</v>
          </cell>
        </row>
      </sheetData>
      <sheetData sheetId="27">
        <row r="7">
          <cell r="D7">
            <v>42591</v>
          </cell>
        </row>
        <row r="8">
          <cell r="D8">
            <v>42590</v>
          </cell>
        </row>
      </sheetData>
      <sheetData sheetId="28">
        <row r="7">
          <cell r="D7">
            <v>42592</v>
          </cell>
        </row>
        <row r="8">
          <cell r="D8">
            <v>42591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7109375" defaultRowHeight="10.9" x14ac:dyDescent="0.2"/>
  <cols>
    <col min="1" max="2" width="2.85546875" style="56" customWidth="1"/>
    <col min="3" max="3" width="27.42578125" style="56" bestFit="1" customWidth="1"/>
    <col min="4" max="4" width="35.85546875" style="56" customWidth="1"/>
    <col min="5" max="7" width="2.85546875" style="56" customWidth="1"/>
    <col min="8" max="8" width="27.42578125" style="56" bestFit="1" customWidth="1"/>
    <col min="9" max="9" width="39.28515625" style="56" bestFit="1" customWidth="1"/>
    <col min="10" max="10" width="2.85546875" style="56" customWidth="1"/>
    <col min="11" max="16384" width="10.7109375" style="56"/>
  </cols>
  <sheetData>
    <row r="1" spans="1:34" x14ac:dyDescent="0.2">
      <c r="B1" s="56" t="str">
        <f>_xll.qlxlVersion(TRUE,EvaluationDate)</f>
        <v>QuantLibXL 1.9.0 - MS VC++ (version unknown) - Multithreaded Dynamic Runtime library - Release Configuration - Jul 26 2016 13:15:05</v>
      </c>
    </row>
    <row r="2" spans="1:34" ht="19.0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>
        <v>42593.709687499999</v>
      </c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42593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201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1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125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42597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42551.719560185185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9.0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obj_00468#0000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119</v>
      </c>
      <c r="E29" s="277"/>
    </row>
    <row r="30" spans="2:5" x14ac:dyDescent="0.2">
      <c r="B30" s="278"/>
      <c r="C30" s="53"/>
      <c r="D30" s="54"/>
      <c r="E30" s="277"/>
    </row>
    <row r="31" spans="2:5" ht="11.55" x14ac:dyDescent="0.25">
      <c r="B31" s="276"/>
      <c r="C31" s="319" t="s">
        <v>84</v>
      </c>
      <c r="D31" s="58" t="str">
        <f>_xll.qlPiecewiseYieldCurve(,2,Calendar,_xll.ohPack('Delta 1M'!M13:M21),"actual/365",,,,D28,D29,,Trigger)</f>
        <v>obj_00467#0000</v>
      </c>
      <c r="E31" s="277"/>
    </row>
    <row r="32" spans="2:5" ht="11.55" x14ac:dyDescent="0.25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42597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42751</v>
      </c>
      <c r="D35" s="48">
        <f>_xll.qlYieldTSDiscount(D31,C35,,Trigger)</f>
        <v>1.0016711213207368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42578125" defaultRowHeight="10.9" x14ac:dyDescent="0.2"/>
  <cols>
    <col min="1" max="2" width="3.42578125" style="60" customWidth="1"/>
    <col min="3" max="5" width="22.85546875" style="60" customWidth="1"/>
    <col min="6" max="6" width="10.42578125" style="60" bestFit="1" customWidth="1"/>
    <col min="7" max="8" width="14.140625" style="60" bestFit="1" customWidth="1"/>
    <col min="9" max="12" width="10.42578125" style="60" bestFit="1" customWidth="1"/>
    <col min="13" max="13" width="10.85546875" style="60" customWidth="1"/>
    <col min="14" max="14" width="13.140625" style="60" customWidth="1"/>
    <col min="15" max="17" width="6.85546875" style="60" customWidth="1"/>
    <col min="18" max="18" width="2.28515625" style="60" bestFit="1" customWidth="1"/>
    <col min="19" max="19" width="10.85546875" style="60" customWidth="1"/>
    <col min="20" max="20" width="2.28515625" style="60" bestFit="1" customWidth="1"/>
    <col min="21" max="21" width="10.85546875" style="60" customWidth="1"/>
    <col min="22" max="22" width="12.42578125" style="60" bestFit="1" customWidth="1"/>
    <col min="23" max="25" width="9.28515625" style="60" bestFit="1" customWidth="1"/>
    <col min="26" max="27" width="9.42578125" style="60"/>
    <col min="28" max="28" width="20.28515625" style="60" bestFit="1" customWidth="1"/>
    <col min="29" max="29" width="8.140625" style="60" bestFit="1" customWidth="1"/>
    <col min="30" max="31" width="9.42578125" style="60" bestFit="1" customWidth="1"/>
    <col min="32" max="32" width="12.140625" style="60" customWidth="1"/>
    <col min="33" max="16384" width="9.42578125" style="60"/>
  </cols>
  <sheetData>
    <row r="2" spans="1:32" ht="19.55" customHeight="1" x14ac:dyDescent="0.2">
      <c r="C2" s="87" t="s">
        <v>89</v>
      </c>
      <c r="D2" s="87" t="s">
        <v>80</v>
      </c>
      <c r="E2" s="87" t="s">
        <v>81</v>
      </c>
      <c r="F2" s="87" t="s">
        <v>124</v>
      </c>
      <c r="G2" s="87" t="s">
        <v>128</v>
      </c>
      <c r="H2" s="87" t="s">
        <v>129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26" t="s">
        <v>93</v>
      </c>
      <c r="X2" s="326"/>
      <c r="Y2" s="326"/>
      <c r="AB2" s="87" t="s">
        <v>80</v>
      </c>
      <c r="AC2" s="87" t="s">
        <v>120</v>
      </c>
      <c r="AD2" s="87" t="s">
        <v>34</v>
      </c>
      <c r="AE2" s="87" t="s">
        <v>87</v>
      </c>
      <c r="AF2" s="87" t="s">
        <v>88</v>
      </c>
    </row>
    <row r="3" spans="1:32" ht="12.1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42597</v>
      </c>
      <c r="E3" s="93">
        <f>_xll.qlInterestRateIndexMaturity($D$10,D3)</f>
        <v>42628</v>
      </c>
      <c r="F3" s="94">
        <f>'Delta 1M'!X26</f>
        <v>-2.9286654879047556E-5</v>
      </c>
      <c r="G3" s="95">
        <f>_xll.qlDayCounterYearFraction(DayCounter,SettlementDate,D3,,,Trigger)</f>
        <v>0</v>
      </c>
      <c r="H3" s="95">
        <f>_xll.qlDayCounterYearFraction(DayCounter,SettlementDate,E3,,,Trigger)</f>
        <v>8.611111111111111E-2</v>
      </c>
      <c r="I3" s="95">
        <f>H3-G3</f>
        <v>8.611111111111111E-2</v>
      </c>
      <c r="J3" s="95">
        <f>(H3^2-G3^2)/2</f>
        <v>3.7075617283950616E-3</v>
      </c>
      <c r="K3" s="95">
        <f>(H3^3-G3^3)/3</f>
        <v>2.1284150663008689E-4</v>
      </c>
      <c r="L3" s="96" t="b">
        <f>IF(D12="fixing",TRUE,FALSE)</f>
        <v>0</v>
      </c>
      <c r="N3" s="327" t="s">
        <v>90</v>
      </c>
      <c r="O3" s="72">
        <f t="array" ref="O3:O5">_xll.ohFilter(K3:K7,L3:L7)</f>
        <v>2.1284150663008689E-4</v>
      </c>
      <c r="P3" s="78">
        <f t="array" ref="P3:P5">_xll.ohFilter(J3:J7,L3:L7)</f>
        <v>3.7075617283950616E-3</v>
      </c>
      <c r="Q3" s="73">
        <f t="array" ref="Q3:Q5">_xll.ohFilter(I3:I7,L3:L7)</f>
        <v>8.611111111111111E-2</v>
      </c>
      <c r="R3" s="79"/>
      <c r="S3" s="74">
        <f t="array" ref="S3:S5">MMULT(W3:Y5,U3:U5)</f>
        <v>-2.9389205851428311E-3</v>
      </c>
      <c r="T3" s="80"/>
      <c r="U3" s="75">
        <f t="array" ref="U3:U5">_xll.ohFilter(F3:F7,L3:L7)</f>
        <v>-2.9286654879047556E-5</v>
      </c>
      <c r="W3" s="72">
        <f t="array" ref="W3:Y5">MINVERSE(O3:Q5)</f>
        <v>762.42768898911561</v>
      </c>
      <c r="X3" s="78">
        <v>-1477.2036474164115</v>
      </c>
      <c r="Y3" s="73">
        <v>762.42768898911527</v>
      </c>
      <c r="AB3" s="109">
        <f>SettlementDate</f>
        <v>42597</v>
      </c>
      <c r="AC3" s="100">
        <f>_xll.qlDayCounterYearFraction(DayCounter,SettlementDate,AB3,,,Trigger)</f>
        <v>0</v>
      </c>
      <c r="AD3" s="125">
        <f t="shared" ref="AD3:AD26" si="0">$S$13</f>
        <v>-3.4010308891797164E-4</v>
      </c>
      <c r="AE3" s="125">
        <f t="shared" ref="AE3:AE23" si="1">$S$10+$S$9*AC3</f>
        <v>-3.6911984762686453E-4</v>
      </c>
      <c r="AF3" s="125">
        <f t="shared" ref="AF3:AF23" si="2">($S$5+$S$4*AC3+$S$3*AC3^2)</f>
        <v>-3.8388248112167917E-4</v>
      </c>
    </row>
    <row r="4" spans="1:32" ht="12.1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42597</v>
      </c>
      <c r="E4" s="98">
        <f>_xll.qlInterestRateIndexMaturity($D$10,D4)</f>
        <v>42628</v>
      </c>
      <c r="F4" s="99">
        <f t="array" ref="F4:F7">Delta1M</f>
        <v>-2.9286654879047556E-5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8.611111111111111E-2</v>
      </c>
      <c r="I4" s="100">
        <f>H4-G4</f>
        <v>8.611111111111111E-2</v>
      </c>
      <c r="J4" s="100">
        <f>(H4^2-G4^2)/2</f>
        <v>3.7075617283950616E-3</v>
      </c>
      <c r="K4" s="100">
        <f>(H4^3-G4^3)/3</f>
        <v>2.1284150663008689E-4</v>
      </c>
      <c r="L4" s="101" t="b">
        <f>IF(D12="fixing",FALSE,TRUE)</f>
        <v>1</v>
      </c>
      <c r="N4" s="327"/>
      <c r="O4" s="72">
        <v>1.5736168267032459E-3</v>
      </c>
      <c r="P4" s="78">
        <v>1.1604938271604937E-2</v>
      </c>
      <c r="Q4" s="73">
        <v>8.8888888888888878E-2</v>
      </c>
      <c r="R4" s="81" t="s">
        <v>32</v>
      </c>
      <c r="S4" s="74">
        <v>1.1855275012618723E-3</v>
      </c>
      <c r="T4" s="81" t="s">
        <v>33</v>
      </c>
      <c r="U4" s="75">
        <v>-2.498964862450716E-5</v>
      </c>
      <c r="W4" s="72">
        <v>-265.43778801843297</v>
      </c>
      <c r="X4" s="78">
        <v>385.71428571428532</v>
      </c>
      <c r="Y4" s="73">
        <v>-132.71889400921631</v>
      </c>
      <c r="AB4" s="114">
        <f>_xll.qlCalendarAdvance(Calendar,AB3,"1d","mf",,Trigger)</f>
        <v>42598</v>
      </c>
      <c r="AC4" s="100">
        <f>_xll.qlDayCounterYearFraction(DayCounter,SettlementDate,AB4,,,Trigger)</f>
        <v>2.7777777777777779E-3</v>
      </c>
      <c r="AD4" s="112">
        <f t="shared" si="0"/>
        <v>-3.4010308891797164E-4</v>
      </c>
      <c r="AE4" s="112">
        <f t="shared" si="1"/>
        <v>-3.6724779867790372E-4</v>
      </c>
      <c r="AF4" s="112">
        <f t="shared" si="2"/>
        <v>-3.8061202603009633E-4</v>
      </c>
    </row>
    <row r="5" spans="1:32" ht="12.1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42628</v>
      </c>
      <c r="E5" s="98">
        <f>_xll.qlInterestRateIndexMaturity($D$10,D5)</f>
        <v>42660</v>
      </c>
      <c r="F5" s="99">
        <v>-2.498964862450716E-5</v>
      </c>
      <c r="G5" s="100">
        <f>_xll.qlDayCounterYearFraction(DayCounter,SettlementDate,D5,,,Trigger)</f>
        <v>8.611111111111111E-2</v>
      </c>
      <c r="H5" s="100">
        <f>_xll.qlDayCounterYearFraction(DayCounter,SettlementDate,E5,,,Trigger)</f>
        <v>0.17499999999999999</v>
      </c>
      <c r="I5" s="100">
        <f>H5-G5</f>
        <v>8.8888888888888878E-2</v>
      </c>
      <c r="J5" s="100">
        <f>(H5^2-G5^2)/2</f>
        <v>1.1604938271604937E-2</v>
      </c>
      <c r="K5" s="100">
        <f>(H5^3-G5^3)/3</f>
        <v>1.5736168267032459E-3</v>
      </c>
      <c r="L5" s="101" t="b">
        <v>1</v>
      </c>
      <c r="N5" s="327"/>
      <c r="O5" s="72">
        <v>4.1476408893461386E-3</v>
      </c>
      <c r="P5" s="78">
        <v>1.8777006172839512E-2</v>
      </c>
      <c r="Q5" s="73">
        <v>8.6111111111111138E-2</v>
      </c>
      <c r="R5" s="62"/>
      <c r="S5" s="74">
        <v>-3.8388248112167917E-4</v>
      </c>
      <c r="T5" s="81"/>
      <c r="U5" s="75">
        <v>-2.2985476965692251E-5</v>
      </c>
      <c r="W5" s="72">
        <v>21.156976174134712</v>
      </c>
      <c r="X5" s="78">
        <v>-12.95592705167172</v>
      </c>
      <c r="Y5" s="73">
        <v>3.8297872340425454</v>
      </c>
      <c r="AB5" s="114">
        <f>_xll.qlCalendarAdvance(Calendar,AB4,"1d","mf",,Trigger)</f>
        <v>42599</v>
      </c>
      <c r="AC5" s="100">
        <f>_xll.qlDayCounterYearFraction(DayCounter,SettlementDate,AB5,,,Trigger)</f>
        <v>5.5555555555555558E-3</v>
      </c>
      <c r="AD5" s="112">
        <f t="shared" si="0"/>
        <v>-3.4010308891797164E-4</v>
      </c>
      <c r="AE5" s="112">
        <f t="shared" si="1"/>
        <v>-3.6537574972894286E-4</v>
      </c>
      <c r="AF5" s="112">
        <f t="shared" si="2"/>
        <v>-3.7738692465124729E-4</v>
      </c>
    </row>
    <row r="6" spans="1:32" ht="12.1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42660</v>
      </c>
      <c r="E6" s="98">
        <f>_xll.qlInterestRateIndexMaturity($D$10,D6)</f>
        <v>42691</v>
      </c>
      <c r="F6" s="99">
        <v>-2.2985476965692251E-5</v>
      </c>
      <c r="G6" s="100">
        <f>_xll.qlDayCounterYearFraction(DayCounter,SettlementDate,D6,,,Trigger)</f>
        <v>0.17499999999999999</v>
      </c>
      <c r="H6" s="100">
        <f>_xll.qlDayCounterYearFraction(DayCounter,SettlementDate,E6,,,Trigger)</f>
        <v>0.26111111111111113</v>
      </c>
      <c r="I6" s="100">
        <f>H6-G6</f>
        <v>8.6111111111111138E-2</v>
      </c>
      <c r="J6" s="100">
        <f>(H6^2-G6^2)/2</f>
        <v>1.8777006172839512E-2</v>
      </c>
      <c r="K6" s="100">
        <f>(H6^3-G6^3)/3</f>
        <v>4.1476408893461386E-3</v>
      </c>
      <c r="L6" s="101" t="b">
        <v>1</v>
      </c>
      <c r="S6" s="76"/>
      <c r="T6" s="69"/>
      <c r="U6" s="70"/>
      <c r="AB6" s="114">
        <f>_xll.qlCalendarAdvance(Calendar,AB5,"1d","mf",,Trigger)</f>
        <v>42600</v>
      </c>
      <c r="AC6" s="100">
        <f>_xll.qlDayCounterYearFraction(DayCounter,SettlementDate,AB6,,,Trigger)</f>
        <v>8.3333333333333332E-3</v>
      </c>
      <c r="AD6" s="112">
        <f t="shared" si="0"/>
        <v>-3.4010308891797164E-4</v>
      </c>
      <c r="AE6" s="112">
        <f t="shared" si="1"/>
        <v>-3.6350370077998205E-4</v>
      </c>
      <c r="AF6" s="112">
        <f t="shared" si="2"/>
        <v>-3.7420717698513184E-4</v>
      </c>
    </row>
    <row r="7" spans="1:32" ht="12.1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42689</v>
      </c>
      <c r="E7" s="103">
        <f>_xll.qlInterestRateIndexMaturity($D$10,D7)</f>
        <v>42719</v>
      </c>
      <c r="F7" s="104">
        <v>-1.4884718360902142E-5</v>
      </c>
      <c r="G7" s="105">
        <f>_xll.qlDayCounterYearFraction(DayCounter,SettlementDate,D7,,,Trigger)</f>
        <v>0.25555555555555554</v>
      </c>
      <c r="H7" s="105">
        <f>_xll.qlDayCounterYearFraction(DayCounter,SettlementDate,E7,,,Trigger)</f>
        <v>0.33888888888888891</v>
      </c>
      <c r="I7" s="105">
        <f>H7-G7</f>
        <v>8.333333333333337E-2</v>
      </c>
      <c r="J7" s="105">
        <f>(H7^2-G7^2)/2</f>
        <v>2.476851851851853E-2</v>
      </c>
      <c r="K7" s="105">
        <f>(H7^3-G7^3)/3</f>
        <v>7.409979423868316E-3</v>
      </c>
      <c r="L7" s="106" t="b">
        <v>0</v>
      </c>
      <c r="S7" s="76"/>
      <c r="T7" s="69"/>
      <c r="U7" s="70"/>
      <c r="AB7" s="114">
        <f>_xll.qlCalendarAdvance(Calendar,AB6,"1d","mf",,Trigger)</f>
        <v>42601</v>
      </c>
      <c r="AC7" s="100">
        <f>_xll.qlDayCounterYearFraction(DayCounter,SettlementDate,AB7,,,Trigger)</f>
        <v>1.1111111111111112E-2</v>
      </c>
      <c r="AD7" s="112">
        <f t="shared" si="0"/>
        <v>-3.4010308891797164E-4</v>
      </c>
      <c r="AE7" s="112">
        <f t="shared" si="1"/>
        <v>-3.6163165183102124E-4</v>
      </c>
      <c r="AF7" s="112">
        <f t="shared" si="2"/>
        <v>-3.7107278303175008E-4</v>
      </c>
    </row>
    <row r="8" spans="1:32" ht="12.1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42604</v>
      </c>
      <c r="AC8" s="100">
        <f>_xll.qlDayCounterYearFraction(DayCounter,SettlementDate,AB8,,,Trigger)</f>
        <v>1.9444444444444445E-2</v>
      </c>
      <c r="AD8" s="112">
        <f t="shared" si="0"/>
        <v>-3.4010308891797164E-4</v>
      </c>
      <c r="AE8" s="112">
        <f t="shared" si="1"/>
        <v>-3.5601550498413871E-4</v>
      </c>
      <c r="AF8" s="112">
        <f t="shared" si="2"/>
        <v>-3.6194172344800697E-4</v>
      </c>
    </row>
    <row r="9" spans="1:32" ht="12.1" customHeight="1" x14ac:dyDescent="0.2">
      <c r="C9" s="87" t="s">
        <v>135</v>
      </c>
      <c r="D9" s="122" t="s">
        <v>35</v>
      </c>
      <c r="N9" s="326" t="s">
        <v>91</v>
      </c>
      <c r="O9" s="71"/>
      <c r="P9" s="72">
        <f t="array" ref="P9:P10">_xll.ohFilter(J3:J7,L3:L7)</f>
        <v>3.7075617283950616E-3</v>
      </c>
      <c r="Q9" s="73">
        <f t="array" ref="Q9:Q10">_xll.ohFilter(I3:I7,L3:L7)</f>
        <v>8.611111111111111E-2</v>
      </c>
      <c r="R9" s="328" t="s">
        <v>32</v>
      </c>
      <c r="S9" s="74">
        <f t="array" ref="S9:S10">MMULT(W9:X10,U9:U10)</f>
        <v>6.7393762162589821E-4</v>
      </c>
      <c r="T9" s="328" t="s">
        <v>33</v>
      </c>
      <c r="U9" s="75">
        <f t="array" ref="U9:U10">_xll.ohFilter(F3:F7,L3:L7)</f>
        <v>-2.9286654879047556E-5</v>
      </c>
      <c r="W9" s="72">
        <f t="array" ref="W9:X10">MINVERSE(P9:Q10)</f>
        <v>-132.7188940092166</v>
      </c>
      <c r="X9" s="73">
        <v>128.57142857142858</v>
      </c>
      <c r="AB9" s="114">
        <f>_xll.qlCalendarAdvance(Calendar,AB8,"1d","mf",,Trigger)</f>
        <v>42605</v>
      </c>
      <c r="AC9" s="100">
        <f>_xll.qlDayCounterYearFraction(DayCounter,SettlementDate,AB9,,,Trigger)</f>
        <v>2.2222222222222223E-2</v>
      </c>
      <c r="AD9" s="112">
        <f t="shared" si="0"/>
        <v>-3.4010308891797164E-4</v>
      </c>
      <c r="AE9" s="112">
        <f t="shared" si="1"/>
        <v>-3.541434560351779E-4</v>
      </c>
      <c r="AF9" s="112">
        <f t="shared" si="2"/>
        <v>-3.5898874434555993E-4</v>
      </c>
    </row>
    <row r="10" spans="1:32" ht="12.1" customHeight="1" x14ac:dyDescent="0.2">
      <c r="C10" s="87" t="s">
        <v>104</v>
      </c>
      <c r="D10" s="122" t="str">
        <f>PROPER(Currency)&amp;IborType&amp;D9</f>
        <v>Euribor1M</v>
      </c>
      <c r="N10" s="326"/>
      <c r="O10" s="71"/>
      <c r="P10" s="72">
        <v>1.1604938271604937E-2</v>
      </c>
      <c r="Q10" s="73">
        <v>8.8888888888888878E-2</v>
      </c>
      <c r="R10" s="328"/>
      <c r="S10" s="74">
        <v>-3.6911984762686453E-4</v>
      </c>
      <c r="T10" s="328"/>
      <c r="U10" s="75">
        <v>-2.498964862450716E-5</v>
      </c>
      <c r="W10" s="72">
        <v>17.327188940092167</v>
      </c>
      <c r="X10" s="73">
        <v>-5.5357142857142856</v>
      </c>
      <c r="AB10" s="114">
        <f>_xll.qlCalendarAdvance(Calendar,AB9,"1d","mf",,Trigger)</f>
        <v>42606</v>
      </c>
      <c r="AC10" s="100">
        <f>_xll.qlDayCounterYearFraction(DayCounter,SettlementDate,AB10,,,Trigger)</f>
        <v>2.5000000000000001E-2</v>
      </c>
      <c r="AD10" s="112">
        <f t="shared" si="0"/>
        <v>-3.4010308891797164E-4</v>
      </c>
      <c r="AE10" s="112">
        <f t="shared" si="1"/>
        <v>-3.5227140708621709E-4</v>
      </c>
      <c r="AF10" s="112">
        <f t="shared" si="2"/>
        <v>-3.5608111895584665E-4</v>
      </c>
    </row>
    <row r="11" spans="1:32" ht="12.1" customHeight="1" x14ac:dyDescent="0.2">
      <c r="C11" s="87" t="s">
        <v>127</v>
      </c>
      <c r="D11" s="123" t="s">
        <v>83</v>
      </c>
      <c r="S11" s="76"/>
      <c r="T11" s="69"/>
      <c r="U11" s="70"/>
      <c r="AB11" s="114">
        <f>_xll.qlCalendarAdvance(Calendar,AB10,"1d","mf",,Trigger)</f>
        <v>42607</v>
      </c>
      <c r="AC11" s="100">
        <f>_xll.qlDayCounterYearFraction(DayCounter,SettlementDate,AB11,,,Trigger)</f>
        <v>2.7777777777777776E-2</v>
      </c>
      <c r="AD11" s="112">
        <f t="shared" si="0"/>
        <v>-3.4010308891797164E-4</v>
      </c>
      <c r="AE11" s="112">
        <f t="shared" si="1"/>
        <v>-3.5039935813725622E-4</v>
      </c>
      <c r="AF11" s="112">
        <f t="shared" si="2"/>
        <v>-3.53218847278867E-4</v>
      </c>
    </row>
    <row r="12" spans="1:32" ht="12.1" customHeight="1" x14ac:dyDescent="0.2">
      <c r="C12" s="87" t="s">
        <v>126</v>
      </c>
      <c r="D12" s="122" t="s">
        <v>132</v>
      </c>
      <c r="S12" s="77" t="s">
        <v>30</v>
      </c>
      <c r="T12" s="69"/>
      <c r="U12" s="70"/>
      <c r="AB12" s="114">
        <f>_xll.qlCalendarAdvance(Calendar,AB11,"1d","mf",,Trigger)</f>
        <v>42608</v>
      </c>
      <c r="AC12" s="100">
        <f>_xll.qlDayCounterYearFraction(DayCounter,SettlementDate,AB12,,,Trigger)</f>
        <v>3.0555555555555555E-2</v>
      </c>
      <c r="AD12" s="112">
        <f t="shared" si="0"/>
        <v>-3.4010308891797164E-4</v>
      </c>
      <c r="AE12" s="112">
        <f t="shared" si="1"/>
        <v>-3.4852730918829541E-4</v>
      </c>
      <c r="AF12" s="112">
        <f t="shared" si="2"/>
        <v>-3.5040192931462105E-4</v>
      </c>
    </row>
    <row r="13" spans="1:32" ht="12.1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8.611111111111111E-2</v>
      </c>
      <c r="R13" s="82" t="s">
        <v>32</v>
      </c>
      <c r="S13" s="74">
        <f>MMULT(W13,U13)</f>
        <v>-3.4010308891797164E-4</v>
      </c>
      <c r="T13" s="82" t="s">
        <v>33</v>
      </c>
      <c r="U13" s="75">
        <f t="array" ref="U13">_xll.ohFilter(F3:F7,L3:L7)</f>
        <v>-2.9286654879047556E-5</v>
      </c>
      <c r="W13" s="83">
        <f>MINVERSE(Q13)</f>
        <v>11.612903225806452</v>
      </c>
      <c r="AB13" s="114">
        <f>_xll.qlCalendarAdvance(Calendar,AB12,"1d","mf",,Trigger)</f>
        <v>42611</v>
      </c>
      <c r="AC13" s="100">
        <f>_xll.qlDayCounterYearFraction(DayCounter,SettlementDate,AB13,,,Trigger)</f>
        <v>3.888888888888889E-2</v>
      </c>
      <c r="AD13" s="112">
        <f t="shared" si="0"/>
        <v>-3.4010308891797164E-4</v>
      </c>
      <c r="AE13" s="112">
        <f t="shared" si="1"/>
        <v>-3.4291116234141293E-4</v>
      </c>
      <c r="AF13" s="112">
        <f t="shared" si="2"/>
        <v>-3.422232976982853E-4</v>
      </c>
    </row>
    <row r="14" spans="1:32" ht="12.1" customHeight="1" x14ac:dyDescent="0.2">
      <c r="C14" s="87" t="s">
        <v>99</v>
      </c>
      <c r="D14" s="87" t="s">
        <v>80</v>
      </c>
      <c r="E14" s="87" t="s">
        <v>81</v>
      </c>
      <c r="F14" s="87" t="s">
        <v>120</v>
      </c>
      <c r="G14" s="87" t="s">
        <v>121</v>
      </c>
      <c r="H14" s="87" t="s">
        <v>122</v>
      </c>
      <c r="I14" s="88" t="s">
        <v>123</v>
      </c>
      <c r="J14" s="90" t="s">
        <v>92</v>
      </c>
      <c r="K14" s="90" t="s">
        <v>91</v>
      </c>
      <c r="L14" s="90" t="s">
        <v>118</v>
      </c>
      <c r="AB14" s="114">
        <f>_xll.qlCalendarAdvance(Calendar,AB13,"1d","mf",,Trigger)</f>
        <v>42612</v>
      </c>
      <c r="AC14" s="100">
        <f>_xll.qlDayCounterYearFraction(DayCounter,SettlementDate,AB14,,,Trigger)</f>
        <v>4.1666666666666664E-2</v>
      </c>
      <c r="AD14" s="112">
        <f t="shared" si="0"/>
        <v>-3.4010308891797164E-4</v>
      </c>
      <c r="AE14" s="112">
        <f t="shared" si="1"/>
        <v>-3.4103911339245212E-4</v>
      </c>
      <c r="AF14" s="112">
        <f t="shared" si="2"/>
        <v>-3.3958779458497412E-4</v>
      </c>
    </row>
    <row r="15" spans="1:32" ht="12.1" customHeight="1" x14ac:dyDescent="0.2">
      <c r="C15" s="107" t="s">
        <v>38</v>
      </c>
      <c r="D15" s="108">
        <f t="shared" ref="D15:D19" si="4">SettlementDate</f>
        <v>42597</v>
      </c>
      <c r="E15" s="109">
        <f>_xll.qlCalendarAdvance(Calendar,SettlementDate,C15,"Following",,Trigger)</f>
        <v>42598</v>
      </c>
      <c r="F15" s="110">
        <f>_xll.qlDayCounterYearFraction(DayCounter,D15,E15,,,Trigger)</f>
        <v>2.7777777777777779E-3</v>
      </c>
      <c r="G15" s="111">
        <f>_xll.qlYieldTSDiscount(Discounting,D15,,AllTriggers)</f>
        <v>1.0000411124843798</v>
      </c>
      <c r="H15" s="111">
        <f>_xll.qlYieldTSDiscount(Discounting,E15,,AllTriggers)</f>
        <v>1.0000512686526211</v>
      </c>
      <c r="I15" s="112">
        <f>(G15/H15-1)/F15</f>
        <v>-3.6560331269619439E-3</v>
      </c>
      <c r="J15" s="112">
        <f>((1+I15*F15)*EXP($S$13*F15)-1)/F15</f>
        <v>-3.9961326012649678E-3</v>
      </c>
      <c r="K15" s="112">
        <f>((1+F15*I15)*EXP($S$10*F15+0.5*$S$9*F15^2)-1)/F15</f>
        <v>-4.0242130226930684E-3</v>
      </c>
      <c r="L15" s="112">
        <f>((1+F15*I15)*EXP($S$5*F15+0.5*$S$4*F15^2+1/3*$S$3*F15^3)-1)/F15</f>
        <v>-4.0382725161824951E-3</v>
      </c>
      <c r="AB15" s="114">
        <f>_xll.qlCalendarAdvance(Calendar,AB14,"1d","mf",,Trigger)</f>
        <v>42613</v>
      </c>
      <c r="AC15" s="100">
        <f>_xll.qlDayCounterYearFraction(DayCounter,SettlementDate,AB15,,,Trigger)</f>
        <v>4.4444444444444446E-2</v>
      </c>
      <c r="AD15" s="112">
        <f t="shared" si="0"/>
        <v>-3.4010308891797164E-4</v>
      </c>
      <c r="AE15" s="112">
        <f t="shared" si="1"/>
        <v>-3.3916706444349126E-4</v>
      </c>
      <c r="AF15" s="112">
        <f t="shared" si="2"/>
        <v>-3.3699764518439664E-4</v>
      </c>
    </row>
    <row r="16" spans="1:32" ht="12.1" customHeight="1" x14ac:dyDescent="0.2">
      <c r="C16" s="113" t="s">
        <v>39</v>
      </c>
      <c r="D16" s="98">
        <f>SettlementDate</f>
        <v>42597</v>
      </c>
      <c r="E16" s="114">
        <f>_xll.qlCalendarAdvance(Calendar,SettlementDate,C16,"Following",,Trigger)</f>
        <v>42604</v>
      </c>
      <c r="F16" s="100">
        <f>_xll.qlDayCounterYearFraction(DayCounter,D16,E16,,,Trigger)</f>
        <v>1.9444444444444445E-2</v>
      </c>
      <c r="G16" s="115">
        <f>_xll.qlYieldTSDiscount(Discounting,D16,,AllTriggers)</f>
        <v>1.0000411124843798</v>
      </c>
      <c r="H16" s="116">
        <f>_xll.qlYieldTSDiscount(Discounting,E16,,AllTriggers)</f>
        <v>1.0001066472505087</v>
      </c>
      <c r="I16" s="112">
        <f t="shared" ref="I16:I19" si="5">(G16/H16-1)/F16</f>
        <v>-3.3699999996812074E-3</v>
      </c>
      <c r="J16" s="112">
        <f t="shared" ref="J16:J19" si="6">((1+I16*F16)*EXP($S$13*F16)-1)/F16</f>
        <v>-3.7100796779051693E-3</v>
      </c>
      <c r="K16" s="112">
        <f t="shared" ref="K16:K19" si="7">((1+F16*I16)*EXP($S$10*F16+0.5*$S$9*F16^2)-1)/F16</f>
        <v>-3.7325426397786083E-3</v>
      </c>
      <c r="L16" s="112">
        <f t="shared" ref="L16:L19" si="8">((1+F16*I16)*EXP($S$5*F16+0.5*$S$4*F16^2+1/3*$S$3*F16^3)-1)/F16</f>
        <v>-3.7427011330994275E-3</v>
      </c>
      <c r="AB16" s="114">
        <f>_xll.qlCalendarAdvance(Calendar,AB15,"1d","mf",,Trigger)</f>
        <v>42614</v>
      </c>
      <c r="AC16" s="100">
        <f>_xll.qlDayCounterYearFraction(DayCounter,SettlementDate,AB16,,,Trigger)</f>
        <v>4.7222222222222221E-2</v>
      </c>
      <c r="AD16" s="112">
        <f t="shared" si="0"/>
        <v>-3.4010308891797164E-4</v>
      </c>
      <c r="AE16" s="112">
        <f t="shared" si="1"/>
        <v>-3.3729501549453045E-4</v>
      </c>
      <c r="AF16" s="112">
        <f t="shared" si="2"/>
        <v>-3.344528494965528E-4</v>
      </c>
    </row>
    <row r="17" spans="3:32" ht="12.1" customHeight="1" x14ac:dyDescent="0.2">
      <c r="C17" s="113" t="s">
        <v>40</v>
      </c>
      <c r="D17" s="98">
        <f t="shared" si="4"/>
        <v>42597</v>
      </c>
      <c r="E17" s="114">
        <f>_xll.qlCalendarAdvance(Calendar,SettlementDate,C17,"Following",,Trigger)</f>
        <v>42611</v>
      </c>
      <c r="F17" s="100">
        <f>_xll.qlDayCounterYearFraction(DayCounter,D17,E17,,,Trigger)</f>
        <v>3.888888888888889E-2</v>
      </c>
      <c r="G17" s="115">
        <f>_xll.qlYieldTSDiscount(Discounting,D17,,AllTriggers)</f>
        <v>1.0000411124843798</v>
      </c>
      <c r="H17" s="116">
        <f>_xll.qlYieldTSDiscount(Discounting,E17,,AllTriggers)</f>
        <v>1.0001718015997887</v>
      </c>
      <c r="I17" s="112">
        <f t="shared" si="5"/>
        <v>-3.3599999999957475E-3</v>
      </c>
      <c r="J17" s="112">
        <f t="shared" si="6"/>
        <v>-3.7000563999404052E-3</v>
      </c>
      <c r="K17" s="112">
        <f t="shared" si="7"/>
        <v>-3.7159665214292481E-3</v>
      </c>
      <c r="L17" s="112">
        <f t="shared" si="8"/>
        <v>-3.7222622178534337E-3</v>
      </c>
      <c r="AB17" s="114">
        <f>_xll.qlCalendarAdvance(Calendar,AB16,"1d","mf",,Trigger)</f>
        <v>42615</v>
      </c>
      <c r="AC17" s="100">
        <f>_xll.qlDayCounterYearFraction(DayCounter,SettlementDate,AB17,,,Trigger)</f>
        <v>0.05</v>
      </c>
      <c r="AD17" s="112">
        <f t="shared" si="0"/>
        <v>-3.4010308891797164E-4</v>
      </c>
      <c r="AE17" s="112">
        <f t="shared" si="1"/>
        <v>-3.3542296654556964E-4</v>
      </c>
      <c r="AF17" s="112">
        <f t="shared" si="2"/>
        <v>-3.319534075214426E-4</v>
      </c>
    </row>
    <row r="18" spans="3:32" ht="12.1" customHeight="1" x14ac:dyDescent="0.2">
      <c r="C18" s="113" t="s">
        <v>41</v>
      </c>
      <c r="D18" s="98">
        <f t="shared" si="4"/>
        <v>42597</v>
      </c>
      <c r="E18" s="114">
        <f>_xll.qlCalendarAdvance(Calendar,SettlementDate,C18,"Following",,Trigger)</f>
        <v>42618</v>
      </c>
      <c r="F18" s="100">
        <f>_xll.qlDayCounterYearFraction(DayCounter,D18,E18,,,Trigger)</f>
        <v>5.8333333333333334E-2</v>
      </c>
      <c r="G18" s="115">
        <f>_xll.qlYieldTSDiscount(Discounting,D18,,AllTriggers)</f>
        <v>1.0000411124843798</v>
      </c>
      <c r="H18" s="116">
        <f>_xll.qlYieldTSDiscount(Discounting,E18,,AllTriggers)</f>
        <v>1.0002365753818188</v>
      </c>
      <c r="I18" s="112">
        <f t="shared" si="5"/>
        <v>-3.3499999999962527E-3</v>
      </c>
      <c r="J18" s="112">
        <f t="shared" si="6"/>
        <v>-3.69003325407188E-3</v>
      </c>
      <c r="K18" s="112">
        <f t="shared" si="7"/>
        <v>-3.6993914814515655E-3</v>
      </c>
      <c r="L18" s="112">
        <f t="shared" si="8"/>
        <v>-3.7025655559424259E-3</v>
      </c>
      <c r="AB18" s="114">
        <f>_xll.qlCalendarAdvance(Calendar,AB17,"1d","mf",,Trigger)</f>
        <v>42618</v>
      </c>
      <c r="AC18" s="100">
        <f>_xll.qlDayCounterYearFraction(DayCounter,SettlementDate,AB18,,,Trigger)</f>
        <v>5.8333333333333334E-2</v>
      </c>
      <c r="AD18" s="112">
        <f t="shared" si="0"/>
        <v>-3.4010308891797164E-4</v>
      </c>
      <c r="AE18" s="112">
        <f t="shared" si="1"/>
        <v>-3.2980681969868716E-4</v>
      </c>
      <c r="AF18" s="112">
        <f t="shared" si="2"/>
        <v>-3.2472720387251433E-4</v>
      </c>
    </row>
    <row r="19" spans="3:32" ht="12.1" customHeight="1" x14ac:dyDescent="0.2">
      <c r="C19" s="117" t="s">
        <v>35</v>
      </c>
      <c r="D19" s="103">
        <f t="shared" si="4"/>
        <v>42597</v>
      </c>
      <c r="E19" s="118">
        <f>_xll.qlCalendarAdvance(Calendar,SettlementDate,C19,"mf",TRUE,Trigger)</f>
        <v>42628</v>
      </c>
      <c r="F19" s="105">
        <f>_xll.qlDayCounterYearFraction(DayCounter,D19,E19,,,Trigger)</f>
        <v>8.611111111111111E-2</v>
      </c>
      <c r="G19" s="119">
        <f>_xll.qlYieldTSDiscount(Discounting,D19,,AllTriggers)</f>
        <v>1.0000411124843798</v>
      </c>
      <c r="H19" s="120">
        <f>_xll.qlYieldTSDiscount(Discounting,E19,,AllTriggers)</f>
        <v>1.0003296798100809</v>
      </c>
      <c r="I19" s="121">
        <f t="shared" si="5"/>
        <v>-3.3500000001334702E-3</v>
      </c>
      <c r="J19" s="121">
        <f t="shared" si="6"/>
        <v>-3.6900000000013537E-3</v>
      </c>
      <c r="K19" s="121">
        <f t="shared" si="7"/>
        <v>-3.6900000000013537E-3</v>
      </c>
      <c r="L19" s="121">
        <f t="shared" si="8"/>
        <v>-3.6900000000013537E-3</v>
      </c>
      <c r="AB19" s="114">
        <f>_xll.qlCalendarAdvance(Calendar,AB18,"1d","mf",,Trigger)</f>
        <v>42619</v>
      </c>
      <c r="AC19" s="100">
        <f>_xll.qlDayCounterYearFraction(DayCounter,SettlementDate,AB19,,,Trigger)</f>
        <v>6.1111111111111109E-2</v>
      </c>
      <c r="AD19" s="112">
        <f t="shared" si="0"/>
        <v>-3.4010308891797164E-4</v>
      </c>
      <c r="AE19" s="112">
        <f t="shared" si="1"/>
        <v>-3.279347707497263E-4</v>
      </c>
      <c r="AF19" s="112">
        <f t="shared" si="2"/>
        <v>-3.224091767483389E-4</v>
      </c>
    </row>
    <row r="20" spans="3:32" ht="12.1" customHeight="1" x14ac:dyDescent="0.2">
      <c r="AB20" s="114">
        <f>_xll.qlCalendarAdvance(Calendar,AB19,"1d","mf",,Trigger)</f>
        <v>42620</v>
      </c>
      <c r="AC20" s="100">
        <f>_xll.qlDayCounterYearFraction(DayCounter,SettlementDate,AB20,,,Trigger)</f>
        <v>6.3888888888888884E-2</v>
      </c>
      <c r="AD20" s="112">
        <f t="shared" si="0"/>
        <v>-3.4010308891797164E-4</v>
      </c>
      <c r="AE20" s="112">
        <f t="shared" si="1"/>
        <v>-3.2606272180076549E-4</v>
      </c>
      <c r="AF20" s="112">
        <f t="shared" si="2"/>
        <v>-3.2013650333689723E-4</v>
      </c>
    </row>
    <row r="21" spans="3:32" ht="12.1" customHeight="1" x14ac:dyDescent="0.2">
      <c r="C21" s="87" t="s">
        <v>106</v>
      </c>
      <c r="AB21" s="114">
        <f>_xll.qlCalendarAdvance(Calendar,AB20,"1d","mf",,Trigger)</f>
        <v>42621</v>
      </c>
      <c r="AC21" s="100">
        <f>_xll.qlDayCounterYearFraction(DayCounter,SettlementDate,AB21,,,Trigger)</f>
        <v>6.6666666666666666E-2</v>
      </c>
      <c r="AD21" s="112">
        <f t="shared" si="0"/>
        <v>-3.4010308891797164E-4</v>
      </c>
      <c r="AE21" s="112">
        <f t="shared" si="1"/>
        <v>-3.2419067285180468E-4</v>
      </c>
      <c r="AF21" s="112">
        <f t="shared" si="2"/>
        <v>-3.1790918363818914E-4</v>
      </c>
    </row>
    <row r="22" spans="3:32" ht="12.1" customHeight="1" x14ac:dyDescent="0.2">
      <c r="C22" s="124" t="s">
        <v>90</v>
      </c>
      <c r="AB22" s="114">
        <f>_xll.qlCalendarAdvance(Calendar,AB21,"1d","mf",,Trigger)</f>
        <v>42622</v>
      </c>
      <c r="AC22" s="100">
        <f>_xll.qlDayCounterYearFraction(DayCounter,SettlementDate,AB22,,,Trigger)</f>
        <v>6.9444444444444448E-2</v>
      </c>
      <c r="AD22" s="112">
        <f t="shared" si="0"/>
        <v>-3.4010308891797164E-4</v>
      </c>
      <c r="AE22" s="112">
        <f t="shared" si="1"/>
        <v>-3.2231862390284382E-4</v>
      </c>
      <c r="AF22" s="112">
        <f t="shared" si="2"/>
        <v>-3.1572721765221479E-4</v>
      </c>
    </row>
    <row r="23" spans="3:32" ht="12.1" customHeight="1" x14ac:dyDescent="0.2">
      <c r="C23" s="112">
        <f>IF($C$22="FLAT",J15,IF($C$22="linear",K15,L15))</f>
        <v>-4.0382725161824951E-3</v>
      </c>
      <c r="AB23" s="114">
        <f>_xll.qlCalendarAdvance(Calendar,AB22,"1d","mf",,Trigger)</f>
        <v>42625</v>
      </c>
      <c r="AC23" s="100">
        <f>_xll.qlDayCounterYearFraction(DayCounter,SettlementDate,AB23,,,Trigger)</f>
        <v>7.7777777777777779E-2</v>
      </c>
      <c r="AD23" s="112">
        <f t="shared" si="0"/>
        <v>-3.4010308891797164E-4</v>
      </c>
      <c r="AE23" s="112">
        <f t="shared" si="1"/>
        <v>-3.1670247705596133E-4</v>
      </c>
      <c r="AF23" s="112">
        <f t="shared" si="2"/>
        <v>-3.0945344197069388E-4</v>
      </c>
    </row>
    <row r="24" spans="3:32" ht="12.1" customHeight="1" x14ac:dyDescent="0.2">
      <c r="C24" s="112">
        <f>IF($C$22="FLAT",J16,IF($C$22="linear",K16,L16))</f>
        <v>-3.7427011330994275E-3</v>
      </c>
      <c r="AB24" s="114">
        <f>_xll.qlCalendarAdvance(Calendar,AB23,"1d","mf",,Trigger)</f>
        <v>42626</v>
      </c>
      <c r="AC24" s="100">
        <f>_xll.qlDayCounterYearFraction(DayCounter,SettlementDate,AB24,,,Trigger)</f>
        <v>8.0555555555555561E-2</v>
      </c>
      <c r="AD24" s="112">
        <f t="shared" si="0"/>
        <v>-3.4010308891797164E-4</v>
      </c>
      <c r="AE24" s="112">
        <f t="shared" ref="AE24:AE26" si="9">$S$10+$S$9*AC24</f>
        <v>-3.1483042810700053E-4</v>
      </c>
      <c r="AF24" s="112">
        <f t="shared" ref="AF24:AF26" si="10">($S$5+$S$4*AC24+$S$3*AC24^2)</f>
        <v>-3.0745289083565426E-4</v>
      </c>
    </row>
    <row r="25" spans="3:32" ht="12.1" customHeight="1" x14ac:dyDescent="0.2">
      <c r="C25" s="112">
        <f>IF($C$22="FLAT",J17,IF($C$22="linear",K17,L17))</f>
        <v>-3.7222622178534337E-3</v>
      </c>
      <c r="AB25" s="114">
        <f>_xll.qlCalendarAdvance(Calendar,AB24,"1d","mf",,Trigger)</f>
        <v>42627</v>
      </c>
      <c r="AC25" s="100">
        <f>_xll.qlDayCounterYearFraction(DayCounter,SettlementDate,AB25,,,Trigger)</f>
        <v>8.3333333333333329E-2</v>
      </c>
      <c r="AD25" s="112">
        <f t="shared" si="0"/>
        <v>-3.4010308891797164E-4</v>
      </c>
      <c r="AE25" s="112">
        <f t="shared" si="9"/>
        <v>-3.1295837915803966E-4</v>
      </c>
      <c r="AF25" s="112">
        <f t="shared" si="10"/>
        <v>-3.0549769341334839E-4</v>
      </c>
    </row>
    <row r="26" spans="3:32" ht="12.1" customHeight="1" x14ac:dyDescent="0.2">
      <c r="C26" s="112">
        <f>IF($C$22="FLAT",J18,IF($C$22="linear",K18,L18))</f>
        <v>-3.7025655559424259E-3</v>
      </c>
      <c r="AB26" s="118">
        <f>_xll.qlCalendarAdvance(Calendar,AB25,"1d","mf",,Trigger)</f>
        <v>42628</v>
      </c>
      <c r="AC26" s="105">
        <f>_xll.qlDayCounterYearFraction(DayCounter,SettlementDate,AB26,,,Trigger)</f>
        <v>8.611111111111111E-2</v>
      </c>
      <c r="AD26" s="121">
        <f t="shared" si="0"/>
        <v>-3.4010308891797164E-4</v>
      </c>
      <c r="AE26" s="121">
        <f t="shared" si="9"/>
        <v>-3.1108633020907885E-4</v>
      </c>
      <c r="AF26" s="121">
        <f t="shared" si="10"/>
        <v>-3.0358784970377611E-4</v>
      </c>
    </row>
    <row r="27" spans="3:32" ht="12.1" customHeight="1" x14ac:dyDescent="0.2">
      <c r="C27" s="121">
        <f>IF($C$22="FLAT",J19,IF($C$22="linear",K19,L19))</f>
        <v>-3.6900000000013537E-3</v>
      </c>
    </row>
    <row r="28" spans="3:32" ht="12.1" customHeight="1" x14ac:dyDescent="0.2"/>
    <row r="29" spans="3:32" ht="12.1" customHeight="1" x14ac:dyDescent="0.2"/>
    <row r="30" spans="3:32" ht="12.1" customHeight="1" x14ac:dyDescent="0.2"/>
    <row r="31" spans="3:32" ht="12.1" customHeight="1" x14ac:dyDescent="0.2"/>
    <row r="32" spans="3:32" ht="12.1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60" customWidth="1"/>
    <col min="3" max="5" width="22.85546875" style="60" customWidth="1"/>
    <col min="6" max="7" width="14.140625" style="60" hidden="1" customWidth="1" outlineLevel="1"/>
    <col min="8" max="8" width="8.140625" style="60" hidden="1" customWidth="1" outlineLevel="1"/>
    <col min="9" max="9" width="10.42578125" style="60" hidden="1" customWidth="1" outlineLevel="1"/>
    <col min="10" max="10" width="10.42578125" style="60" bestFit="1" customWidth="1" collapsed="1"/>
    <col min="11" max="12" width="14.140625" style="60" bestFit="1" customWidth="1"/>
    <col min="13" max="16" width="10.42578125" style="60" bestFit="1" customWidth="1"/>
    <col min="17" max="17" width="10.85546875" style="60" customWidth="1"/>
    <col min="18" max="18" width="13.140625" style="60" customWidth="1"/>
    <col min="19" max="21" width="6.85546875" style="60" customWidth="1"/>
    <col min="22" max="22" width="2.28515625" style="60" bestFit="1" customWidth="1"/>
    <col min="23" max="23" width="10.85546875" style="60" customWidth="1"/>
    <col min="24" max="24" width="2.28515625" style="60" bestFit="1" customWidth="1"/>
    <col min="25" max="25" width="10.85546875" style="60" customWidth="1"/>
    <col min="26" max="26" width="12.42578125" style="60" bestFit="1" customWidth="1"/>
    <col min="27" max="29" width="9.28515625" style="60" bestFit="1" customWidth="1"/>
    <col min="30" max="31" width="9.42578125" style="60"/>
    <col min="32" max="32" width="20.28515625" style="60" bestFit="1" customWidth="1"/>
    <col min="33" max="33" width="8.140625" style="60" bestFit="1" customWidth="1"/>
    <col min="34" max="35" width="9.42578125" style="60" bestFit="1" customWidth="1"/>
    <col min="36" max="36" width="12.140625" style="60" customWidth="1"/>
    <col min="37" max="16384" width="9.42578125" style="60"/>
  </cols>
  <sheetData>
    <row r="2" spans="1:36" ht="19.5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.1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42597</v>
      </c>
      <c r="E3" s="93">
        <f>_xll.qlInterestRateIndexMaturity($D$10,D3)</f>
        <v>42689</v>
      </c>
      <c r="F3" s="127">
        <f>_xll.qlYieldTSDiscount(Discounting,D3,,AllTriggers)</f>
        <v>1.0000411124843798</v>
      </c>
      <c r="G3" s="127">
        <f>_xll.qlYieldTSDiscount(Discounting,E3,,AllTriggers)</f>
        <v>1.0009346411509898</v>
      </c>
      <c r="H3" s="128">
        <f>_xll.qlDayCounterYearFraction(DayCounter,D3,E3,,,Trigger)</f>
        <v>0.25555555555555554</v>
      </c>
      <c r="I3" s="129">
        <f>(F3/G3-1)/H3</f>
        <v>-3.4931516782124223E-3</v>
      </c>
      <c r="J3" s="94">
        <f>'Delta 3M'!P3</f>
        <v>1.2868981382285608E-4</v>
      </c>
      <c r="K3" s="95">
        <f>_xll.qlDayCounterYearFraction(DayCounter,SettlementDate,D3,,,Trigger)</f>
        <v>0</v>
      </c>
      <c r="L3" s="95">
        <f>_xll.qlDayCounterYearFraction(DayCounter,SettlementDate,E3,,,Trigger)</f>
        <v>0.25555555555555554</v>
      </c>
      <c r="M3" s="95">
        <f>L3-K3</f>
        <v>0.25555555555555554</v>
      </c>
      <c r="N3" s="95">
        <f>(L3^2-K3^2)/2</f>
        <v>3.2654320987654313E-2</v>
      </c>
      <c r="O3" s="95">
        <f>(L3^3-K3^3)/3</f>
        <v>5.5633287608596238E-3</v>
      </c>
      <c r="P3" s="96" t="b">
        <f>IF(D12="fixing",TRUE,FALSE)</f>
        <v>0</v>
      </c>
      <c r="R3" s="327" t="s">
        <v>90</v>
      </c>
      <c r="S3" s="72">
        <f t="array" ref="S3:S5">_xll.ohFilter(O3:O7,P3:P7)</f>
        <v>5.9340420667581177E-3</v>
      </c>
      <c r="T3" s="78">
        <f t="array" ref="T3:T5">_xll.ohFilter(N3:N7,P3:P7)</f>
        <v>3.4074074074074083E-2</v>
      </c>
      <c r="U3" s="73">
        <f t="array" ref="U3:U5">_xll.ohFilter(M3:M7,P3:P7)</f>
        <v>0.25555555555555559</v>
      </c>
      <c r="V3" s="79"/>
      <c r="W3" s="74">
        <f t="array" ref="W3:W5">MMULT(AA3:AC5,Y3:Y5)</f>
        <v>3.9923767044836717E-4</v>
      </c>
      <c r="X3" s="80"/>
      <c r="Y3" s="75">
        <f t="array" ref="Y3:Y5">_xll.ohFilter(J3:J7,P3:P7)</f>
        <v>1.1716412394814174E-4</v>
      </c>
      <c r="AA3" s="72">
        <f t="array" ref="AA3:AC5">MINVERSE(S3:U5)</f>
        <v>229.7607902537039</v>
      </c>
      <c r="AB3" s="78">
        <v>-513.47350696374303</v>
      </c>
      <c r="AC3" s="73">
        <v>278.13148293869409</v>
      </c>
      <c r="AF3" s="109">
        <f>SettlementDate</f>
        <v>42597</v>
      </c>
      <c r="AG3" s="100">
        <f>_xll.qlDayCounterYearFraction(DayCounter,SettlementDate,AF3,,,Trigger)</f>
        <v>0</v>
      </c>
      <c r="AH3" s="125">
        <f t="shared" ref="AH3:AH65" si="0">$W$13</f>
        <v>4.5846831110142415E-4</v>
      </c>
      <c r="AI3" s="125">
        <f t="shared" ref="AI3:AI65" si="1">$W$10+$W$9*AG3</f>
        <v>3.6860145429353094E-4</v>
      </c>
      <c r="AJ3" s="125">
        <f t="shared" ref="AJ3:AJ34" si="2">($W$5+$W$4*AG3+$W$3*AG3^2)</f>
        <v>3.7856221630131349E-4</v>
      </c>
    </row>
    <row r="4" spans="1:36" ht="12.1" customHeight="1" x14ac:dyDescent="0.2">
      <c r="A4" s="272" t="str">
        <f>IF(_xll.qlIMMIsIMMdate(D4,FALSE),_xll.qlIMMcode(D4),"0")</f>
        <v>Q6</v>
      </c>
      <c r="B4" s="61" t="e">
        <f>A4+SUBSTITUTE($D$9,"M","")</f>
        <v>#VALUE!</v>
      </c>
      <c r="C4" s="97" t="e">
        <f>"Delta("&amp;A4&amp;"M,"&amp;B4&amp;"M)extrap"</f>
        <v>#VALUE!</v>
      </c>
      <c r="D4" s="98">
        <f>IF((_xll.qlIMMNextDate(SettlementDate-1,FALSE)-SettlementDate)&lt;7,_xll.qlIMMNextDate(SettlementDate-1,FALSE),SettlementDate)</f>
        <v>42599</v>
      </c>
      <c r="E4" s="98">
        <f>_xll.qlInterestRateIndexMaturity($D$10,D4)</f>
        <v>42691</v>
      </c>
      <c r="F4" s="130">
        <f>_xll.qlYieldTSDiscount(Discounting,D4,,AllTriggers)</f>
        <v>1.00006113355391</v>
      </c>
      <c r="G4" s="130">
        <f>_xll.qlYieldTSDiscount(Discounting,E4,,AllTriggers)</f>
        <v>1.0009548389907212</v>
      </c>
      <c r="H4" s="131">
        <f>_xll.qlDayCounterYearFraction(DayCounter,D4,E4,,,Trigger)</f>
        <v>0.25555555555555554</v>
      </c>
      <c r="I4" s="132">
        <f t="shared" ref="I4:I7" si="3">(F4/G4-1)/H4</f>
        <v>-3.4937722410400686E-3</v>
      </c>
      <c r="J4" s="99">
        <f>LN((1+(_xll.qlInterpolationInterpolate(B3Minterpolation,D4,TRUE,AllTriggers)+I4)*H4)/(1+I4*H4))</f>
        <v>1.1716412394814174E-4</v>
      </c>
      <c r="K4" s="100">
        <f>_xll.qlDayCounterYearFraction(DayCounter,SettlementDate,D4,,,Trigger)</f>
        <v>5.5555555555555558E-3</v>
      </c>
      <c r="L4" s="100">
        <f>_xll.qlDayCounterYearFraction(DayCounter,SettlementDate,E4,,,Trigger)</f>
        <v>0.26111111111111113</v>
      </c>
      <c r="M4" s="100">
        <f>L4-K4</f>
        <v>0.25555555555555559</v>
      </c>
      <c r="N4" s="100">
        <f>(L4^2-K4^2)/2</f>
        <v>3.4074074074074083E-2</v>
      </c>
      <c r="O4" s="100">
        <f>(L4^3-K4^3)/3</f>
        <v>5.9340420667581177E-3</v>
      </c>
      <c r="P4" s="101" t="b">
        <f>IF(D12="fixing",FALSE,TRUE)</f>
        <v>1</v>
      </c>
      <c r="R4" s="327"/>
      <c r="S4" s="72">
        <v>1.4621191986739827E-2</v>
      </c>
      <c r="T4" s="78">
        <v>5.7928240740740745E-2</v>
      </c>
      <c r="U4" s="73">
        <v>0.25277777777777777</v>
      </c>
      <c r="V4" s="81" t="s">
        <v>32</v>
      </c>
      <c r="W4" s="74">
        <v>5.2976797780623572E-4</v>
      </c>
      <c r="X4" s="81" t="s">
        <v>33</v>
      </c>
      <c r="Y4" s="75">
        <v>1.3221797337033573E-4</v>
      </c>
      <c r="AA4" s="72">
        <v>-123.8379308092575</v>
      </c>
      <c r="AB4" s="78">
        <v>226.78413224231977</v>
      </c>
      <c r="AC4" s="73">
        <v>-100.4811565173849</v>
      </c>
      <c r="AF4" s="114">
        <f>_xll.qlCalendarAdvance(Calendar,AF3,"1d","mf",,Trigger)</f>
        <v>42598</v>
      </c>
      <c r="AG4" s="100">
        <f>_xll.qlDayCounterYearFraction(DayCounter,SettlementDate,AF4,,,Trigger)</f>
        <v>2.7777777777777779E-3</v>
      </c>
      <c r="AH4" s="112">
        <f t="shared" si="0"/>
        <v>4.5846831110142415E-4</v>
      </c>
      <c r="AI4" s="112">
        <f t="shared" si="1"/>
        <v>3.7047368047702869E-4</v>
      </c>
      <c r="AJ4" s="112">
        <f t="shared" si="2"/>
        <v>3.8003687455502252E-4</v>
      </c>
    </row>
    <row r="5" spans="1:36" ht="12.1" customHeight="1" x14ac:dyDescent="0.2">
      <c r="A5" s="62">
        <f>MONTH(D5)</f>
        <v>9</v>
      </c>
      <c r="B5" s="61">
        <f>MONTH(E5)</f>
        <v>12</v>
      </c>
      <c r="C5" s="97" t="str">
        <f>"Delta("&amp;A5&amp;"M,"&amp;B5&amp;"M)"</f>
        <v>Delta(9M,12M)</v>
      </c>
      <c r="D5" s="98">
        <f>_xll.qlIMMNextDate(D4,FALSE)</f>
        <v>42634</v>
      </c>
      <c r="E5" s="98">
        <f>_xll.qlInterestRateIndexMaturity($D$10,D5)</f>
        <v>42725</v>
      </c>
      <c r="F5" s="130">
        <f>_xll.qlYieldTSDiscount(Discounting,D5,,AllTriggers)</f>
        <v>1.0003868426733862</v>
      </c>
      <c r="G5" s="130">
        <f>_xll.qlYieldTSDiscount(Discounting,E5,,AllTriggers)</f>
        <v>1.0013082447839083</v>
      </c>
      <c r="H5" s="131">
        <f>_xll.qlDayCounterYearFraction(DayCounter,D5,E5,,,Trigger)</f>
        <v>0.25277777777777777</v>
      </c>
      <c r="I5" s="132">
        <f t="shared" si="3"/>
        <v>-3.6403447883363847E-3</v>
      </c>
      <c r="J5" s="99">
        <f>LN((1+(_xll.qlInterpolationInterpolate(B3Minterpolation,D5,TRUE,AllTriggers)+I5)*H5)/(1+I5*H5))</f>
        <v>1.3221797337033573E-4</v>
      </c>
      <c r="K5" s="100">
        <f>_xll.qlDayCounterYearFraction(DayCounter,SettlementDate,D5,,,Trigger)</f>
        <v>0.10277777777777777</v>
      </c>
      <c r="L5" s="100">
        <f>_xll.qlDayCounterYearFraction(DayCounter,SettlementDate,E5,,,Trigger)</f>
        <v>0.35555555555555557</v>
      </c>
      <c r="M5" s="100">
        <f>L5-K5</f>
        <v>0.25277777777777777</v>
      </c>
      <c r="N5" s="100">
        <f>(L5^2-K5^2)/2</f>
        <v>5.7928240740740745E-2</v>
      </c>
      <c r="O5" s="100">
        <f>(L5^3-K5^3)/3</f>
        <v>1.4621191986739827E-2</v>
      </c>
      <c r="P5" s="101" t="b">
        <v>1</v>
      </c>
      <c r="R5" s="327"/>
      <c r="S5" s="72">
        <v>2.5686356881572933E-2</v>
      </c>
      <c r="T5" s="78">
        <v>7.8796296296296309E-2</v>
      </c>
      <c r="U5" s="73">
        <v>0.25555555555555554</v>
      </c>
      <c r="V5" s="62"/>
      <c r="W5" s="74">
        <v>3.7856221630131349E-4</v>
      </c>
      <c r="X5" s="81"/>
      <c r="Y5" s="75">
        <v>1.4874239333043882E-4</v>
      </c>
      <c r="AA5" s="72">
        <v>15.089684215764651</v>
      </c>
      <c r="AB5" s="78">
        <v>-18.314944944889881</v>
      </c>
      <c r="AC5" s="73">
        <v>6.9392287188546886</v>
      </c>
      <c r="AF5" s="114">
        <f>_xll.qlCalendarAdvance(Calendar,AF4,"1d","mf",,Trigger)</f>
        <v>42599</v>
      </c>
      <c r="AG5" s="100">
        <f>_xll.qlDayCounterYearFraction(DayCounter,SettlementDate,AF5,,,Trigger)</f>
        <v>5.5555555555555558E-3</v>
      </c>
      <c r="AH5" s="112">
        <f t="shared" si="0"/>
        <v>4.5846831110142415E-4</v>
      </c>
      <c r="AI5" s="112">
        <f t="shared" si="1"/>
        <v>3.723459066605265E-4</v>
      </c>
      <c r="AJ5" s="112">
        <f t="shared" si="2"/>
        <v>3.8151769388389283E-4</v>
      </c>
    </row>
    <row r="6" spans="1:36" ht="12.1" customHeight="1" x14ac:dyDescent="0.2">
      <c r="A6" s="62">
        <f t="shared" ref="A6:A7" si="4">MONTH(D6)</f>
        <v>10</v>
      </c>
      <c r="B6" s="61">
        <f t="shared" ref="B6:B7" si="5">MONTH(E6)</f>
        <v>1</v>
      </c>
      <c r="C6" s="97" t="str">
        <f t="shared" ref="C6:C7" si="6">"Delta("&amp;A6&amp;"M,"&amp;B6&amp;"M)"</f>
        <v>Delta(10M,1M)</v>
      </c>
      <c r="D6" s="98">
        <f>_xll.qlIMMNextDate(D5,FALSE)</f>
        <v>42662</v>
      </c>
      <c r="E6" s="98">
        <f>_xll.qlInterestRateIndexMaturity($D$10,D6)</f>
        <v>42754</v>
      </c>
      <c r="F6" s="130">
        <f>_xll.qlYieldTSDiscount(Discounting,D6,,AllTriggers)</f>
        <v>1.000665226005014</v>
      </c>
      <c r="G6" s="130">
        <f>_xll.qlYieldTSDiscount(Discounting,E6,,AllTriggers)</f>
        <v>1.0016292690393831</v>
      </c>
      <c r="H6" s="131">
        <f>_xll.qlDayCounterYearFraction(DayCounter,D6,E6,,,Trigger)</f>
        <v>0.25555555555555554</v>
      </c>
      <c r="I6" s="132">
        <f t="shared" si="3"/>
        <v>-3.7662061453324698E-3</v>
      </c>
      <c r="J6" s="99">
        <f>LN((1+(_xll.qlInterpolationInterpolate(B3Minterpolation,D6,TRUE,AllTriggers)+I6)*H6)/(1+I6*H6))</f>
        <v>1.4874239333043882E-4</v>
      </c>
      <c r="K6" s="100">
        <f>_xll.qlDayCounterYearFraction(DayCounter,SettlementDate,D6,,,Trigger)</f>
        <v>0.18055555555555555</v>
      </c>
      <c r="L6" s="100">
        <f>_xll.qlDayCounterYearFraction(DayCounter,SettlementDate,E6,,,Trigger)</f>
        <v>0.43611111111111112</v>
      </c>
      <c r="M6" s="100">
        <f>L6-K6</f>
        <v>0.25555555555555554</v>
      </c>
      <c r="N6" s="100">
        <f>(L6^2-K6^2)/2</f>
        <v>7.8796296296296309E-2</v>
      </c>
      <c r="O6" s="100">
        <f>(L6^3-K6^3)/3</f>
        <v>2.5686356881572933E-2</v>
      </c>
      <c r="P6" s="101" t="b">
        <v>1</v>
      </c>
      <c r="W6" s="76"/>
      <c r="X6" s="69"/>
      <c r="Y6" s="70"/>
      <c r="AF6" s="114">
        <f>_xll.qlCalendarAdvance(Calendar,AF5,"1d","mf",,Trigger)</f>
        <v>42600</v>
      </c>
      <c r="AG6" s="100">
        <f>_xll.qlDayCounterYearFraction(DayCounter,SettlementDate,AF6,,,Trigger)</f>
        <v>8.3333333333333332E-3</v>
      </c>
      <c r="AH6" s="112">
        <f t="shared" si="0"/>
        <v>4.5846831110142415E-4</v>
      </c>
      <c r="AI6" s="112">
        <f t="shared" si="1"/>
        <v>3.7421813284402425E-4</v>
      </c>
      <c r="AJ6" s="112">
        <f t="shared" si="2"/>
        <v>3.8300467428792437E-4</v>
      </c>
    </row>
    <row r="7" spans="1:36" ht="12.1" customHeight="1" x14ac:dyDescent="0.2">
      <c r="A7" s="62">
        <f t="shared" si="4"/>
        <v>11</v>
      </c>
      <c r="B7" s="61">
        <f t="shared" si="5"/>
        <v>2</v>
      </c>
      <c r="C7" s="102" t="str">
        <f t="shared" si="6"/>
        <v>Delta(11M,2M)</v>
      </c>
      <c r="D7" s="103">
        <f>_xll.qlIMMNextDate(D6,FALSE)</f>
        <v>42690</v>
      </c>
      <c r="E7" s="103">
        <f>_xll.qlInterestRateIndexMaturity($D$10,D7)</f>
        <v>42782</v>
      </c>
      <c r="F7" s="133">
        <f>_xll.qlYieldTSDiscount(Discounting,D7,,AllTriggers)</f>
        <v>1.0009447343165769</v>
      </c>
      <c r="G7" s="133">
        <f>_xll.qlYieldTSDiscount(Discounting,E7,,AllTriggers)</f>
        <v>1.0019505880286121</v>
      </c>
      <c r="H7" s="134">
        <f>_xll.qlDayCounterYearFraction(DayCounter,D7,E7,,,Trigger)</f>
        <v>0.25555555555555554</v>
      </c>
      <c r="I7" s="135">
        <f t="shared" si="3"/>
        <v>-3.9282868386834808E-3</v>
      </c>
      <c r="J7" s="104">
        <f>LN((1+(_xll.qlInterpolationInterpolate(B3Minterpolation,D7,TRUE,AllTriggers)+I7)*H7)/(1+I7*H7))</f>
        <v>1.7005763837156165E-4</v>
      </c>
      <c r="K7" s="105">
        <f>_xll.qlDayCounterYearFraction(DayCounter,SettlementDate,D7,,,Trigger)</f>
        <v>0.25833333333333336</v>
      </c>
      <c r="L7" s="105">
        <f>_xll.qlDayCounterYearFraction(DayCounter,SettlementDate,E7,,,Trigger)</f>
        <v>0.51388888888888884</v>
      </c>
      <c r="M7" s="105">
        <f>L7-K7</f>
        <v>0.25555555555555548</v>
      </c>
      <c r="N7" s="105">
        <f>(L7^2-K7^2)/2</f>
        <v>9.867283950617281E-2</v>
      </c>
      <c r="O7" s="105">
        <f>(L7^3-K7^3)/3</f>
        <v>3.9489511888431618E-2</v>
      </c>
      <c r="P7" s="106" t="b">
        <v>0</v>
      </c>
      <c r="W7" s="76"/>
      <c r="X7" s="69"/>
      <c r="Y7" s="70"/>
      <c r="AF7" s="114">
        <f>_xll.qlCalendarAdvance(Calendar,AF6,"1d","mf",,Trigger)</f>
        <v>42601</v>
      </c>
      <c r="AG7" s="100">
        <f>_xll.qlDayCounterYearFraction(DayCounter,SettlementDate,AF7,,,Trigger)</f>
        <v>1.1111111111111112E-2</v>
      </c>
      <c r="AH7" s="112">
        <f t="shared" si="0"/>
        <v>4.5846831110142415E-4</v>
      </c>
      <c r="AI7" s="112">
        <f t="shared" si="1"/>
        <v>3.7609035902752205E-4</v>
      </c>
      <c r="AJ7" s="112">
        <f t="shared" si="2"/>
        <v>3.8449781576711713E-4</v>
      </c>
    </row>
    <row r="8" spans="1:36" ht="12.1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42604</v>
      </c>
      <c r="AG8" s="100">
        <f>_xll.qlDayCounterYearFraction(DayCounter,SettlementDate,AF8,,,Trigger)</f>
        <v>1.9444444444444445E-2</v>
      </c>
      <c r="AH8" s="112">
        <f t="shared" si="0"/>
        <v>4.5846831110142415E-4</v>
      </c>
      <c r="AI8" s="112">
        <f t="shared" si="1"/>
        <v>3.8170703757801536E-4</v>
      </c>
      <c r="AJ8" s="112">
        <f t="shared" si="2"/>
        <v>3.8901420665566288E-4</v>
      </c>
    </row>
    <row r="9" spans="1:36" ht="12.1" customHeight="1" x14ac:dyDescent="0.2">
      <c r="C9" s="87" t="s">
        <v>135</v>
      </c>
      <c r="D9" s="122" t="s">
        <v>36</v>
      </c>
      <c r="R9" s="326" t="s">
        <v>91</v>
      </c>
      <c r="S9" s="71"/>
      <c r="T9" s="72">
        <f t="array" ref="T9:T10">_xll.ohFilter(N3:N7,P3:P7)</f>
        <v>3.4074074074074083E-2</v>
      </c>
      <c r="U9" s="73">
        <f t="array" ref="U9:U10">_xll.ohFilter(M3:M7,P3:P7)</f>
        <v>0.25555555555555559</v>
      </c>
      <c r="V9" s="328" t="s">
        <v>32</v>
      </c>
      <c r="W9" s="74">
        <f t="array" ref="W9:W10">MMULT(AA9:AB10,Y9:Y10)</f>
        <v>6.7400142605919967E-4</v>
      </c>
      <c r="X9" s="328" t="s">
        <v>33</v>
      </c>
      <c r="Y9" s="75">
        <f t="array" ref="Y9:Y10">_xll.ohFilter(J3:J7,P3:P7)</f>
        <v>1.1716412394814174E-4</v>
      </c>
      <c r="AA9" s="72">
        <f t="array" ref="AA9:AB10">MINVERSE(T9:U10)</f>
        <v>-40.831758034026457</v>
      </c>
      <c r="AB9" s="73">
        <v>41.280458671763014</v>
      </c>
      <c r="AF9" s="114">
        <f>_xll.qlCalendarAdvance(Calendar,AF8,"1d","mf",,Trigger)</f>
        <v>42605</v>
      </c>
      <c r="AG9" s="100">
        <f>_xll.qlDayCounterYearFraction(DayCounter,SettlementDate,AF9,,,Trigger)</f>
        <v>2.2222222222222223E-2</v>
      </c>
      <c r="AH9" s="112">
        <f t="shared" si="0"/>
        <v>4.5846831110142415E-4</v>
      </c>
      <c r="AI9" s="112">
        <f t="shared" si="1"/>
        <v>3.8357926376151317E-4</v>
      </c>
      <c r="AJ9" s="112">
        <f t="shared" si="2"/>
        <v>3.9053199243550065E-4</v>
      </c>
    </row>
    <row r="10" spans="1:36" ht="12.1" customHeight="1" x14ac:dyDescent="0.2">
      <c r="C10" s="87" t="s">
        <v>104</v>
      </c>
      <c r="D10" s="122" t="str">
        <f>PROPER(Currency)&amp;IborType&amp;D9</f>
        <v>Euribor3M</v>
      </c>
      <c r="R10" s="326"/>
      <c r="S10" s="71"/>
      <c r="T10" s="72">
        <v>5.7928240740740745E-2</v>
      </c>
      <c r="U10" s="73">
        <v>0.25277777777777777</v>
      </c>
      <c r="V10" s="328"/>
      <c r="W10" s="74">
        <v>3.6860145429353094E-4</v>
      </c>
      <c r="X10" s="328"/>
      <c r="Y10" s="75">
        <v>1.3221797337033573E-4</v>
      </c>
      <c r="AA10" s="72">
        <v>9.3572778827977299</v>
      </c>
      <c r="AB10" s="73">
        <v>-5.5040611562350694</v>
      </c>
      <c r="AF10" s="114">
        <f>_xll.qlCalendarAdvance(Calendar,AF9,"1d","mf",,Trigger)</f>
        <v>42606</v>
      </c>
      <c r="AG10" s="100">
        <f>_xll.qlDayCounterYearFraction(DayCounter,SettlementDate,AF10,,,Trigger)</f>
        <v>2.5000000000000001E-2</v>
      </c>
      <c r="AH10" s="112">
        <f t="shared" si="0"/>
        <v>4.5846831110142415E-4</v>
      </c>
      <c r="AI10" s="112">
        <f t="shared" si="1"/>
        <v>3.8545148994501092E-4</v>
      </c>
      <c r="AJ10" s="112">
        <f t="shared" si="2"/>
        <v>3.9205593929049964E-4</v>
      </c>
    </row>
    <row r="11" spans="1:36" ht="12.1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42607</v>
      </c>
      <c r="AG11" s="100">
        <f>_xll.qlDayCounterYearFraction(DayCounter,SettlementDate,AF11,,,Trigger)</f>
        <v>2.7777777777777776E-2</v>
      </c>
      <c r="AH11" s="112">
        <f t="shared" si="0"/>
        <v>4.5846831110142415E-4</v>
      </c>
      <c r="AI11" s="112">
        <f t="shared" si="1"/>
        <v>3.8732371612850873E-4</v>
      </c>
      <c r="AJ11" s="112">
        <f t="shared" si="2"/>
        <v>3.9358604722065981E-4</v>
      </c>
    </row>
    <row r="12" spans="1:36" ht="12.1" customHeight="1" x14ac:dyDescent="0.2">
      <c r="C12" s="87" t="s">
        <v>126</v>
      </c>
      <c r="D12" s="122" t="s">
        <v>130</v>
      </c>
      <c r="W12" s="77" t="s">
        <v>30</v>
      </c>
      <c r="X12" s="69"/>
      <c r="Y12" s="70"/>
      <c r="AF12" s="114">
        <f>_xll.qlCalendarAdvance(Calendar,AF11,"1d","mf",,Trigger)</f>
        <v>42608</v>
      </c>
      <c r="AG12" s="100">
        <f>_xll.qlDayCounterYearFraction(DayCounter,SettlementDate,AF12,,,Trigger)</f>
        <v>3.0555555555555555E-2</v>
      </c>
      <c r="AH12" s="112">
        <f t="shared" si="0"/>
        <v>4.5846831110142415E-4</v>
      </c>
      <c r="AI12" s="112">
        <f t="shared" si="1"/>
        <v>3.8919594231200648E-4</v>
      </c>
      <c r="AJ12" s="112">
        <f t="shared" si="2"/>
        <v>3.9512231622598125E-4</v>
      </c>
    </row>
    <row r="13" spans="1:36" ht="12.1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0.25555555555555559</v>
      </c>
      <c r="V13" s="82" t="s">
        <v>32</v>
      </c>
      <c r="W13" s="74">
        <f>MMULT(AA13,Y13)</f>
        <v>4.5846831110142415E-4</v>
      </c>
      <c r="X13" s="82" t="s">
        <v>33</v>
      </c>
      <c r="Y13" s="75">
        <f t="array" ref="Y13">_xll.ohFilter(J3:J7,P3:P7)</f>
        <v>1.1716412394814174E-4</v>
      </c>
      <c r="AA13" s="83">
        <f>MINVERSE(U13)</f>
        <v>3.9130434782608692</v>
      </c>
      <c r="AF13" s="114">
        <f>_xll.qlCalendarAdvance(Calendar,AF12,"1d","mf",,Trigger)</f>
        <v>42611</v>
      </c>
      <c r="AG13" s="100">
        <f>_xll.qlDayCounterYearFraction(DayCounter,SettlementDate,AF13,,,Trigger)</f>
        <v>3.888888888888889E-2</v>
      </c>
      <c r="AH13" s="112">
        <f t="shared" si="0"/>
        <v>4.5846831110142415E-4</v>
      </c>
      <c r="AI13" s="112">
        <f t="shared" si="1"/>
        <v>3.9481262086249984E-4</v>
      </c>
      <c r="AJ13" s="112">
        <f t="shared" si="2"/>
        <v>3.9976808969291309E-4</v>
      </c>
    </row>
    <row r="14" spans="1:36" ht="12.1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7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AF14" s="114">
        <f>_xll.qlCalendarAdvance(Calendar,AF13,"1d","mf",,Trigger)</f>
        <v>42612</v>
      </c>
      <c r="AG14" s="100">
        <f>_xll.qlDayCounterYearFraction(DayCounter,SettlementDate,AF14,,,Trigger)</f>
        <v>4.1666666666666664E-2</v>
      </c>
      <c r="AH14" s="112">
        <f t="shared" si="0"/>
        <v>4.5846831110142415E-4</v>
      </c>
      <c r="AI14" s="112">
        <f t="shared" si="1"/>
        <v>3.9668484704599759E-4</v>
      </c>
      <c r="AJ14" s="112">
        <f t="shared" si="2"/>
        <v>4.0132900299887948E-4</v>
      </c>
    </row>
    <row r="15" spans="1:36" ht="12.1" customHeight="1" x14ac:dyDescent="0.2">
      <c r="C15" s="107" t="s">
        <v>38</v>
      </c>
      <c r="D15" s="108">
        <f t="shared" ref="D15:D21" si="7">SettlementDate</f>
        <v>42597</v>
      </c>
      <c r="E15" s="109">
        <f>_xll.qlCalendarAdvance(Calendar,SettlementDate,C15,"Following",,Trigger)</f>
        <v>42598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1.0000411124843798</v>
      </c>
      <c r="L15" s="111">
        <f>_xll.qlYieldTSDiscount(Discounting,E15,,AllTriggers)</f>
        <v>1.0000512686526211</v>
      </c>
      <c r="M15" s="138">
        <f>(K15/L15-1)/J15</f>
        <v>-3.6560331269619439E-3</v>
      </c>
      <c r="N15" s="125">
        <f>((1+M15*J15)*EXP($W$13*J15)-1)/J15</f>
        <v>-3.1975691799956962E-3</v>
      </c>
      <c r="O15" s="125">
        <f>((1+J15*M15)*EXP($W$10*J15+0.5*$W$9*J15^2)-1)/J15</f>
        <v>-3.2864991228054308E-3</v>
      </c>
      <c r="P15" s="125">
        <f t="shared" ref="P15:P21" si="8">((1+J15*M15)*EXP($W$5*J15+0.5*$W$4*J15^2+1/3*$W$3*J15^3)-1)/J15</f>
        <v>-3.2767377472175951E-3</v>
      </c>
      <c r="AF15" s="114">
        <f>_xll.qlCalendarAdvance(Calendar,AF14,"1d","mf",,Trigger)</f>
        <v>42613</v>
      </c>
      <c r="AG15" s="100">
        <f>_xll.qlDayCounterYearFraction(DayCounter,SettlementDate,AF15,,,Trigger)</f>
        <v>4.4444444444444446E-2</v>
      </c>
      <c r="AH15" s="112">
        <f t="shared" si="0"/>
        <v>4.5846831110142415E-4</v>
      </c>
      <c r="AI15" s="112">
        <f t="shared" si="1"/>
        <v>3.985570732294954E-4</v>
      </c>
      <c r="AJ15" s="112">
        <f t="shared" si="2"/>
        <v>4.0289607738000716E-4</v>
      </c>
    </row>
    <row r="16" spans="1:36" ht="12.1" customHeight="1" x14ac:dyDescent="0.2">
      <c r="C16" s="113" t="s">
        <v>39</v>
      </c>
      <c r="D16" s="98">
        <f>SettlementDate</f>
        <v>42597</v>
      </c>
      <c r="E16" s="114">
        <f>_xll.qlCalendarAdvance(Calendar,SettlementDate,C16,"Following",,Trigger)</f>
        <v>42604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1.0000411124843798</v>
      </c>
      <c r="L16" s="115">
        <f>_xll.qlYieldTSDiscount(Discounting,E16,,AllTriggers)</f>
        <v>1.0001066472505087</v>
      </c>
      <c r="M16" s="138">
        <f t="shared" ref="M16:M21" si="9">(K16/L16-1)/J16</f>
        <v>-3.3699999996812074E-3</v>
      </c>
      <c r="N16" s="112">
        <f t="shared" ref="N16:N20" si="10">((1+M16*J16)*EXP($W$13*J16)-1)/J16</f>
        <v>-2.911559687574743E-3</v>
      </c>
      <c r="O16" s="112">
        <f t="shared" ref="O16:O20" si="11">((1+J16*M16)*EXP($W$10*J16+0.5*$W$9*J16^2)-1)/J16</f>
        <v>-2.9948689685399543E-3</v>
      </c>
      <c r="P16" s="112">
        <f t="shared" si="8"/>
        <v>-2.9862606613186215E-3</v>
      </c>
      <c r="AF16" s="114">
        <f>_xll.qlCalendarAdvance(Calendar,AF15,"1d","mf",,Trigger)</f>
        <v>42614</v>
      </c>
      <c r="AG16" s="100">
        <f>_xll.qlDayCounterYearFraction(DayCounter,SettlementDate,AF16,,,Trigger)</f>
        <v>4.7222222222222221E-2</v>
      </c>
      <c r="AH16" s="112">
        <f t="shared" si="0"/>
        <v>4.5846831110142415E-4</v>
      </c>
      <c r="AI16" s="112">
        <f t="shared" si="1"/>
        <v>4.0042929941299315E-4</v>
      </c>
      <c r="AJ16" s="112">
        <f t="shared" si="2"/>
        <v>4.0446931283629606E-4</v>
      </c>
    </row>
    <row r="17" spans="3:36" ht="12.1" customHeight="1" x14ac:dyDescent="0.2">
      <c r="C17" s="113" t="s">
        <v>40</v>
      </c>
      <c r="D17" s="98">
        <f t="shared" si="7"/>
        <v>42597</v>
      </c>
      <c r="E17" s="114">
        <f>_xll.qlCalendarAdvance(Calendar,SettlementDate,C17,"Following",,Trigger)</f>
        <v>42611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1.0000411124843798</v>
      </c>
      <c r="L17" s="115">
        <f>_xll.qlYieldTSDiscount(Discounting,E17,,AllTriggers)</f>
        <v>1.0001718015997887</v>
      </c>
      <c r="M17" s="138">
        <f t="shared" si="9"/>
        <v>-3.3599999999957475E-3</v>
      </c>
      <c r="N17" s="112">
        <f t="shared" si="10"/>
        <v>-2.9015875088376853E-3</v>
      </c>
      <c r="O17" s="112">
        <f t="shared" si="11"/>
        <v>-2.9783400060983439E-3</v>
      </c>
      <c r="P17" s="112">
        <f t="shared" si="8"/>
        <v>-2.9709833726987434E-3</v>
      </c>
      <c r="AF17" s="114">
        <f>_xll.qlCalendarAdvance(Calendar,AF16,"1d","mf",,Trigger)</f>
        <v>42615</v>
      </c>
      <c r="AG17" s="100">
        <f>_xll.qlDayCounterYearFraction(DayCounter,SettlementDate,AF17,,,Trigger)</f>
        <v>0.05</v>
      </c>
      <c r="AH17" s="112">
        <f t="shared" si="0"/>
        <v>4.5846831110142415E-4</v>
      </c>
      <c r="AI17" s="112">
        <f t="shared" si="1"/>
        <v>4.023015255964909E-4</v>
      </c>
      <c r="AJ17" s="112">
        <f t="shared" si="2"/>
        <v>4.0604870936774624E-4</v>
      </c>
    </row>
    <row r="18" spans="3:36" ht="12.1" customHeight="1" x14ac:dyDescent="0.2">
      <c r="C18" s="113" t="s">
        <v>41</v>
      </c>
      <c r="D18" s="98">
        <f t="shared" si="7"/>
        <v>42597</v>
      </c>
      <c r="E18" s="114">
        <f>_xll.qlCalendarAdvance(Calendar,SettlementDate,C18,"Following",,Trigger)</f>
        <v>42618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1.0000411124843798</v>
      </c>
      <c r="L18" s="115">
        <f>_xll.qlYieldTSDiscount(Discounting,E18,,AllTriggers)</f>
        <v>1.0002365753818188</v>
      </c>
      <c r="M18" s="138">
        <f t="shared" si="9"/>
        <v>-3.3499999999962527E-3</v>
      </c>
      <c r="N18" s="112">
        <f t="shared" si="10"/>
        <v>-2.8916151517537664E-3</v>
      </c>
      <c r="O18" s="112">
        <f t="shared" si="11"/>
        <v>-2.9618116472919708E-3</v>
      </c>
      <c r="P18" s="112">
        <f t="shared" si="8"/>
        <v>-2.9556059264062334E-3</v>
      </c>
      <c r="AF18" s="114">
        <f>_xll.qlCalendarAdvance(Calendar,AF17,"1d","mf",,Trigger)</f>
        <v>42618</v>
      </c>
      <c r="AG18" s="100">
        <f>_xll.qlDayCounterYearFraction(DayCounter,SettlementDate,AF18,,,Trigger)</f>
        <v>5.8333333333333334E-2</v>
      </c>
      <c r="AH18" s="112">
        <f t="shared" si="0"/>
        <v>4.5846831110142415E-4</v>
      </c>
      <c r="AI18" s="112">
        <f t="shared" si="1"/>
        <v>4.0791820414698426E-4</v>
      </c>
      <c r="AJ18" s="112">
        <f t="shared" si="2"/>
        <v>4.1082386541306401E-4</v>
      </c>
    </row>
    <row r="19" spans="3:36" ht="12.1" customHeight="1" x14ac:dyDescent="0.2">
      <c r="C19" s="113" t="s">
        <v>35</v>
      </c>
      <c r="D19" s="98">
        <f t="shared" si="7"/>
        <v>42597</v>
      </c>
      <c r="E19" s="114">
        <f>_xll.qlCalendarAdvance(Calendar,SettlementDate,C19,"mf",TRUE,Trigger)</f>
        <v>42628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1.0000411124843798</v>
      </c>
      <c r="L19" s="115">
        <f>_xll.qlYieldTSDiscount(Discounting,E19,,AllTriggers)</f>
        <v>1.0003296798100809</v>
      </c>
      <c r="M19" s="138">
        <f t="shared" si="9"/>
        <v>-3.3500000001334702E-3</v>
      </c>
      <c r="N19" s="112">
        <f t="shared" si="10"/>
        <v>-2.8916548969098116E-3</v>
      </c>
      <c r="O19" s="112">
        <f t="shared" si="11"/>
        <v>-2.9524869372954399E-3</v>
      </c>
      <c r="P19" s="112">
        <f t="shared" si="8"/>
        <v>-2.9477506311687894E-3</v>
      </c>
      <c r="AF19" s="114">
        <f>_xll.qlCalendarAdvance(Calendar,AF18,"1d","mf",,Trigger)</f>
        <v>42619</v>
      </c>
      <c r="AG19" s="100">
        <f>_xll.qlDayCounterYearFraction(DayCounter,SettlementDate,AF19,,,Trigger)</f>
        <v>6.1111111111111109E-2</v>
      </c>
      <c r="AH19" s="112">
        <f t="shared" si="0"/>
        <v>4.5846831110142415E-4</v>
      </c>
      <c r="AI19" s="112">
        <f t="shared" si="1"/>
        <v>4.0979043033048201E-4</v>
      </c>
      <c r="AJ19" s="112">
        <f t="shared" si="2"/>
        <v>4.1242790624515914E-4</v>
      </c>
    </row>
    <row r="20" spans="3:36" ht="12.1" customHeight="1" x14ac:dyDescent="0.2">
      <c r="C20" s="113" t="s">
        <v>42</v>
      </c>
      <c r="D20" s="98">
        <f t="shared" si="7"/>
        <v>42597</v>
      </c>
      <c r="E20" s="114">
        <f>_xll.qlCalendarAdvance(Calendar,SettlementDate,C20,"mf",TRUE,Trigger)</f>
        <v>42660</v>
      </c>
      <c r="F20" s="136"/>
      <c r="G20" s="136"/>
      <c r="H20" s="136"/>
      <c r="I20" s="136"/>
      <c r="J20" s="100">
        <f>_xll.qlDayCounterYearFraction(DayCounter,D20,E20,,,Trigger)</f>
        <v>0.17499999999999999</v>
      </c>
      <c r="K20" s="139">
        <f>_xll.qlYieldTSDiscount(Discounting,D20,,AllTriggers)</f>
        <v>1.0000411124843798</v>
      </c>
      <c r="L20" s="115">
        <f>_xll.qlYieldTSDiscount(Discounting,E20,,AllTriggers)</f>
        <v>1.0006452520553082</v>
      </c>
      <c r="M20" s="138">
        <f t="shared" si="9"/>
        <v>-3.4500000000000802E-3</v>
      </c>
      <c r="N20" s="112">
        <f t="shared" si="10"/>
        <v>-2.9917901078491127E-3</v>
      </c>
      <c r="O20" s="112">
        <f t="shared" si="11"/>
        <v>-3.022665582644381E-3</v>
      </c>
      <c r="P20" s="112">
        <f t="shared" si="8"/>
        <v>-3.0212504449199178E-3</v>
      </c>
      <c r="AF20" s="114">
        <f>_xll.qlCalendarAdvance(Calendar,AF19,"1d","mf",,Trigger)</f>
        <v>42620</v>
      </c>
      <c r="AG20" s="100">
        <f>_xll.qlDayCounterYearFraction(DayCounter,SettlementDate,AF20,,,Trigger)</f>
        <v>6.3888888888888884E-2</v>
      </c>
      <c r="AH20" s="112">
        <f t="shared" si="0"/>
        <v>4.5846831110142415E-4</v>
      </c>
      <c r="AI20" s="112">
        <f t="shared" si="1"/>
        <v>4.1166265651397982E-4</v>
      </c>
      <c r="AJ20" s="112">
        <f t="shared" si="2"/>
        <v>4.140381081524155E-4</v>
      </c>
    </row>
    <row r="21" spans="3:36" ht="12.1" customHeight="1" x14ac:dyDescent="0.2">
      <c r="C21" s="117" t="s">
        <v>36</v>
      </c>
      <c r="D21" s="103">
        <f t="shared" si="7"/>
        <v>42597</v>
      </c>
      <c r="E21" s="118">
        <f>_xll.qlCalendarAdvance(Calendar,SettlementDate,C21,"mf",TRUE,Trigger)</f>
        <v>42689</v>
      </c>
      <c r="F21" s="140"/>
      <c r="G21" s="140"/>
      <c r="H21" s="140"/>
      <c r="I21" s="140"/>
      <c r="J21" s="105">
        <f>_xll.qlDayCounterYearFraction(DayCounter,D21,E21,,,Trigger)</f>
        <v>0.25555555555555554</v>
      </c>
      <c r="K21" s="141">
        <f>_xll.qlYieldTSDiscount(Discounting,D21,,AllTriggers)</f>
        <v>1.0000411124843798</v>
      </c>
      <c r="L21" s="119">
        <f>_xll.qlYieldTSDiscount(Discounting,E21,,AllTriggers)</f>
        <v>1.0009346411509898</v>
      </c>
      <c r="M21" s="142">
        <f t="shared" si="9"/>
        <v>-3.4931516782124223E-3</v>
      </c>
      <c r="N21" s="121">
        <f>((1+M21*J21)*EXP($W$13*J21)-1)/J21</f>
        <v>-3.0350658040761741E-3</v>
      </c>
      <c r="O21" s="121">
        <f>((1+J21*M21)*EXP($W$10*J21+0.5*$W$9*J21^2)-1)/J21</f>
        <v>-3.0388073503507182E-3</v>
      </c>
      <c r="P21" s="121">
        <f t="shared" si="8"/>
        <v>-3.0385853669981488E-3</v>
      </c>
      <c r="AF21" s="114">
        <f>_xll.qlCalendarAdvance(Calendar,AF20,"1d","mf",,Trigger)</f>
        <v>42621</v>
      </c>
      <c r="AG21" s="100">
        <f>_xll.qlDayCounterYearFraction(DayCounter,SettlementDate,AF21,,,Trigger)</f>
        <v>6.6666666666666666E-2</v>
      </c>
      <c r="AH21" s="112">
        <f t="shared" si="0"/>
        <v>4.5846831110142415E-4</v>
      </c>
      <c r="AI21" s="112">
        <f t="shared" si="1"/>
        <v>4.1353488269747757E-4</v>
      </c>
      <c r="AJ21" s="112">
        <f t="shared" si="2"/>
        <v>4.1565447113483308E-4</v>
      </c>
    </row>
    <row r="22" spans="3:36" ht="12.1" customHeight="1" x14ac:dyDescent="0.2">
      <c r="AF22" s="114">
        <f>_xll.qlCalendarAdvance(Calendar,AF21,"1d","mf",,Trigger)</f>
        <v>42622</v>
      </c>
      <c r="AG22" s="100">
        <f>_xll.qlDayCounterYearFraction(DayCounter,SettlementDate,AF22,,,Trigger)</f>
        <v>6.9444444444444448E-2</v>
      </c>
      <c r="AH22" s="112">
        <f t="shared" si="0"/>
        <v>4.5846831110142415E-4</v>
      </c>
      <c r="AI22" s="112">
        <f t="shared" si="1"/>
        <v>4.1540710888097538E-4</v>
      </c>
      <c r="AJ22" s="112">
        <f t="shared" si="2"/>
        <v>4.1727699519241188E-4</v>
      </c>
    </row>
    <row r="23" spans="3:36" ht="12.1" customHeight="1" x14ac:dyDescent="0.2">
      <c r="C23" s="87" t="s">
        <v>106</v>
      </c>
      <c r="AF23" s="114">
        <f>_xll.qlCalendarAdvance(Calendar,AF22,"1d","mf",,Trigger)</f>
        <v>42625</v>
      </c>
      <c r="AG23" s="100">
        <f>_xll.qlDayCounterYearFraction(DayCounter,SettlementDate,AF23,,,Trigger)</f>
        <v>7.7777777777777779E-2</v>
      </c>
      <c r="AH23" s="112">
        <f t="shared" si="0"/>
        <v>4.5846831110142415E-4</v>
      </c>
      <c r="AI23" s="112">
        <f t="shared" si="1"/>
        <v>4.2102378743146869E-4</v>
      </c>
      <c r="AJ23" s="112">
        <f t="shared" si="2"/>
        <v>4.2218153381611581E-4</v>
      </c>
    </row>
    <row r="24" spans="3:36" ht="12.1" customHeight="1" x14ac:dyDescent="0.2">
      <c r="C24" s="124" t="s">
        <v>90</v>
      </c>
      <c r="AF24" s="114">
        <f>_xll.qlCalendarAdvance(Calendar,AF23,"1d","mf",,Trigger)</f>
        <v>42626</v>
      </c>
      <c r="AG24" s="100">
        <f>_xll.qlDayCounterYearFraction(DayCounter,SettlementDate,AF24,,,Trigger)</f>
        <v>8.0555555555555561E-2</v>
      </c>
      <c r="AH24" s="112">
        <f t="shared" si="0"/>
        <v>4.5846831110142415E-4</v>
      </c>
      <c r="AI24" s="112">
        <f t="shared" si="1"/>
        <v>4.2289601361496649E-4</v>
      </c>
      <c r="AJ24" s="112">
        <f t="shared" si="2"/>
        <v>4.2382870217433957E-4</v>
      </c>
    </row>
    <row r="25" spans="3:36" ht="12.1" customHeight="1" x14ac:dyDescent="0.2">
      <c r="C25" s="112">
        <f t="shared" ref="C25:C31" si="12">IF($C$24="FLAT",N15,IF($C$24="linear",O15,P15))</f>
        <v>-3.2767377472175951E-3</v>
      </c>
      <c r="AF25" s="114">
        <f>_xll.qlCalendarAdvance(Calendar,AF24,"1d","mf",,Trigger)</f>
        <v>42627</v>
      </c>
      <c r="AG25" s="100">
        <f>_xll.qlDayCounterYearFraction(DayCounter,SettlementDate,AF25,,,Trigger)</f>
        <v>8.3333333333333329E-2</v>
      </c>
      <c r="AH25" s="112">
        <f t="shared" si="0"/>
        <v>4.5846831110142415E-4</v>
      </c>
      <c r="AI25" s="112">
        <f t="shared" si="1"/>
        <v>4.2476823979846424E-4</v>
      </c>
      <c r="AJ25" s="112">
        <f t="shared" si="2"/>
        <v>4.2548203160772455E-4</v>
      </c>
    </row>
    <row r="26" spans="3:36" ht="12.1" customHeight="1" x14ac:dyDescent="0.2">
      <c r="C26" s="112">
        <f t="shared" si="12"/>
        <v>-2.9862606613186215E-3</v>
      </c>
      <c r="AF26" s="114">
        <f>_xll.qlCalendarAdvance(Calendar,AF25,"1d","mf",,Trigger)</f>
        <v>42628</v>
      </c>
      <c r="AG26" s="100">
        <f>_xll.qlDayCounterYearFraction(DayCounter,SettlementDate,AF26,,,Trigger)</f>
        <v>8.611111111111111E-2</v>
      </c>
      <c r="AH26" s="112">
        <f t="shared" si="0"/>
        <v>4.5846831110142415E-4</v>
      </c>
      <c r="AI26" s="112">
        <f t="shared" si="1"/>
        <v>4.2664046598196205E-4</v>
      </c>
      <c r="AJ26" s="112">
        <f t="shared" si="2"/>
        <v>4.2714152211627081E-4</v>
      </c>
    </row>
    <row r="27" spans="3:36" ht="12.1" customHeight="1" x14ac:dyDescent="0.2">
      <c r="C27" s="112">
        <f t="shared" si="12"/>
        <v>-2.9709833726987434E-3</v>
      </c>
      <c r="AF27" s="114">
        <f>_xll.qlCalendarAdvance(Calendar,AF26,"1d","mf",,Trigger)</f>
        <v>42629</v>
      </c>
      <c r="AG27" s="100">
        <f>_xll.qlDayCounterYearFraction(DayCounter,SettlementDate,AF27,,,Trigger)</f>
        <v>8.8888888888888892E-2</v>
      </c>
      <c r="AH27" s="112">
        <f t="shared" si="0"/>
        <v>4.5846831110142415E-4</v>
      </c>
      <c r="AI27" s="112">
        <f t="shared" si="1"/>
        <v>4.285126921654598E-4</v>
      </c>
      <c r="AJ27" s="112">
        <f t="shared" si="2"/>
        <v>4.288071736999783E-4</v>
      </c>
    </row>
    <row r="28" spans="3:36" ht="12.1" customHeight="1" x14ac:dyDescent="0.2">
      <c r="C28" s="112">
        <f t="shared" si="12"/>
        <v>-2.9556059264062334E-3</v>
      </c>
      <c r="AF28" s="114">
        <f>_xll.qlCalendarAdvance(Calendar,AF27,"1d","mf",,Trigger)</f>
        <v>42632</v>
      </c>
      <c r="AG28" s="100">
        <f>_xll.qlDayCounterYearFraction(DayCounter,SettlementDate,AF28,,,Trigger)</f>
        <v>9.7222222222222224E-2</v>
      </c>
      <c r="AH28" s="112">
        <f t="shared" si="0"/>
        <v>4.5846831110142415E-4</v>
      </c>
      <c r="AI28" s="112">
        <f t="shared" si="1"/>
        <v>4.3412937071595311E-4</v>
      </c>
      <c r="AJ28" s="112">
        <f t="shared" si="2"/>
        <v>4.3384109490206827E-4</v>
      </c>
    </row>
    <row r="29" spans="3:36" ht="12.1" customHeight="1" x14ac:dyDescent="0.2">
      <c r="C29" s="112">
        <f t="shared" si="12"/>
        <v>-2.9477506311687894E-3</v>
      </c>
      <c r="AF29" s="114">
        <f>_xll.qlCalendarAdvance(Calendar,AF28,"1d","mf",,Trigger)</f>
        <v>42633</v>
      </c>
      <c r="AG29" s="100">
        <f>_xll.qlDayCounterYearFraction(DayCounter,SettlementDate,AF29,,,Trigger)</f>
        <v>0.1</v>
      </c>
      <c r="AH29" s="112">
        <f t="shared" si="0"/>
        <v>4.5846831110142415E-4</v>
      </c>
      <c r="AI29" s="112">
        <f t="shared" si="1"/>
        <v>4.3600159689945092E-4</v>
      </c>
      <c r="AJ29" s="112">
        <f t="shared" si="2"/>
        <v>4.3553139078642071E-4</v>
      </c>
    </row>
    <row r="30" spans="3:36" ht="12.1" customHeight="1" x14ac:dyDescent="0.2">
      <c r="C30" s="112">
        <f t="shared" si="12"/>
        <v>-3.0212504449199178E-3</v>
      </c>
      <c r="AF30" s="114">
        <f>_xll.qlCalendarAdvance(Calendar,AF29,"1d","mf",,Trigger)</f>
        <v>42634</v>
      </c>
      <c r="AG30" s="100">
        <f>_xll.qlDayCounterYearFraction(DayCounter,SettlementDate,AF30,,,Trigger)</f>
        <v>0.10277777777777777</v>
      </c>
      <c r="AH30" s="112">
        <f t="shared" si="0"/>
        <v>4.5846831110142415E-4</v>
      </c>
      <c r="AI30" s="112">
        <f t="shared" si="1"/>
        <v>4.3787382308294867E-4</v>
      </c>
      <c r="AJ30" s="112">
        <f t="shared" si="2"/>
        <v>4.3722784774593443E-4</v>
      </c>
    </row>
    <row r="31" spans="3:36" ht="12.1" customHeight="1" x14ac:dyDescent="0.2">
      <c r="C31" s="121">
        <f t="shared" si="12"/>
        <v>-3.0385853669981488E-3</v>
      </c>
      <c r="AF31" s="114">
        <f>_xll.qlCalendarAdvance(Calendar,AF30,"1d","mf",,Trigger)</f>
        <v>42635</v>
      </c>
      <c r="AG31" s="100">
        <f>_xll.qlDayCounterYearFraction(DayCounter,SettlementDate,AF31,,,Trigger)</f>
        <v>0.10555555555555556</v>
      </c>
      <c r="AH31" s="112">
        <f t="shared" si="0"/>
        <v>4.5846831110142415E-4</v>
      </c>
      <c r="AI31" s="112">
        <f t="shared" si="1"/>
        <v>4.3974604926644647E-4</v>
      </c>
      <c r="AJ31" s="112">
        <f t="shared" si="2"/>
        <v>4.3893046578060942E-4</v>
      </c>
    </row>
    <row r="32" spans="3:36" ht="12.1" customHeight="1" x14ac:dyDescent="0.2">
      <c r="AF32" s="114">
        <f>_xll.qlCalendarAdvance(Calendar,AF31,"1d","mf",,Trigger)</f>
        <v>42636</v>
      </c>
      <c r="AG32" s="100">
        <f>_xll.qlDayCounterYearFraction(DayCounter,SettlementDate,AF32,,,Trigger)</f>
        <v>0.10833333333333334</v>
      </c>
      <c r="AH32" s="112">
        <f t="shared" si="0"/>
        <v>4.5846831110142415E-4</v>
      </c>
      <c r="AI32" s="112">
        <f t="shared" si="1"/>
        <v>4.4161827544994422E-4</v>
      </c>
      <c r="AJ32" s="112">
        <f t="shared" si="2"/>
        <v>4.4063924489044559E-4</v>
      </c>
    </row>
    <row r="33" spans="13:36" x14ac:dyDescent="0.2">
      <c r="AF33" s="114">
        <f>_xll.qlCalendarAdvance(Calendar,AF32,"1d","mf",,Trigger)</f>
        <v>42639</v>
      </c>
      <c r="AG33" s="100">
        <f>_xll.qlDayCounterYearFraction(DayCounter,SettlementDate,AF33,,,Trigger)</f>
        <v>0.11666666666666667</v>
      </c>
      <c r="AH33" s="112">
        <f t="shared" si="0"/>
        <v>4.5846831110142415E-4</v>
      </c>
      <c r="AI33" s="112">
        <f t="shared" si="1"/>
        <v>4.4723495400043759E-4</v>
      </c>
      <c r="AJ33" s="112">
        <f t="shared" si="2"/>
        <v>4.4580254867092155E-4</v>
      </c>
    </row>
    <row r="34" spans="13:36" x14ac:dyDescent="0.2">
      <c r="AF34" s="114">
        <f>_xll.qlCalendarAdvance(Calendar,AF33,"1d","mf",,Trigger)</f>
        <v>42640</v>
      </c>
      <c r="AG34" s="100">
        <f>_xll.qlDayCounterYearFraction(DayCounter,SettlementDate,AF34,,,Trigger)</f>
        <v>0.11944444444444445</v>
      </c>
      <c r="AH34" s="112">
        <f t="shared" si="0"/>
        <v>4.5846831110142415E-4</v>
      </c>
      <c r="AI34" s="112">
        <f t="shared" si="1"/>
        <v>4.4910718018393534E-4</v>
      </c>
      <c r="AJ34" s="112">
        <f t="shared" si="2"/>
        <v>4.4753597208140272E-4</v>
      </c>
    </row>
    <row r="35" spans="13:36" x14ac:dyDescent="0.2">
      <c r="AF35" s="114">
        <f>_xll.qlCalendarAdvance(Calendar,AF34,"1d","mf",,Trigger)</f>
        <v>42641</v>
      </c>
      <c r="AG35" s="100">
        <f>_xll.qlDayCounterYearFraction(DayCounter,SettlementDate,AF35,,,Trigger)</f>
        <v>0.12222222222222222</v>
      </c>
      <c r="AH35" s="112">
        <f t="shared" si="0"/>
        <v>4.5846831110142415E-4</v>
      </c>
      <c r="AI35" s="112">
        <f t="shared" si="1"/>
        <v>4.5097940636743309E-4</v>
      </c>
      <c r="AJ35" s="112">
        <f t="shared" ref="AJ35:AJ65" si="13">($W$5+$W$4*AG35+$W$3*AG35^2)</f>
        <v>4.4927555656704507E-4</v>
      </c>
    </row>
    <row r="36" spans="13:36" x14ac:dyDescent="0.2">
      <c r="AF36" s="114">
        <f>_xll.qlCalendarAdvance(Calendar,AF35,"1d","mf",,Trigger)</f>
        <v>42642</v>
      </c>
      <c r="AG36" s="100">
        <f>_xll.qlDayCounterYearFraction(DayCounter,SettlementDate,AF36,,,Trigger)</f>
        <v>0.125</v>
      </c>
      <c r="AH36" s="112">
        <f t="shared" si="0"/>
        <v>4.5846831110142415E-4</v>
      </c>
      <c r="AI36" s="112">
        <f t="shared" si="1"/>
        <v>4.528516325509309E-4</v>
      </c>
      <c r="AJ36" s="112">
        <f t="shared" si="13"/>
        <v>4.5102130212784869E-4</v>
      </c>
    </row>
    <row r="37" spans="13:36" x14ac:dyDescent="0.2">
      <c r="AF37" s="114">
        <f>_xll.qlCalendarAdvance(Calendar,AF36,"1d","mf",,Trigger)</f>
        <v>42643</v>
      </c>
      <c r="AG37" s="100">
        <f>_xll.qlDayCounterYearFraction(DayCounter,SettlementDate,AF37,,,Trigger)</f>
        <v>0.12777777777777777</v>
      </c>
      <c r="AH37" s="112">
        <f t="shared" si="0"/>
        <v>4.5846831110142415E-4</v>
      </c>
      <c r="AI37" s="112">
        <f t="shared" si="1"/>
        <v>4.5472385873442865E-4</v>
      </c>
      <c r="AJ37" s="112">
        <f t="shared" si="13"/>
        <v>4.5277320876381354E-4</v>
      </c>
    </row>
    <row r="38" spans="13:36" x14ac:dyDescent="0.2">
      <c r="AF38" s="114">
        <f>_xll.qlCalendarAdvance(Calendar,AF37,"1d","mf",,Trigger)</f>
        <v>42646</v>
      </c>
      <c r="AG38" s="100">
        <f>_xll.qlDayCounterYearFraction(DayCounter,SettlementDate,AF38,,,Trigger)</f>
        <v>0.1361111111111111</v>
      </c>
      <c r="AH38" s="112">
        <f t="shared" si="0"/>
        <v>4.5846831110142415E-4</v>
      </c>
      <c r="AI38" s="112">
        <f t="shared" si="1"/>
        <v>4.6034053728492201E-4</v>
      </c>
      <c r="AJ38" s="112">
        <f t="shared" si="13"/>
        <v>4.5806589512267559E-4</v>
      </c>
    </row>
    <row r="39" spans="13:36" x14ac:dyDescent="0.2">
      <c r="AF39" s="114">
        <f>_xll.qlCalendarAdvance(Calendar,AF38,"1d","mf",,Trigger)</f>
        <v>42647</v>
      </c>
      <c r="AG39" s="100">
        <f>_xll.qlDayCounterYearFraction(DayCounter,SettlementDate,AF39,,,Trigger)</f>
        <v>0.1388888888888889</v>
      </c>
      <c r="AH39" s="112">
        <f t="shared" si="0"/>
        <v>4.5846831110142415E-4</v>
      </c>
      <c r="AI39" s="112">
        <f t="shared" si="1"/>
        <v>4.6221276346841982E-4</v>
      </c>
      <c r="AJ39" s="112">
        <f t="shared" si="13"/>
        <v>4.5984244605928539E-4</v>
      </c>
    </row>
    <row r="40" spans="13:36" x14ac:dyDescent="0.2">
      <c r="AF40" s="114">
        <f>_xll.qlCalendarAdvance(Calendar,AF39,"1d","mf",,Trigger)</f>
        <v>42648</v>
      </c>
      <c r="AG40" s="100">
        <f>_xll.qlDayCounterYearFraction(DayCounter,SettlementDate,AF40,,,Trigger)</f>
        <v>0.14166666666666666</v>
      </c>
      <c r="AH40" s="112">
        <f t="shared" si="0"/>
        <v>4.5846831110142415E-4</v>
      </c>
      <c r="AI40" s="112">
        <f t="shared" si="1"/>
        <v>4.6408498965191757E-4</v>
      </c>
      <c r="AJ40" s="112">
        <f t="shared" si="13"/>
        <v>4.6162515807105647E-4</v>
      </c>
    </row>
    <row r="41" spans="13:36" x14ac:dyDescent="0.2">
      <c r="M41" s="85"/>
      <c r="N41" s="85"/>
      <c r="AF41" s="114">
        <f>_xll.qlCalendarAdvance(Calendar,AF40,"1d","mf",,Trigger)</f>
        <v>42649</v>
      </c>
      <c r="AG41" s="100">
        <f>_xll.qlDayCounterYearFraction(DayCounter,SettlementDate,AF41,,,Trigger)</f>
        <v>0.14444444444444443</v>
      </c>
      <c r="AH41" s="112">
        <f t="shared" si="0"/>
        <v>4.5846831110142415E-4</v>
      </c>
      <c r="AI41" s="112">
        <f t="shared" si="1"/>
        <v>4.6595721583541532E-4</v>
      </c>
      <c r="AJ41" s="112">
        <f t="shared" si="13"/>
        <v>4.6341403115798878E-4</v>
      </c>
    </row>
    <row r="42" spans="13:36" x14ac:dyDescent="0.2">
      <c r="AF42" s="114">
        <f>_xll.qlCalendarAdvance(Calendar,AF41,"1d","mf",,Trigger)</f>
        <v>42650</v>
      </c>
      <c r="AG42" s="100">
        <f>_xll.qlDayCounterYearFraction(DayCounter,SettlementDate,AF42,,,Trigger)</f>
        <v>0.14722222222222223</v>
      </c>
      <c r="AH42" s="112">
        <f t="shared" si="0"/>
        <v>4.5846831110142415E-4</v>
      </c>
      <c r="AI42" s="112">
        <f t="shared" si="1"/>
        <v>4.6782944201891313E-4</v>
      </c>
      <c r="AJ42" s="112">
        <f t="shared" si="13"/>
        <v>4.6520906532008236E-4</v>
      </c>
    </row>
    <row r="43" spans="13:36" ht="11.25" customHeight="1" x14ac:dyDescent="0.2">
      <c r="AF43" s="114">
        <f>_xll.qlCalendarAdvance(Calendar,AF42,"1d","mf",,Trigger)</f>
        <v>42653</v>
      </c>
      <c r="AG43" s="100">
        <f>_xll.qlDayCounterYearFraction(DayCounter,SettlementDate,AF43,,,Trigger)</f>
        <v>0.15555555555555556</v>
      </c>
      <c r="AH43" s="112">
        <f t="shared" si="0"/>
        <v>4.5846831110142415E-4</v>
      </c>
      <c r="AI43" s="112">
        <f t="shared" si="1"/>
        <v>4.7344612056940644E-4</v>
      </c>
      <c r="AJ43" s="112">
        <f t="shared" si="13"/>
        <v>4.7063113425733041E-4</v>
      </c>
    </row>
    <row r="44" spans="13:36" x14ac:dyDescent="0.2">
      <c r="Q44" s="84"/>
      <c r="AF44" s="114">
        <f>_xll.qlCalendarAdvance(Calendar,AF43,"1d","mf",,Trigger)</f>
        <v>42654</v>
      </c>
      <c r="AG44" s="100">
        <f>_xll.qlDayCounterYearFraction(DayCounter,SettlementDate,AF44,,,Trigger)</f>
        <v>0.15833333333333333</v>
      </c>
      <c r="AH44" s="112">
        <f t="shared" si="0"/>
        <v>4.5846831110142415E-4</v>
      </c>
      <c r="AI44" s="112">
        <f t="shared" si="1"/>
        <v>4.7531834675290424E-4</v>
      </c>
      <c r="AJ44" s="112">
        <f t="shared" si="13"/>
        <v>4.7245081272006889E-4</v>
      </c>
    </row>
    <row r="45" spans="13:36" x14ac:dyDescent="0.2">
      <c r="Q45" s="84"/>
      <c r="AF45" s="114">
        <f>_xll.qlCalendarAdvance(Calendar,AF44,"1d","mf",,Trigger)</f>
        <v>42655</v>
      </c>
      <c r="AG45" s="100">
        <f>_xll.qlDayCounterYearFraction(DayCounter,SettlementDate,AF45,,,Trigger)</f>
        <v>0.16111111111111112</v>
      </c>
      <c r="AH45" s="112">
        <f t="shared" si="0"/>
        <v>4.5846831110142415E-4</v>
      </c>
      <c r="AI45" s="112">
        <f t="shared" si="1"/>
        <v>4.7719057293640199E-4</v>
      </c>
      <c r="AJ45" s="112">
        <f t="shared" si="13"/>
        <v>4.7427665225796865E-4</v>
      </c>
    </row>
    <row r="46" spans="13:36" x14ac:dyDescent="0.2">
      <c r="Q46" s="84"/>
      <c r="AF46" s="114">
        <f>_xll.qlCalendarAdvance(Calendar,AF45,"1d","mf",,Trigger)</f>
        <v>42656</v>
      </c>
      <c r="AG46" s="100">
        <f>_xll.qlDayCounterYearFraction(DayCounter,SettlementDate,AF46,,,Trigger)</f>
        <v>0.16388888888888889</v>
      </c>
      <c r="AH46" s="112">
        <f t="shared" si="0"/>
        <v>4.5846831110142415E-4</v>
      </c>
      <c r="AI46" s="112">
        <f t="shared" si="1"/>
        <v>4.7906279911989974E-4</v>
      </c>
      <c r="AJ46" s="112">
        <f t="shared" si="13"/>
        <v>4.7610865287102963E-4</v>
      </c>
    </row>
    <row r="47" spans="13:36" x14ac:dyDescent="0.2">
      <c r="Q47" s="84"/>
      <c r="AF47" s="114">
        <f>_xll.qlCalendarAdvance(Calendar,AF46,"1d","mf",,Trigger)</f>
        <v>42657</v>
      </c>
      <c r="AG47" s="100">
        <f>_xll.qlDayCounterYearFraction(DayCounter,SettlementDate,AF47,,,Trigger)</f>
        <v>0.16666666666666666</v>
      </c>
      <c r="AH47" s="112">
        <f t="shared" si="0"/>
        <v>4.5846831110142415E-4</v>
      </c>
      <c r="AI47" s="112">
        <f t="shared" si="1"/>
        <v>4.8093502530339755E-4</v>
      </c>
      <c r="AJ47" s="112">
        <f t="shared" si="13"/>
        <v>4.7794681455925184E-4</v>
      </c>
    </row>
    <row r="48" spans="13:36" x14ac:dyDescent="0.2">
      <c r="Q48" s="84"/>
      <c r="AF48" s="114">
        <f>_xll.qlCalendarAdvance(Calendar,AF47,"1d","mf",,Trigger)</f>
        <v>42660</v>
      </c>
      <c r="AG48" s="100">
        <f>_xll.qlDayCounterYearFraction(DayCounter,SettlementDate,AF48,,,Trigger)</f>
        <v>0.17499999999999999</v>
      </c>
      <c r="AH48" s="112">
        <f t="shared" si="0"/>
        <v>4.5846831110142415E-4</v>
      </c>
      <c r="AI48" s="112">
        <f t="shared" si="1"/>
        <v>4.8655170385389086E-4</v>
      </c>
      <c r="AJ48" s="112">
        <f t="shared" si="13"/>
        <v>4.8349826607488599E-4</v>
      </c>
    </row>
    <row r="49" spans="13:36" x14ac:dyDescent="0.2">
      <c r="AF49" s="114">
        <f>_xll.qlCalendarAdvance(Calendar,AF48,"1d","mf",,Trigger)</f>
        <v>42661</v>
      </c>
      <c r="AG49" s="100">
        <f>_xll.qlDayCounterYearFraction(DayCounter,SettlementDate,AF49,,,Trigger)</f>
        <v>0.17777777777777778</v>
      </c>
      <c r="AH49" s="112">
        <f t="shared" si="0"/>
        <v>4.5846831110142415E-4</v>
      </c>
      <c r="AI49" s="112">
        <f t="shared" si="1"/>
        <v>4.8842393003738866E-4</v>
      </c>
      <c r="AJ49" s="112">
        <f t="shared" si="13"/>
        <v>4.853610720637532E-4</v>
      </c>
    </row>
    <row r="50" spans="13:36" x14ac:dyDescent="0.2">
      <c r="AF50" s="114">
        <f>_xll.qlCalendarAdvance(Calendar,AF49,"1d","mf",,Trigger)</f>
        <v>42662</v>
      </c>
      <c r="AG50" s="100">
        <f>_xll.qlDayCounterYearFraction(DayCounter,SettlementDate,AF50,,,Trigger)</f>
        <v>0.18055555555555555</v>
      </c>
      <c r="AH50" s="112">
        <f t="shared" si="0"/>
        <v>4.5846831110142415E-4</v>
      </c>
      <c r="AI50" s="112">
        <f t="shared" si="1"/>
        <v>4.9029615622088647E-4</v>
      </c>
      <c r="AJ50" s="112">
        <f t="shared" si="13"/>
        <v>4.8723003912778159E-4</v>
      </c>
    </row>
    <row r="51" spans="13:36" x14ac:dyDescent="0.2">
      <c r="AF51" s="114">
        <f>_xll.qlCalendarAdvance(Calendar,AF50,"1d","mf",,Trigger)</f>
        <v>42663</v>
      </c>
      <c r="AG51" s="100">
        <f>_xll.qlDayCounterYearFraction(DayCounter,SettlementDate,AF51,,,Trigger)</f>
        <v>0.18333333333333332</v>
      </c>
      <c r="AH51" s="112">
        <f t="shared" si="0"/>
        <v>4.5846831110142415E-4</v>
      </c>
      <c r="AI51" s="112">
        <f t="shared" si="1"/>
        <v>4.9216838240438417E-4</v>
      </c>
      <c r="AJ51" s="112">
        <f t="shared" si="13"/>
        <v>4.891051672669712E-4</v>
      </c>
    </row>
    <row r="52" spans="13:36" x14ac:dyDescent="0.2">
      <c r="AF52" s="114">
        <f>_xll.qlCalendarAdvance(Calendar,AF51,"1d","mf",,Trigger)</f>
        <v>42664</v>
      </c>
      <c r="AG52" s="100">
        <f>_xll.qlDayCounterYearFraction(DayCounter,SettlementDate,AF52,,,Trigger)</f>
        <v>0.18611111111111112</v>
      </c>
      <c r="AH52" s="112">
        <f t="shared" si="0"/>
        <v>4.5846831110142415E-4</v>
      </c>
      <c r="AI52" s="112">
        <f t="shared" si="1"/>
        <v>4.9404060858788197E-4</v>
      </c>
      <c r="AJ52" s="112">
        <f t="shared" si="13"/>
        <v>4.9098645648132215E-4</v>
      </c>
    </row>
    <row r="53" spans="13:36" x14ac:dyDescent="0.2">
      <c r="AF53" s="114">
        <f>_xll.qlCalendarAdvance(Calendar,AF52,"1d","mf",,Trigger)</f>
        <v>42667</v>
      </c>
      <c r="AG53" s="100">
        <f>_xll.qlDayCounterYearFraction(DayCounter,SettlementDate,AF53,,,Trigger)</f>
        <v>0.19444444444444445</v>
      </c>
      <c r="AH53" s="112">
        <f t="shared" si="0"/>
        <v>4.5846831110142415E-4</v>
      </c>
      <c r="AI53" s="112">
        <f t="shared" si="1"/>
        <v>4.9965728713837528E-4</v>
      </c>
      <c r="AJ53" s="112">
        <f t="shared" si="13"/>
        <v>4.9666729057534233E-4</v>
      </c>
    </row>
    <row r="54" spans="13:36" x14ac:dyDescent="0.2">
      <c r="AF54" s="114">
        <f>_xll.qlCalendarAdvance(Calendar,AF53,"1d","mf",,Trigger)</f>
        <v>42668</v>
      </c>
      <c r="AG54" s="100">
        <f>_xll.qlDayCounterYearFraction(DayCounter,SettlementDate,AF54,,,Trigger)</f>
        <v>0.19722222222222222</v>
      </c>
      <c r="AH54" s="112">
        <f t="shared" si="0"/>
        <v>4.5846831110142415E-4</v>
      </c>
      <c r="AI54" s="112">
        <f t="shared" si="1"/>
        <v>5.0152951332187309E-4</v>
      </c>
      <c r="AJ54" s="112">
        <f t="shared" si="13"/>
        <v>4.9857322409033818E-4</v>
      </c>
    </row>
    <row r="55" spans="13:36" x14ac:dyDescent="0.2">
      <c r="AF55" s="114">
        <f>_xll.qlCalendarAdvance(Calendar,AF54,"1d","mf",,Trigger)</f>
        <v>42669</v>
      </c>
      <c r="AG55" s="100">
        <f>_xll.qlDayCounterYearFraction(DayCounter,SettlementDate,AF55,,,Trigger)</f>
        <v>0.2</v>
      </c>
      <c r="AH55" s="112">
        <f t="shared" si="0"/>
        <v>4.5846831110142415E-4</v>
      </c>
      <c r="AI55" s="112">
        <f t="shared" si="1"/>
        <v>5.0340173950537089E-4</v>
      </c>
      <c r="AJ55" s="112">
        <f t="shared" si="13"/>
        <v>5.0048531868049535E-4</v>
      </c>
    </row>
    <row r="56" spans="13:36" x14ac:dyDescent="0.2">
      <c r="AF56" s="114">
        <f>_xll.qlCalendarAdvance(Calendar,AF55,"1d","mf",,Trigger)</f>
        <v>42670</v>
      </c>
      <c r="AG56" s="100">
        <f>_xll.qlDayCounterYearFraction(DayCounter,SettlementDate,AF56,,,Trigger)</f>
        <v>0.20277777777777778</v>
      </c>
      <c r="AH56" s="112">
        <f t="shared" si="0"/>
        <v>4.5846831110142415E-4</v>
      </c>
      <c r="AI56" s="112">
        <f t="shared" si="1"/>
        <v>5.0527396568886859E-4</v>
      </c>
      <c r="AJ56" s="112">
        <f t="shared" si="13"/>
        <v>5.0240357434581365E-4</v>
      </c>
    </row>
    <row r="57" spans="13:36" x14ac:dyDescent="0.2">
      <c r="AF57" s="114">
        <f>_xll.qlCalendarAdvance(Calendar,AF56,"1d","mf",,Trigger)</f>
        <v>42671</v>
      </c>
      <c r="AG57" s="100">
        <f>_xll.qlDayCounterYearFraction(DayCounter,SettlementDate,AF57,,,Trigger)</f>
        <v>0.20555555555555555</v>
      </c>
      <c r="AH57" s="112">
        <f t="shared" si="0"/>
        <v>4.5846831110142415E-4</v>
      </c>
      <c r="AI57" s="112">
        <f t="shared" si="1"/>
        <v>5.071461918723664E-4</v>
      </c>
      <c r="AJ57" s="112">
        <f t="shared" si="13"/>
        <v>5.0432799108629327E-4</v>
      </c>
    </row>
    <row r="58" spans="13:36" x14ac:dyDescent="0.2">
      <c r="AF58" s="114">
        <f>_xll.qlCalendarAdvance(Calendar,AF57,"1d","mf",,Trigger)</f>
        <v>42674</v>
      </c>
      <c r="AG58" s="100">
        <f>_xll.qlDayCounterYearFraction(DayCounter,SettlementDate,AF58,,,Trigger)</f>
        <v>0.21388888888888888</v>
      </c>
      <c r="AH58" s="112">
        <f t="shared" si="0"/>
        <v>4.5846831110142415E-4</v>
      </c>
      <c r="AI58" s="112">
        <f t="shared" si="1"/>
        <v>5.1276287042285981E-4</v>
      </c>
      <c r="AJ58" s="112">
        <f t="shared" si="13"/>
        <v>5.1013820775869939E-4</v>
      </c>
    </row>
    <row r="59" spans="13:36" x14ac:dyDescent="0.2">
      <c r="AF59" s="114">
        <f>_xll.qlCalendarAdvance(Calendar,AF58,"1d","mf",,Trigger)</f>
        <v>42675</v>
      </c>
      <c r="AG59" s="100">
        <f>_xll.qlDayCounterYearFraction(DayCounter,SettlementDate,AF59,,,Trigger)</f>
        <v>0.21666666666666667</v>
      </c>
      <c r="AH59" s="112">
        <f t="shared" si="0"/>
        <v>4.5846831110142415E-4</v>
      </c>
      <c r="AI59" s="112">
        <f t="shared" si="1"/>
        <v>5.1463509660635751E-4</v>
      </c>
      <c r="AJ59" s="112">
        <f t="shared" si="13"/>
        <v>5.1208726879982402E-4</v>
      </c>
    </row>
    <row r="60" spans="13:36" x14ac:dyDescent="0.2">
      <c r="M60" s="85"/>
      <c r="AF60" s="114">
        <f>_xll.qlCalendarAdvance(Calendar,AF59,"1d","mf",,Trigger)</f>
        <v>42676</v>
      </c>
      <c r="AG60" s="100">
        <f>_xll.qlDayCounterYearFraction(DayCounter,SettlementDate,AF60,,,Trigger)</f>
        <v>0.21944444444444444</v>
      </c>
      <c r="AH60" s="112">
        <f t="shared" si="0"/>
        <v>4.5846831110142415E-4</v>
      </c>
      <c r="AI60" s="112">
        <f t="shared" si="1"/>
        <v>5.1650732278985532E-4</v>
      </c>
      <c r="AJ60" s="112">
        <f t="shared" si="13"/>
        <v>5.1404249091610977E-4</v>
      </c>
    </row>
    <row r="61" spans="13:36" x14ac:dyDescent="0.2">
      <c r="M61" s="85"/>
      <c r="AF61" s="114">
        <f>_xll.qlCalendarAdvance(Calendar,AF60,"1d","mf",,Trigger)</f>
        <v>42677</v>
      </c>
      <c r="AG61" s="100">
        <f>_xll.qlDayCounterYearFraction(DayCounter,SettlementDate,AF61,,,Trigger)</f>
        <v>0.22222222222222221</v>
      </c>
      <c r="AH61" s="112">
        <f t="shared" si="0"/>
        <v>4.5846831110142415E-4</v>
      </c>
      <c r="AI61" s="112">
        <f t="shared" si="1"/>
        <v>5.1837954897335312E-4</v>
      </c>
      <c r="AJ61" s="112">
        <f t="shared" si="13"/>
        <v>5.1600387410755686E-4</v>
      </c>
    </row>
    <row r="62" spans="13:36" x14ac:dyDescent="0.2">
      <c r="M62" s="85"/>
      <c r="AF62" s="114">
        <f>_xll.qlCalendarAdvance(Calendar,AF61,"1d","mf",,Trigger)</f>
        <v>42678</v>
      </c>
      <c r="AG62" s="100">
        <f>_xll.qlDayCounterYearFraction(DayCounter,SettlementDate,AF62,,,Trigger)</f>
        <v>0.22500000000000001</v>
      </c>
      <c r="AH62" s="112">
        <f t="shared" si="0"/>
        <v>4.5846831110142415E-4</v>
      </c>
      <c r="AI62" s="112">
        <f t="shared" si="1"/>
        <v>5.2025177515685082E-4</v>
      </c>
      <c r="AJ62" s="112">
        <f t="shared" si="13"/>
        <v>5.1797141837416516E-4</v>
      </c>
    </row>
    <row r="63" spans="13:36" x14ac:dyDescent="0.2">
      <c r="M63" s="85"/>
      <c r="AF63" s="114">
        <f>_xll.qlCalendarAdvance(Calendar,AF62,"1d","mf",,Trigger)</f>
        <v>42681</v>
      </c>
      <c r="AG63" s="100">
        <f>_xll.qlDayCounterYearFraction(DayCounter,SettlementDate,AF63,,,Trigger)</f>
        <v>0.23333333333333334</v>
      </c>
      <c r="AH63" s="112">
        <f t="shared" si="0"/>
        <v>4.5846831110142415E-4</v>
      </c>
      <c r="AI63" s="112">
        <f t="shared" si="1"/>
        <v>5.2586845370734413E-4</v>
      </c>
      <c r="AJ63" s="112">
        <f t="shared" si="13"/>
        <v>5.2391101762495733E-4</v>
      </c>
    </row>
    <row r="64" spans="13:36" x14ac:dyDescent="0.2">
      <c r="M64" s="85"/>
      <c r="AF64" s="114">
        <f>_xll.qlCalendarAdvance(Calendar,AF63,"1d","mf",,Trigger)</f>
        <v>42682</v>
      </c>
      <c r="AG64" s="100">
        <f>_xll.qlDayCounterYearFraction(DayCounter,SettlementDate,AF64,,,Trigger)</f>
        <v>0.2361111111111111</v>
      </c>
      <c r="AH64" s="112">
        <f t="shared" si="0"/>
        <v>4.5846831110142415E-4</v>
      </c>
      <c r="AI64" s="112">
        <f t="shared" si="1"/>
        <v>5.2774067989084193E-4</v>
      </c>
      <c r="AJ64" s="112">
        <f t="shared" si="13"/>
        <v>5.2590320619221064E-4</v>
      </c>
    </row>
    <row r="65" spans="13:36" x14ac:dyDescent="0.2">
      <c r="M65" s="85"/>
      <c r="AF65" s="118">
        <f>_xll.qlCalendarAdvance(Calendar,AF64,"1d","mf",,Trigger)</f>
        <v>42683</v>
      </c>
      <c r="AG65" s="105">
        <f>_xll.qlDayCounterYearFraction(DayCounter,SettlementDate,AF65,,,Trigger)</f>
        <v>0.2388888888888889</v>
      </c>
      <c r="AH65" s="121">
        <f t="shared" si="0"/>
        <v>4.5846831110142415E-4</v>
      </c>
      <c r="AI65" s="121">
        <f t="shared" si="1"/>
        <v>5.2961290607433974E-4</v>
      </c>
      <c r="AJ65" s="121">
        <f t="shared" si="13"/>
        <v>5.2790155583462507E-4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60" customWidth="1"/>
    <col min="3" max="5" width="22.85546875" style="60" customWidth="1"/>
    <col min="6" max="7" width="14.140625" style="60" hidden="1" customWidth="1" outlineLevel="1"/>
    <col min="8" max="8" width="8.140625" style="60" hidden="1" customWidth="1" outlineLevel="1"/>
    <col min="9" max="9" width="10.42578125" style="60" hidden="1" customWidth="1" outlineLevel="1"/>
    <col min="10" max="10" width="10.42578125" style="60" bestFit="1" customWidth="1" collapsed="1"/>
    <col min="11" max="12" width="14.140625" style="60" bestFit="1" customWidth="1"/>
    <col min="13" max="13" width="10.42578125" style="60" bestFit="1" customWidth="1"/>
    <col min="14" max="16" width="10.42578125" style="60" customWidth="1"/>
    <col min="17" max="17" width="10.85546875" style="60" customWidth="1"/>
    <col min="18" max="18" width="13.140625" style="60" customWidth="1"/>
    <col min="19" max="21" width="6.85546875" style="60" customWidth="1"/>
    <col min="22" max="22" width="2.28515625" style="60" bestFit="1" customWidth="1"/>
    <col min="23" max="23" width="10.85546875" style="60" customWidth="1"/>
    <col min="24" max="24" width="2.28515625" style="60" bestFit="1" customWidth="1"/>
    <col min="25" max="25" width="10.85546875" style="60" customWidth="1"/>
    <col min="26" max="26" width="12.42578125" style="60" bestFit="1" customWidth="1"/>
    <col min="27" max="29" width="9.28515625" style="60" customWidth="1"/>
    <col min="30" max="31" width="9.42578125" style="60"/>
    <col min="32" max="32" width="20.28515625" style="60" bestFit="1" customWidth="1"/>
    <col min="33" max="33" width="8.140625" style="60" bestFit="1" customWidth="1"/>
    <col min="34" max="35" width="9.42578125" style="60" bestFit="1" customWidth="1"/>
    <col min="36" max="36" width="11.7109375" style="60" bestFit="1" customWidth="1"/>
    <col min="37" max="16384" width="9.42578125" style="60"/>
  </cols>
  <sheetData>
    <row r="2" spans="1:36" ht="19.5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.1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42597</v>
      </c>
      <c r="E3" s="93">
        <f>_xll.qlInterestRateIndexMaturity($D$10,D3)</f>
        <v>42781</v>
      </c>
      <c r="F3" s="127">
        <f>_xll.qlYieldTSDiscount(Discounting,D3,,AllTriggers)</f>
        <v>1.0000411124843798</v>
      </c>
      <c r="G3" s="127">
        <f>_xll.qlYieldTSDiscount(Discounting,E3,,AllTriggers)</f>
        <v>1.0019389863007946</v>
      </c>
      <c r="H3" s="128">
        <f>_xll.qlDayCounterYearFraction(DayCounter,D3,E3,,,Trigger)</f>
        <v>0.51111111111111107</v>
      </c>
      <c r="I3" s="129">
        <f>(F3/G3-1)/H3</f>
        <v>-3.7060454086644489E-3</v>
      </c>
      <c r="J3" s="94">
        <f>'Delta 6M '!P3</f>
        <v>9.2953037533152988E-4</v>
      </c>
      <c r="K3" s="95">
        <f>_xll.qlDayCounterYearFraction(DayCounter,SettlementDate,D3,,,Trigger)</f>
        <v>0</v>
      </c>
      <c r="L3" s="95">
        <f>_xll.qlDayCounterYearFraction(DayCounter,SettlementDate,E3,,,Trigger)</f>
        <v>0.51111111111111107</v>
      </c>
      <c r="M3" s="95">
        <f>L3-K3</f>
        <v>0.51111111111111107</v>
      </c>
      <c r="N3" s="95">
        <f>(L3^2-K3^2)/2</f>
        <v>0.13061728395061725</v>
      </c>
      <c r="O3" s="95">
        <f>(L3^3-K3^3)/3</f>
        <v>4.450663008687699E-2</v>
      </c>
      <c r="P3" s="96" t="b">
        <f>IF(D12="fixing",TRUE,FALSE)</f>
        <v>0</v>
      </c>
      <c r="R3" s="327" t="s">
        <v>90</v>
      </c>
      <c r="S3" s="72">
        <f t="array" ref="S3:S5">_xll.ohFilter(O3:O7,P3:P7)</f>
        <v>4.450663008687699E-2</v>
      </c>
      <c r="T3" s="78">
        <f t="array" ref="T3:T5">_xll.ohFilter(N3:N7,P3:P7)</f>
        <v>0.13061728395061725</v>
      </c>
      <c r="U3" s="73">
        <f t="array" ref="U3:U5">_xll.ohFilter(M3:M7,P3:P7)</f>
        <v>0.51111111111111107</v>
      </c>
      <c r="V3" s="79"/>
      <c r="W3" s="74">
        <f t="array" ref="W3:W5">MMULT(AA3:AC5,Y3:Y5)</f>
        <v>-2.9007141286563343E-4</v>
      </c>
      <c r="X3" s="80"/>
      <c r="Y3" s="147">
        <f t="array" ref="Y3:Y5">_xll.ohFilter(J3:J7,P3:P7)</f>
        <v>9.307658459412983E-4</v>
      </c>
      <c r="AA3" s="72">
        <f t="array" ref="AA3:AC5">MINVERSE(S3:U5)</f>
        <v>127.46888054748803</v>
      </c>
      <c r="AB3" s="78">
        <v>-245.41974322720799</v>
      </c>
      <c r="AC3" s="73">
        <v>114.5721284338079</v>
      </c>
      <c r="AF3" s="109">
        <f>SettlementDate</f>
        <v>42597</v>
      </c>
      <c r="AG3" s="100">
        <f>_xll.qlDayCounterYearFraction(DayCounter,SettlementDate,AF3,,,Trigger)</f>
        <v>0</v>
      </c>
      <c r="AH3" s="125">
        <f t="shared" ref="AH3:AH34" si="0">$W$13</f>
        <v>1.8210636116242796E-3</v>
      </c>
      <c r="AI3" s="125">
        <f t="shared" ref="AI3:AI34" si="1">$W$10+$W$9*AG3</f>
        <v>1.6284915727359239E-3</v>
      </c>
      <c r="AJ3" s="125">
        <f t="shared" ref="AJ3:AJ34" si="2">($W$5+$W$4*AG3+$W$3*AG3^2)</f>
        <v>1.6104245768578706E-3</v>
      </c>
    </row>
    <row r="4" spans="1:36" ht="12.1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42597</v>
      </c>
      <c r="E4" s="98">
        <f>_xll.qlInterestRateIndexMaturity($D$10,D4)</f>
        <v>42781</v>
      </c>
      <c r="F4" s="130">
        <f>_xll.qlYieldTSDiscount(Discounting,D4,,AllTriggers)</f>
        <v>1.0000411124843798</v>
      </c>
      <c r="G4" s="130">
        <f>_xll.qlYieldTSDiscount(Discounting,E4,,AllTriggers)</f>
        <v>1.0019389863007946</v>
      </c>
      <c r="H4" s="131">
        <f>_xll.qlDayCounterYearFraction(DayCounter,D4,E4,,,Trigger)</f>
        <v>0.51111111111111107</v>
      </c>
      <c r="I4" s="132">
        <f t="shared" ref="I4:I7" si="3">(F4/G4-1)/H4</f>
        <v>-3.7060454086644489E-3</v>
      </c>
      <c r="J4" s="99">
        <f>LN((1+(_xll.qlInterpolationInterpolate(B6Minterpolation,D4,TRUE,AllTriggers)+I4)*H4)/(1+I4*H4))</f>
        <v>9.307658459412983E-4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0.51111111111111107</v>
      </c>
      <c r="M4" s="100">
        <f>L4-K4</f>
        <v>0.51111111111111107</v>
      </c>
      <c r="N4" s="100">
        <f>(L4^2-K4^2)/2</f>
        <v>0.13061728395061725</v>
      </c>
      <c r="O4" s="100">
        <f>(L4^3-K4^3)/3</f>
        <v>4.450663008687699E-2</v>
      </c>
      <c r="P4" s="101" t="b">
        <f>IF(D12="fixing",FALSE,TRUE)</f>
        <v>1</v>
      </c>
      <c r="R4" s="327"/>
      <c r="S4" s="72">
        <v>6.7860775320073161E-2</v>
      </c>
      <c r="T4" s="78">
        <v>0.16968750000000002</v>
      </c>
      <c r="U4" s="73">
        <v>0.50277777777777777</v>
      </c>
      <c r="V4" s="81" t="s">
        <v>32</v>
      </c>
      <c r="W4" s="74">
        <v>9.2307884934739182E-4</v>
      </c>
      <c r="X4" s="81" t="s">
        <v>33</v>
      </c>
      <c r="Y4" s="147">
        <v>9.4663616130470619E-4</v>
      </c>
      <c r="AA4" s="72">
        <v>-98.377077113894714</v>
      </c>
      <c r="AB4" s="78">
        <v>167.7107629013544</v>
      </c>
      <c r="AC4" s="73">
        <v>-66.963201618516507</v>
      </c>
      <c r="AF4" s="114">
        <f>_xll.qlCalendarAdvance(Calendar,AF3,"1d","mf",,Trigger)</f>
        <v>42598</v>
      </c>
      <c r="AG4" s="100">
        <f>_xll.qlDayCounterYearFraction(DayCounter,SettlementDate,AF4,,,Trigger)</f>
        <v>2.7777777777777779E-3</v>
      </c>
      <c r="AH4" s="112">
        <f t="shared" si="0"/>
        <v>1.8210636116242796E-3</v>
      </c>
      <c r="AI4" s="112">
        <f t="shared" si="1"/>
        <v>1.6305847470716669E-3</v>
      </c>
      <c r="AJ4" s="112">
        <f t="shared" si="2"/>
        <v>1.6129864465673784E-3</v>
      </c>
    </row>
    <row r="5" spans="1:36" ht="12.1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42628</v>
      </c>
      <c r="E5" s="98">
        <f>_xll.qlInterestRateIndexMaturity($D$10,D5)</f>
        <v>42809</v>
      </c>
      <c r="F5" s="130">
        <f>_xll.qlYieldTSDiscount(Discounting,D5,,AllTriggers)</f>
        <v>1.0003296798100809</v>
      </c>
      <c r="G5" s="130">
        <f>_xll.qlYieldTSDiscount(Discounting,E5,,AllTriggers)</f>
        <v>1.0022647526397575</v>
      </c>
      <c r="H5" s="131">
        <f>_xll.qlDayCounterYearFraction(DayCounter,D5,E5,,,Trigger)</f>
        <v>0.50277777777777777</v>
      </c>
      <c r="I5" s="132">
        <f t="shared" si="3"/>
        <v>-3.8400668376281891E-3</v>
      </c>
      <c r="J5" s="99">
        <f>LN((1+(_xll.qlInterpolationInterpolate(B6Minterpolation,D5,TRUE,AllTriggers)+I5)*H5)/(1+I5*H5))</f>
        <v>9.4663616130470619E-4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0.58888888888888891</v>
      </c>
      <c r="M5" s="100">
        <f>L5-K5</f>
        <v>0.50277777777777777</v>
      </c>
      <c r="N5" s="100">
        <f>(L5^2-K5^2)/2</f>
        <v>0.16968750000000002</v>
      </c>
      <c r="O5" s="100">
        <f>(L5^3-K5^3)/3</f>
        <v>6.7860775320073161E-2</v>
      </c>
      <c r="P5" s="101" t="b">
        <v>1</v>
      </c>
      <c r="R5" s="327"/>
      <c r="S5" s="72">
        <v>0.10457310956790124</v>
      </c>
      <c r="T5" s="78">
        <v>0.21815972222222221</v>
      </c>
      <c r="U5" s="73">
        <v>0.5083333333333333</v>
      </c>
      <c r="V5" s="62"/>
      <c r="W5" s="74">
        <v>1.6104245768578706E-3</v>
      </c>
      <c r="X5" s="81"/>
      <c r="Y5" s="147">
        <v>9.8967744895881045E-4</v>
      </c>
      <c r="AA5" s="72">
        <v>15.99757102467782</v>
      </c>
      <c r="AB5" s="78">
        <v>-21.488710327104474</v>
      </c>
      <c r="AC5" s="73">
        <v>7.1360847030884766</v>
      </c>
      <c r="AF5" s="114">
        <f>_xll.qlCalendarAdvance(Calendar,AF4,"1d","mf",,Trigger)</f>
        <v>42599</v>
      </c>
      <c r="AG5" s="100">
        <f>_xll.qlDayCounterYearFraction(DayCounter,SettlementDate,AF5,,,Trigger)</f>
        <v>5.5555555555555558E-3</v>
      </c>
      <c r="AH5" s="112">
        <f t="shared" si="0"/>
        <v>1.8210636116242796E-3</v>
      </c>
      <c r="AI5" s="112">
        <f t="shared" si="1"/>
        <v>1.6326779214074099E-3</v>
      </c>
      <c r="AJ5" s="112">
        <f t="shared" si="2"/>
        <v>1.6155438398661936E-3</v>
      </c>
    </row>
    <row r="6" spans="1:36" ht="12.1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42660</v>
      </c>
      <c r="E6" s="98">
        <f>_xll.qlInterestRateIndexMaturity($D$10,D6)</f>
        <v>42843</v>
      </c>
      <c r="F6" s="130">
        <f>_xll.qlYieldTSDiscount(Discounting,D6,,AllTriggers)</f>
        <v>1.0006452520553082</v>
      </c>
      <c r="G6" s="130">
        <f>_xll.qlYieldTSDiscount(Discounting,E6,,AllTriggers)</f>
        <v>1.0026707309425424</v>
      </c>
      <c r="H6" s="131">
        <f>_xll.qlDayCounterYearFraction(DayCounter,D6,E6,,,Trigger)</f>
        <v>0.5083333333333333</v>
      </c>
      <c r="I6" s="132">
        <f t="shared" si="3"/>
        <v>-3.973935318605802E-3</v>
      </c>
      <c r="J6" s="99">
        <f>LN((1+(_xll.qlInterpolationInterpolate(B6Minterpolation,D6,TRUE,AllTriggers)+I6)*H6)/(1+I6*H6))</f>
        <v>9.8967744895881045E-4</v>
      </c>
      <c r="K6" s="100">
        <f>_xll.qlDayCounterYearFraction(DayCounter,SettlementDate,D6,,,Trigger)</f>
        <v>0.17499999999999999</v>
      </c>
      <c r="L6" s="100">
        <f>_xll.qlDayCounterYearFraction(DayCounter,SettlementDate,E6,,,Trigger)</f>
        <v>0.68333333333333335</v>
      </c>
      <c r="M6" s="100">
        <f>L6-K6</f>
        <v>0.5083333333333333</v>
      </c>
      <c r="N6" s="100">
        <f>(L6^2-K6^2)/2</f>
        <v>0.21815972222222221</v>
      </c>
      <c r="O6" s="100">
        <f>(L6^3-K6^3)/3</f>
        <v>0.10457310956790124</v>
      </c>
      <c r="P6" s="101" t="b">
        <v>1</v>
      </c>
      <c r="W6" s="76"/>
      <c r="X6" s="69"/>
      <c r="Y6" s="70"/>
      <c r="AF6" s="114">
        <f>_xll.qlCalendarAdvance(Calendar,AF5,"1d","mf",,Trigger)</f>
        <v>42600</v>
      </c>
      <c r="AG6" s="100">
        <f>_xll.qlDayCounterYearFraction(DayCounter,SettlementDate,AF6,,,Trigger)</f>
        <v>8.3333333333333332E-3</v>
      </c>
      <c r="AH6" s="112">
        <f t="shared" si="0"/>
        <v>1.8210636116242796E-3</v>
      </c>
      <c r="AI6" s="112">
        <f t="shared" si="1"/>
        <v>1.6347710957431529E-3</v>
      </c>
      <c r="AJ6" s="112">
        <f t="shared" si="2"/>
        <v>1.6180967567543166E-3</v>
      </c>
    </row>
    <row r="7" spans="1:36" ht="12.1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42689</v>
      </c>
      <c r="E7" s="103">
        <f>_xll.qlInterestRateIndexMaturity($D$10,D7)</f>
        <v>42870</v>
      </c>
      <c r="F7" s="133">
        <f>_xll.qlYieldTSDiscount(Discounting,D7,,AllTriggers)</f>
        <v>1.0009346411509898</v>
      </c>
      <c r="G7" s="133">
        <f>_xll.qlYieldTSDiscount(Discounting,E7,,AllTriggers)</f>
        <v>1.0029982929192944</v>
      </c>
      <c r="H7" s="134">
        <f>_xll.qlDayCounterYearFraction(DayCounter,D7,E7,,,Trigger)</f>
        <v>0.50277777777777777</v>
      </c>
      <c r="I7" s="135">
        <f t="shared" si="3"/>
        <v>-4.0922310472657486E-3</v>
      </c>
      <c r="J7" s="104">
        <f>LN((1+(_xll.qlInterpolationInterpolate(B6Minterpolation,D7,TRUE,AllTriggers)+I7)*H7)/(1+I7*H7))</f>
        <v>1.0132773727609334E-3</v>
      </c>
      <c r="K7" s="105">
        <f>_xll.qlDayCounterYearFraction(DayCounter,SettlementDate,D7,,,Trigger)</f>
        <v>0.25555555555555554</v>
      </c>
      <c r="L7" s="105">
        <f>_xll.qlDayCounterYearFraction(DayCounter,SettlementDate,E7,,,Trigger)</f>
        <v>0.7583333333333333</v>
      </c>
      <c r="M7" s="105">
        <f>L7-K7</f>
        <v>0.50277777777777777</v>
      </c>
      <c r="N7" s="105">
        <f>(L7^2-K7^2)/2</f>
        <v>0.2548804012345679</v>
      </c>
      <c r="O7" s="105">
        <f>(L7^3-K7^3)/3</f>
        <v>0.13980144747370826</v>
      </c>
      <c r="P7" s="106" t="b">
        <v>0</v>
      </c>
      <c r="W7" s="76"/>
      <c r="X7" s="69"/>
      <c r="Y7" s="70"/>
      <c r="AF7" s="114">
        <f>_xll.qlCalendarAdvance(Calendar,AF6,"1d","mf",,Trigger)</f>
        <v>42601</v>
      </c>
      <c r="AG7" s="100">
        <f>_xll.qlDayCounterYearFraction(DayCounter,SettlementDate,AF7,,,Trigger)</f>
        <v>1.1111111111111112E-2</v>
      </c>
      <c r="AH7" s="112">
        <f t="shared" si="0"/>
        <v>1.8210636116242796E-3</v>
      </c>
      <c r="AI7" s="112">
        <f t="shared" si="1"/>
        <v>1.6368642700788959E-3</v>
      </c>
      <c r="AJ7" s="112">
        <f t="shared" si="2"/>
        <v>1.620645197231747E-3</v>
      </c>
    </row>
    <row r="8" spans="1:36" ht="12.1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42604</v>
      </c>
      <c r="AG8" s="100">
        <f>_xll.qlDayCounterYearFraction(DayCounter,SettlementDate,AF8,,,Trigger)</f>
        <v>1.9444444444444445E-2</v>
      </c>
      <c r="AH8" s="112">
        <f t="shared" si="0"/>
        <v>1.8210636116242796E-3</v>
      </c>
      <c r="AI8" s="112">
        <f t="shared" si="1"/>
        <v>1.6431437930861249E-3</v>
      </c>
      <c r="AJ8" s="112">
        <f t="shared" si="2"/>
        <v>1.6282636601998846E-3</v>
      </c>
    </row>
    <row r="9" spans="1:36" ht="12.1" customHeight="1" x14ac:dyDescent="0.2">
      <c r="C9" s="87" t="s">
        <v>135</v>
      </c>
      <c r="D9" s="122" t="s">
        <v>37</v>
      </c>
      <c r="R9" s="326" t="s">
        <v>91</v>
      </c>
      <c r="S9" s="71"/>
      <c r="T9" s="72">
        <f t="array" ref="T9:T10">_xll.ohFilter(N3:N7,P3:P7)</f>
        <v>0.13061728395061725</v>
      </c>
      <c r="U9" s="73">
        <f t="array" ref="U9:U10">_xll.ohFilter(M3:M7,P3:P7)</f>
        <v>0.51111111111111107</v>
      </c>
      <c r="V9" s="328" t="s">
        <v>32</v>
      </c>
      <c r="W9" s="74">
        <f t="array" ref="W9:W10">MMULT(AA9:AB10,Y9:Y10)</f>
        <v>7.5354276086747954E-4</v>
      </c>
      <c r="X9" s="328" t="s">
        <v>33</v>
      </c>
      <c r="Y9" s="147">
        <f t="array" ref="Y9:Y10">_xll.ohFilter(J3:J7,P3:P7)</f>
        <v>9.307658459412983E-4</v>
      </c>
      <c r="AA9" s="72">
        <f t="array" ref="AA9:AB10">MINVERSE(T9:U10)</f>
        <v>-23.876197494473079</v>
      </c>
      <c r="AB9" s="73">
        <v>24.271935574491973</v>
      </c>
      <c r="AF9" s="114">
        <f>_xll.qlCalendarAdvance(Calendar,AF8,"1d","mf",,Trigger)</f>
        <v>42605</v>
      </c>
      <c r="AG9" s="100">
        <f>_xll.qlDayCounterYearFraction(DayCounter,SettlementDate,AF9,,,Trigger)</f>
        <v>2.2222222222222223E-2</v>
      </c>
      <c r="AH9" s="112">
        <f t="shared" si="0"/>
        <v>1.8210636116242796E-3</v>
      </c>
      <c r="AI9" s="112">
        <f t="shared" si="1"/>
        <v>1.6452369674218679E-3</v>
      </c>
      <c r="AJ9" s="112">
        <f t="shared" si="2"/>
        <v>1.6307941950345457E-3</v>
      </c>
    </row>
    <row r="10" spans="1:36" ht="12.1" customHeight="1" x14ac:dyDescent="0.2">
      <c r="C10" s="87" t="s">
        <v>104</v>
      </c>
      <c r="D10" s="122" t="str">
        <f>PROPER(Currency)&amp;IborType&amp;$D$9</f>
        <v>Euribor6M</v>
      </c>
      <c r="R10" s="326"/>
      <c r="S10" s="71"/>
      <c r="T10" s="72">
        <v>0.16968750000000002</v>
      </c>
      <c r="U10" s="73">
        <v>0.50277777777777777</v>
      </c>
      <c r="V10" s="328"/>
      <c r="W10" s="74">
        <v>1.6284915727359239E-3</v>
      </c>
      <c r="X10" s="328"/>
      <c r="Y10" s="147">
        <v>9.4663616130470619E-4</v>
      </c>
      <c r="AA10" s="72">
        <v>8.0582166543846654</v>
      </c>
      <c r="AB10" s="73">
        <v>-6.2028279801479478</v>
      </c>
      <c r="AF10" s="114">
        <f>_xll.qlCalendarAdvance(Calendar,AF9,"1d","mf",,Trigger)</f>
        <v>42606</v>
      </c>
      <c r="AG10" s="100">
        <f>_xll.qlDayCounterYearFraction(DayCounter,SettlementDate,AF10,,,Trigger)</f>
        <v>2.5000000000000001E-2</v>
      </c>
      <c r="AH10" s="112">
        <f t="shared" si="0"/>
        <v>1.8210636116242796E-3</v>
      </c>
      <c r="AI10" s="112">
        <f t="shared" si="1"/>
        <v>1.6473301417576109E-3</v>
      </c>
      <c r="AJ10" s="112">
        <f t="shared" si="2"/>
        <v>1.6333202534585143E-3</v>
      </c>
    </row>
    <row r="11" spans="1:36" ht="12.1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42607</v>
      </c>
      <c r="AG11" s="100">
        <f>_xll.qlDayCounterYearFraction(DayCounter,SettlementDate,AF11,,,Trigger)</f>
        <v>2.7777777777777776E-2</v>
      </c>
      <c r="AH11" s="112">
        <f t="shared" si="0"/>
        <v>1.8210636116242796E-3</v>
      </c>
      <c r="AI11" s="112">
        <f t="shared" si="1"/>
        <v>1.6494233160933539E-3</v>
      </c>
      <c r="AJ11" s="112">
        <f t="shared" si="2"/>
        <v>1.6358418354717908E-3</v>
      </c>
    </row>
    <row r="12" spans="1:36" ht="12.1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42608</v>
      </c>
      <c r="AG12" s="100">
        <f>_xll.qlDayCounterYearFraction(DayCounter,SettlementDate,AF12,,,Trigger)</f>
        <v>3.0555555555555555E-2</v>
      </c>
      <c r="AH12" s="112">
        <f t="shared" si="0"/>
        <v>1.8210636116242796E-3</v>
      </c>
      <c r="AI12" s="112">
        <f t="shared" si="1"/>
        <v>1.6515164904290969E-3</v>
      </c>
      <c r="AJ12" s="112">
        <f t="shared" si="2"/>
        <v>1.6383589410743746E-3</v>
      </c>
    </row>
    <row r="13" spans="1:36" ht="12.1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0.51111111111111107</v>
      </c>
      <c r="V13" s="82" t="s">
        <v>32</v>
      </c>
      <c r="W13" s="74">
        <f>MMULT(AA13,Y13)</f>
        <v>1.8210636116242796E-3</v>
      </c>
      <c r="X13" s="82" t="s">
        <v>33</v>
      </c>
      <c r="Y13" s="147">
        <f t="array" ref="Y13">_xll.ohFilter(J3:J7,P3:P7)</f>
        <v>9.307658459412983E-4</v>
      </c>
      <c r="AA13" s="83">
        <f>MINVERSE(U13)</f>
        <v>1.956521739130435</v>
      </c>
      <c r="AF13" s="114">
        <f>_xll.qlCalendarAdvance(Calendar,AF12,"1d","mf",,Trigger)</f>
        <v>42611</v>
      </c>
      <c r="AG13" s="100">
        <f>_xll.qlDayCounterYearFraction(DayCounter,SettlementDate,AF13,,,Trigger)</f>
        <v>3.888888888888889E-2</v>
      </c>
      <c r="AH13" s="112">
        <f t="shared" si="0"/>
        <v>1.8210636116242796E-3</v>
      </c>
      <c r="AI13" s="112">
        <f t="shared" si="1"/>
        <v>1.6577960134363258E-3</v>
      </c>
      <c r="AJ13" s="112">
        <f t="shared" si="2"/>
        <v>1.6458833994179723E-3</v>
      </c>
    </row>
    <row r="14" spans="1:36" ht="12.1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42612</v>
      </c>
      <c r="AG14" s="100">
        <f>_xll.qlDayCounterYearFraction(DayCounter,SettlementDate,AF14,,,Trigger)</f>
        <v>4.1666666666666664E-2</v>
      </c>
      <c r="AH14" s="112">
        <f t="shared" si="0"/>
        <v>1.8210636116242796E-3</v>
      </c>
      <c r="AI14" s="112">
        <f t="shared" si="1"/>
        <v>1.6598891877720688E-3</v>
      </c>
      <c r="AJ14" s="112">
        <f t="shared" si="2"/>
        <v>1.6483825993777869E-3</v>
      </c>
    </row>
    <row r="15" spans="1:36" ht="12.1" customHeight="1" x14ac:dyDescent="0.2">
      <c r="C15" s="107" t="s">
        <v>38</v>
      </c>
      <c r="D15" s="108">
        <f t="shared" ref="D15:D24" si="5">SettlementDate</f>
        <v>42597</v>
      </c>
      <c r="E15" s="109">
        <f>_xll.qlCalendarAdvance(Calendar,SettlementDate,C15,"Following",,Trigger)</f>
        <v>42598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1.0000411124843798</v>
      </c>
      <c r="L15" s="137">
        <f>_xll.qlYieldTSDiscount(Discounting,E15,,AllTriggers)</f>
        <v>1.0000512686526211</v>
      </c>
      <c r="M15" s="148">
        <f>(K15/L15-1)/J15</f>
        <v>-3.6560331269619439E-3</v>
      </c>
      <c r="N15" s="112">
        <f t="shared" ref="N15:N24" si="6">((1+M15*J15)*EXP($W$13*J15)-1)/J15</f>
        <v>-1.8349834035058521E-3</v>
      </c>
      <c r="O15" s="112">
        <f>((1+J15*M15)*EXP($W$10*J15+0.5*$W$9*J15^2)-1)/J15</f>
        <v>-2.0265078280656823E-3</v>
      </c>
      <c r="P15" s="112">
        <f>((1+J15*M15)*EXP($W$5*J15+0.5*$W$4*J15^2+1/3*$W$3*J15^3)-1)/J15</f>
        <v>-2.0443400024028335E-3</v>
      </c>
      <c r="Q15" s="85"/>
      <c r="AF15" s="114">
        <f>_xll.qlCalendarAdvance(Calendar,AF14,"1d","mf",,Trigger)</f>
        <v>42613</v>
      </c>
      <c r="AG15" s="100">
        <f>_xll.qlDayCounterYearFraction(DayCounter,SettlementDate,AF15,,,Trigger)</f>
        <v>4.4444444444444446E-2</v>
      </c>
      <c r="AH15" s="112">
        <f t="shared" si="0"/>
        <v>1.8210636116242796E-3</v>
      </c>
      <c r="AI15" s="112">
        <f t="shared" si="1"/>
        <v>1.6619823621078118E-3</v>
      </c>
      <c r="AJ15" s="112">
        <f t="shared" si="2"/>
        <v>1.650877322926909E-3</v>
      </c>
    </row>
    <row r="16" spans="1:36" ht="12.1" customHeight="1" x14ac:dyDescent="0.2">
      <c r="C16" s="113" t="s">
        <v>39</v>
      </c>
      <c r="D16" s="98">
        <f>SettlementDate</f>
        <v>42597</v>
      </c>
      <c r="E16" s="114">
        <f>_xll.qlCalendarAdvance(Calendar,SettlementDate,C16,"Following",,Trigger)</f>
        <v>42604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1.0000411124843798</v>
      </c>
      <c r="L16" s="139">
        <f>_xll.qlYieldTSDiscount(Discounting,E16,,AllTriggers)</f>
        <v>1.0001066472505087</v>
      </c>
      <c r="M16" s="149">
        <f t="shared" ref="M16:M24" si="7">(K16/L16-1)/J16</f>
        <v>-3.3699999996812074E-3</v>
      </c>
      <c r="N16" s="112">
        <f t="shared" si="6"/>
        <v>-1.54902347850364E-3</v>
      </c>
      <c r="O16" s="112">
        <f t="shared" ref="O16:O24" si="8">((1+J16*M16)*EXP($W$10*J16+0.5*$W$9*J16^2)-1)/J16</f>
        <v>-1.7342634940074675E-3</v>
      </c>
      <c r="P16" s="112">
        <f t="shared" ref="P16:P24" si="9">((1+J16*M16)*EXP($W$5*J16+0.5*$W$4*J16^2+1/3*$W$3*J16^3)-1)/J16</f>
        <v>-1.7507182221817733E-3</v>
      </c>
      <c r="Q16" s="85"/>
      <c r="AF16" s="114">
        <f>_xll.qlCalendarAdvance(Calendar,AF15,"1d","mf",,Trigger)</f>
        <v>42614</v>
      </c>
      <c r="AG16" s="100">
        <f>_xll.qlDayCounterYearFraction(DayCounter,SettlementDate,AF16,,,Trigger)</f>
        <v>4.7222222222222221E-2</v>
      </c>
      <c r="AH16" s="112">
        <f t="shared" si="0"/>
        <v>1.8210636116242796E-3</v>
      </c>
      <c r="AI16" s="112">
        <f t="shared" si="1"/>
        <v>1.6640755364435548E-3</v>
      </c>
      <c r="AJ16" s="112">
        <f t="shared" si="2"/>
        <v>1.6533675700653387E-3</v>
      </c>
    </row>
    <row r="17" spans="3:36" ht="12.1" customHeight="1" x14ac:dyDescent="0.2">
      <c r="C17" s="113" t="s">
        <v>40</v>
      </c>
      <c r="D17" s="98">
        <f t="shared" si="5"/>
        <v>42597</v>
      </c>
      <c r="E17" s="114">
        <f>_xll.qlCalendarAdvance(Calendar,SettlementDate,C17,"Following",,Trigger)</f>
        <v>42611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1.0000411124843798</v>
      </c>
      <c r="L17" s="139">
        <f>_xll.qlYieldTSDiscount(Discounting,E17,,AllTriggers)</f>
        <v>1.0001718015997887</v>
      </c>
      <c r="M17" s="149">
        <f t="shared" si="7"/>
        <v>-3.3599999999957475E-3</v>
      </c>
      <c r="N17" s="112">
        <f t="shared" si="6"/>
        <v>-1.539109864505355E-3</v>
      </c>
      <c r="O17" s="112">
        <f t="shared" si="8"/>
        <v>-1.7170184183000281E-3</v>
      </c>
      <c r="P17" s="112">
        <f t="shared" si="9"/>
        <v>-1.7319341081860934E-3</v>
      </c>
      <c r="Q17" s="85"/>
      <c r="AF17" s="114">
        <f>_xll.qlCalendarAdvance(Calendar,AF16,"1d","mf",,Trigger)</f>
        <v>42615</v>
      </c>
      <c r="AG17" s="100">
        <f>_xll.qlDayCounterYearFraction(DayCounter,SettlementDate,AF17,,,Trigger)</f>
        <v>0.05</v>
      </c>
      <c r="AH17" s="112">
        <f t="shared" si="0"/>
        <v>1.8210636116242796E-3</v>
      </c>
      <c r="AI17" s="112">
        <f t="shared" si="1"/>
        <v>1.6661687107792978E-3</v>
      </c>
      <c r="AJ17" s="112">
        <f t="shared" si="2"/>
        <v>1.6558533407930759E-3</v>
      </c>
    </row>
    <row r="18" spans="3:36" ht="12.1" customHeight="1" x14ac:dyDescent="0.2">
      <c r="C18" s="113" t="s">
        <v>41</v>
      </c>
      <c r="D18" s="98">
        <f t="shared" si="5"/>
        <v>42597</v>
      </c>
      <c r="E18" s="114">
        <f>_xll.qlCalendarAdvance(Calendar,SettlementDate,C18,"Following",,Trigger)</f>
        <v>42618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1.0000411124843798</v>
      </c>
      <c r="L18" s="139">
        <f>_xll.qlYieldTSDiscount(Discounting,E18,,AllTriggers)</f>
        <v>1.0002365753818188</v>
      </c>
      <c r="M18" s="149">
        <f t="shared" si="7"/>
        <v>-3.3499999999962527E-3</v>
      </c>
      <c r="N18" s="112">
        <f t="shared" si="6"/>
        <v>-1.5291955454120399E-3</v>
      </c>
      <c r="O18" s="112">
        <f t="shared" si="8"/>
        <v>-1.6997731875527983E-3</v>
      </c>
      <c r="P18" s="112">
        <f t="shared" si="9"/>
        <v>-1.7132230580272989E-3</v>
      </c>
      <c r="Q18" s="85"/>
      <c r="AF18" s="114">
        <f>_xll.qlCalendarAdvance(Calendar,AF17,"1d","mf",,Trigger)</f>
        <v>42618</v>
      </c>
      <c r="AG18" s="100">
        <f>_xll.qlDayCounterYearFraction(DayCounter,SettlementDate,AF18,,,Trigger)</f>
        <v>5.8333333333333334E-2</v>
      </c>
      <c r="AH18" s="112">
        <f t="shared" si="0"/>
        <v>1.8210636116242796E-3</v>
      </c>
      <c r="AI18" s="112">
        <f t="shared" si="1"/>
        <v>1.6724482337865268E-3</v>
      </c>
      <c r="AJ18" s="112">
        <f t="shared" si="2"/>
        <v>1.663283794512134E-3</v>
      </c>
    </row>
    <row r="19" spans="3:36" ht="12.1" customHeight="1" x14ac:dyDescent="0.2">
      <c r="C19" s="113" t="s">
        <v>35</v>
      </c>
      <c r="D19" s="98">
        <f t="shared" si="5"/>
        <v>42597</v>
      </c>
      <c r="E19" s="114">
        <f>_xll.qlCalendarAdvance(Calendar,SettlementDate,C19,"mf",TRUE,Trigger)</f>
        <v>42628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1.0000411124843798</v>
      </c>
      <c r="L19" s="139">
        <f>_xll.qlYieldTSDiscount(Discounting,E19,,AllTriggers)</f>
        <v>1.0003296798100809</v>
      </c>
      <c r="M19" s="149">
        <f t="shared" si="7"/>
        <v>-3.3500000001334702E-3</v>
      </c>
      <c r="N19" s="112">
        <f t="shared" si="6"/>
        <v>-1.5293189645408432E-3</v>
      </c>
      <c r="O19" s="112">
        <f t="shared" si="8"/>
        <v>-1.6894246099390959E-3</v>
      </c>
      <c r="P19" s="112">
        <f t="shared" si="9"/>
        <v>-1.7009074306991471E-3</v>
      </c>
      <c r="Q19" s="85"/>
      <c r="AF19" s="114">
        <f>_xll.qlCalendarAdvance(Calendar,AF18,"1d","mf",,Trigger)</f>
        <v>42619</v>
      </c>
      <c r="AG19" s="100">
        <f>_xll.qlDayCounterYearFraction(DayCounter,SettlementDate,AF19,,,Trigger)</f>
        <v>6.1111111111111109E-2</v>
      </c>
      <c r="AH19" s="112">
        <f t="shared" si="0"/>
        <v>1.8210636116242796E-3</v>
      </c>
      <c r="AI19" s="112">
        <f t="shared" si="1"/>
        <v>1.6745414081222698E-3</v>
      </c>
      <c r="AJ19" s="112">
        <f t="shared" si="2"/>
        <v>1.665751659597102E-3</v>
      </c>
    </row>
    <row r="20" spans="3:36" ht="12.1" customHeight="1" x14ac:dyDescent="0.2">
      <c r="C20" s="113" t="s">
        <v>42</v>
      </c>
      <c r="D20" s="98">
        <f t="shared" si="5"/>
        <v>42597</v>
      </c>
      <c r="E20" s="114">
        <f>_xll.qlCalendarAdvance(Calendar,SettlementDate,C20,"mf",TRUE,Trigger)</f>
        <v>42660</v>
      </c>
      <c r="F20" s="136"/>
      <c r="G20" s="136"/>
      <c r="H20" s="136"/>
      <c r="I20" s="136"/>
      <c r="J20" s="100">
        <f>_xll.qlDayCounterYearFraction(DayCounter,D20,E20,,,Trigger)</f>
        <v>0.17499999999999999</v>
      </c>
      <c r="K20" s="139">
        <f>_xll.qlYieldTSDiscount(Discounting,D20,,AllTriggers)</f>
        <v>1.0000411124843798</v>
      </c>
      <c r="L20" s="139">
        <f>_xll.qlYieldTSDiscount(Discounting,E20,,AllTriggers)</f>
        <v>1.0006452520553082</v>
      </c>
      <c r="M20" s="149">
        <f t="shared" si="7"/>
        <v>-3.4500000000000802E-3</v>
      </c>
      <c r="N20" s="112">
        <f t="shared" si="6"/>
        <v>-1.6297458260559697E-3</v>
      </c>
      <c r="O20" s="112">
        <f t="shared" si="8"/>
        <v>-1.7563453529615255E-3</v>
      </c>
      <c r="P20" s="112">
        <f t="shared" si="9"/>
        <v>-1.7625371797068215E-3</v>
      </c>
      <c r="Q20" s="85"/>
      <c r="AF20" s="114">
        <f>_xll.qlCalendarAdvance(Calendar,AF19,"1d","mf",,Trigger)</f>
        <v>42620</v>
      </c>
      <c r="AG20" s="100">
        <f>_xll.qlDayCounterYearFraction(DayCounter,SettlementDate,AF20,,,Trigger)</f>
        <v>6.3888888888888884E-2</v>
      </c>
      <c r="AH20" s="112">
        <f t="shared" si="0"/>
        <v>1.8210636116242796E-3</v>
      </c>
      <c r="AI20" s="112">
        <f t="shared" si="1"/>
        <v>1.676634582458013E-3</v>
      </c>
      <c r="AJ20" s="112">
        <f t="shared" si="2"/>
        <v>1.6682150482713774E-3</v>
      </c>
    </row>
    <row r="21" spans="3:36" ht="12.1" customHeight="1" x14ac:dyDescent="0.2">
      <c r="C21" s="113" t="s">
        <v>36</v>
      </c>
      <c r="D21" s="98">
        <f t="shared" si="5"/>
        <v>42597</v>
      </c>
      <c r="E21" s="114">
        <f>_xll.qlCalendarAdvance(Calendar,SettlementDate,C21,"mf",TRUE,Trigger)</f>
        <v>42689</v>
      </c>
      <c r="F21" s="136"/>
      <c r="G21" s="136"/>
      <c r="H21" s="136"/>
      <c r="I21" s="136"/>
      <c r="J21" s="100">
        <f>_xll.qlDayCounterYearFraction(DayCounter,D21,E21,,,Trigger)</f>
        <v>0.25555555555555554</v>
      </c>
      <c r="K21" s="139">
        <f>_xll.qlYieldTSDiscount(Discounting,D21,,AllTriggers)</f>
        <v>1.0000411124843798</v>
      </c>
      <c r="L21" s="139">
        <f>_xll.qlYieldTSDiscount(Discounting,E21,,AllTriggers)</f>
        <v>1.0009346411509898</v>
      </c>
      <c r="M21" s="149">
        <f t="shared" si="7"/>
        <v>-3.4931516782124223E-3</v>
      </c>
      <c r="N21" s="112">
        <f t="shared" si="6"/>
        <v>-1.6732902863646627E-3</v>
      </c>
      <c r="O21" s="112">
        <f t="shared" si="8"/>
        <v>-1.7695339480027846E-3</v>
      </c>
      <c r="P21" s="112">
        <f t="shared" si="9"/>
        <v>-1.7722514921794303E-3</v>
      </c>
      <c r="Q21" s="85"/>
      <c r="AF21" s="114">
        <f>_xll.qlCalendarAdvance(Calendar,AF20,"1d","mf",,Trigger)</f>
        <v>42621</v>
      </c>
      <c r="AG21" s="100">
        <f>_xll.qlDayCounterYearFraction(DayCounter,SettlementDate,AF21,,,Trigger)</f>
        <v>6.6666666666666666E-2</v>
      </c>
      <c r="AH21" s="112">
        <f t="shared" si="0"/>
        <v>1.8210636116242796E-3</v>
      </c>
      <c r="AI21" s="112">
        <f t="shared" si="1"/>
        <v>1.678727756793756E-3</v>
      </c>
      <c r="AJ21" s="112">
        <f t="shared" si="2"/>
        <v>1.6706739605349605E-3</v>
      </c>
    </row>
    <row r="22" spans="3:36" ht="12.1" customHeight="1" x14ac:dyDescent="0.2">
      <c r="C22" s="113" t="s">
        <v>43</v>
      </c>
      <c r="D22" s="98">
        <f t="shared" si="5"/>
        <v>42597</v>
      </c>
      <c r="E22" s="114">
        <f>_xll.qlCalendarAdvance(Calendar,SettlementDate,C22,"mf",TRUE,Trigger)</f>
        <v>42719</v>
      </c>
      <c r="F22" s="136"/>
      <c r="G22" s="136"/>
      <c r="H22" s="136"/>
      <c r="I22" s="136"/>
      <c r="J22" s="100">
        <f>_xll.qlDayCounterYearFraction(DayCounter,D22,E22,,,Trigger)</f>
        <v>0.33888888888888891</v>
      </c>
      <c r="K22" s="139">
        <f>_xll.qlYieldTSDiscount(Discounting,D22,,AllTriggers)</f>
        <v>1.0000411124843798</v>
      </c>
      <c r="L22" s="139">
        <f>_xll.qlYieldTSDiscount(Discounting,E22,,AllTriggers)</f>
        <v>1.001244116272787</v>
      </c>
      <c r="M22" s="149">
        <f t="shared" si="7"/>
        <v>-3.5454363094735305E-3</v>
      </c>
      <c r="N22" s="112">
        <f t="shared" si="6"/>
        <v>-1.7259993578174814E-3</v>
      </c>
      <c r="O22" s="112">
        <f t="shared" si="8"/>
        <v>-1.7908490945462783E-3</v>
      </c>
      <c r="P22" s="112">
        <f t="shared" si="9"/>
        <v>-1.791293355070712E-3</v>
      </c>
      <c r="Q22" s="85"/>
      <c r="AF22" s="114">
        <f>_xll.qlCalendarAdvance(Calendar,AF21,"1d","mf",,Trigger)</f>
        <v>42622</v>
      </c>
      <c r="AG22" s="100">
        <f>_xll.qlDayCounterYearFraction(DayCounter,SettlementDate,AF22,,,Trigger)</f>
        <v>6.9444444444444448E-2</v>
      </c>
      <c r="AH22" s="112">
        <f t="shared" si="0"/>
        <v>1.8210636116242796E-3</v>
      </c>
      <c r="AI22" s="112">
        <f t="shared" si="1"/>
        <v>1.680820931129499E-3</v>
      </c>
      <c r="AJ22" s="112">
        <f t="shared" si="2"/>
        <v>1.6731283963878512E-3</v>
      </c>
    </row>
    <row r="23" spans="3:36" ht="12.1" customHeight="1" x14ac:dyDescent="0.2">
      <c r="C23" s="113" t="s">
        <v>44</v>
      </c>
      <c r="D23" s="98">
        <f t="shared" si="5"/>
        <v>42597</v>
      </c>
      <c r="E23" s="114">
        <f>_xll.qlCalendarAdvance(Calendar,SettlementDate,C23,"mf",TRUE,Trigger)</f>
        <v>42751</v>
      </c>
      <c r="F23" s="136"/>
      <c r="G23" s="136"/>
      <c r="H23" s="136"/>
      <c r="I23" s="136"/>
      <c r="J23" s="100">
        <f>_xll.qlDayCounterYearFraction(DayCounter,D23,E23,,,Trigger)</f>
        <v>0.42777777777777776</v>
      </c>
      <c r="K23" s="139">
        <f>_xll.qlYieldTSDiscount(Discounting,D23,,AllTriggers)</f>
        <v>1.0000411124843798</v>
      </c>
      <c r="L23" s="139">
        <f>_xll.qlYieldTSDiscount(Discounting,E23,,AllTriggers)</f>
        <v>1.0015953452200712</v>
      </c>
      <c r="M23" s="149">
        <f t="shared" si="7"/>
        <v>-3.6274842405436673E-3</v>
      </c>
      <c r="N23" s="112">
        <f t="shared" si="6"/>
        <v>-1.8085380802616144E-3</v>
      </c>
      <c r="O23" s="112">
        <f t="shared" si="8"/>
        <v>-1.8399111937674106E-3</v>
      </c>
      <c r="P23" s="112">
        <f t="shared" si="9"/>
        <v>-1.8394104577568327E-3</v>
      </c>
      <c r="Q23" s="85"/>
      <c r="AF23" s="114">
        <f>_xll.qlCalendarAdvance(Calendar,AF22,"1d","mf",,Trigger)</f>
        <v>42625</v>
      </c>
      <c r="AG23" s="100">
        <f>_xll.qlDayCounterYearFraction(DayCounter,SettlementDate,AF23,,,Trigger)</f>
        <v>7.7777777777777779E-2</v>
      </c>
      <c r="AH23" s="112">
        <f t="shared" si="0"/>
        <v>1.8210636116242796E-3</v>
      </c>
      <c r="AI23" s="112">
        <f t="shared" si="1"/>
        <v>1.687100454136728E-3</v>
      </c>
      <c r="AJ23" s="112">
        <f t="shared" si="2"/>
        <v>1.6804648454823694E-3</v>
      </c>
    </row>
    <row r="24" spans="3:36" ht="12.1" customHeight="1" x14ac:dyDescent="0.2">
      <c r="C24" s="117" t="s">
        <v>37</v>
      </c>
      <c r="D24" s="103">
        <f t="shared" si="5"/>
        <v>42597</v>
      </c>
      <c r="E24" s="118">
        <f>_xll.qlCalendarAdvance(Calendar,SettlementDate,C24,"mf",TRUE,Trigger)</f>
        <v>42781</v>
      </c>
      <c r="F24" s="140"/>
      <c r="G24" s="140"/>
      <c r="H24" s="140"/>
      <c r="I24" s="140"/>
      <c r="J24" s="105">
        <f>_xll.qlDayCounterYearFraction(DayCounter,D24,E24,,,Trigger)</f>
        <v>0.51111111111111107</v>
      </c>
      <c r="K24" s="141">
        <f>_xll.qlYieldTSDiscount(Discounting,D24,,AllTriggers)</f>
        <v>1.0000411124843798</v>
      </c>
      <c r="L24" s="141">
        <f>_xll.qlYieldTSDiscount(Discounting,E24,,AllTriggers)</f>
        <v>1.0019389863007946</v>
      </c>
      <c r="M24" s="150">
        <f t="shared" si="7"/>
        <v>-3.7060454086644489E-3</v>
      </c>
      <c r="N24" s="121">
        <f t="shared" si="6"/>
        <v>-1.8875851084418E-3</v>
      </c>
      <c r="O24" s="121">
        <f t="shared" si="8"/>
        <v>-1.8875851084418E-3</v>
      </c>
      <c r="P24" s="121">
        <f t="shared" si="9"/>
        <v>-1.8875851084418E-3</v>
      </c>
      <c r="AF24" s="114">
        <f>_xll.qlCalendarAdvance(Calendar,AF23,"1d","mf",,Trigger)</f>
        <v>42626</v>
      </c>
      <c r="AG24" s="100">
        <f>_xll.qlDayCounterYearFraction(DayCounter,SettlementDate,AF24,,,Trigger)</f>
        <v>8.0555555555555561E-2</v>
      </c>
      <c r="AH24" s="112">
        <f t="shared" si="0"/>
        <v>1.8210636116242796E-3</v>
      </c>
      <c r="AI24" s="112">
        <f t="shared" si="1"/>
        <v>1.689193628472471E-3</v>
      </c>
      <c r="AJ24" s="112">
        <f t="shared" si="2"/>
        <v>1.6829013756924907E-3</v>
      </c>
    </row>
    <row r="25" spans="3:36" ht="12.1" customHeight="1" x14ac:dyDescent="0.2">
      <c r="AF25" s="114">
        <f>_xll.qlCalendarAdvance(Calendar,AF24,"1d","mf",,Trigger)</f>
        <v>42627</v>
      </c>
      <c r="AG25" s="100">
        <f>_xll.qlDayCounterYearFraction(DayCounter,SettlementDate,AF25,,,Trigger)</f>
        <v>8.3333333333333329E-2</v>
      </c>
      <c r="AH25" s="112">
        <f t="shared" si="0"/>
        <v>1.8210636116242796E-3</v>
      </c>
      <c r="AI25" s="112">
        <f t="shared" si="1"/>
        <v>1.691286802808214E-3</v>
      </c>
      <c r="AJ25" s="112">
        <f t="shared" si="2"/>
        <v>1.6853334294919195E-3</v>
      </c>
    </row>
    <row r="26" spans="3:36" ht="12.1" customHeight="1" x14ac:dyDescent="0.2">
      <c r="C26" s="87" t="s">
        <v>106</v>
      </c>
      <c r="AF26" s="114">
        <f>_xll.qlCalendarAdvance(Calendar,AF25,"1d","mf",,Trigger)</f>
        <v>42628</v>
      </c>
      <c r="AG26" s="100">
        <f>_xll.qlDayCounterYearFraction(DayCounter,SettlementDate,AF26,,,Trigger)</f>
        <v>8.611111111111111E-2</v>
      </c>
      <c r="AH26" s="112">
        <f t="shared" si="0"/>
        <v>1.8210636116242796E-3</v>
      </c>
      <c r="AI26" s="112">
        <f t="shared" si="1"/>
        <v>1.693379977143957E-3</v>
      </c>
      <c r="AJ26" s="112">
        <f t="shared" si="2"/>
        <v>1.6877610068806563E-3</v>
      </c>
    </row>
    <row r="27" spans="3:36" ht="12.1" customHeight="1" x14ac:dyDescent="0.2">
      <c r="C27" s="124" t="s">
        <v>91</v>
      </c>
      <c r="AF27" s="114">
        <f>_xll.qlCalendarAdvance(Calendar,AF26,"1d","mf",,Trigger)</f>
        <v>42629</v>
      </c>
      <c r="AG27" s="100">
        <f>_xll.qlDayCounterYearFraction(DayCounter,SettlementDate,AF27,,,Trigger)</f>
        <v>8.8888888888888892E-2</v>
      </c>
      <c r="AH27" s="112">
        <f t="shared" si="0"/>
        <v>1.8210636116242796E-3</v>
      </c>
      <c r="AI27" s="112">
        <f t="shared" si="1"/>
        <v>1.6954731514797E-3</v>
      </c>
      <c r="AJ27" s="112">
        <f t="shared" si="2"/>
        <v>1.6901841078587002E-3</v>
      </c>
    </row>
    <row r="28" spans="3:36" ht="12.1" customHeight="1" x14ac:dyDescent="0.2">
      <c r="C28" s="112">
        <f t="shared" ref="C28:C37" si="10">IF($C$27="FLAT",N15,IF($C$27="linear",O15,P15))</f>
        <v>-2.0265078280656823E-3</v>
      </c>
      <c r="AF28" s="114">
        <f>_xll.qlCalendarAdvance(Calendar,AF27,"1d","mf",,Trigger)</f>
        <v>42632</v>
      </c>
      <c r="AG28" s="100">
        <f>_xll.qlDayCounterYearFraction(DayCounter,SettlementDate,AF28,,,Trigger)</f>
        <v>9.7222222222222224E-2</v>
      </c>
      <c r="AH28" s="112">
        <f t="shared" si="0"/>
        <v>1.8210636116242796E-3</v>
      </c>
      <c r="AI28" s="112">
        <f t="shared" si="1"/>
        <v>1.7017526744869289E-3</v>
      </c>
      <c r="AJ28" s="112">
        <f t="shared" si="2"/>
        <v>1.6974265523286786E-3</v>
      </c>
    </row>
    <row r="29" spans="3:36" ht="12.1" customHeight="1" x14ac:dyDescent="0.2">
      <c r="C29" s="112">
        <f t="shared" si="10"/>
        <v>-1.7342634940074675E-3</v>
      </c>
      <c r="AF29" s="114">
        <f>_xll.qlCalendarAdvance(Calendar,AF28,"1d","mf",,Trigger)</f>
        <v>42633</v>
      </c>
      <c r="AG29" s="100">
        <f>_xll.qlDayCounterYearFraction(DayCounter,SettlementDate,AF29,,,Trigger)</f>
        <v>0.1</v>
      </c>
      <c r="AH29" s="112">
        <f t="shared" si="0"/>
        <v>1.8210636116242796E-3</v>
      </c>
      <c r="AI29" s="112">
        <f t="shared" si="1"/>
        <v>1.7038458488226719E-3</v>
      </c>
      <c r="AJ29" s="112">
        <f t="shared" si="2"/>
        <v>1.6998317476639535E-3</v>
      </c>
    </row>
    <row r="30" spans="3:36" ht="12.1" customHeight="1" x14ac:dyDescent="0.2">
      <c r="C30" s="112">
        <f t="shared" si="10"/>
        <v>-1.7170184183000281E-3</v>
      </c>
      <c r="AF30" s="114">
        <f>_xll.qlCalendarAdvance(Calendar,AF29,"1d","mf",,Trigger)</f>
        <v>42634</v>
      </c>
      <c r="AG30" s="100">
        <f>_xll.qlDayCounterYearFraction(DayCounter,SettlementDate,AF30,,,Trigger)</f>
        <v>0.10277777777777777</v>
      </c>
      <c r="AH30" s="112">
        <f t="shared" si="0"/>
        <v>1.8210636116242796E-3</v>
      </c>
      <c r="AI30" s="112">
        <f t="shared" si="1"/>
        <v>1.7059390231584149E-3</v>
      </c>
      <c r="AJ30" s="112">
        <f t="shared" si="2"/>
        <v>1.7022324665885357E-3</v>
      </c>
    </row>
    <row r="31" spans="3:36" ht="12.1" customHeight="1" x14ac:dyDescent="0.2">
      <c r="C31" s="112">
        <f t="shared" si="10"/>
        <v>-1.6997731875527983E-3</v>
      </c>
      <c r="AF31" s="114">
        <f>_xll.qlCalendarAdvance(Calendar,AF30,"1d","mf",,Trigger)</f>
        <v>42635</v>
      </c>
      <c r="AG31" s="100">
        <f>_xll.qlDayCounterYearFraction(DayCounter,SettlementDate,AF31,,,Trigger)</f>
        <v>0.10555555555555556</v>
      </c>
      <c r="AH31" s="112">
        <f t="shared" si="0"/>
        <v>1.8210636116242796E-3</v>
      </c>
      <c r="AI31" s="112">
        <f t="shared" si="1"/>
        <v>1.7080321974941579E-3</v>
      </c>
      <c r="AJ31" s="112">
        <f t="shared" si="2"/>
        <v>1.7046287091024258E-3</v>
      </c>
    </row>
    <row r="32" spans="3:36" ht="12.1" customHeight="1" x14ac:dyDescent="0.2">
      <c r="C32" s="112">
        <f t="shared" si="10"/>
        <v>-1.6894246099390959E-3</v>
      </c>
      <c r="AF32" s="114">
        <f>_xll.qlCalendarAdvance(Calendar,AF31,"1d","mf",,Trigger)</f>
        <v>42636</v>
      </c>
      <c r="AG32" s="100">
        <f>_xll.qlDayCounterYearFraction(DayCounter,SettlementDate,AF32,,,Trigger)</f>
        <v>0.10833333333333334</v>
      </c>
      <c r="AH32" s="112">
        <f t="shared" si="0"/>
        <v>1.8210636116242796E-3</v>
      </c>
      <c r="AI32" s="112">
        <f t="shared" si="1"/>
        <v>1.7101253718299009E-3</v>
      </c>
      <c r="AJ32" s="112">
        <f t="shared" si="2"/>
        <v>1.7070204752056234E-3</v>
      </c>
    </row>
    <row r="33" spans="3:36" ht="12.1" customHeight="1" x14ac:dyDescent="0.2">
      <c r="C33" s="112">
        <f t="shared" si="10"/>
        <v>-1.7563453529615255E-3</v>
      </c>
      <c r="AF33" s="114">
        <f>_xll.qlCalendarAdvance(Calendar,AF32,"1d","mf",,Trigger)</f>
        <v>42639</v>
      </c>
      <c r="AG33" s="100">
        <f>_xll.qlDayCounterYearFraction(DayCounter,SettlementDate,AF33,,,Trigger)</f>
        <v>0.11666666666666667</v>
      </c>
      <c r="AH33" s="112">
        <f t="shared" si="0"/>
        <v>1.8210636116242796E-3</v>
      </c>
      <c r="AI33" s="112">
        <f t="shared" si="1"/>
        <v>1.7164048948371299E-3</v>
      </c>
      <c r="AJ33" s="112">
        <f t="shared" si="2"/>
        <v>1.7141689150510617E-3</v>
      </c>
    </row>
    <row r="34" spans="3:36" ht="12.1" customHeight="1" x14ac:dyDescent="0.2">
      <c r="C34" s="112">
        <f t="shared" si="10"/>
        <v>-1.7695339480027846E-3</v>
      </c>
      <c r="AF34" s="114">
        <f>_xll.qlCalendarAdvance(Calendar,AF33,"1d","mf",,Trigger)</f>
        <v>42640</v>
      </c>
      <c r="AG34" s="100">
        <f>_xll.qlDayCounterYearFraction(DayCounter,SettlementDate,AF34,,,Trigger)</f>
        <v>0.11944444444444445</v>
      </c>
      <c r="AH34" s="112">
        <f t="shared" si="0"/>
        <v>1.8210636116242796E-3</v>
      </c>
      <c r="AI34" s="112">
        <f t="shared" si="1"/>
        <v>1.7184980691728729E-3</v>
      </c>
      <c r="AJ34" s="112">
        <f t="shared" si="2"/>
        <v>1.71654277551149E-3</v>
      </c>
    </row>
    <row r="35" spans="3:36" ht="12.1" customHeight="1" x14ac:dyDescent="0.2">
      <c r="C35" s="112">
        <f t="shared" si="10"/>
        <v>-1.7908490945462783E-3</v>
      </c>
      <c r="AF35" s="114">
        <f>_xll.qlCalendarAdvance(Calendar,AF34,"1d","mf",,Trigger)</f>
        <v>42641</v>
      </c>
      <c r="AG35" s="100">
        <f>_xll.qlDayCounterYearFraction(DayCounter,SettlementDate,AF35,,,Trigger)</f>
        <v>0.12222222222222222</v>
      </c>
      <c r="AH35" s="112">
        <f t="shared" ref="AH35:AH66" si="11">$W$13</f>
        <v>1.8210636116242796E-3</v>
      </c>
      <c r="AI35" s="112">
        <f t="shared" ref="AI35:AI66" si="12">$W$10+$W$9*AG35</f>
        <v>1.7205912435086159E-3</v>
      </c>
      <c r="AJ35" s="112">
        <f t="shared" ref="AJ35:AJ66" si="13">($W$5+$W$4*AG35+$W$3*AG35^2)</f>
        <v>1.7189121595612255E-3</v>
      </c>
    </row>
    <row r="36" spans="3:36" ht="12.1" customHeight="1" x14ac:dyDescent="0.2">
      <c r="C36" s="112">
        <f t="shared" si="10"/>
        <v>-1.8399111937674106E-3</v>
      </c>
      <c r="AF36" s="114">
        <f>_xll.qlCalendarAdvance(Calendar,AF35,"1d","mf",,Trigger)</f>
        <v>42642</v>
      </c>
      <c r="AG36" s="100">
        <f>_xll.qlDayCounterYearFraction(DayCounter,SettlementDate,AF36,,,Trigger)</f>
        <v>0.125</v>
      </c>
      <c r="AH36" s="112">
        <f t="shared" si="11"/>
        <v>1.8210636116242796E-3</v>
      </c>
      <c r="AI36" s="112">
        <f t="shared" si="12"/>
        <v>1.7226844178443589E-3</v>
      </c>
      <c r="AJ36" s="112">
        <f t="shared" si="13"/>
        <v>1.721277067200269E-3</v>
      </c>
    </row>
    <row r="37" spans="3:36" ht="12.1" customHeight="1" x14ac:dyDescent="0.2">
      <c r="C37" s="121">
        <f t="shared" si="10"/>
        <v>-1.8875851084418E-3</v>
      </c>
      <c r="AF37" s="114">
        <f>_xll.qlCalendarAdvance(Calendar,AF36,"1d","mf",,Trigger)</f>
        <v>42643</v>
      </c>
      <c r="AG37" s="100">
        <f>_xll.qlDayCounterYearFraction(DayCounter,SettlementDate,AF37,,,Trigger)</f>
        <v>0.12777777777777777</v>
      </c>
      <c r="AH37" s="112">
        <f t="shared" si="11"/>
        <v>1.8210636116242796E-3</v>
      </c>
      <c r="AI37" s="112">
        <f t="shared" si="12"/>
        <v>1.7247775921801019E-3</v>
      </c>
      <c r="AJ37" s="112">
        <f t="shared" si="13"/>
        <v>1.7236374984286201E-3</v>
      </c>
    </row>
    <row r="38" spans="3:36" x14ac:dyDescent="0.2">
      <c r="AF38" s="114">
        <f>_xll.qlCalendarAdvance(Calendar,AF37,"1d","mf",,Trigger)</f>
        <v>42646</v>
      </c>
      <c r="AG38" s="100">
        <f>_xll.qlDayCounterYearFraction(DayCounter,SettlementDate,AF38,,,Trigger)</f>
        <v>0.1361111111111111</v>
      </c>
      <c r="AH38" s="112">
        <f t="shared" si="11"/>
        <v>1.8210636116242796E-3</v>
      </c>
      <c r="AI38" s="112">
        <f t="shared" si="12"/>
        <v>1.7310571151873308E-3</v>
      </c>
      <c r="AJ38" s="112">
        <f t="shared" si="13"/>
        <v>1.7306919336495187E-3</v>
      </c>
    </row>
    <row r="39" spans="3:36" x14ac:dyDescent="0.2">
      <c r="AF39" s="114">
        <f>_xll.qlCalendarAdvance(Calendar,AF38,"1d","mf",,Trigger)</f>
        <v>42647</v>
      </c>
      <c r="AG39" s="100">
        <f>_xll.qlDayCounterYearFraction(DayCounter,SettlementDate,AF39,,,Trigger)</f>
        <v>0.1388888888888889</v>
      </c>
      <c r="AH39" s="112">
        <f t="shared" si="11"/>
        <v>1.8210636116242796E-3</v>
      </c>
      <c r="AI39" s="112">
        <f t="shared" si="12"/>
        <v>1.7331502895230738E-3</v>
      </c>
      <c r="AJ39" s="112">
        <f t="shared" si="13"/>
        <v>1.7330344592351003E-3</v>
      </c>
    </row>
    <row r="40" spans="3:36" x14ac:dyDescent="0.2">
      <c r="AF40" s="114">
        <f>_xll.qlCalendarAdvance(Calendar,AF39,"1d","mf",,Trigger)</f>
        <v>42648</v>
      </c>
      <c r="AG40" s="100">
        <f>_xll.qlDayCounterYearFraction(DayCounter,SettlementDate,AF40,,,Trigger)</f>
        <v>0.14166666666666666</v>
      </c>
      <c r="AH40" s="112">
        <f t="shared" si="11"/>
        <v>1.8210636116242796E-3</v>
      </c>
      <c r="AI40" s="112">
        <f t="shared" si="12"/>
        <v>1.7352434638588168E-3</v>
      </c>
      <c r="AJ40" s="112">
        <f t="shared" si="13"/>
        <v>1.7353725084099895E-3</v>
      </c>
    </row>
    <row r="41" spans="3:36" x14ac:dyDescent="0.2">
      <c r="N41" s="85"/>
      <c r="O41" s="85"/>
      <c r="AF41" s="114">
        <f>_xll.qlCalendarAdvance(Calendar,AF40,"1d","mf",,Trigger)</f>
        <v>42649</v>
      </c>
      <c r="AG41" s="100">
        <f>_xll.qlDayCounterYearFraction(DayCounter,SettlementDate,AF41,,,Trigger)</f>
        <v>0.14444444444444443</v>
      </c>
      <c r="AH41" s="112">
        <f t="shared" si="11"/>
        <v>1.8210636116242796E-3</v>
      </c>
      <c r="AI41" s="112">
        <f t="shared" si="12"/>
        <v>1.7373366381945598E-3</v>
      </c>
      <c r="AJ41" s="112">
        <f t="shared" si="13"/>
        <v>1.7377060811741862E-3</v>
      </c>
    </row>
    <row r="42" spans="3:36" x14ac:dyDescent="0.2">
      <c r="AF42" s="114">
        <f>_xll.qlCalendarAdvance(Calendar,AF41,"1d","mf",,Trigger)</f>
        <v>42650</v>
      </c>
      <c r="AG42" s="100">
        <f>_xll.qlDayCounterYearFraction(DayCounter,SettlementDate,AF42,,,Trigger)</f>
        <v>0.14722222222222223</v>
      </c>
      <c r="AH42" s="112">
        <f t="shared" si="11"/>
        <v>1.8210636116242796E-3</v>
      </c>
      <c r="AI42" s="112">
        <f t="shared" si="12"/>
        <v>1.7394298125303028E-3</v>
      </c>
      <c r="AJ42" s="112">
        <f t="shared" si="13"/>
        <v>1.7400351775276907E-3</v>
      </c>
    </row>
    <row r="43" spans="3:36" ht="11.25" customHeight="1" x14ac:dyDescent="0.2">
      <c r="AF43" s="114">
        <f>_xll.qlCalendarAdvance(Calendar,AF42,"1d","mf",,Trigger)</f>
        <v>42653</v>
      </c>
      <c r="AG43" s="100">
        <f>_xll.qlDayCounterYearFraction(DayCounter,SettlementDate,AF43,,,Trigger)</f>
        <v>0.15555555555555556</v>
      </c>
      <c r="AH43" s="112">
        <f t="shared" si="11"/>
        <v>1.8210636116242796E-3</v>
      </c>
      <c r="AI43" s="112">
        <f t="shared" si="12"/>
        <v>1.7457093355375318E-3</v>
      </c>
      <c r="AJ43" s="112">
        <f t="shared" si="13"/>
        <v>1.7469956081240495E-3</v>
      </c>
    </row>
    <row r="44" spans="3:36" x14ac:dyDescent="0.2">
      <c r="AF44" s="114">
        <f>_xll.qlCalendarAdvance(Calendar,AF43,"1d","mf",,Trigger)</f>
        <v>42654</v>
      </c>
      <c r="AG44" s="100">
        <f>_xll.qlDayCounterYearFraction(DayCounter,SettlementDate,AF44,,,Trigger)</f>
        <v>0.15833333333333333</v>
      </c>
      <c r="AH44" s="112">
        <f t="shared" si="11"/>
        <v>1.8210636116242796E-3</v>
      </c>
      <c r="AI44" s="112">
        <f t="shared" si="12"/>
        <v>1.7478025098732748E-3</v>
      </c>
      <c r="AJ44" s="112">
        <f t="shared" si="13"/>
        <v>1.7493067988347845E-3</v>
      </c>
    </row>
    <row r="45" spans="3:36" x14ac:dyDescent="0.2">
      <c r="AF45" s="114">
        <f>_xll.qlCalendarAdvance(Calendar,AF44,"1d","mf",,Trigger)</f>
        <v>42655</v>
      </c>
      <c r="AG45" s="100">
        <f>_xll.qlDayCounterYearFraction(DayCounter,SettlementDate,AF45,,,Trigger)</f>
        <v>0.16111111111111112</v>
      </c>
      <c r="AH45" s="112">
        <f t="shared" si="11"/>
        <v>1.8210636116242796E-3</v>
      </c>
      <c r="AI45" s="112">
        <f t="shared" si="12"/>
        <v>1.7498956842090178E-3</v>
      </c>
      <c r="AJ45" s="112">
        <f t="shared" si="13"/>
        <v>1.7516135131348271E-3</v>
      </c>
    </row>
    <row r="46" spans="3:36" x14ac:dyDescent="0.2">
      <c r="AF46" s="114">
        <f>_xll.qlCalendarAdvance(Calendar,AF45,"1d","mf",,Trigger)</f>
        <v>42656</v>
      </c>
      <c r="AG46" s="100">
        <f>_xll.qlDayCounterYearFraction(DayCounter,SettlementDate,AF46,,,Trigger)</f>
        <v>0.16388888888888889</v>
      </c>
      <c r="AH46" s="112">
        <f t="shared" si="11"/>
        <v>1.8210636116242796E-3</v>
      </c>
      <c r="AI46" s="112">
        <f t="shared" si="12"/>
        <v>1.7519888585447608E-3</v>
      </c>
      <c r="AJ46" s="112">
        <f t="shared" si="13"/>
        <v>1.7539157510241771E-3</v>
      </c>
    </row>
    <row r="47" spans="3:36" x14ac:dyDescent="0.2">
      <c r="AF47" s="114">
        <f>_xll.qlCalendarAdvance(Calendar,AF46,"1d","mf",,Trigger)</f>
        <v>42657</v>
      </c>
      <c r="AG47" s="100">
        <f>_xll.qlDayCounterYearFraction(DayCounter,SettlementDate,AF47,,,Trigger)</f>
        <v>0.16666666666666666</v>
      </c>
      <c r="AH47" s="112">
        <f t="shared" si="11"/>
        <v>1.8210636116242796E-3</v>
      </c>
      <c r="AI47" s="112">
        <f t="shared" si="12"/>
        <v>1.7540820328805038E-3</v>
      </c>
      <c r="AJ47" s="112">
        <f t="shared" si="13"/>
        <v>1.7562135125028351E-3</v>
      </c>
    </row>
    <row r="48" spans="3:36" x14ac:dyDescent="0.2">
      <c r="AF48" s="114">
        <f>_xll.qlCalendarAdvance(Calendar,AF47,"1d","mf",,Trigger)</f>
        <v>42660</v>
      </c>
      <c r="AG48" s="100">
        <f>_xll.qlDayCounterYearFraction(DayCounter,SettlementDate,AF48,,,Trigger)</f>
        <v>0.17499999999999999</v>
      </c>
      <c r="AH48" s="112">
        <f t="shared" si="11"/>
        <v>1.8210636116242796E-3</v>
      </c>
      <c r="AI48" s="112">
        <f t="shared" si="12"/>
        <v>1.7603615558877328E-3</v>
      </c>
      <c r="AJ48" s="112">
        <f t="shared" si="13"/>
        <v>1.763079938474654E-3</v>
      </c>
    </row>
    <row r="49" spans="14:36" x14ac:dyDescent="0.2">
      <c r="AF49" s="114">
        <f>_xll.qlCalendarAdvance(Calendar,AF48,"1d","mf",,Trigger)</f>
        <v>42661</v>
      </c>
      <c r="AG49" s="100">
        <f>_xll.qlDayCounterYearFraction(DayCounter,SettlementDate,AF49,,,Trigger)</f>
        <v>0.17777777777777778</v>
      </c>
      <c r="AH49" s="112">
        <f t="shared" si="11"/>
        <v>1.8210636116242796E-3</v>
      </c>
      <c r="AI49" s="112">
        <f t="shared" si="12"/>
        <v>1.762454730223476E-3</v>
      </c>
      <c r="AJ49" s="112">
        <f t="shared" si="13"/>
        <v>1.7653597943105425E-3</v>
      </c>
    </row>
    <row r="50" spans="14:36" x14ac:dyDescent="0.2">
      <c r="AF50" s="114">
        <f>_xll.qlCalendarAdvance(Calendar,AF49,"1d","mf",,Trigger)</f>
        <v>42662</v>
      </c>
      <c r="AG50" s="100">
        <f>_xll.qlDayCounterYearFraction(DayCounter,SettlementDate,AF50,,,Trigger)</f>
        <v>0.18055555555555555</v>
      </c>
      <c r="AH50" s="112">
        <f t="shared" si="11"/>
        <v>1.8210636116242796E-3</v>
      </c>
      <c r="AI50" s="112">
        <f t="shared" si="12"/>
        <v>1.7645479045592188E-3</v>
      </c>
      <c r="AJ50" s="112">
        <f t="shared" si="13"/>
        <v>1.7676351737357385E-3</v>
      </c>
    </row>
    <row r="51" spans="14:36" x14ac:dyDescent="0.2">
      <c r="AF51" s="114">
        <f>_xll.qlCalendarAdvance(Calendar,AF50,"1d","mf",,Trigger)</f>
        <v>42663</v>
      </c>
      <c r="AG51" s="100">
        <f>_xll.qlDayCounterYearFraction(DayCounter,SettlementDate,AF51,,,Trigger)</f>
        <v>0.18333333333333332</v>
      </c>
      <c r="AH51" s="112">
        <f t="shared" si="11"/>
        <v>1.8210636116242796E-3</v>
      </c>
      <c r="AI51" s="112">
        <f t="shared" si="12"/>
        <v>1.7666410788949617E-3</v>
      </c>
      <c r="AJ51" s="112">
        <f t="shared" si="13"/>
        <v>1.7699060767502419E-3</v>
      </c>
    </row>
    <row r="52" spans="14:36" x14ac:dyDescent="0.2">
      <c r="AF52" s="114">
        <f>_xll.qlCalendarAdvance(Calendar,AF51,"1d","mf",,Trigger)</f>
        <v>42664</v>
      </c>
      <c r="AG52" s="100">
        <f>_xll.qlDayCounterYearFraction(DayCounter,SettlementDate,AF52,,,Trigger)</f>
        <v>0.18611111111111112</v>
      </c>
      <c r="AH52" s="112">
        <f t="shared" si="11"/>
        <v>1.8210636116242796E-3</v>
      </c>
      <c r="AI52" s="112">
        <f t="shared" si="12"/>
        <v>1.7687342532307047E-3</v>
      </c>
      <c r="AJ52" s="112">
        <f t="shared" si="13"/>
        <v>1.7721725033540531E-3</v>
      </c>
    </row>
    <row r="53" spans="14:36" x14ac:dyDescent="0.2">
      <c r="AF53" s="114">
        <f>_xll.qlCalendarAdvance(Calendar,AF52,"1d","mf",,Trigger)</f>
        <v>42667</v>
      </c>
      <c r="AG53" s="100">
        <f>_xll.qlDayCounterYearFraction(DayCounter,SettlementDate,AF53,,,Trigger)</f>
        <v>0.19444444444444445</v>
      </c>
      <c r="AH53" s="112">
        <f t="shared" si="11"/>
        <v>1.8210636116242796E-3</v>
      </c>
      <c r="AI53" s="112">
        <f t="shared" si="12"/>
        <v>1.7750137762379339E-3</v>
      </c>
      <c r="AJ53" s="112">
        <f t="shared" si="13"/>
        <v>1.7789449247013324E-3</v>
      </c>
    </row>
    <row r="54" spans="14:36" x14ac:dyDescent="0.2">
      <c r="AF54" s="114">
        <f>_xll.qlCalendarAdvance(Calendar,AF53,"1d","mf",,Trigger)</f>
        <v>42668</v>
      </c>
      <c r="AG54" s="100">
        <f>_xll.qlDayCounterYearFraction(DayCounter,SettlementDate,AF54,,,Trigger)</f>
        <v>0.19722222222222222</v>
      </c>
      <c r="AH54" s="112">
        <f t="shared" si="11"/>
        <v>1.8210636116242796E-3</v>
      </c>
      <c r="AI54" s="112">
        <f t="shared" si="12"/>
        <v>1.7771069505736767E-3</v>
      </c>
      <c r="AJ54" s="112">
        <f t="shared" si="13"/>
        <v>1.7811934456623743E-3</v>
      </c>
    </row>
    <row r="55" spans="14:36" x14ac:dyDescent="0.2">
      <c r="AF55" s="114">
        <f>_xll.qlCalendarAdvance(Calendar,AF54,"1d","mf",,Trigger)</f>
        <v>42669</v>
      </c>
      <c r="AG55" s="100">
        <f>_xll.qlDayCounterYearFraction(DayCounter,SettlementDate,AF55,,,Trigger)</f>
        <v>0.2</v>
      </c>
      <c r="AH55" s="112">
        <f t="shared" si="11"/>
        <v>1.8210636116242796E-3</v>
      </c>
      <c r="AI55" s="112">
        <f t="shared" si="12"/>
        <v>1.7792001249094199E-3</v>
      </c>
      <c r="AJ55" s="112">
        <f t="shared" si="13"/>
        <v>1.7834374902127236E-3</v>
      </c>
    </row>
    <row r="56" spans="14:36" x14ac:dyDescent="0.2">
      <c r="AF56" s="114">
        <f>_xll.qlCalendarAdvance(Calendar,AF55,"1d","mf",,Trigger)</f>
        <v>42670</v>
      </c>
      <c r="AG56" s="100">
        <f>_xll.qlDayCounterYearFraction(DayCounter,SettlementDate,AF56,,,Trigger)</f>
        <v>0.20277777777777778</v>
      </c>
      <c r="AH56" s="112">
        <f t="shared" si="11"/>
        <v>1.8210636116242796E-3</v>
      </c>
      <c r="AI56" s="112">
        <f t="shared" si="12"/>
        <v>1.7812932992451629E-3</v>
      </c>
      <c r="AJ56" s="112">
        <f t="shared" si="13"/>
        <v>1.7856770583523805E-3</v>
      </c>
    </row>
    <row r="57" spans="14:36" x14ac:dyDescent="0.2">
      <c r="AF57" s="114">
        <f>_xll.qlCalendarAdvance(Calendar,AF56,"1d","mf",,Trigger)</f>
        <v>42671</v>
      </c>
      <c r="AG57" s="100">
        <f>_xll.qlDayCounterYearFraction(DayCounter,SettlementDate,AF57,,,Trigger)</f>
        <v>0.20555555555555555</v>
      </c>
      <c r="AH57" s="112">
        <f t="shared" si="11"/>
        <v>1.8210636116242796E-3</v>
      </c>
      <c r="AI57" s="112">
        <f t="shared" si="12"/>
        <v>1.7833864735809059E-3</v>
      </c>
      <c r="AJ57" s="112">
        <f t="shared" si="13"/>
        <v>1.7879121500813451E-3</v>
      </c>
    </row>
    <row r="58" spans="14:36" x14ac:dyDescent="0.2">
      <c r="AF58" s="114">
        <f>_xll.qlCalendarAdvance(Calendar,AF57,"1d","mf",,Trigger)</f>
        <v>42674</v>
      </c>
      <c r="AG58" s="100">
        <f>_xll.qlDayCounterYearFraction(DayCounter,SettlementDate,AF58,,,Trigger)</f>
        <v>0.21388888888888888</v>
      </c>
      <c r="AH58" s="112">
        <f t="shared" si="11"/>
        <v>1.8210636116242796E-3</v>
      </c>
      <c r="AI58" s="112">
        <f t="shared" si="12"/>
        <v>1.7896659965881349E-3</v>
      </c>
      <c r="AJ58" s="112">
        <f t="shared" si="13"/>
        <v>1.7945905668040846E-3</v>
      </c>
    </row>
    <row r="59" spans="14:36" x14ac:dyDescent="0.2">
      <c r="AF59" s="114">
        <f>_xll.qlCalendarAdvance(Calendar,AF58,"1d","mf",,Trigger)</f>
        <v>42675</v>
      </c>
      <c r="AG59" s="100">
        <f>_xll.qlDayCounterYearFraction(DayCounter,SettlementDate,AF59,,,Trigger)</f>
        <v>0.21666666666666667</v>
      </c>
      <c r="AH59" s="112">
        <f t="shared" si="11"/>
        <v>1.8210636116242796E-3</v>
      </c>
      <c r="AI59" s="112">
        <f t="shared" si="12"/>
        <v>1.7917591709238779E-3</v>
      </c>
      <c r="AJ59" s="112">
        <f t="shared" si="13"/>
        <v>1.7968077528902799E-3</v>
      </c>
    </row>
    <row r="60" spans="14:36" x14ac:dyDescent="0.2">
      <c r="N60" s="85"/>
      <c r="AF60" s="114">
        <f>_xll.qlCalendarAdvance(Calendar,AF59,"1d","mf",,Trigger)</f>
        <v>42676</v>
      </c>
      <c r="AG60" s="100">
        <f>_xll.qlDayCounterYearFraction(DayCounter,SettlementDate,AF60,,,Trigger)</f>
        <v>0.21944444444444444</v>
      </c>
      <c r="AH60" s="112">
        <f t="shared" si="11"/>
        <v>1.8210636116242796E-3</v>
      </c>
      <c r="AI60" s="112">
        <f t="shared" si="12"/>
        <v>1.7938523452596209E-3</v>
      </c>
      <c r="AJ60" s="112">
        <f t="shared" si="13"/>
        <v>1.7990204625657827E-3</v>
      </c>
    </row>
    <row r="61" spans="14:36" x14ac:dyDescent="0.2">
      <c r="N61" s="85"/>
      <c r="AF61" s="114">
        <f>_xll.qlCalendarAdvance(Calendar,AF60,"1d","mf",,Trigger)</f>
        <v>42677</v>
      </c>
      <c r="AG61" s="100">
        <f>_xll.qlDayCounterYearFraction(DayCounter,SettlementDate,AF61,,,Trigger)</f>
        <v>0.22222222222222221</v>
      </c>
      <c r="AH61" s="112">
        <f t="shared" si="11"/>
        <v>1.8210636116242796E-3</v>
      </c>
      <c r="AI61" s="112">
        <f t="shared" si="12"/>
        <v>1.7959455195953639E-3</v>
      </c>
      <c r="AJ61" s="112">
        <f t="shared" si="13"/>
        <v>1.801228695830593E-3</v>
      </c>
    </row>
    <row r="62" spans="14:36" x14ac:dyDescent="0.2">
      <c r="N62" s="85"/>
      <c r="AF62" s="114">
        <f>_xll.qlCalendarAdvance(Calendar,AF61,"1d","mf",,Trigger)</f>
        <v>42678</v>
      </c>
      <c r="AG62" s="100">
        <f>_xll.qlDayCounterYearFraction(DayCounter,SettlementDate,AF62,,,Trigger)</f>
        <v>0.22500000000000001</v>
      </c>
      <c r="AH62" s="112">
        <f t="shared" si="11"/>
        <v>1.8210636116242796E-3</v>
      </c>
      <c r="AI62" s="112">
        <f t="shared" si="12"/>
        <v>1.7980386939311069E-3</v>
      </c>
      <c r="AJ62" s="112">
        <f t="shared" si="13"/>
        <v>1.8034324526847111E-3</v>
      </c>
    </row>
    <row r="63" spans="14:36" x14ac:dyDescent="0.2">
      <c r="N63" s="85"/>
      <c r="AF63" s="114">
        <f>_xll.qlCalendarAdvance(Calendar,AF62,"1d","mf",,Trigger)</f>
        <v>42681</v>
      </c>
      <c r="AG63" s="100">
        <f>_xll.qlDayCounterYearFraction(DayCounter,SettlementDate,AF63,,,Trigger)</f>
        <v>0.23333333333333334</v>
      </c>
      <c r="AH63" s="112">
        <f t="shared" si="11"/>
        <v>1.8210636116242796E-3</v>
      </c>
      <c r="AI63" s="112">
        <f t="shared" si="12"/>
        <v>1.8043182169383359E-3</v>
      </c>
      <c r="AJ63" s="112">
        <f t="shared" si="13"/>
        <v>1.8100168647829107E-3</v>
      </c>
    </row>
    <row r="64" spans="14:36" x14ac:dyDescent="0.2">
      <c r="N64" s="85"/>
      <c r="AF64" s="114">
        <f>_xll.qlCalendarAdvance(Calendar,AF63,"1d","mf",,Trigger)</f>
        <v>42682</v>
      </c>
      <c r="AG64" s="100">
        <f>_xll.qlDayCounterYearFraction(DayCounter,SettlementDate,AF64,,,Trigger)</f>
        <v>0.2361111111111111</v>
      </c>
      <c r="AH64" s="112">
        <f t="shared" si="11"/>
        <v>1.8210636116242796E-3</v>
      </c>
      <c r="AI64" s="112">
        <f t="shared" si="12"/>
        <v>1.8064113912740788E-3</v>
      </c>
      <c r="AJ64" s="112">
        <f t="shared" si="13"/>
        <v>1.8122027159942593E-3</v>
      </c>
    </row>
    <row r="65" spans="14:36" x14ac:dyDescent="0.2">
      <c r="N65" s="85"/>
      <c r="AF65" s="114">
        <f>_xll.qlCalendarAdvance(Calendar,AF64,"1d","mf",,Trigger)</f>
        <v>42683</v>
      </c>
      <c r="AG65" s="100">
        <f>_xll.qlDayCounterYearFraction(DayCounter,SettlementDate,AF65,,,Trigger)</f>
        <v>0.2388888888888889</v>
      </c>
      <c r="AH65" s="112">
        <f t="shared" si="11"/>
        <v>1.8210636116242796E-3</v>
      </c>
      <c r="AI65" s="112">
        <f t="shared" si="12"/>
        <v>1.8085045656098218E-3</v>
      </c>
      <c r="AJ65" s="112">
        <f t="shared" si="13"/>
        <v>1.8143840907949155E-3</v>
      </c>
    </row>
    <row r="66" spans="14:36" x14ac:dyDescent="0.2">
      <c r="N66" s="85"/>
      <c r="O66" s="85"/>
      <c r="AF66" s="114">
        <f>_xll.qlCalendarAdvance(Calendar,AF65,"1d","mf",,Trigger)</f>
        <v>42684</v>
      </c>
      <c r="AG66" s="100">
        <f>_xll.qlDayCounterYearFraction(DayCounter,SettlementDate,AF66,,,Trigger)</f>
        <v>0.24166666666666667</v>
      </c>
      <c r="AH66" s="112">
        <f t="shared" si="11"/>
        <v>1.8210636116242796E-3</v>
      </c>
      <c r="AI66" s="112">
        <f t="shared" si="12"/>
        <v>1.8105977399455648E-3</v>
      </c>
      <c r="AJ66" s="112">
        <f t="shared" si="13"/>
        <v>1.8165609891848792E-3</v>
      </c>
    </row>
    <row r="67" spans="14:36" x14ac:dyDescent="0.2">
      <c r="N67" s="85"/>
      <c r="O67" s="85"/>
      <c r="AF67" s="114">
        <f>_xll.qlCalendarAdvance(Calendar,AF66,"1d","mf",,Trigger)</f>
        <v>42685</v>
      </c>
      <c r="AG67" s="100">
        <f>_xll.qlDayCounterYearFraction(DayCounter,SettlementDate,AF67,,,Trigger)</f>
        <v>0.24444444444444444</v>
      </c>
      <c r="AH67" s="112">
        <f t="shared" ref="AH67:AH98" si="14">$W$13</f>
        <v>1.8210636116242796E-3</v>
      </c>
      <c r="AI67" s="112">
        <f t="shared" ref="AI67:AI98" si="15">$W$10+$W$9*AG67</f>
        <v>1.8126909142813078E-3</v>
      </c>
      <c r="AJ67" s="112">
        <f t="shared" ref="AJ67:AJ98" si="16">($W$5+$W$4*AG67+$W$3*AG67^2)</f>
        <v>1.8187334111641508E-3</v>
      </c>
    </row>
    <row r="68" spans="14:36" x14ac:dyDescent="0.2">
      <c r="N68" s="85"/>
      <c r="O68" s="85"/>
      <c r="AF68" s="114">
        <f>_xll.qlCalendarAdvance(Calendar,AF67,"1d","mf",,Trigger)</f>
        <v>42688</v>
      </c>
      <c r="AG68" s="100">
        <f>_xll.qlDayCounterYearFraction(DayCounter,SettlementDate,AF68,,,Trigger)</f>
        <v>0.25277777777777777</v>
      </c>
      <c r="AH68" s="112">
        <f t="shared" si="14"/>
        <v>1.8210636116242796E-3</v>
      </c>
      <c r="AI68" s="112">
        <f t="shared" si="15"/>
        <v>1.8189704372885368E-3</v>
      </c>
      <c r="AJ68" s="112">
        <f t="shared" si="16"/>
        <v>1.8252238186378107E-3</v>
      </c>
    </row>
    <row r="69" spans="14:36" x14ac:dyDescent="0.2">
      <c r="N69" s="85"/>
      <c r="O69" s="85"/>
      <c r="AF69" s="114">
        <f>_xll.qlCalendarAdvance(Calendar,AF68,"1d","mf",,Trigger)</f>
        <v>42689</v>
      </c>
      <c r="AG69" s="100">
        <f>_xll.qlDayCounterYearFraction(DayCounter,SettlementDate,AF69,,,Trigger)</f>
        <v>0.25555555555555554</v>
      </c>
      <c r="AH69" s="112">
        <f t="shared" si="14"/>
        <v>1.8210636116242796E-3</v>
      </c>
      <c r="AI69" s="112">
        <f t="shared" si="15"/>
        <v>1.8210636116242798E-3</v>
      </c>
      <c r="AJ69" s="112">
        <f t="shared" si="16"/>
        <v>1.8273783349743126E-3</v>
      </c>
    </row>
    <row r="70" spans="14:36" x14ac:dyDescent="0.2">
      <c r="N70" s="85"/>
      <c r="O70" s="85"/>
      <c r="AF70" s="114">
        <f>_xll.qlCalendarAdvance(Calendar,AF69,"1d","mf",,Trigger)</f>
        <v>42690</v>
      </c>
      <c r="AG70" s="100">
        <f>_xll.qlDayCounterYearFraction(DayCounter,SettlementDate,AF70,,,Trigger)</f>
        <v>0.25833333333333336</v>
      </c>
      <c r="AH70" s="112">
        <f t="shared" si="14"/>
        <v>1.8210636116242796E-3</v>
      </c>
      <c r="AI70" s="112">
        <f t="shared" si="15"/>
        <v>1.8231567859600228E-3</v>
      </c>
      <c r="AJ70" s="112">
        <f t="shared" si="16"/>
        <v>1.8295283749001222E-3</v>
      </c>
    </row>
    <row r="71" spans="14:36" x14ac:dyDescent="0.2">
      <c r="N71" s="85"/>
      <c r="O71" s="85"/>
      <c r="AF71" s="114">
        <f>_xll.qlCalendarAdvance(Calendar,AF70,"1d","mf",,Trigger)</f>
        <v>42691</v>
      </c>
      <c r="AG71" s="100">
        <f>_xll.qlDayCounterYearFraction(DayCounter,SettlementDate,AF71,,,Trigger)</f>
        <v>0.26111111111111113</v>
      </c>
      <c r="AH71" s="112">
        <f t="shared" si="14"/>
        <v>1.8210636116242796E-3</v>
      </c>
      <c r="AI71" s="112">
        <f t="shared" si="15"/>
        <v>1.8252499602957658E-3</v>
      </c>
      <c r="AJ71" s="112">
        <f t="shared" si="16"/>
        <v>1.8316739384152394E-3</v>
      </c>
    </row>
    <row r="72" spans="14:36" x14ac:dyDescent="0.2">
      <c r="N72" s="85"/>
      <c r="O72" s="85"/>
      <c r="AF72" s="114">
        <f>_xll.qlCalendarAdvance(Calendar,AF71,"1d","mf",,Trigger)</f>
        <v>42692</v>
      </c>
      <c r="AG72" s="100">
        <f>_xll.qlDayCounterYearFraction(DayCounter,SettlementDate,AF72,,,Trigger)</f>
        <v>0.2638888888888889</v>
      </c>
      <c r="AH72" s="112">
        <f t="shared" si="14"/>
        <v>1.8210636116242796E-3</v>
      </c>
      <c r="AI72" s="112">
        <f t="shared" si="15"/>
        <v>1.8273431346315088E-3</v>
      </c>
      <c r="AJ72" s="112">
        <f t="shared" si="16"/>
        <v>1.8338150255196642E-3</v>
      </c>
    </row>
    <row r="73" spans="14:36" x14ac:dyDescent="0.2">
      <c r="N73" s="85"/>
      <c r="O73" s="85"/>
      <c r="AF73" s="114">
        <f>_xll.qlCalendarAdvance(Calendar,AF72,"1d","mf",,Trigger)</f>
        <v>42695</v>
      </c>
      <c r="AG73" s="100">
        <f>_xll.qlDayCounterYearFraction(DayCounter,SettlementDate,AF73,,,Trigger)</f>
        <v>0.2722222222222222</v>
      </c>
      <c r="AH73" s="112">
        <f t="shared" si="14"/>
        <v>1.8210636116242796E-3</v>
      </c>
      <c r="AI73" s="112">
        <f t="shared" si="15"/>
        <v>1.8336226576387378E-3</v>
      </c>
      <c r="AJ73" s="112">
        <f t="shared" si="16"/>
        <v>1.8402114283687843E-3</v>
      </c>
    </row>
    <row r="74" spans="14:36" x14ac:dyDescent="0.2">
      <c r="N74" s="85"/>
      <c r="O74" s="85"/>
      <c r="AF74" s="114">
        <f>_xll.qlCalendarAdvance(Calendar,AF73,"1d","mf",,Trigger)</f>
        <v>42696</v>
      </c>
      <c r="AG74" s="100">
        <f>_xll.qlDayCounterYearFraction(DayCounter,SettlementDate,AF74,,,Trigger)</f>
        <v>0.27500000000000002</v>
      </c>
      <c r="AH74" s="112">
        <f t="shared" si="14"/>
        <v>1.8210636116242796E-3</v>
      </c>
      <c r="AI74" s="112">
        <f t="shared" si="15"/>
        <v>1.8357158319744808E-3</v>
      </c>
      <c r="AJ74" s="112">
        <f t="shared" si="16"/>
        <v>1.8423346098304398E-3</v>
      </c>
    </row>
    <row r="75" spans="14:36" x14ac:dyDescent="0.2">
      <c r="N75" s="85"/>
      <c r="O75" s="85"/>
      <c r="AF75" s="114">
        <f>_xll.qlCalendarAdvance(Calendar,AF74,"1d","mf",,Trigger)</f>
        <v>42697</v>
      </c>
      <c r="AG75" s="100">
        <f>_xll.qlDayCounterYearFraction(DayCounter,SettlementDate,AF75,,,Trigger)</f>
        <v>0.27777777777777779</v>
      </c>
      <c r="AH75" s="112">
        <f t="shared" si="14"/>
        <v>1.8210636116242796E-3</v>
      </c>
      <c r="AI75" s="112">
        <f t="shared" si="15"/>
        <v>1.8378090063102238E-3</v>
      </c>
      <c r="AJ75" s="112">
        <f t="shared" si="16"/>
        <v>1.8444533148814029E-3</v>
      </c>
    </row>
    <row r="76" spans="14:36" x14ac:dyDescent="0.2">
      <c r="N76" s="85"/>
      <c r="O76" s="85"/>
      <c r="AF76" s="114">
        <f>_xll.qlCalendarAdvance(Calendar,AF75,"1d","mf",,Trigger)</f>
        <v>42698</v>
      </c>
      <c r="AG76" s="100">
        <f>_xll.qlDayCounterYearFraction(DayCounter,SettlementDate,AF76,,,Trigger)</f>
        <v>0.28055555555555556</v>
      </c>
      <c r="AH76" s="112">
        <f t="shared" si="14"/>
        <v>1.8210636116242796E-3</v>
      </c>
      <c r="AI76" s="112">
        <f t="shared" si="15"/>
        <v>1.8399021806459667E-3</v>
      </c>
      <c r="AJ76" s="112">
        <f t="shared" si="16"/>
        <v>1.8465675435216733E-3</v>
      </c>
    </row>
    <row r="77" spans="14:36" x14ac:dyDescent="0.2">
      <c r="N77" s="85"/>
      <c r="O77" s="85"/>
      <c r="AF77" s="114">
        <f>_xll.qlCalendarAdvance(Calendar,AF76,"1d","mf",,Trigger)</f>
        <v>42699</v>
      </c>
      <c r="AG77" s="100">
        <f>_xll.qlDayCounterYearFraction(DayCounter,SettlementDate,AF77,,,Trigger)</f>
        <v>0.28333333333333333</v>
      </c>
      <c r="AH77" s="112">
        <f t="shared" si="14"/>
        <v>1.8210636116242796E-3</v>
      </c>
      <c r="AI77" s="112">
        <f t="shared" si="15"/>
        <v>1.8419953549817097E-3</v>
      </c>
      <c r="AJ77" s="112">
        <f t="shared" si="16"/>
        <v>1.8486772957512516E-3</v>
      </c>
    </row>
    <row r="78" spans="14:36" x14ac:dyDescent="0.2">
      <c r="N78" s="85"/>
      <c r="O78" s="85"/>
      <c r="AF78" s="114">
        <f>_xll.qlCalendarAdvance(Calendar,AF77,"1d","mf",,Trigger)</f>
        <v>42702</v>
      </c>
      <c r="AG78" s="100">
        <f>_xll.qlDayCounterYearFraction(DayCounter,SettlementDate,AF78,,,Trigger)</f>
        <v>0.29166666666666669</v>
      </c>
      <c r="AH78" s="112">
        <f t="shared" si="14"/>
        <v>1.8210636116242796E-3</v>
      </c>
      <c r="AI78" s="112">
        <f t="shared" si="15"/>
        <v>1.8482748779889387E-3</v>
      </c>
      <c r="AJ78" s="112">
        <f t="shared" si="16"/>
        <v>1.854979693975832E-3</v>
      </c>
    </row>
    <row r="79" spans="14:36" x14ac:dyDescent="0.2">
      <c r="N79" s="85"/>
      <c r="O79" s="85"/>
      <c r="AF79" s="114">
        <f>_xll.qlCalendarAdvance(Calendar,AF78,"1d","mf",,Trigger)</f>
        <v>42703</v>
      </c>
      <c r="AG79" s="100">
        <f>_xll.qlDayCounterYearFraction(DayCounter,SettlementDate,AF79,,,Trigger)</f>
        <v>0.29444444444444445</v>
      </c>
      <c r="AH79" s="112">
        <f t="shared" si="14"/>
        <v>1.8210636116242796E-3</v>
      </c>
      <c r="AI79" s="112">
        <f t="shared" si="15"/>
        <v>1.8503680523246817E-3</v>
      </c>
      <c r="AJ79" s="112">
        <f t="shared" si="16"/>
        <v>1.8570715405626407E-3</v>
      </c>
    </row>
    <row r="80" spans="14:36" x14ac:dyDescent="0.2">
      <c r="N80" s="85"/>
      <c r="O80" s="85"/>
      <c r="AF80" s="114">
        <f>_xll.qlCalendarAdvance(Calendar,AF79,"1d","mf",,Trigger)</f>
        <v>42704</v>
      </c>
      <c r="AG80" s="100">
        <f>_xll.qlDayCounterYearFraction(DayCounter,SettlementDate,AF80,,,Trigger)</f>
        <v>0.29722222222222222</v>
      </c>
      <c r="AH80" s="112">
        <f t="shared" si="14"/>
        <v>1.8210636116242796E-3</v>
      </c>
      <c r="AI80" s="112">
        <f t="shared" si="15"/>
        <v>1.8524612266604247E-3</v>
      </c>
      <c r="AJ80" s="112">
        <f t="shared" si="16"/>
        <v>1.8591589107387571E-3</v>
      </c>
    </row>
    <row r="81" spans="14:36" x14ac:dyDescent="0.2">
      <c r="N81" s="85"/>
      <c r="O81" s="85"/>
      <c r="AF81" s="114">
        <f>_xll.qlCalendarAdvance(Calendar,AF80,"1d","mf",,Trigger)</f>
        <v>42705</v>
      </c>
      <c r="AG81" s="100">
        <f>_xll.qlDayCounterYearFraction(DayCounter,SettlementDate,AF81,,,Trigger)</f>
        <v>0.3</v>
      </c>
      <c r="AH81" s="112">
        <f t="shared" si="14"/>
        <v>1.8210636116242796E-3</v>
      </c>
      <c r="AI81" s="112">
        <f t="shared" si="15"/>
        <v>1.8545544009961677E-3</v>
      </c>
      <c r="AJ81" s="112">
        <f t="shared" si="16"/>
        <v>1.861241804504181E-3</v>
      </c>
    </row>
    <row r="82" spans="14:36" x14ac:dyDescent="0.2">
      <c r="N82" s="85"/>
      <c r="O82" s="85"/>
      <c r="AF82" s="114">
        <f>_xll.qlCalendarAdvance(Calendar,AF81,"1d","mf",,Trigger)</f>
        <v>42706</v>
      </c>
      <c r="AG82" s="100">
        <f>_xll.qlDayCounterYearFraction(DayCounter,SettlementDate,AF82,,,Trigger)</f>
        <v>0.30277777777777776</v>
      </c>
      <c r="AH82" s="112">
        <f t="shared" si="14"/>
        <v>1.8210636116242796E-3</v>
      </c>
      <c r="AI82" s="112">
        <f t="shared" si="15"/>
        <v>1.8566475753319107E-3</v>
      </c>
      <c r="AJ82" s="112">
        <f t="shared" si="16"/>
        <v>1.8633202218589127E-3</v>
      </c>
    </row>
    <row r="83" spans="14:36" x14ac:dyDescent="0.2">
      <c r="N83" s="85"/>
      <c r="O83" s="85"/>
      <c r="AF83" s="114">
        <f>_xll.qlCalendarAdvance(Calendar,AF82,"1d","mf",,Trigger)</f>
        <v>42709</v>
      </c>
      <c r="AG83" s="100">
        <f>_xll.qlDayCounterYearFraction(DayCounter,SettlementDate,AF83,,,Trigger)</f>
        <v>0.31111111111111112</v>
      </c>
      <c r="AH83" s="112">
        <f t="shared" si="14"/>
        <v>1.8210636116242796E-3</v>
      </c>
      <c r="AI83" s="112">
        <f t="shared" si="15"/>
        <v>1.8629270983391397E-3</v>
      </c>
      <c r="AJ83" s="112">
        <f t="shared" si="16"/>
        <v>1.8695286154589534E-3</v>
      </c>
    </row>
    <row r="84" spans="14:36" x14ac:dyDescent="0.2">
      <c r="N84" s="85"/>
      <c r="O84" s="85"/>
      <c r="AF84" s="114">
        <f>_xll.qlCalendarAdvance(Calendar,AF83,"1d","mf",,Trigger)</f>
        <v>42710</v>
      </c>
      <c r="AG84" s="100">
        <f>_xll.qlDayCounterYearFraction(DayCounter,SettlementDate,AF84,,,Trigger)</f>
        <v>0.31388888888888888</v>
      </c>
      <c r="AH84" s="112">
        <f t="shared" si="14"/>
        <v>1.8210636116242796E-3</v>
      </c>
      <c r="AI84" s="112">
        <f t="shared" si="15"/>
        <v>1.8650202726748829E-3</v>
      </c>
      <c r="AJ84" s="112">
        <f t="shared" si="16"/>
        <v>1.8715891271709154E-3</v>
      </c>
    </row>
    <row r="85" spans="14:36" x14ac:dyDescent="0.2">
      <c r="N85" s="85"/>
      <c r="O85" s="85"/>
      <c r="AF85" s="114">
        <f>_xll.qlCalendarAdvance(Calendar,AF84,"1d","mf",,Trigger)</f>
        <v>42711</v>
      </c>
      <c r="AG85" s="100">
        <f>_xll.qlDayCounterYearFraction(DayCounter,SettlementDate,AF85,,,Trigger)</f>
        <v>0.31666666666666665</v>
      </c>
      <c r="AH85" s="112">
        <f t="shared" si="14"/>
        <v>1.8210636116242796E-3</v>
      </c>
      <c r="AI85" s="112">
        <f t="shared" si="15"/>
        <v>1.8671134470106257E-3</v>
      </c>
      <c r="AJ85" s="112">
        <f t="shared" si="16"/>
        <v>1.8736451624721854E-3</v>
      </c>
    </row>
    <row r="86" spans="14:36" x14ac:dyDescent="0.2">
      <c r="N86" s="85"/>
      <c r="O86" s="85"/>
      <c r="AF86" s="114">
        <f>_xll.qlCalendarAdvance(Calendar,AF85,"1d","mf",,Trigger)</f>
        <v>42712</v>
      </c>
      <c r="AG86" s="100">
        <f>_xll.qlDayCounterYearFraction(DayCounter,SettlementDate,AF86,,,Trigger)</f>
        <v>0.31944444444444442</v>
      </c>
      <c r="AH86" s="112">
        <f t="shared" si="14"/>
        <v>1.8210636116242796E-3</v>
      </c>
      <c r="AI86" s="112">
        <f t="shared" si="15"/>
        <v>1.8692066213463689E-3</v>
      </c>
      <c r="AJ86" s="112">
        <f t="shared" si="16"/>
        <v>1.8756967213627625E-3</v>
      </c>
    </row>
    <row r="87" spans="14:36" x14ac:dyDescent="0.2">
      <c r="N87" s="85"/>
      <c r="O87" s="85"/>
      <c r="AF87" s="114">
        <f>_xll.qlCalendarAdvance(Calendar,AF86,"1d","mf",,Trigger)</f>
        <v>42713</v>
      </c>
      <c r="AG87" s="100">
        <f>_xll.qlDayCounterYearFraction(DayCounter,SettlementDate,AF87,,,Trigger)</f>
        <v>0.32222222222222224</v>
      </c>
      <c r="AH87" s="112">
        <f t="shared" si="14"/>
        <v>1.8210636116242796E-3</v>
      </c>
      <c r="AI87" s="112">
        <f t="shared" si="15"/>
        <v>1.8712997956821119E-3</v>
      </c>
      <c r="AJ87" s="112">
        <f t="shared" si="16"/>
        <v>1.8777438038426477E-3</v>
      </c>
    </row>
    <row r="88" spans="14:36" x14ac:dyDescent="0.2">
      <c r="N88" s="85"/>
      <c r="O88" s="85"/>
      <c r="AF88" s="114">
        <f>_xll.qlCalendarAdvance(Calendar,AF87,"1d","mf",,Trigger)</f>
        <v>42716</v>
      </c>
      <c r="AG88" s="100">
        <f>_xll.qlDayCounterYearFraction(DayCounter,SettlementDate,AF88,,,Trigger)</f>
        <v>0.33055555555555555</v>
      </c>
      <c r="AH88" s="112">
        <f t="shared" si="14"/>
        <v>1.8210636116242796E-3</v>
      </c>
      <c r="AI88" s="112">
        <f t="shared" si="15"/>
        <v>1.8775793186893409E-3</v>
      </c>
      <c r="AJ88" s="112">
        <f t="shared" si="16"/>
        <v>1.8838581928181486E-3</v>
      </c>
    </row>
    <row r="89" spans="14:36" x14ac:dyDescent="0.2">
      <c r="N89" s="85"/>
      <c r="O89" s="85"/>
      <c r="AF89" s="114">
        <f>_xll.qlCalendarAdvance(Calendar,AF88,"1d","mf",,Trigger)</f>
        <v>42717</v>
      </c>
      <c r="AG89" s="100">
        <f>_xll.qlDayCounterYearFraction(DayCounter,SettlementDate,AF89,,,Trigger)</f>
        <v>0.33333333333333331</v>
      </c>
      <c r="AH89" s="112">
        <f t="shared" si="14"/>
        <v>1.8210636116242796E-3</v>
      </c>
      <c r="AI89" s="112">
        <f t="shared" si="15"/>
        <v>1.8796724930250836E-3</v>
      </c>
      <c r="AJ89" s="112">
        <f t="shared" si="16"/>
        <v>1.885887369655264E-3</v>
      </c>
    </row>
    <row r="90" spans="14:36" x14ac:dyDescent="0.2">
      <c r="N90" s="85"/>
      <c r="O90" s="85"/>
      <c r="AF90" s="114">
        <f>_xll.qlCalendarAdvance(Calendar,AF89,"1d","mf",,Trigger)</f>
        <v>42718</v>
      </c>
      <c r="AG90" s="100">
        <f>_xll.qlDayCounterYearFraction(DayCounter,SettlementDate,AF90,,,Trigger)</f>
        <v>0.33611111111111114</v>
      </c>
      <c r="AH90" s="112">
        <f t="shared" si="14"/>
        <v>1.8210636116242796E-3</v>
      </c>
      <c r="AI90" s="112">
        <f t="shared" si="15"/>
        <v>1.8817656673608268E-3</v>
      </c>
      <c r="AJ90" s="112">
        <f t="shared" si="16"/>
        <v>1.8879120700816873E-3</v>
      </c>
    </row>
    <row r="91" spans="14:36" x14ac:dyDescent="0.2">
      <c r="N91" s="85"/>
      <c r="O91" s="85"/>
      <c r="AF91" s="114">
        <f>_xll.qlCalendarAdvance(Calendar,AF90,"1d","mf",,Trigger)</f>
        <v>42719</v>
      </c>
      <c r="AG91" s="100">
        <f>_xll.qlDayCounterYearFraction(DayCounter,SettlementDate,AF91,,,Trigger)</f>
        <v>0.33888888888888891</v>
      </c>
      <c r="AH91" s="112">
        <f t="shared" si="14"/>
        <v>1.8210636116242796E-3</v>
      </c>
      <c r="AI91" s="112">
        <f t="shared" si="15"/>
        <v>1.8838588416965698E-3</v>
      </c>
      <c r="AJ91" s="112">
        <f t="shared" si="16"/>
        <v>1.8899322940974181E-3</v>
      </c>
    </row>
    <row r="92" spans="14:36" x14ac:dyDescent="0.2">
      <c r="N92" s="85"/>
      <c r="O92" s="85"/>
      <c r="AF92" s="114">
        <f>_xll.qlCalendarAdvance(Calendar,AF91,"1d","mf",,Trigger)</f>
        <v>42720</v>
      </c>
      <c r="AG92" s="100">
        <f>_xll.qlDayCounterYearFraction(DayCounter,SettlementDate,AF92,,,Trigger)</f>
        <v>0.34166666666666667</v>
      </c>
      <c r="AH92" s="112">
        <f t="shared" si="14"/>
        <v>1.8210636116242796E-3</v>
      </c>
      <c r="AI92" s="112">
        <f t="shared" si="15"/>
        <v>1.8859520160323128E-3</v>
      </c>
      <c r="AJ92" s="112">
        <f t="shared" si="16"/>
        <v>1.8919480417024564E-3</v>
      </c>
    </row>
    <row r="93" spans="14:36" x14ac:dyDescent="0.2">
      <c r="N93" s="85"/>
      <c r="O93" s="85"/>
      <c r="AF93" s="114">
        <f>_xll.qlCalendarAdvance(Calendar,AF92,"1d","mf",,Trigger)</f>
        <v>42723</v>
      </c>
      <c r="AG93" s="100">
        <f>_xll.qlDayCounterYearFraction(DayCounter,SettlementDate,AF93,,,Trigger)</f>
        <v>0.35</v>
      </c>
      <c r="AH93" s="112">
        <f t="shared" si="14"/>
        <v>1.8210636116242796E-3</v>
      </c>
      <c r="AI93" s="112">
        <f t="shared" si="15"/>
        <v>1.8922315390395418E-3</v>
      </c>
      <c r="AJ93" s="112">
        <f t="shared" si="16"/>
        <v>1.8979684260534177E-3</v>
      </c>
    </row>
    <row r="94" spans="14:36" x14ac:dyDescent="0.2">
      <c r="N94" s="85"/>
      <c r="O94" s="85"/>
      <c r="AF94" s="114">
        <f>_xll.qlCalendarAdvance(Calendar,AF93,"1d","mf",,Trigger)</f>
        <v>42724</v>
      </c>
      <c r="AG94" s="100">
        <f>_xll.qlDayCounterYearFraction(DayCounter,SettlementDate,AF94,,,Trigger)</f>
        <v>0.3527777777777778</v>
      </c>
      <c r="AH94" s="112">
        <f t="shared" si="14"/>
        <v>1.8210636116242796E-3</v>
      </c>
      <c r="AI94" s="112">
        <f t="shared" si="15"/>
        <v>1.8943247133752848E-3</v>
      </c>
      <c r="AJ94" s="112">
        <f t="shared" si="16"/>
        <v>1.8999662680156866E-3</v>
      </c>
    </row>
    <row r="95" spans="14:36" x14ac:dyDescent="0.2">
      <c r="N95" s="85"/>
      <c r="O95" s="85"/>
      <c r="AF95" s="114">
        <f>_xll.qlCalendarAdvance(Calendar,AF94,"1d","mf",,Trigger)</f>
        <v>42725</v>
      </c>
      <c r="AG95" s="100">
        <f>_xll.qlDayCounterYearFraction(DayCounter,SettlementDate,AF95,,,Trigger)</f>
        <v>0.35555555555555557</v>
      </c>
      <c r="AH95" s="112">
        <f t="shared" si="14"/>
        <v>1.8210636116242796E-3</v>
      </c>
      <c r="AI95" s="112">
        <f t="shared" si="15"/>
        <v>1.8964178877110278E-3</v>
      </c>
      <c r="AJ95" s="112">
        <f t="shared" si="16"/>
        <v>1.901959633567263E-3</v>
      </c>
    </row>
    <row r="96" spans="14:36" x14ac:dyDescent="0.2">
      <c r="N96" s="85"/>
      <c r="O96" s="85"/>
      <c r="AF96" s="114">
        <f>_xll.qlCalendarAdvance(Calendar,AF95,"1d","mf",,Trigger)</f>
        <v>42726</v>
      </c>
      <c r="AG96" s="100">
        <f>_xll.qlDayCounterYearFraction(DayCounter,SettlementDate,AF96,,,Trigger)</f>
        <v>0.35833333333333334</v>
      </c>
      <c r="AH96" s="112">
        <f t="shared" si="14"/>
        <v>1.8210636116242796E-3</v>
      </c>
      <c r="AI96" s="112">
        <f t="shared" si="15"/>
        <v>1.8985110620467708E-3</v>
      </c>
      <c r="AJ96" s="112">
        <f t="shared" si="16"/>
        <v>1.9039485227081473E-3</v>
      </c>
    </row>
    <row r="97" spans="14:36" x14ac:dyDescent="0.2">
      <c r="N97" s="85"/>
      <c r="O97" s="85"/>
      <c r="AF97" s="114">
        <f>_xll.qlCalendarAdvance(Calendar,AF96,"1d","mf",,Trigger)</f>
        <v>42727</v>
      </c>
      <c r="AG97" s="100">
        <f>_xll.qlDayCounterYearFraction(DayCounter,SettlementDate,AF97,,,Trigger)</f>
        <v>0.3611111111111111</v>
      </c>
      <c r="AH97" s="112">
        <f t="shared" si="14"/>
        <v>1.8210636116242796E-3</v>
      </c>
      <c r="AI97" s="112">
        <f t="shared" si="15"/>
        <v>1.9006042363825138E-3</v>
      </c>
      <c r="AJ97" s="112">
        <f t="shared" si="16"/>
        <v>1.9059329354383391E-3</v>
      </c>
    </row>
    <row r="98" spans="14:36" x14ac:dyDescent="0.2">
      <c r="N98" s="85"/>
      <c r="O98" s="85"/>
      <c r="AF98" s="114">
        <f>_xll.qlCalendarAdvance(Calendar,AF97,"1d","mf",,Trigger)</f>
        <v>42731</v>
      </c>
      <c r="AG98" s="100">
        <f>_xll.qlDayCounterYearFraction(DayCounter,SettlementDate,AF98,,,Trigger)</f>
        <v>0.37222222222222223</v>
      </c>
      <c r="AH98" s="112">
        <f t="shared" si="14"/>
        <v>1.8210636116242796E-3</v>
      </c>
      <c r="AI98" s="112">
        <f t="shared" si="15"/>
        <v>1.9089769337254858E-3</v>
      </c>
      <c r="AJ98" s="112">
        <f t="shared" si="16"/>
        <v>1.9138258222521829E-3</v>
      </c>
    </row>
    <row r="99" spans="14:36" x14ac:dyDescent="0.2">
      <c r="N99" s="85"/>
      <c r="O99" s="85"/>
      <c r="AF99" s="114">
        <f>_xll.qlCalendarAdvance(Calendar,AF98,"1d","mf",,Trigger)</f>
        <v>42732</v>
      </c>
      <c r="AG99" s="100">
        <f>_xll.qlDayCounterYearFraction(DayCounter,SettlementDate,AF99,,,Trigger)</f>
        <v>0.375</v>
      </c>
      <c r="AH99" s="112">
        <f t="shared" ref="AH99:AH132" si="17">$W$13</f>
        <v>1.8210636116242796E-3</v>
      </c>
      <c r="AI99" s="112">
        <f t="shared" ref="AI99:AI132" si="18">$W$10+$W$9*AG99</f>
        <v>1.9110701080612288E-3</v>
      </c>
      <c r="AJ99" s="112">
        <f t="shared" ref="AJ99:AJ132" si="19">($W$5+$W$4*AG99+$W$3*AG99^2)</f>
        <v>1.9157878529289128E-3</v>
      </c>
    </row>
    <row r="100" spans="14:36" x14ac:dyDescent="0.2">
      <c r="N100" s="85"/>
      <c r="O100" s="85"/>
      <c r="AF100" s="114">
        <f>_xll.qlCalendarAdvance(Calendar,AF99,"1d","mf",,Trigger)</f>
        <v>42733</v>
      </c>
      <c r="AG100" s="100">
        <f>_xll.qlDayCounterYearFraction(DayCounter,SettlementDate,AF100,,,Trigger)</f>
        <v>0.37777777777777777</v>
      </c>
      <c r="AH100" s="112">
        <f t="shared" si="17"/>
        <v>1.8210636116242796E-3</v>
      </c>
      <c r="AI100" s="112">
        <f t="shared" si="18"/>
        <v>1.9131632823969718E-3</v>
      </c>
      <c r="AJ100" s="112">
        <f t="shared" si="19"/>
        <v>1.9177454071949503E-3</v>
      </c>
    </row>
    <row r="101" spans="14:36" x14ac:dyDescent="0.2">
      <c r="N101" s="85"/>
      <c r="O101" s="85"/>
      <c r="AF101" s="114">
        <f>_xll.qlCalendarAdvance(Calendar,AF100,"1d","mf",,Trigger)</f>
        <v>42734</v>
      </c>
      <c r="AG101" s="100">
        <f>_xll.qlDayCounterYearFraction(DayCounter,SettlementDate,AF101,,,Trigger)</f>
        <v>0.38055555555555554</v>
      </c>
      <c r="AH101" s="112">
        <f t="shared" si="17"/>
        <v>1.8210636116242796E-3</v>
      </c>
      <c r="AI101" s="112">
        <f t="shared" si="18"/>
        <v>1.9152564567327147E-3</v>
      </c>
      <c r="AJ101" s="112">
        <f t="shared" si="19"/>
        <v>1.9196984850502953E-3</v>
      </c>
    </row>
    <row r="102" spans="14:36" x14ac:dyDescent="0.2">
      <c r="N102" s="85"/>
      <c r="O102" s="85"/>
      <c r="AF102" s="114">
        <f>_xll.qlCalendarAdvance(Calendar,AF101,"1d","mf",,Trigger)</f>
        <v>42737</v>
      </c>
      <c r="AG102" s="100">
        <f>_xll.qlDayCounterYearFraction(DayCounter,SettlementDate,AF102,,,Trigger)</f>
        <v>0.3888888888888889</v>
      </c>
      <c r="AH102" s="112">
        <f t="shared" si="17"/>
        <v>1.8210636116242796E-3</v>
      </c>
      <c r="AI102" s="112">
        <f t="shared" si="18"/>
        <v>1.9215359797399437E-3</v>
      </c>
      <c r="AJ102" s="112">
        <f t="shared" si="19"/>
        <v>1.9255308601521769E-3</v>
      </c>
    </row>
    <row r="103" spans="14:36" x14ac:dyDescent="0.2">
      <c r="N103" s="85"/>
      <c r="O103" s="85"/>
      <c r="AF103" s="114">
        <f>_xll.qlCalendarAdvance(Calendar,AF102,"1d","mf",,Trigger)</f>
        <v>42738</v>
      </c>
      <c r="AG103" s="100">
        <f>_xll.qlDayCounterYearFraction(DayCounter,SettlementDate,AF103,,,Trigger)</f>
        <v>0.39166666666666666</v>
      </c>
      <c r="AH103" s="112">
        <f t="shared" si="17"/>
        <v>1.8210636116242796E-3</v>
      </c>
      <c r="AI103" s="112">
        <f t="shared" si="18"/>
        <v>1.9236291540756867E-3</v>
      </c>
      <c r="AJ103" s="112">
        <f t="shared" si="19"/>
        <v>1.9274660323647531E-3</v>
      </c>
    </row>
    <row r="104" spans="14:36" x14ac:dyDescent="0.2">
      <c r="N104" s="85"/>
      <c r="O104" s="85"/>
      <c r="AF104" s="114">
        <f>_xll.qlCalendarAdvance(Calendar,AF103,"1d","mf",,Trigger)</f>
        <v>42739</v>
      </c>
      <c r="AG104" s="100">
        <f>_xll.qlDayCounterYearFraction(DayCounter,SettlementDate,AF104,,,Trigger)</f>
        <v>0.39444444444444443</v>
      </c>
      <c r="AH104" s="112">
        <f t="shared" si="17"/>
        <v>1.8210636116242796E-3</v>
      </c>
      <c r="AI104" s="112">
        <f t="shared" si="18"/>
        <v>1.9257223284114297E-3</v>
      </c>
      <c r="AJ104" s="112">
        <f t="shared" si="19"/>
        <v>1.9293967281666363E-3</v>
      </c>
    </row>
    <row r="105" spans="14:36" x14ac:dyDescent="0.2">
      <c r="N105" s="85"/>
      <c r="O105" s="85"/>
      <c r="AF105" s="114">
        <f>_xll.qlCalendarAdvance(Calendar,AF104,"1d","mf",,Trigger)</f>
        <v>42740</v>
      </c>
      <c r="AG105" s="100">
        <f>_xll.qlDayCounterYearFraction(DayCounter,SettlementDate,AF105,,,Trigger)</f>
        <v>0.3972222222222222</v>
      </c>
      <c r="AH105" s="112">
        <f t="shared" si="17"/>
        <v>1.8210636116242796E-3</v>
      </c>
      <c r="AI105" s="112">
        <f t="shared" si="18"/>
        <v>1.9278155027471727E-3</v>
      </c>
      <c r="AJ105" s="112">
        <f t="shared" si="19"/>
        <v>1.9313229475578272E-3</v>
      </c>
    </row>
    <row r="106" spans="14:36" x14ac:dyDescent="0.2">
      <c r="N106" s="85"/>
      <c r="O106" s="85"/>
      <c r="AF106" s="114">
        <f>_xll.qlCalendarAdvance(Calendar,AF105,"1d","mf",,Trigger)</f>
        <v>42741</v>
      </c>
      <c r="AG106" s="100">
        <f>_xll.qlDayCounterYearFraction(DayCounter,SettlementDate,AF106,,,Trigger)</f>
        <v>0.4</v>
      </c>
      <c r="AH106" s="112">
        <f t="shared" si="17"/>
        <v>1.8210636116242796E-3</v>
      </c>
      <c r="AI106" s="112">
        <f t="shared" si="18"/>
        <v>1.9299086770829157E-3</v>
      </c>
      <c r="AJ106" s="112">
        <f t="shared" si="19"/>
        <v>1.9332446905383262E-3</v>
      </c>
    </row>
    <row r="107" spans="14:36" x14ac:dyDescent="0.2">
      <c r="N107" s="85"/>
      <c r="O107" s="85"/>
      <c r="AF107" s="114">
        <f>_xll.qlCalendarAdvance(Calendar,AF106,"1d","mf",,Trigger)</f>
        <v>42744</v>
      </c>
      <c r="AG107" s="100">
        <f>_xll.qlDayCounterYearFraction(DayCounter,SettlementDate,AF107,,,Trigger)</f>
        <v>0.40833333333333333</v>
      </c>
      <c r="AH107" s="112">
        <f t="shared" si="17"/>
        <v>1.8210636116242796E-3</v>
      </c>
      <c r="AI107" s="112">
        <f t="shared" si="18"/>
        <v>1.9361882000901447E-3</v>
      </c>
      <c r="AJ107" s="112">
        <f t="shared" si="19"/>
        <v>1.9389830610156678E-3</v>
      </c>
    </row>
    <row r="108" spans="14:36" x14ac:dyDescent="0.2">
      <c r="N108" s="85"/>
      <c r="O108" s="85"/>
      <c r="AF108" s="114">
        <f>_xll.qlCalendarAdvance(Calendar,AF107,"1d","mf",,Trigger)</f>
        <v>42745</v>
      </c>
      <c r="AG108" s="100">
        <f>_xll.qlDayCounterYearFraction(DayCounter,SettlementDate,AF108,,,Trigger)</f>
        <v>0.41111111111111109</v>
      </c>
      <c r="AH108" s="112">
        <f t="shared" si="17"/>
        <v>1.8210636116242796E-3</v>
      </c>
      <c r="AI108" s="112">
        <f t="shared" si="18"/>
        <v>1.9382813744258877E-3</v>
      </c>
      <c r="AJ108" s="112">
        <f t="shared" si="19"/>
        <v>1.9408868983533968E-3</v>
      </c>
    </row>
    <row r="109" spans="14:36" x14ac:dyDescent="0.2">
      <c r="N109" s="85"/>
      <c r="O109" s="85"/>
      <c r="AF109" s="114">
        <f>_xll.qlCalendarAdvance(Calendar,AF108,"1d","mf",,Trigger)</f>
        <v>42746</v>
      </c>
      <c r="AG109" s="100">
        <f>_xll.qlDayCounterYearFraction(DayCounter,SettlementDate,AF109,,,Trigger)</f>
        <v>0.41388888888888886</v>
      </c>
      <c r="AH109" s="112">
        <f t="shared" si="17"/>
        <v>1.8210636116242796E-3</v>
      </c>
      <c r="AI109" s="112">
        <f t="shared" si="18"/>
        <v>1.9403745487616307E-3</v>
      </c>
      <c r="AJ109" s="112">
        <f t="shared" si="19"/>
        <v>1.9427862592804337E-3</v>
      </c>
    </row>
    <row r="110" spans="14:36" x14ac:dyDescent="0.2">
      <c r="N110" s="85"/>
      <c r="O110" s="85"/>
      <c r="AF110" s="114">
        <f>_xll.qlCalendarAdvance(Calendar,AF109,"1d","mf",,Trigger)</f>
        <v>42747</v>
      </c>
      <c r="AG110" s="100">
        <f>_xll.qlDayCounterYearFraction(DayCounter,SettlementDate,AF110,,,Trigger)</f>
        <v>0.41666666666666669</v>
      </c>
      <c r="AH110" s="112">
        <f t="shared" si="17"/>
        <v>1.8210636116242796E-3</v>
      </c>
      <c r="AI110" s="112">
        <f t="shared" si="18"/>
        <v>1.9424677230973739E-3</v>
      </c>
      <c r="AJ110" s="112">
        <f t="shared" si="19"/>
        <v>1.9446811437967778E-3</v>
      </c>
    </row>
    <row r="111" spans="14:36" x14ac:dyDescent="0.2">
      <c r="N111" s="85"/>
      <c r="O111" s="85"/>
      <c r="AF111" s="114">
        <f>_xll.qlCalendarAdvance(Calendar,AF110,"1d","mf",,Trigger)</f>
        <v>42748</v>
      </c>
      <c r="AG111" s="100">
        <f>_xll.qlDayCounterYearFraction(DayCounter,SettlementDate,AF111,,,Trigger)</f>
        <v>0.41944444444444445</v>
      </c>
      <c r="AH111" s="112">
        <f t="shared" si="17"/>
        <v>1.8210636116242796E-3</v>
      </c>
      <c r="AI111" s="112">
        <f t="shared" si="18"/>
        <v>1.9445608974331167E-3</v>
      </c>
      <c r="AJ111" s="112">
        <f t="shared" si="19"/>
        <v>1.9465715519024302E-3</v>
      </c>
    </row>
    <row r="112" spans="14:36" x14ac:dyDescent="0.2">
      <c r="N112" s="85"/>
      <c r="O112" s="85"/>
      <c r="AF112" s="114">
        <f>_xll.qlCalendarAdvance(Calendar,AF111,"1d","mf",,Trigger)</f>
        <v>42751</v>
      </c>
      <c r="AG112" s="100">
        <f>_xll.qlDayCounterYearFraction(DayCounter,SettlementDate,AF112,,,Trigger)</f>
        <v>0.42777777777777776</v>
      </c>
      <c r="AH112" s="112">
        <f t="shared" si="17"/>
        <v>1.8210636116242796E-3</v>
      </c>
      <c r="AI112" s="112">
        <f t="shared" si="18"/>
        <v>1.9508404204403456E-3</v>
      </c>
      <c r="AJ112" s="112">
        <f t="shared" si="19"/>
        <v>1.9522159177552318E-3</v>
      </c>
    </row>
    <row r="113" spans="14:36" x14ac:dyDescent="0.2">
      <c r="N113" s="86"/>
      <c r="O113" s="85"/>
      <c r="AF113" s="114">
        <f>_xll.qlCalendarAdvance(Calendar,AF112,"1d","mf",,Trigger)</f>
        <v>42752</v>
      </c>
      <c r="AG113" s="100">
        <f>_xll.qlDayCounterYearFraction(DayCounter,SettlementDate,AF113,,,Trigger)</f>
        <v>0.43055555555555558</v>
      </c>
      <c r="AH113" s="112">
        <f t="shared" si="17"/>
        <v>1.8210636116242796E-3</v>
      </c>
      <c r="AI113" s="112">
        <f t="shared" si="18"/>
        <v>1.9529335947760886E-3</v>
      </c>
      <c r="AJ113" s="112">
        <f t="shared" si="19"/>
        <v>1.9540884202181147E-3</v>
      </c>
    </row>
    <row r="114" spans="14:36" x14ac:dyDescent="0.2">
      <c r="N114" s="86"/>
      <c r="O114" s="85"/>
      <c r="AF114" s="114">
        <f>_xll.qlCalendarAdvance(Calendar,AF113,"1d","mf",,Trigger)</f>
        <v>42753</v>
      </c>
      <c r="AG114" s="100">
        <f>_xll.qlDayCounterYearFraction(DayCounter,SettlementDate,AF114,,,Trigger)</f>
        <v>0.43333333333333335</v>
      </c>
      <c r="AH114" s="112">
        <f t="shared" si="17"/>
        <v>1.8210636116242796E-3</v>
      </c>
      <c r="AI114" s="112">
        <f t="shared" si="18"/>
        <v>1.9550267691118318E-3</v>
      </c>
      <c r="AJ114" s="112">
        <f t="shared" si="19"/>
        <v>1.9559564462703046E-3</v>
      </c>
    </row>
    <row r="115" spans="14:36" x14ac:dyDescent="0.2">
      <c r="N115" s="86"/>
      <c r="O115" s="85"/>
      <c r="AF115" s="114">
        <f>_xll.qlCalendarAdvance(Calendar,AF114,"1d","mf",,Trigger)</f>
        <v>42754</v>
      </c>
      <c r="AG115" s="100">
        <f>_xll.qlDayCounterYearFraction(DayCounter,SettlementDate,AF115,,,Trigger)</f>
        <v>0.43611111111111112</v>
      </c>
      <c r="AH115" s="112">
        <f t="shared" si="17"/>
        <v>1.8210636116242796E-3</v>
      </c>
      <c r="AI115" s="112">
        <f t="shared" si="18"/>
        <v>1.9571199434475746E-3</v>
      </c>
      <c r="AJ115" s="112">
        <f t="shared" si="19"/>
        <v>1.9578199959118022E-3</v>
      </c>
    </row>
    <row r="116" spans="14:36" x14ac:dyDescent="0.2">
      <c r="N116" s="86"/>
      <c r="O116" s="85"/>
      <c r="AF116" s="114">
        <f>_xll.qlCalendarAdvance(Calendar,AF115,"1d","mf",,Trigger)</f>
        <v>42755</v>
      </c>
      <c r="AG116" s="100">
        <f>_xll.qlDayCounterYearFraction(DayCounter,SettlementDate,AF116,,,Trigger)</f>
        <v>0.43888888888888888</v>
      </c>
      <c r="AH116" s="112">
        <f t="shared" si="17"/>
        <v>1.8210636116242796E-3</v>
      </c>
      <c r="AI116" s="112">
        <f t="shared" si="18"/>
        <v>1.9592131177833178E-3</v>
      </c>
      <c r="AJ116" s="112">
        <f t="shared" si="19"/>
        <v>1.9596790691426081E-3</v>
      </c>
    </row>
    <row r="117" spans="14:36" x14ac:dyDescent="0.2">
      <c r="N117" s="86"/>
      <c r="O117" s="85"/>
      <c r="AF117" s="114">
        <f>_xll.qlCalendarAdvance(Calendar,AF116,"1d","mf",,Trigger)</f>
        <v>42758</v>
      </c>
      <c r="AG117" s="100">
        <f>_xll.qlDayCounterYearFraction(DayCounter,SettlementDate,AF117,,,Trigger)</f>
        <v>0.44722222222222224</v>
      </c>
      <c r="AH117" s="112">
        <f t="shared" si="17"/>
        <v>1.8210636116242796E-3</v>
      </c>
      <c r="AI117" s="112">
        <f t="shared" si="18"/>
        <v>1.9654926407905466E-3</v>
      </c>
      <c r="AJ117" s="112">
        <f t="shared" si="19"/>
        <v>1.9652294303708702E-3</v>
      </c>
    </row>
    <row r="118" spans="14:36" x14ac:dyDescent="0.2">
      <c r="N118" s="86"/>
      <c r="O118" s="85"/>
      <c r="AF118" s="114">
        <f>_xll.qlCalendarAdvance(Calendar,AF117,"1d","mf",,Trigger)</f>
        <v>42759</v>
      </c>
      <c r="AG118" s="100">
        <f>_xll.qlDayCounterYearFraction(DayCounter,SettlementDate,AF118,,,Trigger)</f>
        <v>0.45</v>
      </c>
      <c r="AH118" s="112">
        <f t="shared" si="17"/>
        <v>1.8210636116242796E-3</v>
      </c>
      <c r="AI118" s="112">
        <f t="shared" si="18"/>
        <v>1.9675858151262898E-3</v>
      </c>
      <c r="AJ118" s="112">
        <f t="shared" si="19"/>
        <v>1.9670705979589064E-3</v>
      </c>
    </row>
    <row r="119" spans="14:36" x14ac:dyDescent="0.2">
      <c r="N119" s="86"/>
      <c r="O119" s="86"/>
      <c r="AF119" s="114">
        <f>_xll.qlCalendarAdvance(Calendar,AF118,"1d","mf",,Trigger)</f>
        <v>42760</v>
      </c>
      <c r="AG119" s="100">
        <f>_xll.qlDayCounterYearFraction(DayCounter,SettlementDate,AF119,,,Trigger)</f>
        <v>0.45277777777777778</v>
      </c>
      <c r="AH119" s="112">
        <f t="shared" si="17"/>
        <v>1.8210636116242796E-3</v>
      </c>
      <c r="AI119" s="112">
        <f t="shared" si="18"/>
        <v>1.9696789894620326E-3</v>
      </c>
      <c r="AJ119" s="112">
        <f t="shared" si="19"/>
        <v>1.9689072891362494E-3</v>
      </c>
    </row>
    <row r="120" spans="14:36" x14ac:dyDescent="0.2">
      <c r="N120" s="86"/>
      <c r="O120" s="86"/>
      <c r="AF120" s="114">
        <f>_xll.qlCalendarAdvance(Calendar,AF119,"1d","mf",,Trigger)</f>
        <v>42761</v>
      </c>
      <c r="AG120" s="100">
        <f>_xll.qlDayCounterYearFraction(DayCounter,SettlementDate,AF120,,,Trigger)</f>
        <v>0.45555555555555555</v>
      </c>
      <c r="AH120" s="112">
        <f t="shared" si="17"/>
        <v>1.8210636116242796E-3</v>
      </c>
      <c r="AI120" s="112">
        <f t="shared" si="18"/>
        <v>1.9717721637977758E-3</v>
      </c>
      <c r="AJ120" s="112">
        <f t="shared" si="19"/>
        <v>1.9707395039029007E-3</v>
      </c>
    </row>
    <row r="121" spans="14:36" x14ac:dyDescent="0.2">
      <c r="N121" s="86"/>
      <c r="O121" s="86"/>
      <c r="AF121" s="114">
        <f>_xll.qlCalendarAdvance(Calendar,AF120,"1d","mf",,Trigger)</f>
        <v>42762</v>
      </c>
      <c r="AG121" s="100">
        <f>_xll.qlDayCounterYearFraction(DayCounter,SettlementDate,AF121,,,Trigger)</f>
        <v>0.45833333333333331</v>
      </c>
      <c r="AH121" s="112">
        <f t="shared" si="17"/>
        <v>1.8210636116242796E-3</v>
      </c>
      <c r="AI121" s="112">
        <f t="shared" si="18"/>
        <v>1.9738653381335186E-3</v>
      </c>
      <c r="AJ121" s="112">
        <f t="shared" si="19"/>
        <v>1.9725672422588598E-3</v>
      </c>
    </row>
    <row r="122" spans="14:36" x14ac:dyDescent="0.2">
      <c r="N122" s="86"/>
      <c r="O122" s="86"/>
      <c r="AF122" s="114">
        <f>_xll.qlCalendarAdvance(Calendar,AF121,"1d","mf",,Trigger)</f>
        <v>42765</v>
      </c>
      <c r="AG122" s="100">
        <f>_xll.qlDayCounterYearFraction(DayCounter,SettlementDate,AF122,,,Trigger)</f>
        <v>0.46666666666666667</v>
      </c>
      <c r="AH122" s="112">
        <f t="shared" si="17"/>
        <v>1.8210636116242796E-3</v>
      </c>
      <c r="AI122" s="112">
        <f t="shared" si="18"/>
        <v>1.9801448611407478E-3</v>
      </c>
      <c r="AJ122" s="112">
        <f t="shared" si="19"/>
        <v>1.9780235988625817E-3</v>
      </c>
    </row>
    <row r="123" spans="14:36" x14ac:dyDescent="0.2">
      <c r="N123" s="86"/>
      <c r="O123" s="86"/>
      <c r="AF123" s="114">
        <f>_xll.qlCalendarAdvance(Calendar,AF122,"1d","mf",,Trigger)</f>
        <v>42766</v>
      </c>
      <c r="AG123" s="100">
        <f>_xll.qlDayCounterYearFraction(DayCounter,SettlementDate,AF123,,,Trigger)</f>
        <v>0.46944444444444444</v>
      </c>
      <c r="AH123" s="112">
        <f t="shared" si="17"/>
        <v>1.8210636116242796E-3</v>
      </c>
      <c r="AI123" s="112">
        <f t="shared" si="18"/>
        <v>1.9822380354764906E-3</v>
      </c>
      <c r="AJ123" s="112">
        <f t="shared" si="19"/>
        <v>1.9798334315757715E-3</v>
      </c>
    </row>
    <row r="124" spans="14:36" x14ac:dyDescent="0.2">
      <c r="N124" s="86"/>
      <c r="O124" s="86"/>
      <c r="AF124" s="114">
        <f>_xll.qlCalendarAdvance(Calendar,AF123,"1d","mf",,Trigger)</f>
        <v>42767</v>
      </c>
      <c r="AG124" s="100">
        <f>_xll.qlDayCounterYearFraction(DayCounter,SettlementDate,AF124,,,Trigger)</f>
        <v>0.47222222222222221</v>
      </c>
      <c r="AH124" s="112">
        <f t="shared" si="17"/>
        <v>1.8210636116242796E-3</v>
      </c>
      <c r="AI124" s="112">
        <f t="shared" si="18"/>
        <v>1.9843312098122338E-3</v>
      </c>
      <c r="AJ124" s="112">
        <f t="shared" si="19"/>
        <v>1.9816387878782682E-3</v>
      </c>
    </row>
    <row r="125" spans="14:36" x14ac:dyDescent="0.2">
      <c r="N125" s="86"/>
      <c r="O125" s="86"/>
      <c r="AF125" s="114">
        <f>_xll.qlCalendarAdvance(Calendar,AF124,"1d","mf",,Trigger)</f>
        <v>42768</v>
      </c>
      <c r="AG125" s="100">
        <f>_xll.qlDayCounterYearFraction(DayCounter,SettlementDate,AF125,,,Trigger)</f>
        <v>0.47499999999999998</v>
      </c>
      <c r="AH125" s="112">
        <f t="shared" si="17"/>
        <v>1.8210636116242796E-3</v>
      </c>
      <c r="AI125" s="112">
        <f t="shared" si="18"/>
        <v>1.9864243841479765E-3</v>
      </c>
      <c r="AJ125" s="112">
        <f t="shared" si="19"/>
        <v>1.9834396677700728E-3</v>
      </c>
    </row>
    <row r="126" spans="14:36" x14ac:dyDescent="0.2">
      <c r="N126" s="86"/>
      <c r="O126" s="86"/>
      <c r="AF126" s="114">
        <f>_xll.qlCalendarAdvance(Calendar,AF125,"1d","mf",,Trigger)</f>
        <v>42769</v>
      </c>
      <c r="AG126" s="100">
        <f>_xll.qlDayCounterYearFraction(DayCounter,SettlementDate,AF126,,,Trigger)</f>
        <v>0.4777777777777778</v>
      </c>
      <c r="AH126" s="112">
        <f t="shared" si="17"/>
        <v>1.8210636116242796E-3</v>
      </c>
      <c r="AI126" s="112">
        <f t="shared" si="18"/>
        <v>1.9885175584837197E-3</v>
      </c>
      <c r="AJ126" s="112">
        <f t="shared" si="19"/>
        <v>1.9852360712511855E-3</v>
      </c>
    </row>
    <row r="127" spans="14:36" x14ac:dyDescent="0.2">
      <c r="N127" s="86"/>
      <c r="O127" s="86"/>
      <c r="AF127" s="114">
        <f>_xll.qlCalendarAdvance(Calendar,AF126,"1d","mf",,Trigger)</f>
        <v>42772</v>
      </c>
      <c r="AG127" s="100">
        <f>_xll.qlDayCounterYearFraction(DayCounter,SettlementDate,AF127,,,Trigger)</f>
        <v>0.4861111111111111</v>
      </c>
      <c r="AH127" s="112">
        <f t="shared" si="17"/>
        <v>1.8210636116242796E-3</v>
      </c>
      <c r="AI127" s="112">
        <f t="shared" si="18"/>
        <v>1.9947970814909485E-3</v>
      </c>
      <c r="AJ127" s="112">
        <f t="shared" si="19"/>
        <v>1.990598423230368E-3</v>
      </c>
    </row>
    <row r="128" spans="14:36" x14ac:dyDescent="0.2">
      <c r="N128" s="86"/>
      <c r="O128" s="86"/>
      <c r="AF128" s="114">
        <f>_xll.qlCalendarAdvance(Calendar,AF127,"1d","mf",,Trigger)</f>
        <v>42773</v>
      </c>
      <c r="AG128" s="100">
        <f>_xll.qlDayCounterYearFraction(DayCounter,SettlementDate,AF128,,,Trigger)</f>
        <v>0.48888888888888887</v>
      </c>
      <c r="AH128" s="112">
        <f t="shared" si="17"/>
        <v>1.8210636116242796E-3</v>
      </c>
      <c r="AI128" s="112">
        <f t="shared" si="18"/>
        <v>1.9968902558266917E-3</v>
      </c>
      <c r="AJ128" s="112">
        <f t="shared" si="19"/>
        <v>1.9923769210687106E-3</v>
      </c>
    </row>
    <row r="129" spans="15:36" x14ac:dyDescent="0.2">
      <c r="O129" s="86"/>
      <c r="AF129" s="114">
        <f>_xll.qlCalendarAdvance(Calendar,AF128,"1d","mf",,Trigger)</f>
        <v>42774</v>
      </c>
      <c r="AG129" s="100">
        <f>_xll.qlDayCounterYearFraction(DayCounter,SettlementDate,AF129,,,Trigger)</f>
        <v>0.49166666666666664</v>
      </c>
      <c r="AH129" s="112">
        <f t="shared" si="17"/>
        <v>1.8210636116242796E-3</v>
      </c>
      <c r="AI129" s="112">
        <f t="shared" si="18"/>
        <v>1.9989834301624345E-3</v>
      </c>
      <c r="AJ129" s="112">
        <f t="shared" si="19"/>
        <v>1.994150942496361E-3</v>
      </c>
    </row>
    <row r="130" spans="15:36" x14ac:dyDescent="0.2">
      <c r="O130" s="86"/>
      <c r="AF130" s="114">
        <f>_xll.qlCalendarAdvance(Calendar,AF129,"1d","mf",,Trigger)</f>
        <v>42775</v>
      </c>
      <c r="AG130" s="100">
        <f>_xll.qlDayCounterYearFraction(DayCounter,SettlementDate,AF130,,,Trigger)</f>
        <v>0.49444444444444446</v>
      </c>
      <c r="AH130" s="112">
        <f t="shared" si="17"/>
        <v>1.8210636116242796E-3</v>
      </c>
      <c r="AI130" s="112">
        <f t="shared" si="18"/>
        <v>2.0010766044981777E-3</v>
      </c>
      <c r="AJ130" s="112">
        <f t="shared" si="19"/>
        <v>1.9959204875133192E-3</v>
      </c>
    </row>
    <row r="131" spans="15:36" x14ac:dyDescent="0.2">
      <c r="O131" s="86"/>
      <c r="AF131" s="114">
        <f>_xll.qlCalendarAdvance(Calendar,AF130,"1d","mf",,Trigger)</f>
        <v>42776</v>
      </c>
      <c r="AG131" s="100">
        <f>_xll.qlDayCounterYearFraction(DayCounter,SettlementDate,AF131,,,Trigger)</f>
        <v>0.49722222222222223</v>
      </c>
      <c r="AH131" s="112">
        <f t="shared" si="17"/>
        <v>1.8210636116242796E-3</v>
      </c>
      <c r="AI131" s="112">
        <f t="shared" si="18"/>
        <v>2.0031697788339209E-3</v>
      </c>
      <c r="AJ131" s="112">
        <f t="shared" si="19"/>
        <v>1.9976855561195848E-3</v>
      </c>
    </row>
    <row r="132" spans="15:36" x14ac:dyDescent="0.2">
      <c r="O132" s="86"/>
      <c r="AF132" s="118">
        <f>_xll.qlCalendarAdvance(Calendar,AF131,"1d","mf",,Trigger)</f>
        <v>42779</v>
      </c>
      <c r="AG132" s="105">
        <f>_xll.qlDayCounterYearFraction(DayCounter,SettlementDate,AF132,,,Trigger)</f>
        <v>0.50555555555555554</v>
      </c>
      <c r="AH132" s="121">
        <f t="shared" si="17"/>
        <v>1.8210636116242796E-3</v>
      </c>
      <c r="AI132" s="121">
        <f t="shared" si="18"/>
        <v>2.0094493018411497E-3</v>
      </c>
      <c r="AJ132" s="121">
        <f t="shared" si="19"/>
        <v>2.0029539034742273E-3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60" customWidth="1"/>
    <col min="3" max="5" width="22.85546875" style="60" customWidth="1"/>
    <col min="6" max="7" width="14.140625" style="60" hidden="1" customWidth="1" outlineLevel="1"/>
    <col min="8" max="8" width="8.140625" style="60" hidden="1" customWidth="1" outlineLevel="1"/>
    <col min="9" max="9" width="10.42578125" style="60" hidden="1" customWidth="1" outlineLevel="1"/>
    <col min="10" max="10" width="10.42578125" style="60" bestFit="1" customWidth="1" collapsed="1"/>
    <col min="11" max="12" width="14.140625" style="60" bestFit="1" customWidth="1"/>
    <col min="13" max="13" width="10.42578125" style="60" bestFit="1" customWidth="1"/>
    <col min="14" max="16" width="10.42578125" style="60" customWidth="1"/>
    <col min="17" max="17" width="10.85546875" style="60" customWidth="1"/>
    <col min="18" max="18" width="13.140625" style="60" customWidth="1"/>
    <col min="19" max="21" width="6.85546875" style="60" customWidth="1"/>
    <col min="22" max="22" width="2.28515625" style="60" bestFit="1" customWidth="1"/>
    <col min="23" max="23" width="10.85546875" style="60" customWidth="1"/>
    <col min="24" max="24" width="2.28515625" style="60" bestFit="1" customWidth="1"/>
    <col min="25" max="25" width="10.85546875" style="60" customWidth="1"/>
    <col min="26" max="26" width="12.42578125" style="60" bestFit="1" customWidth="1"/>
    <col min="27" max="29" width="9.28515625" style="60" customWidth="1"/>
    <col min="30" max="31" width="9.42578125" style="60"/>
    <col min="32" max="32" width="20.28515625" style="60" bestFit="1" customWidth="1"/>
    <col min="33" max="33" width="8.140625" style="60" bestFit="1" customWidth="1"/>
    <col min="34" max="34" width="9.28515625" style="60" bestFit="1" customWidth="1"/>
    <col min="35" max="35" width="10.42578125" style="60" bestFit="1" customWidth="1"/>
    <col min="36" max="36" width="11.7109375" style="60" bestFit="1" customWidth="1"/>
    <col min="37" max="16384" width="9.42578125" style="60"/>
  </cols>
  <sheetData>
    <row r="2" spans="1:36" ht="19.5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.1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42597</v>
      </c>
      <c r="E3" s="93">
        <f>_xll.qlInterestRateIndexMaturity($D$10,D3)</f>
        <v>42962</v>
      </c>
      <c r="F3" s="127">
        <f>_xll.qlYieldTSDiscount(Discounting,D3,,AllTriggers)</f>
        <v>1.0000411124843798</v>
      </c>
      <c r="G3" s="127">
        <f>_xll.qlYieldTSDiscount(Discounting,E3,,AllTriggers)</f>
        <v>1.00414462154005</v>
      </c>
      <c r="H3" s="128">
        <f>_xll.qlDayCounterYearFraction(DayCounter,D3,E3,,,Trigger)</f>
        <v>1.0138888888888888</v>
      </c>
      <c r="I3" s="129">
        <f>(F3/G3-1)/H3</f>
        <v>-4.0305913272189282E-3</v>
      </c>
      <c r="J3" s="94">
        <f>'Delta 6M '!P3</f>
        <v>9.2953037533152988E-4</v>
      </c>
      <c r="K3" s="95">
        <f>_xll.qlDayCounterYearFraction(DayCounter,SettlementDate,D3,,,Trigger)</f>
        <v>0</v>
      </c>
      <c r="L3" s="95">
        <f>_xll.qlDayCounterYearFraction(DayCounter,SettlementDate,E3,,,Trigger)</f>
        <v>1.0138888888888888</v>
      </c>
      <c r="M3" s="95">
        <f>L3-K3</f>
        <v>1.0138888888888888</v>
      </c>
      <c r="N3" s="95">
        <f>(L3^2-K3^2)/2</f>
        <v>0.51398533950617276</v>
      </c>
      <c r="O3" s="95">
        <f>(L3^3-K3^3)/3</f>
        <v>0.34741601651806114</v>
      </c>
      <c r="P3" s="96" t="b">
        <f>IF(D12="fixing",TRUE,FALSE)</f>
        <v>0</v>
      </c>
      <c r="R3" s="327" t="s">
        <v>90</v>
      </c>
      <c r="S3" s="72">
        <f t="array" ref="S3:S5">_xll.ohFilter(O3:O7,P3:P7)</f>
        <v>0.34741601651806114</v>
      </c>
      <c r="T3" s="78">
        <f t="array" ref="T3:T5">_xll.ohFilter(N3:N7,P3:P7)</f>
        <v>0.51398533950617276</v>
      </c>
      <c r="U3" s="73">
        <f t="array" ref="U3:U5">_xll.ohFilter(M3:M7,P3:P7)</f>
        <v>1.0138888888888888</v>
      </c>
      <c r="V3" s="79"/>
      <c r="W3" s="74">
        <f t="array" ref="W3:W5">MMULT(AA3:AC5,Y3:Y5)</f>
        <v>2.1448342850532987E-5</v>
      </c>
      <c r="X3" s="80"/>
      <c r="Y3" s="147">
        <f t="array" ref="Y3:Y5">_xll.ohFilter(J3:J7,P3:P7)</f>
        <v>3.6262782697280152E-3</v>
      </c>
      <c r="AA3" s="72">
        <f t="array" ref="AA3:AC5">MINVERSE(S3:U5)</f>
        <v>65.450413483998176</v>
      </c>
      <c r="AB3" s="78">
        <v>-128.85550154662133</v>
      </c>
      <c r="AC3" s="73">
        <v>63.405088062623214</v>
      </c>
      <c r="AF3" s="109">
        <f>SettlementDate</f>
        <v>42597</v>
      </c>
      <c r="AG3" s="100">
        <f>_xll.qlDayCounterYearFraction(DayCounter,SettlementDate,AF3,,,Trigger)</f>
        <v>0</v>
      </c>
      <c r="AH3" s="125">
        <f t="shared" ref="AH3:AH66" si="0">$W$13</f>
        <v>3.5766032249372206E-3</v>
      </c>
      <c r="AI3" s="125">
        <f t="shared" ref="AI3:AI66" si="1">$W$10+$W$9*AG3</f>
        <v>3.4720071562291052E-3</v>
      </c>
      <c r="AJ3" s="125">
        <f t="shared" ref="AJ3:AJ66" si="2">($W$5+$W$4*AG3+$W$3*AG3^2)</f>
        <v>3.4766181637835222E-3</v>
      </c>
    </row>
    <row r="4" spans="1:36" ht="12.1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42597</v>
      </c>
      <c r="E4" s="98">
        <f>_xll.qlInterestRateIndexMaturity($D$10,D4)</f>
        <v>42962</v>
      </c>
      <c r="F4" s="130">
        <f>_xll.qlYieldTSDiscount(Discounting,D4,,AllTriggers)</f>
        <v>1.0000411124843798</v>
      </c>
      <c r="G4" s="130">
        <f>_xll.qlYieldTSDiscount(Discounting,E4,,AllTriggers)</f>
        <v>1.00414462154005</v>
      </c>
      <c r="H4" s="131">
        <f>_xll.qlDayCounterYearFraction(DayCounter,D4,E4,,,Trigger)</f>
        <v>1.0138888888888888</v>
      </c>
      <c r="I4" s="132">
        <f t="shared" ref="I4:I7" si="3">(F4/G4-1)/H4</f>
        <v>-4.0305913272189282E-3</v>
      </c>
      <c r="J4" s="99">
        <f>LN((1+(_xll.qlInterpolationInterpolate(B12Minterpolation,D4,TRUE,AllTriggers)+I4)*H4)/(1+I4*H4))</f>
        <v>3.6262782697280152E-3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1.0138888888888888</v>
      </c>
      <c r="M4" s="100">
        <f>L4-K4</f>
        <v>1.0138888888888888</v>
      </c>
      <c r="N4" s="100">
        <f>(L4^2-K4^2)/2</f>
        <v>0.51398533950617276</v>
      </c>
      <c r="O4" s="100">
        <f>(L4^3-K4^3)/3</f>
        <v>0.34741601651806114</v>
      </c>
      <c r="P4" s="101" t="b">
        <f>IF(D12="fixing",FALSE,TRUE)</f>
        <v>1</v>
      </c>
      <c r="R4" s="327"/>
      <c r="S4" s="72">
        <v>0.44345382516003667</v>
      </c>
      <c r="T4" s="78">
        <v>0.60129243827160506</v>
      </c>
      <c r="U4" s="73">
        <v>1.0138888888888891</v>
      </c>
      <c r="V4" s="81" t="s">
        <v>32</v>
      </c>
      <c r="W4" s="74">
        <v>1.827333145626997E-4</v>
      </c>
      <c r="X4" s="81" t="s">
        <v>33</v>
      </c>
      <c r="Y4" s="147">
        <v>3.6442920371166365E-3</v>
      </c>
      <c r="AA4" s="72">
        <v>-83.449277192097568</v>
      </c>
      <c r="AB4" s="78">
        <v>153.1948740609831</v>
      </c>
      <c r="AC4" s="73">
        <v>-69.745596868885585</v>
      </c>
      <c r="AF4" s="114">
        <f>_xll.qlCalendarAdvance(Calendar,AF3,"1d","mf",,Trigger)</f>
        <v>42598</v>
      </c>
      <c r="AG4" s="100">
        <f>_xll.qlDayCounterYearFraction(DayCounter,SettlementDate,AF4,,,Trigger)</f>
        <v>2.7777777777777779E-3</v>
      </c>
      <c r="AH4" s="112">
        <f t="shared" si="0"/>
        <v>3.5766032249372206E-3</v>
      </c>
      <c r="AI4" s="112">
        <f t="shared" si="1"/>
        <v>3.4725802853727114E-3</v>
      </c>
      <c r="AJ4" s="112">
        <f t="shared" si="2"/>
        <v>3.4771259218204465E-3</v>
      </c>
    </row>
    <row r="5" spans="1:36" ht="12.1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42628</v>
      </c>
      <c r="E5" s="98">
        <f>_xll.qlInterestRateIndexMaturity($D$10,D5)</f>
        <v>42993</v>
      </c>
      <c r="F5" s="130">
        <f>_xll.qlYieldTSDiscount(Discounting,D5,,AllTriggers)</f>
        <v>1.0003296798100809</v>
      </c>
      <c r="G5" s="130">
        <f>_xll.qlYieldTSDiscount(Discounting,E5,,AllTriggers)</f>
        <v>1.0045419956770327</v>
      </c>
      <c r="H5" s="131">
        <f>_xll.qlDayCounterYearFraction(DayCounter,D5,E5,,,Trigger)</f>
        <v>1.0138888888888888</v>
      </c>
      <c r="I5" s="132">
        <f t="shared" si="3"/>
        <v>-4.1358279969869894E-3</v>
      </c>
      <c r="J5" s="99">
        <f>LN((1+(_xll.qlInterpolationInterpolate(B12Minterpolation,D5,TRUE,AllTriggers)+I5)*H5)/(1+I5*H5))</f>
        <v>3.6442920371166365E-3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1.1000000000000001</v>
      </c>
      <c r="M5" s="100">
        <f>L5-K5</f>
        <v>1.0138888888888891</v>
      </c>
      <c r="N5" s="100">
        <f>(L5^2-K5^2)/2</f>
        <v>0.60129243827160506</v>
      </c>
      <c r="O5" s="100">
        <f>(L5^3-K5^3)/3</f>
        <v>0.44345382516003667</v>
      </c>
      <c r="P5" s="101" t="b">
        <v>1</v>
      </c>
      <c r="R5" s="327"/>
      <c r="S5" s="72">
        <v>0.55836123256744397</v>
      </c>
      <c r="T5" s="78">
        <v>0.6914158950617284</v>
      </c>
      <c r="U5" s="73">
        <v>1.0138888888888888</v>
      </c>
      <c r="V5" s="62"/>
      <c r="W5" s="74">
        <v>3.4766181637835222E-3</v>
      </c>
      <c r="X5" s="81"/>
      <c r="Y5" s="147">
        <v>3.6632251685658739E-3</v>
      </c>
      <c r="AA5" s="72">
        <v>20.863413505039901</v>
      </c>
      <c r="AB5" s="78">
        <v>-33.50806451612948</v>
      </c>
      <c r="AC5" s="73">
        <v>13.630952380952603</v>
      </c>
      <c r="AF5" s="114">
        <f>_xll.qlCalendarAdvance(Calendar,AF4,"1d","mf",,Trigger)</f>
        <v>42599</v>
      </c>
      <c r="AG5" s="100">
        <f>_xll.qlDayCounterYearFraction(DayCounter,SettlementDate,AF5,,,Trigger)</f>
        <v>5.5555555555555558E-3</v>
      </c>
      <c r="AH5" s="112">
        <f t="shared" si="0"/>
        <v>3.5766032249372206E-3</v>
      </c>
      <c r="AI5" s="112">
        <f t="shared" si="1"/>
        <v>3.4731534145163176E-3</v>
      </c>
      <c r="AJ5" s="112">
        <f t="shared" si="2"/>
        <v>3.4776340108503166E-3</v>
      </c>
    </row>
    <row r="6" spans="1:36" ht="12.1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42660</v>
      </c>
      <c r="E6" s="98">
        <f>_xll.qlInterestRateIndexMaturity($D$10,D6)</f>
        <v>43025</v>
      </c>
      <c r="F6" s="130">
        <f>_xll.qlYieldTSDiscount(Discounting,D6,,AllTriggers)</f>
        <v>1.0006452520553082</v>
      </c>
      <c r="G6" s="130">
        <f>_xll.qlYieldTSDiscount(Discounting,E6,,AllTriggers)</f>
        <v>1.0049594809403375</v>
      </c>
      <c r="H6" s="131">
        <f>_xll.qlDayCounterYearFraction(DayCounter,D6,E6,,,Trigger)</f>
        <v>1.0138888888888888</v>
      </c>
      <c r="I6" s="132">
        <f t="shared" si="3"/>
        <v>-4.2341307683623867E-3</v>
      </c>
      <c r="J6" s="99">
        <f>LN((1+(_xll.qlInterpolationInterpolate(B12Minterpolation,D6,TRUE,AllTriggers)+I6)*H6)/(1+I6*H6))</f>
        <v>3.6632251685658739E-3</v>
      </c>
      <c r="K6" s="100">
        <f>_xll.qlDayCounterYearFraction(DayCounter,SettlementDate,D6,,,Trigger)</f>
        <v>0.17499999999999999</v>
      </c>
      <c r="L6" s="100">
        <f>_xll.qlDayCounterYearFraction(DayCounter,SettlementDate,E6,,,Trigger)</f>
        <v>1.1888888888888889</v>
      </c>
      <c r="M6" s="100">
        <f>L6-K6</f>
        <v>1.0138888888888888</v>
      </c>
      <c r="N6" s="100">
        <f>(L6^2-K6^2)/2</f>
        <v>0.6914158950617284</v>
      </c>
      <c r="O6" s="100">
        <f>(L6^3-K6^3)/3</f>
        <v>0.55836123256744397</v>
      </c>
      <c r="P6" s="101" t="b">
        <v>1</v>
      </c>
      <c r="W6" s="76"/>
      <c r="X6" s="69"/>
      <c r="Y6" s="70"/>
      <c r="AF6" s="114">
        <f>_xll.qlCalendarAdvance(Calendar,AF5,"1d","mf",,Trigger)</f>
        <v>42600</v>
      </c>
      <c r="AG6" s="100">
        <f>_xll.qlDayCounterYearFraction(DayCounter,SettlementDate,AF6,,,Trigger)</f>
        <v>8.3333333333333332E-3</v>
      </c>
      <c r="AH6" s="112">
        <f t="shared" si="0"/>
        <v>3.5766032249372206E-3</v>
      </c>
      <c r="AI6" s="112">
        <f t="shared" si="1"/>
        <v>3.4737265436599234E-3</v>
      </c>
      <c r="AJ6" s="112">
        <f t="shared" si="2"/>
        <v>3.4781424308731315E-3</v>
      </c>
    </row>
    <row r="7" spans="1:36" ht="12.1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42689</v>
      </c>
      <c r="E7" s="103">
        <f>_xll.qlInterestRateIndexMaturity($D$10,D7)</f>
        <v>43054</v>
      </c>
      <c r="F7" s="133">
        <f>_xll.qlYieldTSDiscount(Discounting,D7,,AllTriggers)</f>
        <v>1.0009346411509898</v>
      </c>
      <c r="G7" s="133">
        <f>_xll.qlYieldTSDiscount(Discounting,E7,,AllTriggers)</f>
        <v>1.0053455413059751</v>
      </c>
      <c r="H7" s="134">
        <f>_xll.qlDayCounterYearFraction(DayCounter,D7,E7,,,Trigger)</f>
        <v>1.0138888888888888</v>
      </c>
      <c r="I7" s="135">
        <f t="shared" si="3"/>
        <v>-4.3273448644727298E-3</v>
      </c>
      <c r="J7" s="104">
        <f>LN((1+(_xll.qlInterpolationInterpolate(B12Minterpolation,D7,TRUE,AllTriggers)+I7)*H7)/(1+I7*H7))</f>
        <v>3.6972718108784688E-3</v>
      </c>
      <c r="K7" s="105">
        <f>_xll.qlDayCounterYearFraction(DayCounter,SettlementDate,D7,,,Trigger)</f>
        <v>0.25555555555555554</v>
      </c>
      <c r="L7" s="105">
        <f>_xll.qlDayCounterYearFraction(DayCounter,SettlementDate,E7,,,Trigger)</f>
        <v>1.2694444444444444</v>
      </c>
      <c r="M7" s="105">
        <f>L7-K7</f>
        <v>1.0138888888888888</v>
      </c>
      <c r="N7" s="105">
        <f>(L7^2-K7^2)/2</f>
        <v>0.77309027777777772</v>
      </c>
      <c r="O7" s="105">
        <f>(L7^3-K7^3)/3</f>
        <v>0.67633534093507086</v>
      </c>
      <c r="P7" s="106" t="b">
        <v>0</v>
      </c>
      <c r="W7" s="76"/>
      <c r="X7" s="69"/>
      <c r="Y7" s="70"/>
      <c r="AF7" s="114">
        <f>_xll.qlCalendarAdvance(Calendar,AF6,"1d","mf",,Trigger)</f>
        <v>42601</v>
      </c>
      <c r="AG7" s="100">
        <f>_xll.qlDayCounterYearFraction(DayCounter,SettlementDate,AF7,,,Trigger)</f>
        <v>1.1111111111111112E-2</v>
      </c>
      <c r="AH7" s="112">
        <f t="shared" si="0"/>
        <v>3.5766032249372206E-3</v>
      </c>
      <c r="AI7" s="112">
        <f t="shared" si="1"/>
        <v>3.4742996728035296E-3</v>
      </c>
      <c r="AJ7" s="112">
        <f t="shared" si="2"/>
        <v>3.4786511818888921E-3</v>
      </c>
    </row>
    <row r="8" spans="1:36" ht="12.1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42604</v>
      </c>
      <c r="AG8" s="100">
        <f>_xll.qlDayCounterYearFraction(DayCounter,SettlementDate,AF8,,,Trigger)</f>
        <v>1.9444444444444445E-2</v>
      </c>
      <c r="AH8" s="112">
        <f t="shared" si="0"/>
        <v>3.5766032249372206E-3</v>
      </c>
      <c r="AI8" s="112">
        <f t="shared" si="1"/>
        <v>3.4760190602343482E-3</v>
      </c>
      <c r="AJ8" s="112">
        <f t="shared" si="2"/>
        <v>3.480179420893844E-3</v>
      </c>
    </row>
    <row r="9" spans="1:36" ht="12.1" customHeight="1" x14ac:dyDescent="0.2">
      <c r="C9" s="87" t="s">
        <v>135</v>
      </c>
      <c r="D9" s="122" t="s">
        <v>23</v>
      </c>
      <c r="R9" s="326" t="s">
        <v>91</v>
      </c>
      <c r="S9" s="71"/>
      <c r="T9" s="72">
        <f t="array" ref="T9:T10">_xll.ohFilter(N3:N7,P3:P7)</f>
        <v>0.51398533950617276</v>
      </c>
      <c r="U9" s="73">
        <f t="array" ref="U9:U10">_xll.ohFilter(M3:M7,P3:P7)</f>
        <v>1.0138888888888888</v>
      </c>
      <c r="V9" s="328" t="s">
        <v>32</v>
      </c>
      <c r="W9" s="74">
        <f t="array" ref="W9:W10">MMULT(AA9:AB10,Y9:Y10)</f>
        <v>2.0632649169820272E-4</v>
      </c>
      <c r="X9" s="328" t="s">
        <v>33</v>
      </c>
      <c r="Y9" s="147">
        <f t="array" ref="Y9:Y10">_xll.ohFilter(J3:J7,P3:P7)</f>
        <v>3.6262782697280152E-3</v>
      </c>
      <c r="AA9" s="72">
        <f t="array" ref="AA9:AB10">MINVERSE(T9:U10)</f>
        <v>-11.453822359699512</v>
      </c>
      <c r="AB9" s="73">
        <v>11.453822359699508</v>
      </c>
      <c r="AF9" s="114">
        <f>_xll.qlCalendarAdvance(Calendar,AF8,"1d","mf",,Trigger)</f>
        <v>42605</v>
      </c>
      <c r="AG9" s="100">
        <f>_xll.qlDayCounterYearFraction(DayCounter,SettlementDate,AF9,,,Trigger)</f>
        <v>2.2222222222222223E-2</v>
      </c>
      <c r="AH9" s="112">
        <f t="shared" si="0"/>
        <v>3.5766032249372206E-3</v>
      </c>
      <c r="AI9" s="112">
        <f t="shared" si="1"/>
        <v>3.476592189377954E-3</v>
      </c>
      <c r="AJ9" s="112">
        <f t="shared" si="2"/>
        <v>3.4806894958813849E-3</v>
      </c>
    </row>
    <row r="10" spans="1:36" ht="12.1" customHeight="1" x14ac:dyDescent="0.2">
      <c r="C10" s="87" t="s">
        <v>104</v>
      </c>
      <c r="D10" s="122" t="str">
        <f>PROPER(Currency)&amp;IborType&amp;$D$9</f>
        <v>Euribor1Y</v>
      </c>
      <c r="R10" s="326"/>
      <c r="S10" s="71"/>
      <c r="T10" s="72">
        <v>0.60129243827160506</v>
      </c>
      <c r="U10" s="73">
        <v>1.0138888888888891</v>
      </c>
      <c r="V10" s="328"/>
      <c r="W10" s="74">
        <v>3.4720071562291052E-3</v>
      </c>
      <c r="X10" s="328"/>
      <c r="Y10" s="147">
        <v>3.6442920371166365E-3</v>
      </c>
      <c r="AA10" s="72">
        <v>6.7927529827662383</v>
      </c>
      <c r="AB10" s="73">
        <v>-5.8064516129032224</v>
      </c>
      <c r="AF10" s="114">
        <f>_xll.qlCalendarAdvance(Calendar,AF9,"1d","mf",,Trigger)</f>
        <v>42606</v>
      </c>
      <c r="AG10" s="100">
        <f>_xll.qlDayCounterYearFraction(DayCounter,SettlementDate,AF10,,,Trigger)</f>
        <v>2.5000000000000001E-2</v>
      </c>
      <c r="AH10" s="112">
        <f t="shared" si="0"/>
        <v>3.5766032249372206E-3</v>
      </c>
      <c r="AI10" s="112">
        <f t="shared" si="1"/>
        <v>3.4771653185215602E-3</v>
      </c>
      <c r="AJ10" s="112">
        <f t="shared" si="2"/>
        <v>3.4811999018618711E-3</v>
      </c>
    </row>
    <row r="11" spans="1:36" ht="12.1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42607</v>
      </c>
      <c r="AG11" s="100">
        <f>_xll.qlDayCounterYearFraction(DayCounter,SettlementDate,AF11,,,Trigger)</f>
        <v>2.7777777777777776E-2</v>
      </c>
      <c r="AH11" s="112">
        <f t="shared" si="0"/>
        <v>3.5766032249372206E-3</v>
      </c>
      <c r="AI11" s="112">
        <f t="shared" si="1"/>
        <v>3.4777384476651664E-3</v>
      </c>
      <c r="AJ11" s="112">
        <f t="shared" si="2"/>
        <v>3.4817106388353026E-3</v>
      </c>
    </row>
    <row r="12" spans="1:36" ht="12.1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42608</v>
      </c>
      <c r="AG12" s="100">
        <f>_xll.qlDayCounterYearFraction(DayCounter,SettlementDate,AF12,,,Trigger)</f>
        <v>3.0555555555555555E-2</v>
      </c>
      <c r="AH12" s="112">
        <f t="shared" si="0"/>
        <v>3.5766032249372206E-3</v>
      </c>
      <c r="AI12" s="112">
        <f t="shared" si="1"/>
        <v>3.4783115768087726E-3</v>
      </c>
      <c r="AJ12" s="112">
        <f t="shared" si="2"/>
        <v>3.4822217068016794E-3</v>
      </c>
    </row>
    <row r="13" spans="1:36" ht="12.1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1.0138888888888888</v>
      </c>
      <c r="V13" s="292" t="s">
        <v>32</v>
      </c>
      <c r="W13" s="74">
        <f>MMULT(AA13,Y13)</f>
        <v>3.5766032249372206E-3</v>
      </c>
      <c r="X13" s="292" t="s">
        <v>33</v>
      </c>
      <c r="Y13" s="147">
        <f t="array" ref="Y13">_xll.ohFilter(J3:J7,P3:P7)</f>
        <v>3.6262782697280152E-3</v>
      </c>
      <c r="AA13" s="83">
        <f>MINVERSE(U13)</f>
        <v>0.98630136986301375</v>
      </c>
      <c r="AF13" s="114">
        <f>_xll.qlCalendarAdvance(Calendar,AF12,"1d","mf",,Trigger)</f>
        <v>42611</v>
      </c>
      <c r="AG13" s="100">
        <f>_xll.qlDayCounterYearFraction(DayCounter,SettlementDate,AF13,,,Trigger)</f>
        <v>3.888888888888889E-2</v>
      </c>
      <c r="AH13" s="112">
        <f t="shared" si="0"/>
        <v>3.5766032249372206E-3</v>
      </c>
      <c r="AI13" s="112">
        <f t="shared" si="1"/>
        <v>3.4800309642395908E-3</v>
      </c>
      <c r="AJ13" s="112">
        <f t="shared" si="2"/>
        <v>3.4837568966584816E-3</v>
      </c>
    </row>
    <row r="14" spans="1:36" ht="12.1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42612</v>
      </c>
      <c r="AG14" s="100">
        <f>_xll.qlDayCounterYearFraction(DayCounter,SettlementDate,AF14,,,Trigger)</f>
        <v>4.1666666666666664E-2</v>
      </c>
      <c r="AH14" s="112">
        <f t="shared" si="0"/>
        <v>3.5766032249372206E-3</v>
      </c>
      <c r="AI14" s="112">
        <f t="shared" si="1"/>
        <v>3.480604093383197E-3</v>
      </c>
      <c r="AJ14" s="112">
        <f t="shared" si="2"/>
        <v>3.4842692885966391E-3</v>
      </c>
    </row>
    <row r="15" spans="1:36" ht="12.1" customHeight="1" x14ac:dyDescent="0.2">
      <c r="C15" s="107" t="s">
        <v>38</v>
      </c>
      <c r="D15" s="108">
        <f t="shared" ref="D15:D30" si="5">SettlementDate</f>
        <v>42597</v>
      </c>
      <c r="E15" s="109">
        <f>_xll.qlCalendarAdvance(Calendar,SettlementDate,C15,"Following",,Trigger)</f>
        <v>42598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1.0000411124843798</v>
      </c>
      <c r="L15" s="137">
        <f>_xll.qlYieldTSDiscount(Discounting,E15,,AllTriggers)</f>
        <v>1.0000512686526211</v>
      </c>
      <c r="M15" s="148">
        <f>(K15/L15-1)/J15</f>
        <v>-3.6560331269619439E-3</v>
      </c>
      <c r="N15" s="112">
        <f t="shared" ref="N15:N22" si="6">((1+M15*J15)*EXP($W$13*J15)-1)/J15</f>
        <v>-7.9448458092379326E-5</v>
      </c>
      <c r="O15" s="112">
        <f>((1+J15*M15)*EXP($W$10*J15+0.5*$W$9*J15^2)-1)/J15</f>
        <v>-1.8375792407709923E-4</v>
      </c>
      <c r="P15" s="112">
        <f>((1+J15*M15)*EXP($W$5*J15+0.5*$W$4*J15^2+1/3*$W$3*J15^3)-1)/J15</f>
        <v>-1.79179632011639E-4</v>
      </c>
      <c r="Q15" s="85"/>
      <c r="AF15" s="114">
        <f>_xll.qlCalendarAdvance(Calendar,AF14,"1d","mf",,Trigger)</f>
        <v>42613</v>
      </c>
      <c r="AG15" s="100">
        <f>_xll.qlDayCounterYearFraction(DayCounter,SettlementDate,AF15,,,Trigger)</f>
        <v>4.4444444444444446E-2</v>
      </c>
      <c r="AH15" s="112">
        <f t="shared" si="0"/>
        <v>3.5766032249372206E-3</v>
      </c>
      <c r="AI15" s="112">
        <f t="shared" si="1"/>
        <v>3.4811772225268032E-3</v>
      </c>
      <c r="AJ15" s="112">
        <f t="shared" si="2"/>
        <v>3.4847820115277419E-3</v>
      </c>
    </row>
    <row r="16" spans="1:36" ht="12.1" customHeight="1" x14ac:dyDescent="0.2">
      <c r="C16" s="113" t="s">
        <v>39</v>
      </c>
      <c r="D16" s="98">
        <f>SettlementDate</f>
        <v>42597</v>
      </c>
      <c r="E16" s="114">
        <f>_xll.qlCalendarAdvance(Calendar,SettlementDate,C16,"Following",,Trigger)</f>
        <v>42604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1.0000411124843798</v>
      </c>
      <c r="L16" s="139">
        <f>_xll.qlYieldTSDiscount(Discounting,E16,,AllTriggers)</f>
        <v>1.0001066472505087</v>
      </c>
      <c r="M16" s="149">
        <f t="shared" ref="M16:M22" si="7">(K16/L16-1)/J16</f>
        <v>-3.3699999996812074E-3</v>
      </c>
      <c r="N16" s="112">
        <f t="shared" si="6"/>
        <v>2.0649322067102714E-4</v>
      </c>
      <c r="O16" s="112">
        <f t="shared" ref="O16:O22" si="8">((1+J16*M16)*EXP($W$10*J16+0.5*$W$9*J16^2)-1)/J16</f>
        <v>1.0390279437975738E-4</v>
      </c>
      <c r="P16" s="112">
        <f t="shared" ref="P16:P22" si="9">((1+J16*M16)*EXP($W$5*J16+0.5*$W$4*J16^2+1/3*$W$3*J16^3)-1)/J16</f>
        <v>1.0828713597810236E-4</v>
      </c>
      <c r="Q16" s="85"/>
      <c r="AF16" s="114">
        <f>_xll.qlCalendarAdvance(Calendar,AF15,"1d","mf",,Trigger)</f>
        <v>42614</v>
      </c>
      <c r="AG16" s="100">
        <f>_xll.qlDayCounterYearFraction(DayCounter,SettlementDate,AF16,,,Trigger)</f>
        <v>4.7222222222222221E-2</v>
      </c>
      <c r="AH16" s="112">
        <f t="shared" si="0"/>
        <v>3.5766032249372206E-3</v>
      </c>
      <c r="AI16" s="112">
        <f t="shared" si="1"/>
        <v>3.4817503516704094E-3</v>
      </c>
      <c r="AJ16" s="112">
        <f t="shared" si="2"/>
        <v>3.4852950654517901E-3</v>
      </c>
    </row>
    <row r="17" spans="3:36" ht="12.1" customHeight="1" x14ac:dyDescent="0.2">
      <c r="C17" s="113" t="s">
        <v>40</v>
      </c>
      <c r="D17" s="98">
        <f t="shared" si="5"/>
        <v>42597</v>
      </c>
      <c r="E17" s="114">
        <f>_xll.qlCalendarAdvance(Calendar,SettlementDate,C17,"Following",,Trigger)</f>
        <v>42611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1.0000411124843798</v>
      </c>
      <c r="L17" s="139">
        <f>_xll.qlYieldTSDiscount(Discounting,E17,,AllTriggers)</f>
        <v>1.0001718015997887</v>
      </c>
      <c r="M17" s="149">
        <f t="shared" si="7"/>
        <v>-3.3599999999957475E-3</v>
      </c>
      <c r="N17" s="112">
        <f t="shared" si="6"/>
        <v>2.1638459624107043E-4</v>
      </c>
      <c r="O17" s="112">
        <f t="shared" si="8"/>
        <v>1.1579978186063551E-4</v>
      </c>
      <c r="P17" s="112">
        <f t="shared" si="9"/>
        <v>1.1996286471051474E-4</v>
      </c>
      <c r="Q17" s="85"/>
      <c r="AF17" s="114">
        <f>_xll.qlCalendarAdvance(Calendar,AF16,"1d","mf",,Trigger)</f>
        <v>42615</v>
      </c>
      <c r="AG17" s="100">
        <f>_xll.qlDayCounterYearFraction(DayCounter,SettlementDate,AF17,,,Trigger)</f>
        <v>0.05</v>
      </c>
      <c r="AH17" s="112">
        <f t="shared" si="0"/>
        <v>3.5766032249372206E-3</v>
      </c>
      <c r="AI17" s="112">
        <f t="shared" si="1"/>
        <v>3.4823234808140152E-3</v>
      </c>
      <c r="AJ17" s="112">
        <f t="shared" si="2"/>
        <v>3.4858084503687835E-3</v>
      </c>
    </row>
    <row r="18" spans="3:36" ht="12.1" customHeight="1" x14ac:dyDescent="0.2">
      <c r="C18" s="113" t="s">
        <v>41</v>
      </c>
      <c r="D18" s="98">
        <f t="shared" si="5"/>
        <v>42597</v>
      </c>
      <c r="E18" s="114">
        <f>_xll.qlCalendarAdvance(Calendar,SettlementDate,C18,"Following",,Trigger)</f>
        <v>42618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1.0000411124843798</v>
      </c>
      <c r="L18" s="139">
        <f>_xll.qlYieldTSDiscount(Discounting,E18,,AllTriggers)</f>
        <v>1.0002365753818188</v>
      </c>
      <c r="M18" s="149">
        <f t="shared" si="7"/>
        <v>-3.3499999999962527E-3</v>
      </c>
      <c r="N18" s="112">
        <f t="shared" si="6"/>
        <v>2.2627735273696357E-4</v>
      </c>
      <c r="O18" s="112">
        <f t="shared" si="8"/>
        <v>1.2769812228974331E-4</v>
      </c>
      <c r="P18" s="112">
        <f t="shared" si="9"/>
        <v>1.3164535334984708E-4</v>
      </c>
      <c r="Q18" s="85"/>
      <c r="AF18" s="114">
        <f>_xll.qlCalendarAdvance(Calendar,AF17,"1d","mf",,Trigger)</f>
        <v>42618</v>
      </c>
      <c r="AG18" s="100">
        <f>_xll.qlDayCounterYearFraction(DayCounter,SettlementDate,AF18,,,Trigger)</f>
        <v>5.8333333333333334E-2</v>
      </c>
      <c r="AH18" s="112">
        <f t="shared" si="0"/>
        <v>3.5766032249372206E-3</v>
      </c>
      <c r="AI18" s="112">
        <f t="shared" si="1"/>
        <v>3.4840428682448338E-3</v>
      </c>
      <c r="AJ18" s="112">
        <f t="shared" si="2"/>
        <v>3.487350591077435E-3</v>
      </c>
    </row>
    <row r="19" spans="3:36" ht="12.1" customHeight="1" x14ac:dyDescent="0.2">
      <c r="C19" s="113" t="s">
        <v>35</v>
      </c>
      <c r="D19" s="98">
        <f t="shared" si="5"/>
        <v>42597</v>
      </c>
      <c r="E19" s="114">
        <f>_xll.qlCalendarAdvance(Calendar,SettlementDate,C19,"mf",TRUE,Trigger)</f>
        <v>42628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1.0000411124843798</v>
      </c>
      <c r="L19" s="139">
        <f>_xll.qlYieldTSDiscount(Discounting,E19,,AllTriggers)</f>
        <v>1.0003296798100809</v>
      </c>
      <c r="M19" s="149">
        <f t="shared" si="7"/>
        <v>-3.3500000001334702E-3</v>
      </c>
      <c r="N19" s="112">
        <f t="shared" si="6"/>
        <v>2.2612214234213514E-4</v>
      </c>
      <c r="O19" s="112">
        <f t="shared" si="8"/>
        <v>1.3040810611246592E-4</v>
      </c>
      <c r="P19" s="112">
        <f t="shared" si="9"/>
        <v>1.3405635189535763E-4</v>
      </c>
      <c r="Q19" s="85"/>
      <c r="AF19" s="114">
        <f>_xll.qlCalendarAdvance(Calendar,AF18,"1d","mf",,Trigger)</f>
        <v>42619</v>
      </c>
      <c r="AG19" s="100">
        <f>_xll.qlDayCounterYearFraction(DayCounter,SettlementDate,AF19,,,Trigger)</f>
        <v>6.1111111111111109E-2</v>
      </c>
      <c r="AH19" s="112">
        <f t="shared" si="0"/>
        <v>3.5766032249372206E-3</v>
      </c>
      <c r="AI19" s="112">
        <f t="shared" si="1"/>
        <v>3.48461599738844E-3</v>
      </c>
      <c r="AJ19" s="112">
        <f t="shared" si="2"/>
        <v>3.4878652999662091E-3</v>
      </c>
    </row>
    <row r="20" spans="3:36" ht="12.1" customHeight="1" x14ac:dyDescent="0.2">
      <c r="C20" s="113" t="s">
        <v>42</v>
      </c>
      <c r="D20" s="98">
        <f t="shared" si="5"/>
        <v>42597</v>
      </c>
      <c r="E20" s="114">
        <f>_xll.qlCalendarAdvance(Calendar,SettlementDate,C20,"mf",TRUE,Trigger)</f>
        <v>42660</v>
      </c>
      <c r="F20" s="136"/>
      <c r="G20" s="136"/>
      <c r="H20" s="136"/>
      <c r="I20" s="136"/>
      <c r="J20" s="100">
        <f>_xll.qlDayCounterYearFraction(DayCounter,D20,E20,,,Trigger)</f>
        <v>0.17499999999999999</v>
      </c>
      <c r="K20" s="139">
        <f>_xll.qlYieldTSDiscount(Discounting,D20,,AllTriggers)</f>
        <v>1.0000411124843798</v>
      </c>
      <c r="L20" s="139">
        <f>_xll.qlYieldTSDiscount(Discounting,E20,,AllTriggers)</f>
        <v>1.0006452520553082</v>
      </c>
      <c r="M20" s="149">
        <f t="shared" si="7"/>
        <v>-3.4500000000000802E-3</v>
      </c>
      <c r="N20" s="112">
        <f t="shared" si="6"/>
        <v>1.2556271631071678E-4</v>
      </c>
      <c r="O20" s="112">
        <f t="shared" si="8"/>
        <v>3.9018969338095697E-5</v>
      </c>
      <c r="P20" s="112">
        <f t="shared" si="9"/>
        <v>4.1784545279049166E-5</v>
      </c>
      <c r="Q20" s="85"/>
      <c r="AF20" s="114">
        <f>_xll.qlCalendarAdvance(Calendar,AF19,"1d","mf",,Trigger)</f>
        <v>42620</v>
      </c>
      <c r="AG20" s="100">
        <f>_xll.qlDayCounterYearFraction(DayCounter,SettlementDate,AF20,,,Trigger)</f>
        <v>6.3888888888888884E-2</v>
      </c>
      <c r="AH20" s="112">
        <f t="shared" si="0"/>
        <v>3.5766032249372206E-3</v>
      </c>
      <c r="AI20" s="112">
        <f t="shared" si="1"/>
        <v>3.4851891265320458E-3</v>
      </c>
      <c r="AJ20" s="112">
        <f t="shared" si="2"/>
        <v>3.4883803398479286E-3</v>
      </c>
    </row>
    <row r="21" spans="3:36" ht="12.1" customHeight="1" x14ac:dyDescent="0.2">
      <c r="C21" s="113" t="s">
        <v>36</v>
      </c>
      <c r="D21" s="98">
        <f t="shared" si="5"/>
        <v>42597</v>
      </c>
      <c r="E21" s="114">
        <f>_xll.qlCalendarAdvance(Calendar,SettlementDate,C21,"mf",TRUE,Trigger)</f>
        <v>42689</v>
      </c>
      <c r="F21" s="136"/>
      <c r="G21" s="136"/>
      <c r="H21" s="136"/>
      <c r="I21" s="136"/>
      <c r="J21" s="100">
        <f>_xll.qlDayCounterYearFraction(DayCounter,D21,E21,,,Trigger)</f>
        <v>0.25555555555555554</v>
      </c>
      <c r="K21" s="139">
        <f>_xll.qlYieldTSDiscount(Discounting,D21,,AllTriggers)</f>
        <v>1.0000411124843798</v>
      </c>
      <c r="L21" s="139">
        <f>_xll.qlYieldTSDiscount(Discounting,E21,,AllTriggers)</f>
        <v>1.0009346411509898</v>
      </c>
      <c r="M21" s="149">
        <f t="shared" si="7"/>
        <v>-3.4931516782124223E-3</v>
      </c>
      <c r="N21" s="112">
        <f t="shared" si="6"/>
        <v>8.1892316785183922E-5</v>
      </c>
      <c r="O21" s="112">
        <f t="shared" si="8"/>
        <v>3.6593334831867774E-6</v>
      </c>
      <c r="P21" s="112">
        <f t="shared" si="9"/>
        <v>5.7225804807869025E-6</v>
      </c>
      <c r="Q21" s="85"/>
      <c r="AF21" s="114">
        <f>_xll.qlCalendarAdvance(Calendar,AF20,"1d","mf",,Trigger)</f>
        <v>42621</v>
      </c>
      <c r="AG21" s="100">
        <f>_xll.qlDayCounterYearFraction(DayCounter,SettlementDate,AF21,,,Trigger)</f>
        <v>6.6666666666666666E-2</v>
      </c>
      <c r="AH21" s="112">
        <f t="shared" si="0"/>
        <v>3.5766032249372206E-3</v>
      </c>
      <c r="AI21" s="112">
        <f t="shared" si="1"/>
        <v>3.485762255675652E-3</v>
      </c>
      <c r="AJ21" s="112">
        <f t="shared" si="2"/>
        <v>3.4888957107225933E-3</v>
      </c>
    </row>
    <row r="22" spans="3:36" ht="12.1" customHeight="1" x14ac:dyDescent="0.2">
      <c r="C22" s="113" t="s">
        <v>43</v>
      </c>
      <c r="D22" s="98">
        <f t="shared" si="5"/>
        <v>42597</v>
      </c>
      <c r="E22" s="114">
        <f>_xll.qlCalendarAdvance(Calendar,SettlementDate,C22,"mf",TRUE,Trigger)</f>
        <v>42719</v>
      </c>
      <c r="F22" s="136"/>
      <c r="G22" s="136"/>
      <c r="H22" s="136"/>
      <c r="I22" s="136"/>
      <c r="J22" s="100">
        <f>_xll.qlDayCounterYearFraction(DayCounter,D22,E22,,,Trigger)</f>
        <v>0.33888888888888891</v>
      </c>
      <c r="K22" s="139">
        <f>_xll.qlYieldTSDiscount(Discounting,D22,,AllTriggers)</f>
        <v>1.0000411124843798</v>
      </c>
      <c r="L22" s="139">
        <f>_xll.qlYieldTSDiscount(Discounting,E22,,AllTriggers)</f>
        <v>1.001244116272787</v>
      </c>
      <c r="M22" s="149">
        <f t="shared" si="7"/>
        <v>-3.5454363094735305E-3</v>
      </c>
      <c r="N22" s="112">
        <f t="shared" si="6"/>
        <v>2.9035413915812939E-5</v>
      </c>
      <c r="O22" s="112">
        <f t="shared" si="8"/>
        <v>-4.0599640579289064E-5</v>
      </c>
      <c r="P22" s="112">
        <f t="shared" si="9"/>
        <v>-3.9165302037906908E-5</v>
      </c>
      <c r="Q22" s="85"/>
      <c r="AF22" s="114">
        <f>_xll.qlCalendarAdvance(Calendar,AF21,"1d","mf",,Trigger)</f>
        <v>42622</v>
      </c>
      <c r="AG22" s="100">
        <f>_xll.qlDayCounterYearFraction(DayCounter,SettlementDate,AF22,,,Trigger)</f>
        <v>6.9444444444444448E-2</v>
      </c>
      <c r="AH22" s="112">
        <f t="shared" si="0"/>
        <v>3.5766032249372206E-3</v>
      </c>
      <c r="AI22" s="112">
        <f t="shared" si="1"/>
        <v>3.4863353848192582E-3</v>
      </c>
      <c r="AJ22" s="112">
        <f t="shared" si="2"/>
        <v>3.4894114125902033E-3</v>
      </c>
    </row>
    <row r="23" spans="3:36" ht="12.1" customHeight="1" x14ac:dyDescent="0.2">
      <c r="C23" s="113" t="s">
        <v>44</v>
      </c>
      <c r="D23" s="98">
        <f t="shared" si="5"/>
        <v>42597</v>
      </c>
      <c r="E23" s="114">
        <f>_xll.qlCalendarAdvance(Calendar,SettlementDate,C23,"mf",TRUE,Trigger)</f>
        <v>42751</v>
      </c>
      <c r="F23" s="136"/>
      <c r="G23" s="136"/>
      <c r="H23" s="136"/>
      <c r="I23" s="136"/>
      <c r="J23" s="100">
        <f>_xll.qlDayCounterYearFraction(DayCounter,D23,E23,,,Trigger)</f>
        <v>0.42777777777777776</v>
      </c>
      <c r="K23" s="139">
        <f>_xll.qlYieldTSDiscount(Discounting,D23,,AllTriggers)</f>
        <v>1.0000411124843798</v>
      </c>
      <c r="L23" s="139">
        <f>_xll.qlYieldTSDiscount(Discounting,E23,,AllTriggers)</f>
        <v>1.0015953452200712</v>
      </c>
      <c r="M23" s="149">
        <f t="shared" ref="M23:M30" si="10">(K23/L23-1)/J23</f>
        <v>-3.6274842405436673E-3</v>
      </c>
      <c r="N23" s="112">
        <f t="shared" ref="N23:N30" si="11">((1+M23*J23)*EXP($W$13*J23)-1)/J23</f>
        <v>-5.369780115002557E-5</v>
      </c>
      <c r="O23" s="112">
        <f t="shared" ref="O23:O30" si="12">((1+J23*M23)*EXP($W$10*J23+0.5*$W$9*J23^2)-1)/J23</f>
        <v>-1.1416075491296499E-4</v>
      </c>
      <c r="P23" s="112">
        <f t="shared" ref="P23:P30" si="13">((1+J23*M23)*EXP($W$5*J23+0.5*$W$4*J23^2+1/3*$W$3*J23^3)-1)/J23</f>
        <v>-1.1328780348986931E-4</v>
      </c>
      <c r="Q23" s="85"/>
      <c r="AF23" s="114">
        <f>_xll.qlCalendarAdvance(Calendar,AF22,"1d","mf",,Trigger)</f>
        <v>42625</v>
      </c>
      <c r="AG23" s="100">
        <f>_xll.qlDayCounterYearFraction(DayCounter,SettlementDate,AF23,,,Trigger)</f>
        <v>7.7777777777777779E-2</v>
      </c>
      <c r="AH23" s="112">
        <f t="shared" si="0"/>
        <v>3.5766032249372206E-3</v>
      </c>
      <c r="AI23" s="112">
        <f t="shared" si="1"/>
        <v>3.4880547722500764E-3</v>
      </c>
      <c r="AJ23" s="112">
        <f t="shared" si="2"/>
        <v>3.4909605041507047E-3</v>
      </c>
    </row>
    <row r="24" spans="3:36" ht="12.1" customHeight="1" x14ac:dyDescent="0.2">
      <c r="C24" s="113" t="s">
        <v>37</v>
      </c>
      <c r="D24" s="98">
        <f t="shared" si="5"/>
        <v>42597</v>
      </c>
      <c r="E24" s="114">
        <f>_xll.qlCalendarAdvance(Calendar,SettlementDate,C24,"mf",TRUE,Trigger)</f>
        <v>42781</v>
      </c>
      <c r="F24" s="136"/>
      <c r="G24" s="136"/>
      <c r="H24" s="136"/>
      <c r="I24" s="136"/>
      <c r="J24" s="100">
        <f>_xll.qlDayCounterYearFraction(DayCounter,D24,E24,,,Trigger)</f>
        <v>0.51111111111111107</v>
      </c>
      <c r="K24" s="139">
        <f>_xll.qlYieldTSDiscount(Discounting,D24,,AllTriggers)</f>
        <v>1.0000411124843798</v>
      </c>
      <c r="L24" s="139">
        <f>_xll.qlYieldTSDiscount(Discounting,E24,,AllTriggers)</f>
        <v>1.0019389863007946</v>
      </c>
      <c r="M24" s="149">
        <f t="shared" si="10"/>
        <v>-3.7060454086644489E-3</v>
      </c>
      <c r="N24" s="112">
        <f t="shared" si="11"/>
        <v>-1.3295210242410564E-4</v>
      </c>
      <c r="O24" s="112">
        <f t="shared" si="12"/>
        <v>-1.8481607783562754E-4</v>
      </c>
      <c r="P24" s="112">
        <f t="shared" si="13"/>
        <v>-1.8436679730458812E-4</v>
      </c>
      <c r="AF24" s="114">
        <f>_xll.qlCalendarAdvance(Calendar,AF23,"1d","mf",,Trigger)</f>
        <v>42626</v>
      </c>
      <c r="AG24" s="100">
        <f>_xll.qlDayCounterYearFraction(DayCounter,SettlementDate,AF24,,,Trigger)</f>
        <v>8.0555555555555561E-2</v>
      </c>
      <c r="AH24" s="112">
        <f t="shared" si="0"/>
        <v>3.5766032249372206E-3</v>
      </c>
      <c r="AI24" s="112">
        <f t="shared" si="1"/>
        <v>3.4886279013936826E-3</v>
      </c>
      <c r="AJ24" s="112">
        <f t="shared" si="2"/>
        <v>3.4914775299900954E-3</v>
      </c>
    </row>
    <row r="25" spans="3:36" ht="12.1" customHeight="1" x14ac:dyDescent="0.2">
      <c r="C25" s="113" t="s">
        <v>45</v>
      </c>
      <c r="D25" s="98">
        <f t="shared" si="5"/>
        <v>42597</v>
      </c>
      <c r="E25" s="114">
        <f>_xll.qlCalendarAdvance(Calendar,SettlementDate,C25,"mf",TRUE,Trigger)</f>
        <v>42809</v>
      </c>
      <c r="F25" s="136"/>
      <c r="G25" s="136"/>
      <c r="H25" s="136"/>
      <c r="I25" s="136"/>
      <c r="J25" s="100">
        <f>_xll.qlDayCounterYearFraction(DayCounter,D25,E25,,,Trigger)</f>
        <v>0.58888888888888891</v>
      </c>
      <c r="K25" s="139">
        <f>_xll.qlYieldTSDiscount(Discounting,D25,,AllTriggers)</f>
        <v>1.0000411124843798</v>
      </c>
      <c r="L25" s="139">
        <f>_xll.qlYieldTSDiscount(Discounting,E25,,AllTriggers)</f>
        <v>1.0022647526397575</v>
      </c>
      <c r="M25" s="149">
        <f t="shared" si="10"/>
        <v>-3.767460350904223E-3</v>
      </c>
      <c r="N25" s="112">
        <f t="shared" si="11"/>
        <v>-1.9503139006537269E-4</v>
      </c>
      <c r="O25" s="112">
        <f t="shared" si="12"/>
        <v>-2.3887016799524249E-4</v>
      </c>
      <c r="P25" s="112">
        <f t="shared" si="13"/>
        <v>-2.3872670273123421E-4</v>
      </c>
      <c r="AF25" s="114">
        <f>_xll.qlCalendarAdvance(Calendar,AF24,"1d","mf",,Trigger)</f>
        <v>42627</v>
      </c>
      <c r="AG25" s="100">
        <f>_xll.qlDayCounterYearFraction(DayCounter,SettlementDate,AF25,,,Trigger)</f>
        <v>8.3333333333333329E-2</v>
      </c>
      <c r="AH25" s="112">
        <f t="shared" si="0"/>
        <v>3.5766032249372206E-3</v>
      </c>
      <c r="AI25" s="112">
        <f t="shared" si="1"/>
        <v>3.4892010305372888E-3</v>
      </c>
      <c r="AJ25" s="112">
        <f t="shared" si="2"/>
        <v>3.4919948868224315E-3</v>
      </c>
    </row>
    <row r="26" spans="3:36" ht="12.1" customHeight="1" x14ac:dyDescent="0.2">
      <c r="C26" s="113" t="s">
        <v>46</v>
      </c>
      <c r="D26" s="98">
        <f t="shared" si="5"/>
        <v>42597</v>
      </c>
      <c r="E26" s="114">
        <f>_xll.qlCalendarAdvance(Calendar,SettlementDate,C26,"mf",TRUE,Trigger)</f>
        <v>42843</v>
      </c>
      <c r="F26" s="136"/>
      <c r="G26" s="136"/>
      <c r="H26" s="136"/>
      <c r="I26" s="136"/>
      <c r="J26" s="100">
        <f>_xll.qlDayCounterYearFraction(DayCounter,D26,E26,,,Trigger)</f>
        <v>0.68333333333333335</v>
      </c>
      <c r="K26" s="139">
        <f>_xll.qlYieldTSDiscount(Discounting,D26,,AllTriggers)</f>
        <v>1.0000411124843798</v>
      </c>
      <c r="L26" s="139">
        <f>_xll.qlYieldTSDiscount(Discounting,E26,,AllTriggers)</f>
        <v>1.0026707309425424</v>
      </c>
      <c r="M26" s="149">
        <f t="shared" si="10"/>
        <v>-3.8379719434705616E-3</v>
      </c>
      <c r="N26" s="112">
        <f t="shared" si="11"/>
        <v>-2.6638604685663567E-4</v>
      </c>
      <c r="O26" s="112">
        <f t="shared" si="12"/>
        <v>-3.0048062620129269E-4</v>
      </c>
      <c r="P26" s="112">
        <f t="shared" si="13"/>
        <v>-3.0059220307033759E-4</v>
      </c>
      <c r="AF26" s="114">
        <f>_xll.qlCalendarAdvance(Calendar,AF25,"1d","mf",,Trigger)</f>
        <v>42628</v>
      </c>
      <c r="AG26" s="100">
        <f>_xll.qlDayCounterYearFraction(DayCounter,SettlementDate,AF26,,,Trigger)</f>
        <v>8.611111111111111E-2</v>
      </c>
      <c r="AH26" s="112">
        <f t="shared" si="0"/>
        <v>3.5766032249372206E-3</v>
      </c>
      <c r="AI26" s="112">
        <f t="shared" si="1"/>
        <v>3.489774159680895E-3</v>
      </c>
      <c r="AJ26" s="112">
        <f t="shared" si="2"/>
        <v>3.4925125746477128E-3</v>
      </c>
    </row>
    <row r="27" spans="3:36" ht="12.1" customHeight="1" x14ac:dyDescent="0.2">
      <c r="C27" s="113" t="s">
        <v>47</v>
      </c>
      <c r="D27" s="98">
        <f t="shared" si="5"/>
        <v>42597</v>
      </c>
      <c r="E27" s="114">
        <f>_xll.qlCalendarAdvance(Calendar,SettlementDate,C27,"mf",TRUE,Trigger)</f>
        <v>42870</v>
      </c>
      <c r="F27" s="136"/>
      <c r="G27" s="136"/>
      <c r="H27" s="136"/>
      <c r="I27" s="136"/>
      <c r="J27" s="100">
        <f>_xll.qlDayCounterYearFraction(DayCounter,D27,E27,,,Trigger)</f>
        <v>0.7583333333333333</v>
      </c>
      <c r="K27" s="139">
        <f>_xll.qlYieldTSDiscount(Discounting,D27,,AllTriggers)</f>
        <v>1.0000411124843798</v>
      </c>
      <c r="L27" s="139">
        <f>_xll.qlYieldTSDiscount(Discounting,E27,,AllTriggers)</f>
        <v>1.0029982929192944</v>
      </c>
      <c r="M27" s="149">
        <f t="shared" si="10"/>
        <v>-3.8879214680833029E-3</v>
      </c>
      <c r="N27" s="112">
        <f t="shared" si="11"/>
        <v>-3.1702287801333801E-4</v>
      </c>
      <c r="O27" s="112">
        <f t="shared" si="12"/>
        <v>-3.4338021701275755E-4</v>
      </c>
      <c r="P27" s="112">
        <f t="shared" si="13"/>
        <v>-3.4360346875175784E-4</v>
      </c>
      <c r="AF27" s="114">
        <f>_xll.qlCalendarAdvance(Calendar,AF26,"1d","mf",,Trigger)</f>
        <v>42629</v>
      </c>
      <c r="AG27" s="100">
        <f>_xll.qlDayCounterYearFraction(DayCounter,SettlementDate,AF27,,,Trigger)</f>
        <v>8.8888888888888892E-2</v>
      </c>
      <c r="AH27" s="112">
        <f t="shared" si="0"/>
        <v>3.5766032249372206E-3</v>
      </c>
      <c r="AI27" s="112">
        <f t="shared" si="1"/>
        <v>3.4903472888245012E-3</v>
      </c>
      <c r="AJ27" s="112">
        <f t="shared" si="2"/>
        <v>3.493030593465939E-3</v>
      </c>
    </row>
    <row r="28" spans="3:36" ht="12.1" customHeight="1" x14ac:dyDescent="0.2">
      <c r="C28" s="113" t="s">
        <v>48</v>
      </c>
      <c r="D28" s="98">
        <f t="shared" si="5"/>
        <v>42597</v>
      </c>
      <c r="E28" s="114">
        <f>_xll.qlCalendarAdvance(Calendar,SettlementDate,C28,"mf",TRUE,Trigger)</f>
        <v>42901</v>
      </c>
      <c r="F28" s="136"/>
      <c r="G28" s="136"/>
      <c r="H28" s="136"/>
      <c r="I28" s="136"/>
      <c r="J28" s="100">
        <f>_xll.qlDayCounterYearFraction(DayCounter,D28,E28,,,Trigger)</f>
        <v>0.84444444444444444</v>
      </c>
      <c r="K28" s="139">
        <f>_xll.qlYieldTSDiscount(Discounting,D28,,AllTriggers)</f>
        <v>1.0000411124843798</v>
      </c>
      <c r="L28" s="139">
        <f>_xll.qlYieldTSDiscount(Discounting,E28,,AllTriggers)</f>
        <v>1.0033794201625592</v>
      </c>
      <c r="M28" s="149">
        <f t="shared" si="10"/>
        <v>-3.9399443651539972E-3</v>
      </c>
      <c r="N28" s="112">
        <f t="shared" si="11"/>
        <v>-3.698521698535912E-4</v>
      </c>
      <c r="O28" s="112">
        <f t="shared" si="12"/>
        <v>-3.873270202737083E-4</v>
      </c>
      <c r="P28" s="112">
        <f t="shared" si="13"/>
        <v>-3.8757931981956898E-4</v>
      </c>
      <c r="AF28" s="114">
        <f>_xll.qlCalendarAdvance(Calendar,AF27,"1d","mf",,Trigger)</f>
        <v>42632</v>
      </c>
      <c r="AG28" s="100">
        <f>_xll.qlDayCounterYearFraction(DayCounter,SettlementDate,AF28,,,Trigger)</f>
        <v>9.7222222222222224E-2</v>
      </c>
      <c r="AH28" s="112">
        <f t="shared" si="0"/>
        <v>3.5766032249372206E-3</v>
      </c>
      <c r="AI28" s="112">
        <f t="shared" si="1"/>
        <v>3.4920666762553194E-3</v>
      </c>
      <c r="AJ28" s="112">
        <f t="shared" si="2"/>
        <v>3.4945866358782902E-3</v>
      </c>
    </row>
    <row r="29" spans="3:36" ht="12.1" customHeight="1" x14ac:dyDescent="0.2">
      <c r="C29" s="113" t="s">
        <v>49</v>
      </c>
      <c r="D29" s="98">
        <f t="shared" si="5"/>
        <v>42597</v>
      </c>
      <c r="E29" s="114">
        <f>_xll.qlCalendarAdvance(Calendar,SettlementDate,C29,"mf",TRUE,Trigger)</f>
        <v>42933</v>
      </c>
      <c r="F29" s="136"/>
      <c r="G29" s="136"/>
      <c r="H29" s="136"/>
      <c r="I29" s="136"/>
      <c r="J29" s="100">
        <f>_xll.qlDayCounterYearFraction(DayCounter,D29,E29,,,Trigger)</f>
        <v>0.93333333333333335</v>
      </c>
      <c r="K29" s="139">
        <f>_xll.qlYieldTSDiscount(Discounting,D29,,AllTriggers)</f>
        <v>1.0000411124843798</v>
      </c>
      <c r="L29" s="139">
        <f>_xll.qlYieldTSDiscount(Discounting,E29,,AllTriggers)</f>
        <v>1.0037782583661092</v>
      </c>
      <c r="M29" s="149">
        <f t="shared" si="10"/>
        <v>-3.9890133502185465E-3</v>
      </c>
      <c r="N29" s="112">
        <f t="shared" si="11"/>
        <v>-4.1977206190832846E-4</v>
      </c>
      <c r="O29" s="112">
        <f t="shared" si="12"/>
        <v>-4.2807914637613527E-4</v>
      </c>
      <c r="P29" s="112">
        <f t="shared" si="13"/>
        <v>-4.2825025648792918E-4</v>
      </c>
      <c r="AF29" s="114">
        <f>_xll.qlCalendarAdvance(Calendar,AF28,"1d","mf",,Trigger)</f>
        <v>42633</v>
      </c>
      <c r="AG29" s="100">
        <f>_xll.qlDayCounterYearFraction(DayCounter,SettlementDate,AF29,,,Trigger)</f>
        <v>0.1</v>
      </c>
      <c r="AH29" s="112">
        <f t="shared" si="0"/>
        <v>3.5766032249372206E-3</v>
      </c>
      <c r="AI29" s="112">
        <f t="shared" si="1"/>
        <v>3.4926398053989256E-3</v>
      </c>
      <c r="AJ29" s="112">
        <f t="shared" si="2"/>
        <v>3.4951059786682975E-3</v>
      </c>
    </row>
    <row r="30" spans="3:36" ht="12.1" customHeight="1" x14ac:dyDescent="0.2">
      <c r="C30" s="117" t="s">
        <v>50</v>
      </c>
      <c r="D30" s="103">
        <f t="shared" si="5"/>
        <v>42597</v>
      </c>
      <c r="E30" s="118">
        <f>_xll.qlCalendarAdvance(Calendar,SettlementDate,C30,"mf",TRUE,Trigger)</f>
        <v>42962</v>
      </c>
      <c r="F30" s="140"/>
      <c r="G30" s="140"/>
      <c r="H30" s="140"/>
      <c r="I30" s="140"/>
      <c r="J30" s="105">
        <f>_xll.qlDayCounterYearFraction(DayCounter,D30,E30,,,Trigger)</f>
        <v>1.0138888888888888</v>
      </c>
      <c r="K30" s="141">
        <f>_xll.qlYieldTSDiscount(Discounting,D30,,AllTriggers)</f>
        <v>1.0000411124843798</v>
      </c>
      <c r="L30" s="141">
        <f>_xll.qlYieldTSDiscount(Discounting,E30,,AllTriggers)</f>
        <v>1.00414462154005</v>
      </c>
      <c r="M30" s="150">
        <f t="shared" si="10"/>
        <v>-4.0305913272189282E-3</v>
      </c>
      <c r="N30" s="121">
        <f t="shared" si="11"/>
        <v>-4.6213795596519838E-4</v>
      </c>
      <c r="O30" s="121">
        <f t="shared" si="12"/>
        <v>-4.6213795596519838E-4</v>
      </c>
      <c r="P30" s="121">
        <f t="shared" si="13"/>
        <v>-4.6213795596519838E-4</v>
      </c>
      <c r="AF30" s="114">
        <f>_xll.qlCalendarAdvance(Calendar,AF29,"1d","mf",,Trigger)</f>
        <v>42634</v>
      </c>
      <c r="AG30" s="100">
        <f>_xll.qlDayCounterYearFraction(DayCounter,SettlementDate,AF30,,,Trigger)</f>
        <v>0.10277777777777777</v>
      </c>
      <c r="AH30" s="112">
        <f t="shared" si="0"/>
        <v>3.5766032249372206E-3</v>
      </c>
      <c r="AI30" s="112">
        <f t="shared" si="1"/>
        <v>3.4932129345425318E-3</v>
      </c>
      <c r="AJ30" s="112">
        <f t="shared" si="2"/>
        <v>3.4956256524512502E-3</v>
      </c>
    </row>
    <row r="31" spans="3:36" ht="12.1" customHeight="1" x14ac:dyDescent="0.2">
      <c r="AF31" s="114">
        <f>_xll.qlCalendarAdvance(Calendar,AF30,"1d","mf",,Trigger)</f>
        <v>42635</v>
      </c>
      <c r="AG31" s="100">
        <f>_xll.qlDayCounterYearFraction(DayCounter,SettlementDate,AF31,,,Trigger)</f>
        <v>0.10555555555555556</v>
      </c>
      <c r="AH31" s="112">
        <f t="shared" si="0"/>
        <v>3.5766032249372206E-3</v>
      </c>
      <c r="AI31" s="112">
        <f t="shared" si="1"/>
        <v>3.4937860636861376E-3</v>
      </c>
      <c r="AJ31" s="112">
        <f t="shared" si="2"/>
        <v>3.4961456572271481E-3</v>
      </c>
    </row>
    <row r="32" spans="3:36" ht="12.1" customHeight="1" x14ac:dyDescent="0.2">
      <c r="C32" s="87" t="s">
        <v>106</v>
      </c>
      <c r="AF32" s="114">
        <f>_xll.qlCalendarAdvance(Calendar,AF31,"1d","mf",,Trigger)</f>
        <v>42636</v>
      </c>
      <c r="AG32" s="100">
        <f>_xll.qlDayCounterYearFraction(DayCounter,SettlementDate,AF32,,,Trigger)</f>
        <v>0.10833333333333334</v>
      </c>
      <c r="AH32" s="112">
        <f t="shared" si="0"/>
        <v>3.5766032249372206E-3</v>
      </c>
      <c r="AI32" s="112">
        <f t="shared" si="1"/>
        <v>3.4943591928297438E-3</v>
      </c>
      <c r="AJ32" s="112">
        <f t="shared" si="2"/>
        <v>3.4966659929959909E-3</v>
      </c>
    </row>
    <row r="33" spans="3:36" ht="12.1" customHeight="1" x14ac:dyDescent="0.2">
      <c r="C33" s="124" t="s">
        <v>91</v>
      </c>
      <c r="AF33" s="114">
        <f>_xll.qlCalendarAdvance(Calendar,AF32,"1d","mf",,Trigger)</f>
        <v>42639</v>
      </c>
      <c r="AG33" s="100">
        <f>_xll.qlDayCounterYearFraction(DayCounter,SettlementDate,AF33,,,Trigger)</f>
        <v>0.11666666666666667</v>
      </c>
      <c r="AH33" s="112">
        <f t="shared" si="0"/>
        <v>3.5766032249372206E-3</v>
      </c>
      <c r="AI33" s="112">
        <f t="shared" si="1"/>
        <v>3.4960785802605624E-3</v>
      </c>
      <c r="AJ33" s="112">
        <f t="shared" si="2"/>
        <v>3.4982289862601919E-3</v>
      </c>
    </row>
    <row r="34" spans="3:36" ht="12.1" customHeight="1" x14ac:dyDescent="0.2">
      <c r="C34" s="112">
        <f>IF($C$33="FLAT",N15,IF($C$33="linear",O15,P15))</f>
        <v>-1.8375792407709923E-4</v>
      </c>
      <c r="AF34" s="114">
        <f>_xll.qlCalendarAdvance(Calendar,AF33,"1d","mf",,Trigger)</f>
        <v>42640</v>
      </c>
      <c r="AG34" s="100">
        <f>_xll.qlDayCounterYearFraction(DayCounter,SettlementDate,AF34,,,Trigger)</f>
        <v>0.11944444444444445</v>
      </c>
      <c r="AH34" s="112">
        <f t="shared" si="0"/>
        <v>3.5766032249372206E-3</v>
      </c>
      <c r="AI34" s="112">
        <f t="shared" si="1"/>
        <v>3.4966517094041681E-3</v>
      </c>
      <c r="AJ34" s="112">
        <f t="shared" si="2"/>
        <v>3.4987506460008159E-3</v>
      </c>
    </row>
    <row r="35" spans="3:36" ht="12.1" customHeight="1" x14ac:dyDescent="0.2">
      <c r="C35" s="112">
        <f t="shared" ref="C35:C49" si="14">IF($C$33="FLAT",N16,IF($C$33="linear",O16,P16))</f>
        <v>1.0390279437975738E-4</v>
      </c>
      <c r="AF35" s="114">
        <f>_xll.qlCalendarAdvance(Calendar,AF34,"1d","mf",,Trigger)</f>
        <v>42641</v>
      </c>
      <c r="AG35" s="100">
        <f>_xll.qlDayCounterYearFraction(DayCounter,SettlementDate,AF35,,,Trigger)</f>
        <v>0.12222222222222222</v>
      </c>
      <c r="AH35" s="112">
        <f t="shared" si="0"/>
        <v>3.5766032249372206E-3</v>
      </c>
      <c r="AI35" s="112">
        <f t="shared" si="1"/>
        <v>3.4972248385477744E-3</v>
      </c>
      <c r="AJ35" s="112">
        <f t="shared" si="2"/>
        <v>3.4992726367343847E-3</v>
      </c>
    </row>
    <row r="36" spans="3:36" ht="12.1" customHeight="1" x14ac:dyDescent="0.2">
      <c r="C36" s="112">
        <f t="shared" si="14"/>
        <v>1.1579978186063551E-4</v>
      </c>
      <c r="AF36" s="114">
        <f>_xll.qlCalendarAdvance(Calendar,AF35,"1d","mf",,Trigger)</f>
        <v>42642</v>
      </c>
      <c r="AG36" s="100">
        <f>_xll.qlDayCounterYearFraction(DayCounter,SettlementDate,AF36,,,Trigger)</f>
        <v>0.125</v>
      </c>
      <c r="AH36" s="112">
        <f t="shared" si="0"/>
        <v>3.5766032249372206E-3</v>
      </c>
      <c r="AI36" s="112">
        <f t="shared" si="1"/>
        <v>3.4977979676913806E-3</v>
      </c>
      <c r="AJ36" s="112">
        <f t="shared" si="2"/>
        <v>3.4997949584608993E-3</v>
      </c>
    </row>
    <row r="37" spans="3:36" ht="12.1" customHeight="1" x14ac:dyDescent="0.2">
      <c r="C37" s="112">
        <f t="shared" si="14"/>
        <v>1.2769812228974331E-4</v>
      </c>
      <c r="AF37" s="114">
        <f>_xll.qlCalendarAdvance(Calendar,AF36,"1d","mf",,Trigger)</f>
        <v>42643</v>
      </c>
      <c r="AG37" s="100">
        <f>_xll.qlDayCounterYearFraction(DayCounter,SettlementDate,AF37,,,Trigger)</f>
        <v>0.12777777777777777</v>
      </c>
      <c r="AH37" s="112">
        <f t="shared" si="0"/>
        <v>3.5766032249372206E-3</v>
      </c>
      <c r="AI37" s="112">
        <f t="shared" si="1"/>
        <v>3.4983710968349868E-3</v>
      </c>
      <c r="AJ37" s="112">
        <f t="shared" si="2"/>
        <v>3.5003176111803587E-3</v>
      </c>
    </row>
    <row r="38" spans="3:36" x14ac:dyDescent="0.2">
      <c r="C38" s="112">
        <f t="shared" si="14"/>
        <v>1.3040810611246592E-4</v>
      </c>
      <c r="AF38" s="114">
        <f>_xll.qlCalendarAdvance(Calendar,AF37,"1d","mf",,Trigger)</f>
        <v>42646</v>
      </c>
      <c r="AG38" s="100">
        <f>_xll.qlDayCounterYearFraction(DayCounter,SettlementDate,AF38,,,Trigger)</f>
        <v>0.1361111111111111</v>
      </c>
      <c r="AH38" s="112">
        <f t="shared" si="0"/>
        <v>3.5766032249372206E-3</v>
      </c>
      <c r="AI38" s="112">
        <f t="shared" si="1"/>
        <v>3.5000904842658049E-3</v>
      </c>
      <c r="AJ38" s="112">
        <f t="shared" si="2"/>
        <v>3.5018875552964095E-3</v>
      </c>
    </row>
    <row r="39" spans="3:36" x14ac:dyDescent="0.2">
      <c r="C39" s="112">
        <f t="shared" si="14"/>
        <v>3.9018969338095697E-5</v>
      </c>
      <c r="AF39" s="114">
        <f>_xll.qlCalendarAdvance(Calendar,AF38,"1d","mf",,Trigger)</f>
        <v>42647</v>
      </c>
      <c r="AG39" s="100">
        <f>_xll.qlDayCounterYearFraction(DayCounter,SettlementDate,AF39,,,Trigger)</f>
        <v>0.1388888888888889</v>
      </c>
      <c r="AH39" s="112">
        <f t="shared" si="0"/>
        <v>3.5766032249372206E-3</v>
      </c>
      <c r="AI39" s="112">
        <f t="shared" si="1"/>
        <v>3.5006636134094112E-3</v>
      </c>
      <c r="AJ39" s="112">
        <f t="shared" si="2"/>
        <v>3.5024115319876501E-3</v>
      </c>
    </row>
    <row r="40" spans="3:36" x14ac:dyDescent="0.2">
      <c r="C40" s="112">
        <f t="shared" si="14"/>
        <v>3.6593334831867774E-6</v>
      </c>
      <c r="AF40" s="114">
        <f>_xll.qlCalendarAdvance(Calendar,AF39,"1d","mf",,Trigger)</f>
        <v>42648</v>
      </c>
      <c r="AG40" s="100">
        <f>_xll.qlDayCounterYearFraction(DayCounter,SettlementDate,AF40,,,Trigger)</f>
        <v>0.14166666666666666</v>
      </c>
      <c r="AH40" s="112">
        <f t="shared" si="0"/>
        <v>3.5766032249372206E-3</v>
      </c>
      <c r="AI40" s="112">
        <f t="shared" si="1"/>
        <v>3.5012367425530174E-3</v>
      </c>
      <c r="AJ40" s="112">
        <f t="shared" si="2"/>
        <v>3.5029358396718355E-3</v>
      </c>
    </row>
    <row r="41" spans="3:36" x14ac:dyDescent="0.2">
      <c r="C41" s="112">
        <f t="shared" si="14"/>
        <v>-4.0599640579289064E-5</v>
      </c>
      <c r="AF41" s="114">
        <f>_xll.qlCalendarAdvance(Calendar,AF40,"1d","mf",,Trigger)</f>
        <v>42649</v>
      </c>
      <c r="AG41" s="100">
        <f>_xll.qlDayCounterYearFraction(DayCounter,SettlementDate,AF41,,,Trigger)</f>
        <v>0.14444444444444443</v>
      </c>
      <c r="AH41" s="112">
        <f t="shared" si="0"/>
        <v>3.5766032249372206E-3</v>
      </c>
      <c r="AI41" s="112">
        <f t="shared" si="1"/>
        <v>3.5018098716966236E-3</v>
      </c>
      <c r="AJ41" s="112">
        <f t="shared" si="2"/>
        <v>3.5034604783489667E-3</v>
      </c>
    </row>
    <row r="42" spans="3:36" x14ac:dyDescent="0.2">
      <c r="C42" s="112">
        <f t="shared" si="14"/>
        <v>-1.1416075491296499E-4</v>
      </c>
      <c r="AF42" s="114">
        <f>_xll.qlCalendarAdvance(Calendar,AF41,"1d","mf",,Trigger)</f>
        <v>42650</v>
      </c>
      <c r="AG42" s="100">
        <f>_xll.qlDayCounterYearFraction(DayCounter,SettlementDate,AF42,,,Trigger)</f>
        <v>0.14722222222222223</v>
      </c>
      <c r="AH42" s="112">
        <f t="shared" si="0"/>
        <v>3.5766032249372206E-3</v>
      </c>
      <c r="AI42" s="112">
        <f t="shared" si="1"/>
        <v>3.5023830008402293E-3</v>
      </c>
      <c r="AJ42" s="112">
        <f t="shared" si="2"/>
        <v>3.5039854480190427E-3</v>
      </c>
    </row>
    <row r="43" spans="3:36" ht="11.25" customHeight="1" x14ac:dyDescent="0.2">
      <c r="C43" s="112">
        <f t="shared" si="14"/>
        <v>-1.8481607783562754E-4</v>
      </c>
      <c r="AF43" s="114">
        <f>_xll.qlCalendarAdvance(Calendar,AF42,"1d","mf",,Trigger)</f>
        <v>42653</v>
      </c>
      <c r="AG43" s="100">
        <f>_xll.qlDayCounterYearFraction(DayCounter,SettlementDate,AF43,,,Trigger)</f>
        <v>0.15555555555555556</v>
      </c>
      <c r="AH43" s="112">
        <f t="shared" si="0"/>
        <v>3.5766032249372206E-3</v>
      </c>
      <c r="AI43" s="112">
        <f t="shared" si="1"/>
        <v>3.5041023882710479E-3</v>
      </c>
      <c r="AJ43" s="112">
        <f t="shared" si="2"/>
        <v>3.5055623429869425E-3</v>
      </c>
    </row>
    <row r="44" spans="3:36" x14ac:dyDescent="0.2">
      <c r="C44" s="112">
        <f t="shared" si="14"/>
        <v>-2.3887016799524249E-4</v>
      </c>
      <c r="AF44" s="114">
        <f>_xll.qlCalendarAdvance(Calendar,AF43,"1d","mf",,Trigger)</f>
        <v>42654</v>
      </c>
      <c r="AG44" s="100">
        <f>_xll.qlDayCounterYearFraction(DayCounter,SettlementDate,AF44,,,Trigger)</f>
        <v>0.15833333333333333</v>
      </c>
      <c r="AH44" s="112">
        <f t="shared" si="0"/>
        <v>3.5766032249372206E-3</v>
      </c>
      <c r="AI44" s="112">
        <f t="shared" si="1"/>
        <v>3.5046755174146542E-3</v>
      </c>
      <c r="AJ44" s="112">
        <f t="shared" si="2"/>
        <v>3.5060886366288001E-3</v>
      </c>
    </row>
    <row r="45" spans="3:36" x14ac:dyDescent="0.2">
      <c r="C45" s="112">
        <f t="shared" si="14"/>
        <v>-3.0048062620129269E-4</v>
      </c>
      <c r="AF45" s="114">
        <f>_xll.qlCalendarAdvance(Calendar,AF44,"1d","mf",,Trigger)</f>
        <v>42655</v>
      </c>
      <c r="AG45" s="100">
        <f>_xll.qlDayCounterYearFraction(DayCounter,SettlementDate,AF45,,,Trigger)</f>
        <v>0.16111111111111112</v>
      </c>
      <c r="AH45" s="112">
        <f t="shared" si="0"/>
        <v>3.5766032249372206E-3</v>
      </c>
      <c r="AI45" s="112">
        <f t="shared" si="1"/>
        <v>3.5052486465582599E-3</v>
      </c>
      <c r="AJ45" s="112">
        <f t="shared" si="2"/>
        <v>3.5066152612636022E-3</v>
      </c>
    </row>
    <row r="46" spans="3:36" x14ac:dyDescent="0.2">
      <c r="C46" s="112">
        <f t="shared" si="14"/>
        <v>-3.4338021701275755E-4</v>
      </c>
      <c r="AF46" s="114">
        <f>_xll.qlCalendarAdvance(Calendar,AF45,"1d","mf",,Trigger)</f>
        <v>42656</v>
      </c>
      <c r="AG46" s="100">
        <f>_xll.qlDayCounterYearFraction(DayCounter,SettlementDate,AF46,,,Trigger)</f>
        <v>0.16388888888888889</v>
      </c>
      <c r="AH46" s="112">
        <f t="shared" si="0"/>
        <v>3.5766032249372206E-3</v>
      </c>
      <c r="AI46" s="112">
        <f t="shared" si="1"/>
        <v>3.5058217757018661E-3</v>
      </c>
      <c r="AJ46" s="112">
        <f t="shared" si="2"/>
        <v>3.5071422168913499E-3</v>
      </c>
    </row>
    <row r="47" spans="3:36" x14ac:dyDescent="0.2">
      <c r="C47" s="112">
        <f t="shared" si="14"/>
        <v>-3.873270202737083E-4</v>
      </c>
      <c r="N47" s="85"/>
      <c r="O47" s="85"/>
      <c r="AF47" s="114">
        <f>_xll.qlCalendarAdvance(Calendar,AF46,"1d","mf",,Trigger)</f>
        <v>42657</v>
      </c>
      <c r="AG47" s="100">
        <f>_xll.qlDayCounterYearFraction(DayCounter,SettlementDate,AF47,,,Trigger)</f>
        <v>0.16666666666666666</v>
      </c>
      <c r="AH47" s="112">
        <f t="shared" si="0"/>
        <v>3.5766032249372206E-3</v>
      </c>
      <c r="AI47" s="112">
        <f t="shared" si="1"/>
        <v>3.5063949048454723E-3</v>
      </c>
      <c r="AJ47" s="112">
        <f t="shared" si="2"/>
        <v>3.5076695035120425E-3</v>
      </c>
    </row>
    <row r="48" spans="3:36" x14ac:dyDescent="0.2">
      <c r="C48" s="112">
        <f t="shared" si="14"/>
        <v>-4.2807914637613527E-4</v>
      </c>
      <c r="AF48" s="114">
        <f>_xll.qlCalendarAdvance(Calendar,AF47,"1d","mf",,Trigger)</f>
        <v>42660</v>
      </c>
      <c r="AG48" s="100">
        <f>_xll.qlDayCounterYearFraction(DayCounter,SettlementDate,AF48,,,Trigger)</f>
        <v>0.17499999999999999</v>
      </c>
      <c r="AH48" s="112">
        <f t="shared" si="0"/>
        <v>3.5766032249372206E-3</v>
      </c>
      <c r="AI48" s="112">
        <f t="shared" si="1"/>
        <v>3.5081142922762905E-3</v>
      </c>
      <c r="AJ48" s="112">
        <f t="shared" si="2"/>
        <v>3.5092533493317922E-3</v>
      </c>
    </row>
    <row r="49" spans="3:36" x14ac:dyDescent="0.2">
      <c r="C49" s="121">
        <f t="shared" si="14"/>
        <v>-4.6213795596519838E-4</v>
      </c>
      <c r="AF49" s="114">
        <f>_xll.qlCalendarAdvance(Calendar,AF48,"1d","mf",,Trigger)</f>
        <v>42661</v>
      </c>
      <c r="AG49" s="100">
        <f>_xll.qlDayCounterYearFraction(DayCounter,SettlementDate,AF49,,,Trigger)</f>
        <v>0.17777777777777778</v>
      </c>
      <c r="AH49" s="112">
        <f t="shared" si="0"/>
        <v>3.5766032249372206E-3</v>
      </c>
      <c r="AI49" s="112">
        <f t="shared" si="1"/>
        <v>3.5086874214198967E-3</v>
      </c>
      <c r="AJ49" s="112">
        <f t="shared" si="2"/>
        <v>3.509781959924266E-3</v>
      </c>
    </row>
    <row r="50" spans="3:36" x14ac:dyDescent="0.2">
      <c r="AF50" s="114">
        <f>_xll.qlCalendarAdvance(Calendar,AF49,"1d","mf",,Trigger)</f>
        <v>42662</v>
      </c>
      <c r="AG50" s="100">
        <f>_xll.qlDayCounterYearFraction(DayCounter,SettlementDate,AF50,,,Trigger)</f>
        <v>0.18055555555555555</v>
      </c>
      <c r="AH50" s="112">
        <f t="shared" si="0"/>
        <v>3.5766032249372206E-3</v>
      </c>
      <c r="AI50" s="112">
        <f t="shared" si="1"/>
        <v>3.5092605505635029E-3</v>
      </c>
      <c r="AJ50" s="112">
        <f t="shared" si="2"/>
        <v>3.510310901509685E-3</v>
      </c>
    </row>
    <row r="51" spans="3:36" x14ac:dyDescent="0.2">
      <c r="AF51" s="114">
        <f>_xll.qlCalendarAdvance(Calendar,AF50,"1d","mf",,Trigger)</f>
        <v>42663</v>
      </c>
      <c r="AG51" s="100">
        <f>_xll.qlDayCounterYearFraction(DayCounter,SettlementDate,AF51,,,Trigger)</f>
        <v>0.18333333333333332</v>
      </c>
      <c r="AH51" s="112">
        <f t="shared" si="0"/>
        <v>3.5766032249372206E-3</v>
      </c>
      <c r="AI51" s="112">
        <f t="shared" si="1"/>
        <v>3.5098336797071091E-3</v>
      </c>
      <c r="AJ51" s="112">
        <f t="shared" si="2"/>
        <v>3.510840174088049E-3</v>
      </c>
    </row>
    <row r="52" spans="3:36" x14ac:dyDescent="0.2">
      <c r="AF52" s="114">
        <f>_xll.qlCalendarAdvance(Calendar,AF51,"1d","mf",,Trigger)</f>
        <v>42664</v>
      </c>
      <c r="AG52" s="100">
        <f>_xll.qlDayCounterYearFraction(DayCounter,SettlementDate,AF52,,,Trigger)</f>
        <v>0.18611111111111112</v>
      </c>
      <c r="AH52" s="112">
        <f t="shared" si="0"/>
        <v>3.5766032249372206E-3</v>
      </c>
      <c r="AI52" s="112">
        <f t="shared" si="1"/>
        <v>3.5104068088507153E-3</v>
      </c>
      <c r="AJ52" s="112">
        <f t="shared" si="2"/>
        <v>3.5113697776593582E-3</v>
      </c>
    </row>
    <row r="53" spans="3:36" x14ac:dyDescent="0.2">
      <c r="AF53" s="114">
        <f>_xll.qlCalendarAdvance(Calendar,AF52,"1d","mf",,Trigger)</f>
        <v>42667</v>
      </c>
      <c r="AG53" s="100">
        <f>_xll.qlDayCounterYearFraction(DayCounter,SettlementDate,AF53,,,Trigger)</f>
        <v>0.19444444444444445</v>
      </c>
      <c r="AH53" s="112">
        <f t="shared" si="0"/>
        <v>3.5766032249372206E-3</v>
      </c>
      <c r="AI53" s="112">
        <f t="shared" si="1"/>
        <v>3.5121261962815335E-3</v>
      </c>
      <c r="AJ53" s="112">
        <f t="shared" si="2"/>
        <v>3.5129605743309577E-3</v>
      </c>
    </row>
    <row r="54" spans="3:36" x14ac:dyDescent="0.2">
      <c r="AF54" s="114">
        <f>_xll.qlCalendarAdvance(Calendar,AF53,"1d","mf",,Trigger)</f>
        <v>42668</v>
      </c>
      <c r="AG54" s="100">
        <f>_xll.qlDayCounterYearFraction(DayCounter,SettlementDate,AF54,,,Trigger)</f>
        <v>0.19722222222222222</v>
      </c>
      <c r="AH54" s="112">
        <f t="shared" si="0"/>
        <v>3.5766032249372206E-3</v>
      </c>
      <c r="AI54" s="112">
        <f t="shared" si="1"/>
        <v>3.5126993254251397E-3</v>
      </c>
      <c r="AJ54" s="112">
        <f t="shared" si="2"/>
        <v>3.5134915018740476E-3</v>
      </c>
    </row>
    <row r="55" spans="3:36" x14ac:dyDescent="0.2">
      <c r="AF55" s="114">
        <f>_xll.qlCalendarAdvance(Calendar,AF54,"1d","mf",,Trigger)</f>
        <v>42669</v>
      </c>
      <c r="AG55" s="100">
        <f>_xll.qlDayCounterYearFraction(DayCounter,SettlementDate,AF55,,,Trigger)</f>
        <v>0.2</v>
      </c>
      <c r="AH55" s="112">
        <f t="shared" si="0"/>
        <v>3.5766032249372206E-3</v>
      </c>
      <c r="AI55" s="112">
        <f t="shared" si="1"/>
        <v>3.5132724545687459E-3</v>
      </c>
      <c r="AJ55" s="112">
        <f t="shared" si="2"/>
        <v>3.5140227604100838E-3</v>
      </c>
    </row>
    <row r="56" spans="3:36" x14ac:dyDescent="0.2">
      <c r="AF56" s="114">
        <f>_xll.qlCalendarAdvance(Calendar,AF55,"1d","mf",,Trigger)</f>
        <v>42670</v>
      </c>
      <c r="AG56" s="100">
        <f>_xll.qlDayCounterYearFraction(DayCounter,SettlementDate,AF56,,,Trigger)</f>
        <v>0.20277777777777778</v>
      </c>
      <c r="AH56" s="112">
        <f t="shared" si="0"/>
        <v>3.5766032249372206E-3</v>
      </c>
      <c r="AI56" s="112">
        <f t="shared" si="1"/>
        <v>3.5138455837123517E-3</v>
      </c>
      <c r="AJ56" s="112">
        <f t="shared" si="2"/>
        <v>3.5145543499390643E-3</v>
      </c>
    </row>
    <row r="57" spans="3:36" x14ac:dyDescent="0.2">
      <c r="AF57" s="114">
        <f>_xll.qlCalendarAdvance(Calendar,AF56,"1d","mf",,Trigger)</f>
        <v>42671</v>
      </c>
      <c r="AG57" s="100">
        <f>_xll.qlDayCounterYearFraction(DayCounter,SettlementDate,AF57,,,Trigger)</f>
        <v>0.20555555555555555</v>
      </c>
      <c r="AH57" s="112">
        <f t="shared" si="0"/>
        <v>3.5766032249372206E-3</v>
      </c>
      <c r="AI57" s="112">
        <f t="shared" si="1"/>
        <v>3.5144187128559579E-3</v>
      </c>
      <c r="AJ57" s="112">
        <f t="shared" si="2"/>
        <v>3.5150862704609901E-3</v>
      </c>
    </row>
    <row r="58" spans="3:36" x14ac:dyDescent="0.2">
      <c r="AF58" s="114">
        <f>_xll.qlCalendarAdvance(Calendar,AF57,"1d","mf",,Trigger)</f>
        <v>42674</v>
      </c>
      <c r="AG58" s="100">
        <f>_xll.qlDayCounterYearFraction(DayCounter,SettlementDate,AF58,,,Trigger)</f>
        <v>0.21388888888888888</v>
      </c>
      <c r="AH58" s="112">
        <f t="shared" si="0"/>
        <v>3.5766032249372206E-3</v>
      </c>
      <c r="AI58" s="112">
        <f t="shared" si="1"/>
        <v>3.5161381002867765E-3</v>
      </c>
      <c r="AJ58" s="112">
        <f t="shared" si="2"/>
        <v>3.516684017984439E-3</v>
      </c>
    </row>
    <row r="59" spans="3:36" x14ac:dyDescent="0.2">
      <c r="AF59" s="114">
        <f>_xll.qlCalendarAdvance(Calendar,AF58,"1d","mf",,Trigger)</f>
        <v>42675</v>
      </c>
      <c r="AG59" s="100">
        <f>_xll.qlDayCounterYearFraction(DayCounter,SettlementDate,AF59,,,Trigger)</f>
        <v>0.21666666666666667</v>
      </c>
      <c r="AH59" s="112">
        <f t="shared" si="0"/>
        <v>3.5766032249372206E-3</v>
      </c>
      <c r="AI59" s="112">
        <f t="shared" si="1"/>
        <v>3.5167112294303823E-3</v>
      </c>
      <c r="AJ59" s="112">
        <f t="shared" si="2"/>
        <v>3.517217262478146E-3</v>
      </c>
    </row>
    <row r="60" spans="3:36" x14ac:dyDescent="0.2">
      <c r="AF60" s="114">
        <f>_xll.qlCalendarAdvance(Calendar,AF59,"1d","mf",,Trigger)</f>
        <v>42676</v>
      </c>
      <c r="AG60" s="100">
        <f>_xll.qlDayCounterYearFraction(DayCounter,SettlementDate,AF60,,,Trigger)</f>
        <v>0.21944444444444444</v>
      </c>
      <c r="AH60" s="112">
        <f t="shared" si="0"/>
        <v>3.5766032249372206E-3</v>
      </c>
      <c r="AI60" s="112">
        <f t="shared" si="1"/>
        <v>3.5172843585739885E-3</v>
      </c>
      <c r="AJ60" s="112">
        <f t="shared" si="2"/>
        <v>3.5177508379647983E-3</v>
      </c>
    </row>
    <row r="61" spans="3:36" x14ac:dyDescent="0.2">
      <c r="AF61" s="114">
        <f>_xll.qlCalendarAdvance(Calendar,AF60,"1d","mf",,Trigger)</f>
        <v>42677</v>
      </c>
      <c r="AG61" s="100">
        <f>_xll.qlDayCounterYearFraction(DayCounter,SettlementDate,AF61,,,Trigger)</f>
        <v>0.22222222222222221</v>
      </c>
      <c r="AH61" s="112">
        <f t="shared" si="0"/>
        <v>3.5766032249372206E-3</v>
      </c>
      <c r="AI61" s="112">
        <f t="shared" si="1"/>
        <v>3.5178574877175947E-3</v>
      </c>
      <c r="AJ61" s="112">
        <f t="shared" si="2"/>
        <v>3.5182847444443954E-3</v>
      </c>
    </row>
    <row r="62" spans="3:36" x14ac:dyDescent="0.2">
      <c r="AF62" s="114">
        <f>_xll.qlCalendarAdvance(Calendar,AF61,"1d","mf",,Trigger)</f>
        <v>42678</v>
      </c>
      <c r="AG62" s="100">
        <f>_xll.qlDayCounterYearFraction(DayCounter,SettlementDate,AF62,,,Trigger)</f>
        <v>0.22500000000000001</v>
      </c>
      <c r="AH62" s="112">
        <f t="shared" si="0"/>
        <v>3.5766032249372206E-3</v>
      </c>
      <c r="AI62" s="112">
        <f t="shared" si="1"/>
        <v>3.5184306168612009E-3</v>
      </c>
      <c r="AJ62" s="112">
        <f t="shared" si="2"/>
        <v>3.5188189819169379E-3</v>
      </c>
    </row>
    <row r="63" spans="3:36" x14ac:dyDescent="0.2">
      <c r="AF63" s="114">
        <f>_xll.qlCalendarAdvance(Calendar,AF62,"1d","mf",,Trigger)</f>
        <v>42681</v>
      </c>
      <c r="AG63" s="100">
        <f>_xll.qlDayCounterYearFraction(DayCounter,SettlementDate,AF63,,,Trigger)</f>
        <v>0.23333333333333334</v>
      </c>
      <c r="AH63" s="112">
        <f t="shared" si="0"/>
        <v>3.5766032249372206E-3</v>
      </c>
      <c r="AI63" s="112">
        <f t="shared" si="1"/>
        <v>3.5201500042920191E-3</v>
      </c>
      <c r="AJ63" s="112">
        <f t="shared" si="2"/>
        <v>3.5204236802922366E-3</v>
      </c>
    </row>
    <row r="64" spans="3:36" x14ac:dyDescent="0.2">
      <c r="AF64" s="114">
        <f>_xll.qlCalendarAdvance(Calendar,AF63,"1d","mf",,Trigger)</f>
        <v>42682</v>
      </c>
      <c r="AG64" s="100">
        <f>_xll.qlDayCounterYearFraction(DayCounter,SettlementDate,AF64,,,Trigger)</f>
        <v>0.2361111111111111</v>
      </c>
      <c r="AH64" s="112">
        <f t="shared" si="0"/>
        <v>3.5766032249372206E-3</v>
      </c>
      <c r="AI64" s="112">
        <f t="shared" si="1"/>
        <v>3.5207231334356253E-3</v>
      </c>
      <c r="AJ64" s="112">
        <f t="shared" si="2"/>
        <v>3.5209592417365602E-3</v>
      </c>
    </row>
    <row r="65" spans="14:36" x14ac:dyDescent="0.2">
      <c r="AF65" s="114">
        <f>_xll.qlCalendarAdvance(Calendar,AF64,"1d","mf",,Trigger)</f>
        <v>42683</v>
      </c>
      <c r="AG65" s="100">
        <f>_xll.qlDayCounterYearFraction(DayCounter,SettlementDate,AF65,,,Trigger)</f>
        <v>0.2388888888888889</v>
      </c>
      <c r="AH65" s="112">
        <f t="shared" si="0"/>
        <v>3.5766032249372206E-3</v>
      </c>
      <c r="AI65" s="112">
        <f t="shared" si="1"/>
        <v>3.5212962625792315E-3</v>
      </c>
      <c r="AJ65" s="112">
        <f t="shared" si="2"/>
        <v>3.5214951341738287E-3</v>
      </c>
    </row>
    <row r="66" spans="14:36" x14ac:dyDescent="0.2">
      <c r="N66" s="85"/>
      <c r="AF66" s="114">
        <f>_xll.qlCalendarAdvance(Calendar,AF65,"1d","mf",,Trigger)</f>
        <v>42684</v>
      </c>
      <c r="AG66" s="100">
        <f>_xll.qlDayCounterYearFraction(DayCounter,SettlementDate,AF66,,,Trigger)</f>
        <v>0.24166666666666667</v>
      </c>
      <c r="AH66" s="112">
        <f t="shared" si="0"/>
        <v>3.5766032249372206E-3</v>
      </c>
      <c r="AI66" s="112">
        <f t="shared" si="1"/>
        <v>3.5218693917228377E-3</v>
      </c>
      <c r="AJ66" s="112">
        <f t="shared" si="2"/>
        <v>3.5220313576040429E-3</v>
      </c>
    </row>
    <row r="67" spans="14:36" x14ac:dyDescent="0.2">
      <c r="N67" s="85"/>
      <c r="AF67" s="114">
        <f>_xll.qlCalendarAdvance(Calendar,AF66,"1d","mf",,Trigger)</f>
        <v>42685</v>
      </c>
      <c r="AG67" s="100">
        <f>_xll.qlDayCounterYearFraction(DayCounter,SettlementDate,AF67,,,Trigger)</f>
        <v>0.24444444444444444</v>
      </c>
      <c r="AH67" s="112">
        <f t="shared" ref="AH67:AH130" si="15">$W$13</f>
        <v>3.5766032249372206E-3</v>
      </c>
      <c r="AI67" s="112">
        <f t="shared" ref="AI67:AI123" si="16">$W$10+$W$9*AG67</f>
        <v>3.5224425208664435E-3</v>
      </c>
      <c r="AJ67" s="112">
        <f t="shared" ref="AJ67:AJ123" si="17">($W$5+$W$4*AG67+$W$3*AG67^2)</f>
        <v>3.5225679120272019E-3</v>
      </c>
    </row>
    <row r="68" spans="14:36" x14ac:dyDescent="0.2">
      <c r="N68" s="85"/>
      <c r="AF68" s="114">
        <f>_xll.qlCalendarAdvance(Calendar,AF67,"1d","mf",,Trigger)</f>
        <v>42688</v>
      </c>
      <c r="AG68" s="100">
        <f>_xll.qlDayCounterYearFraction(DayCounter,SettlementDate,AF68,,,Trigger)</f>
        <v>0.25277777777777777</v>
      </c>
      <c r="AH68" s="112">
        <f t="shared" si="15"/>
        <v>3.5766032249372206E-3</v>
      </c>
      <c r="AI68" s="112">
        <f t="shared" si="16"/>
        <v>3.5241619082972621E-3</v>
      </c>
      <c r="AJ68" s="112">
        <f t="shared" si="17"/>
        <v>3.52417956125435E-3</v>
      </c>
    </row>
    <row r="69" spans="14:36" x14ac:dyDescent="0.2">
      <c r="N69" s="85"/>
      <c r="AF69" s="114">
        <f>_xll.qlCalendarAdvance(Calendar,AF68,"1d","mf",,Trigger)</f>
        <v>42689</v>
      </c>
      <c r="AG69" s="100">
        <f>_xll.qlDayCounterYearFraction(DayCounter,SettlementDate,AF69,,,Trigger)</f>
        <v>0.25555555555555554</v>
      </c>
      <c r="AH69" s="112">
        <f t="shared" si="15"/>
        <v>3.5766032249372206E-3</v>
      </c>
      <c r="AI69" s="112">
        <f t="shared" si="16"/>
        <v>3.5247350374408683E-3</v>
      </c>
      <c r="AJ69" s="112">
        <f t="shared" si="17"/>
        <v>3.5247174396492902E-3</v>
      </c>
    </row>
    <row r="70" spans="14:36" x14ac:dyDescent="0.2">
      <c r="N70" s="85"/>
      <c r="AF70" s="114">
        <f>_xll.qlCalendarAdvance(Calendar,AF69,"1d","mf",,Trigger)</f>
        <v>42690</v>
      </c>
      <c r="AG70" s="100">
        <f>_xll.qlDayCounterYearFraction(DayCounter,SettlementDate,AF70,,,Trigger)</f>
        <v>0.25833333333333336</v>
      </c>
      <c r="AH70" s="112">
        <f t="shared" si="15"/>
        <v>3.5766032249372206E-3</v>
      </c>
      <c r="AI70" s="112">
        <f t="shared" si="16"/>
        <v>3.5253081665844741E-3</v>
      </c>
      <c r="AJ70" s="112">
        <f t="shared" si="17"/>
        <v>3.5252556490371753E-3</v>
      </c>
    </row>
    <row r="71" spans="14:36" x14ac:dyDescent="0.2">
      <c r="N71" s="85"/>
      <c r="AF71" s="114">
        <f>_xll.qlCalendarAdvance(Calendar,AF70,"1d","mf",,Trigger)</f>
        <v>42691</v>
      </c>
      <c r="AG71" s="100">
        <f>_xll.qlDayCounterYearFraction(DayCounter,SettlementDate,AF71,,,Trigger)</f>
        <v>0.26111111111111113</v>
      </c>
      <c r="AH71" s="112">
        <f t="shared" si="15"/>
        <v>3.5766032249372206E-3</v>
      </c>
      <c r="AI71" s="112">
        <f t="shared" si="16"/>
        <v>3.5258812957280803E-3</v>
      </c>
      <c r="AJ71" s="112">
        <f t="shared" si="17"/>
        <v>3.5257941894180061E-3</v>
      </c>
    </row>
    <row r="72" spans="14:36" x14ac:dyDescent="0.2">
      <c r="N72" s="85"/>
      <c r="O72" s="85"/>
      <c r="AF72" s="114">
        <f>_xll.qlCalendarAdvance(Calendar,AF71,"1d","mf",,Trigger)</f>
        <v>42692</v>
      </c>
      <c r="AG72" s="100">
        <f>_xll.qlDayCounterYearFraction(DayCounter,SettlementDate,AF72,,,Trigger)</f>
        <v>0.2638888888888889</v>
      </c>
      <c r="AH72" s="112">
        <f t="shared" si="15"/>
        <v>3.5766032249372206E-3</v>
      </c>
      <c r="AI72" s="112">
        <f t="shared" si="16"/>
        <v>3.5264544248716865E-3</v>
      </c>
      <c r="AJ72" s="112">
        <f t="shared" si="17"/>
        <v>3.5263330607917817E-3</v>
      </c>
    </row>
    <row r="73" spans="14:36" x14ac:dyDescent="0.2">
      <c r="N73" s="85"/>
      <c r="O73" s="85"/>
      <c r="AF73" s="114">
        <f>_xll.qlCalendarAdvance(Calendar,AF72,"1d","mf",,Trigger)</f>
        <v>42695</v>
      </c>
      <c r="AG73" s="100">
        <f>_xll.qlDayCounterYearFraction(DayCounter,SettlementDate,AF73,,,Trigger)</f>
        <v>0.2722222222222222</v>
      </c>
      <c r="AH73" s="112">
        <f t="shared" si="15"/>
        <v>3.5766032249372206E-3</v>
      </c>
      <c r="AI73" s="112">
        <f t="shared" si="16"/>
        <v>3.5281738123025047E-3</v>
      </c>
      <c r="AJ73" s="112">
        <f t="shared" si="17"/>
        <v>3.5279516608707796E-3</v>
      </c>
    </row>
    <row r="74" spans="14:36" x14ac:dyDescent="0.2">
      <c r="N74" s="85"/>
      <c r="O74" s="85"/>
      <c r="AF74" s="114">
        <f>_xll.qlCalendarAdvance(Calendar,AF73,"1d","mf",,Trigger)</f>
        <v>42696</v>
      </c>
      <c r="AG74" s="100">
        <f>_xll.qlDayCounterYearFraction(DayCounter,SettlementDate,AF74,,,Trigger)</f>
        <v>0.27500000000000002</v>
      </c>
      <c r="AH74" s="112">
        <f t="shared" si="15"/>
        <v>3.5766032249372206E-3</v>
      </c>
      <c r="AI74" s="112">
        <f t="shared" si="16"/>
        <v>3.5287469414461109E-3</v>
      </c>
      <c r="AJ74" s="112">
        <f t="shared" si="17"/>
        <v>3.528491856216336E-3</v>
      </c>
    </row>
    <row r="75" spans="14:36" x14ac:dyDescent="0.2">
      <c r="N75" s="85"/>
      <c r="O75" s="85"/>
      <c r="AF75" s="114">
        <f>_xll.qlCalendarAdvance(Calendar,AF74,"1d","mf",,Trigger)</f>
        <v>42697</v>
      </c>
      <c r="AG75" s="100">
        <f>_xll.qlDayCounterYearFraction(DayCounter,SettlementDate,AF75,,,Trigger)</f>
        <v>0.27777777777777779</v>
      </c>
      <c r="AH75" s="112">
        <f t="shared" si="15"/>
        <v>3.5766032249372206E-3</v>
      </c>
      <c r="AI75" s="112">
        <f t="shared" si="16"/>
        <v>3.5293200705897171E-3</v>
      </c>
      <c r="AJ75" s="112">
        <f t="shared" si="17"/>
        <v>3.5290323825548377E-3</v>
      </c>
    </row>
    <row r="76" spans="14:36" x14ac:dyDescent="0.2">
      <c r="N76" s="85"/>
      <c r="O76" s="85"/>
      <c r="AF76" s="114">
        <f>_xll.qlCalendarAdvance(Calendar,AF75,"1d","mf",,Trigger)</f>
        <v>42698</v>
      </c>
      <c r="AG76" s="100">
        <f>_xll.qlDayCounterYearFraction(DayCounter,SettlementDate,AF76,,,Trigger)</f>
        <v>0.28055555555555556</v>
      </c>
      <c r="AH76" s="112">
        <f t="shared" si="15"/>
        <v>3.5766032249372206E-3</v>
      </c>
      <c r="AI76" s="112">
        <f t="shared" si="16"/>
        <v>3.5298931997333233E-3</v>
      </c>
      <c r="AJ76" s="112">
        <f t="shared" si="17"/>
        <v>3.5295732398862847E-3</v>
      </c>
    </row>
    <row r="77" spans="14:36" x14ac:dyDescent="0.2">
      <c r="N77" s="85"/>
      <c r="O77" s="85"/>
      <c r="AF77" s="114">
        <f>_xll.qlCalendarAdvance(Calendar,AF76,"1d","mf",,Trigger)</f>
        <v>42699</v>
      </c>
      <c r="AG77" s="100">
        <f>_xll.qlDayCounterYearFraction(DayCounter,SettlementDate,AF77,,,Trigger)</f>
        <v>0.28333333333333333</v>
      </c>
      <c r="AH77" s="112">
        <f t="shared" si="15"/>
        <v>3.5766032249372206E-3</v>
      </c>
      <c r="AI77" s="112">
        <f t="shared" si="16"/>
        <v>3.5304663288769295E-3</v>
      </c>
      <c r="AJ77" s="112">
        <f t="shared" si="17"/>
        <v>3.5301144282106774E-3</v>
      </c>
    </row>
    <row r="78" spans="14:36" x14ac:dyDescent="0.2">
      <c r="N78" s="85"/>
      <c r="O78" s="85"/>
      <c r="AF78" s="114">
        <f>_xll.qlCalendarAdvance(Calendar,AF77,"1d","mf",,Trigger)</f>
        <v>42702</v>
      </c>
      <c r="AG78" s="100">
        <f>_xll.qlDayCounterYearFraction(DayCounter,SettlementDate,AF78,,,Trigger)</f>
        <v>0.29166666666666669</v>
      </c>
      <c r="AH78" s="112">
        <f t="shared" si="15"/>
        <v>3.5766032249372206E-3</v>
      </c>
      <c r="AI78" s="112">
        <f t="shared" si="16"/>
        <v>3.5321857163077477E-3</v>
      </c>
      <c r="AJ78" s="112">
        <f t="shared" si="17"/>
        <v>3.5317399791415251E-3</v>
      </c>
    </row>
    <row r="79" spans="14:36" x14ac:dyDescent="0.2">
      <c r="N79" s="85"/>
      <c r="O79" s="85"/>
      <c r="AF79" s="114">
        <f>_xll.qlCalendarAdvance(Calendar,AF78,"1d","mf",,Trigger)</f>
        <v>42703</v>
      </c>
      <c r="AG79" s="100">
        <f>_xll.qlDayCounterYearFraction(DayCounter,SettlementDate,AF79,,,Trigger)</f>
        <v>0.29444444444444445</v>
      </c>
      <c r="AH79" s="112">
        <f t="shared" si="15"/>
        <v>3.5766032249372206E-3</v>
      </c>
      <c r="AI79" s="112">
        <f t="shared" si="16"/>
        <v>3.5327588454513539E-3</v>
      </c>
      <c r="AJ79" s="112">
        <f t="shared" si="17"/>
        <v>3.5322824914376981E-3</v>
      </c>
    </row>
    <row r="80" spans="14:36" x14ac:dyDescent="0.2">
      <c r="N80" s="85"/>
      <c r="O80" s="85"/>
      <c r="AF80" s="114">
        <f>_xll.qlCalendarAdvance(Calendar,AF79,"1d","mf",,Trigger)</f>
        <v>42704</v>
      </c>
      <c r="AG80" s="100">
        <f>_xll.qlDayCounterYearFraction(DayCounter,SettlementDate,AF80,,,Trigger)</f>
        <v>0.29722222222222222</v>
      </c>
      <c r="AH80" s="112">
        <f t="shared" si="15"/>
        <v>3.5766032249372206E-3</v>
      </c>
      <c r="AI80" s="112">
        <f t="shared" si="16"/>
        <v>3.5333319745949601E-3</v>
      </c>
      <c r="AJ80" s="112">
        <f t="shared" si="17"/>
        <v>3.5328253347268164E-3</v>
      </c>
    </row>
    <row r="81" spans="14:36" x14ac:dyDescent="0.2">
      <c r="N81" s="85"/>
      <c r="O81" s="85"/>
      <c r="AF81" s="114">
        <f>_xll.qlCalendarAdvance(Calendar,AF80,"1d","mf",,Trigger)</f>
        <v>42705</v>
      </c>
      <c r="AG81" s="100">
        <f>_xll.qlDayCounterYearFraction(DayCounter,SettlementDate,AF81,,,Trigger)</f>
        <v>0.3</v>
      </c>
      <c r="AH81" s="112">
        <f t="shared" si="15"/>
        <v>3.5766032249372206E-3</v>
      </c>
      <c r="AI81" s="112">
        <f t="shared" si="16"/>
        <v>3.5339051037385659E-3</v>
      </c>
      <c r="AJ81" s="112">
        <f t="shared" si="17"/>
        <v>3.53336850900888E-3</v>
      </c>
    </row>
    <row r="82" spans="14:36" x14ac:dyDescent="0.2">
      <c r="N82" s="85"/>
      <c r="O82" s="85"/>
      <c r="AF82" s="114">
        <f>_xll.qlCalendarAdvance(Calendar,AF81,"1d","mf",,Trigger)</f>
        <v>42706</v>
      </c>
      <c r="AG82" s="100">
        <f>_xll.qlDayCounterYearFraction(DayCounter,SettlementDate,AF82,,,Trigger)</f>
        <v>0.30277777777777776</v>
      </c>
      <c r="AH82" s="112">
        <f t="shared" si="15"/>
        <v>3.5766032249372206E-3</v>
      </c>
      <c r="AI82" s="112">
        <f t="shared" si="16"/>
        <v>3.5344782328821721E-3</v>
      </c>
      <c r="AJ82" s="112">
        <f t="shared" si="17"/>
        <v>3.5339120142838889E-3</v>
      </c>
    </row>
    <row r="83" spans="14:36" x14ac:dyDescent="0.2">
      <c r="N83" s="85"/>
      <c r="O83" s="85"/>
      <c r="AF83" s="114">
        <f>_xll.qlCalendarAdvance(Calendar,AF82,"1d","mf",,Trigger)</f>
        <v>42709</v>
      </c>
      <c r="AG83" s="100">
        <f>_xll.qlDayCounterYearFraction(DayCounter,SettlementDate,AF83,,,Trigger)</f>
        <v>0.31111111111111112</v>
      </c>
      <c r="AH83" s="112">
        <f t="shared" si="15"/>
        <v>3.5766032249372206E-3</v>
      </c>
      <c r="AI83" s="112">
        <f t="shared" si="16"/>
        <v>3.5361976203129907E-3</v>
      </c>
      <c r="AJ83" s="112">
        <f t="shared" si="17"/>
        <v>3.5355445160665864E-3</v>
      </c>
    </row>
    <row r="84" spans="14:36" x14ac:dyDescent="0.2">
      <c r="N84" s="85"/>
      <c r="O84" s="85"/>
      <c r="AF84" s="114">
        <f>_xll.qlCalendarAdvance(Calendar,AF83,"1d","mf",,Trigger)</f>
        <v>42710</v>
      </c>
      <c r="AG84" s="100">
        <f>_xll.qlDayCounterYearFraction(DayCounter,SettlementDate,AF84,,,Trigger)</f>
        <v>0.31388888888888888</v>
      </c>
      <c r="AH84" s="112">
        <f t="shared" si="15"/>
        <v>3.5766032249372206E-3</v>
      </c>
      <c r="AI84" s="112">
        <f t="shared" si="16"/>
        <v>3.5367707494565965E-3</v>
      </c>
      <c r="AJ84" s="112">
        <f t="shared" si="17"/>
        <v>3.5360893453133761E-3</v>
      </c>
    </row>
    <row r="85" spans="14:36" x14ac:dyDescent="0.2">
      <c r="N85" s="85"/>
      <c r="O85" s="85"/>
      <c r="AF85" s="114">
        <f>_xll.qlCalendarAdvance(Calendar,AF84,"1d","mf",,Trigger)</f>
        <v>42711</v>
      </c>
      <c r="AG85" s="100">
        <f>_xll.qlDayCounterYearFraction(DayCounter,SettlementDate,AF85,,,Trigger)</f>
        <v>0.31666666666666665</v>
      </c>
      <c r="AH85" s="112">
        <f t="shared" si="15"/>
        <v>3.5766032249372206E-3</v>
      </c>
      <c r="AI85" s="112">
        <f t="shared" si="16"/>
        <v>3.5373438786002027E-3</v>
      </c>
      <c r="AJ85" s="112">
        <f t="shared" si="17"/>
        <v>3.536634505553111E-3</v>
      </c>
    </row>
    <row r="86" spans="14:36" x14ac:dyDescent="0.2">
      <c r="N86" s="85"/>
      <c r="O86" s="85"/>
      <c r="AF86" s="114">
        <f>_xll.qlCalendarAdvance(Calendar,AF85,"1d","mf",,Trigger)</f>
        <v>42712</v>
      </c>
      <c r="AG86" s="100">
        <f>_xll.qlDayCounterYearFraction(DayCounter,SettlementDate,AF86,,,Trigger)</f>
        <v>0.31944444444444442</v>
      </c>
      <c r="AH86" s="112">
        <f t="shared" si="15"/>
        <v>3.5766032249372206E-3</v>
      </c>
      <c r="AI86" s="112">
        <f t="shared" si="16"/>
        <v>3.5379170077438089E-3</v>
      </c>
      <c r="AJ86" s="112">
        <f t="shared" si="17"/>
        <v>3.5371799967857912E-3</v>
      </c>
    </row>
    <row r="87" spans="14:36" x14ac:dyDescent="0.2">
      <c r="N87" s="85"/>
      <c r="O87" s="85"/>
      <c r="AF87" s="114">
        <f>_xll.qlCalendarAdvance(Calendar,AF86,"1d","mf",,Trigger)</f>
        <v>42713</v>
      </c>
      <c r="AG87" s="100">
        <f>_xll.qlDayCounterYearFraction(DayCounter,SettlementDate,AF87,,,Trigger)</f>
        <v>0.32222222222222224</v>
      </c>
      <c r="AH87" s="112">
        <f t="shared" si="15"/>
        <v>3.5766032249372206E-3</v>
      </c>
      <c r="AI87" s="112">
        <f t="shared" si="16"/>
        <v>3.5384901368874151E-3</v>
      </c>
      <c r="AJ87" s="112">
        <f t="shared" si="17"/>
        <v>3.5377258190114162E-3</v>
      </c>
    </row>
    <row r="88" spans="14:36" x14ac:dyDescent="0.2">
      <c r="N88" s="85"/>
      <c r="O88" s="85"/>
      <c r="AF88" s="114">
        <f>_xll.qlCalendarAdvance(Calendar,AF87,"1d","mf",,Trigger)</f>
        <v>42716</v>
      </c>
      <c r="AG88" s="100">
        <f>_xll.qlDayCounterYearFraction(DayCounter,SettlementDate,AF88,,,Trigger)</f>
        <v>0.33055555555555555</v>
      </c>
      <c r="AH88" s="112">
        <f t="shared" si="15"/>
        <v>3.5766032249372206E-3</v>
      </c>
      <c r="AI88" s="112">
        <f t="shared" si="16"/>
        <v>3.5402095243182333E-3</v>
      </c>
      <c r="AJ88" s="112">
        <f t="shared" si="17"/>
        <v>3.539365271645964E-3</v>
      </c>
    </row>
    <row r="89" spans="14:36" x14ac:dyDescent="0.2">
      <c r="N89" s="85"/>
      <c r="O89" s="85"/>
      <c r="AF89" s="114">
        <f>_xll.qlCalendarAdvance(Calendar,AF88,"1d","mf",,Trigger)</f>
        <v>42717</v>
      </c>
      <c r="AG89" s="100">
        <f>_xll.qlDayCounterYearFraction(DayCounter,SettlementDate,AF89,,,Trigger)</f>
        <v>0.33333333333333331</v>
      </c>
      <c r="AH89" s="112">
        <f t="shared" si="15"/>
        <v>3.5766032249372206E-3</v>
      </c>
      <c r="AI89" s="112">
        <f t="shared" si="16"/>
        <v>3.5407826534618395E-3</v>
      </c>
      <c r="AJ89" s="112">
        <f t="shared" si="17"/>
        <v>3.5399124178433702E-3</v>
      </c>
    </row>
    <row r="90" spans="14:36" x14ac:dyDescent="0.2">
      <c r="N90" s="85"/>
      <c r="O90" s="85"/>
      <c r="AF90" s="114">
        <f>_xll.qlCalendarAdvance(Calendar,AF89,"1d","mf",,Trigger)</f>
        <v>42718</v>
      </c>
      <c r="AG90" s="100">
        <f>_xll.qlDayCounterYearFraction(DayCounter,SettlementDate,AF90,,,Trigger)</f>
        <v>0.33611111111111114</v>
      </c>
      <c r="AH90" s="112">
        <f t="shared" si="15"/>
        <v>3.5766032249372206E-3</v>
      </c>
      <c r="AI90" s="112">
        <f t="shared" si="16"/>
        <v>3.5413557826054457E-3</v>
      </c>
      <c r="AJ90" s="112">
        <f t="shared" si="17"/>
        <v>3.5404598950337218E-3</v>
      </c>
    </row>
    <row r="91" spans="14:36" x14ac:dyDescent="0.2">
      <c r="N91" s="85"/>
      <c r="O91" s="85"/>
      <c r="AF91" s="114">
        <f>_xll.qlCalendarAdvance(Calendar,AF90,"1d","mf",,Trigger)</f>
        <v>42719</v>
      </c>
      <c r="AG91" s="100">
        <f>_xll.qlDayCounterYearFraction(DayCounter,SettlementDate,AF91,,,Trigger)</f>
        <v>0.33888888888888891</v>
      </c>
      <c r="AH91" s="112">
        <f t="shared" si="15"/>
        <v>3.5766032249372206E-3</v>
      </c>
      <c r="AI91" s="112">
        <f t="shared" si="16"/>
        <v>3.5419289117490519E-3</v>
      </c>
      <c r="AJ91" s="112">
        <f t="shared" si="17"/>
        <v>3.5410077032170181E-3</v>
      </c>
    </row>
    <row r="92" spans="14:36" x14ac:dyDescent="0.2">
      <c r="N92" s="85"/>
      <c r="O92" s="85"/>
      <c r="AF92" s="114">
        <f>_xll.qlCalendarAdvance(Calendar,AF91,"1d","mf",,Trigger)</f>
        <v>42720</v>
      </c>
      <c r="AG92" s="100">
        <f>_xll.qlDayCounterYearFraction(DayCounter,SettlementDate,AF92,,,Trigger)</f>
        <v>0.34166666666666667</v>
      </c>
      <c r="AH92" s="112">
        <f t="shared" si="15"/>
        <v>3.5766032249372206E-3</v>
      </c>
      <c r="AI92" s="112">
        <f t="shared" si="16"/>
        <v>3.5425020408926576E-3</v>
      </c>
      <c r="AJ92" s="112">
        <f t="shared" si="17"/>
        <v>3.5415558423932602E-3</v>
      </c>
    </row>
    <row r="93" spans="14:36" x14ac:dyDescent="0.2">
      <c r="N93" s="85"/>
      <c r="O93" s="85"/>
      <c r="AF93" s="114">
        <f>_xll.qlCalendarAdvance(Calendar,AF92,"1d","mf",,Trigger)</f>
        <v>42723</v>
      </c>
      <c r="AG93" s="100">
        <f>_xll.qlDayCounterYearFraction(DayCounter,SettlementDate,AF93,,,Trigger)</f>
        <v>0.35</v>
      </c>
      <c r="AH93" s="112">
        <f t="shared" si="15"/>
        <v>3.5766032249372206E-3</v>
      </c>
      <c r="AI93" s="112">
        <f t="shared" si="16"/>
        <v>3.5442214283234763E-3</v>
      </c>
      <c r="AJ93" s="112">
        <f t="shared" si="17"/>
        <v>3.5432022458796574E-3</v>
      </c>
    </row>
    <row r="94" spans="14:36" x14ac:dyDescent="0.2">
      <c r="N94" s="85"/>
      <c r="O94" s="85"/>
      <c r="AF94" s="114">
        <f>_xll.qlCalendarAdvance(Calendar,AF93,"1d","mf",,Trigger)</f>
        <v>42724</v>
      </c>
      <c r="AG94" s="100">
        <f>_xll.qlDayCounterYearFraction(DayCounter,SettlementDate,AF94,,,Trigger)</f>
        <v>0.3527777777777778</v>
      </c>
      <c r="AH94" s="112">
        <f t="shared" si="15"/>
        <v>3.5766032249372206E-3</v>
      </c>
      <c r="AI94" s="112">
        <f t="shared" si="16"/>
        <v>3.5447945574670825E-3</v>
      </c>
      <c r="AJ94" s="112">
        <f t="shared" si="17"/>
        <v>3.5437517090276803E-3</v>
      </c>
    </row>
    <row r="95" spans="14:36" x14ac:dyDescent="0.2">
      <c r="N95" s="85"/>
      <c r="O95" s="85"/>
      <c r="AF95" s="114">
        <f>_xll.qlCalendarAdvance(Calendar,AF94,"1d","mf",,Trigger)</f>
        <v>42725</v>
      </c>
      <c r="AG95" s="100">
        <f>_xll.qlDayCounterYearFraction(DayCounter,SettlementDate,AF95,,,Trigger)</f>
        <v>0.35555555555555557</v>
      </c>
      <c r="AH95" s="112">
        <f t="shared" si="15"/>
        <v>3.5766032249372206E-3</v>
      </c>
      <c r="AI95" s="112">
        <f t="shared" si="16"/>
        <v>3.5453676866106882E-3</v>
      </c>
      <c r="AJ95" s="112">
        <f t="shared" si="17"/>
        <v>3.5443015031686484E-3</v>
      </c>
    </row>
    <row r="96" spans="14:36" x14ac:dyDescent="0.2">
      <c r="N96" s="85"/>
      <c r="O96" s="85"/>
      <c r="AF96" s="114">
        <f>_xll.qlCalendarAdvance(Calendar,AF95,"1d","mf",,Trigger)</f>
        <v>42726</v>
      </c>
      <c r="AG96" s="100">
        <f>_xll.qlDayCounterYearFraction(DayCounter,SettlementDate,AF96,,,Trigger)</f>
        <v>0.35833333333333334</v>
      </c>
      <c r="AH96" s="112">
        <f t="shared" si="15"/>
        <v>3.5766032249372206E-3</v>
      </c>
      <c r="AI96" s="112">
        <f t="shared" si="16"/>
        <v>3.5459408157542944E-3</v>
      </c>
      <c r="AJ96" s="112">
        <f t="shared" si="17"/>
        <v>3.5448516283025614E-3</v>
      </c>
    </row>
    <row r="97" spans="14:36" x14ac:dyDescent="0.2">
      <c r="N97" s="85"/>
      <c r="O97" s="85"/>
      <c r="AF97" s="114">
        <f>_xll.qlCalendarAdvance(Calendar,AF96,"1d","mf",,Trigger)</f>
        <v>42727</v>
      </c>
      <c r="AG97" s="100">
        <f>_xll.qlDayCounterYearFraction(DayCounter,SettlementDate,AF97,,,Trigger)</f>
        <v>0.3611111111111111</v>
      </c>
      <c r="AH97" s="112">
        <f t="shared" si="15"/>
        <v>3.5766032249372206E-3</v>
      </c>
      <c r="AI97" s="112">
        <f t="shared" si="16"/>
        <v>3.5465139448979006E-3</v>
      </c>
      <c r="AJ97" s="112">
        <f t="shared" si="17"/>
        <v>3.5454020844294201E-3</v>
      </c>
    </row>
    <row r="98" spans="14:36" x14ac:dyDescent="0.2">
      <c r="N98" s="85"/>
      <c r="O98" s="85"/>
      <c r="AF98" s="114">
        <f>_xll.qlCalendarAdvance(Calendar,AF97,"1d","mf",,Trigger)</f>
        <v>42731</v>
      </c>
      <c r="AG98" s="100">
        <f>_xll.qlDayCounterYearFraction(DayCounter,SettlementDate,AF98,,,Trigger)</f>
        <v>0.37222222222222223</v>
      </c>
      <c r="AH98" s="112">
        <f t="shared" si="15"/>
        <v>3.5766032249372206E-3</v>
      </c>
      <c r="AI98" s="112">
        <f t="shared" si="16"/>
        <v>3.548806461472325E-3</v>
      </c>
      <c r="AJ98" s="112">
        <f t="shared" si="17"/>
        <v>3.5476072188663061E-3</v>
      </c>
    </row>
    <row r="99" spans="14:36" x14ac:dyDescent="0.2">
      <c r="N99" s="85"/>
      <c r="O99" s="85"/>
      <c r="AF99" s="114">
        <f>_xll.qlCalendarAdvance(Calendar,AF98,"1d","mf",,Trigger)</f>
        <v>42732</v>
      </c>
      <c r="AG99" s="100">
        <f>_xll.qlDayCounterYearFraction(DayCounter,SettlementDate,AF99,,,Trigger)</f>
        <v>0.375</v>
      </c>
      <c r="AH99" s="112">
        <f t="shared" si="15"/>
        <v>3.5766032249372206E-3</v>
      </c>
      <c r="AI99" s="112">
        <f t="shared" si="16"/>
        <v>3.5493795906159312E-3</v>
      </c>
      <c r="AJ99" s="112">
        <f t="shared" si="17"/>
        <v>3.5481593299578908E-3</v>
      </c>
    </row>
    <row r="100" spans="14:36" x14ac:dyDescent="0.2">
      <c r="N100" s="85"/>
      <c r="O100" s="85"/>
      <c r="AF100" s="114">
        <f>_xll.qlCalendarAdvance(Calendar,AF99,"1d","mf",,Trigger)</f>
        <v>42733</v>
      </c>
      <c r="AG100" s="100">
        <f>_xll.qlDayCounterYearFraction(DayCounter,SettlementDate,AF100,,,Trigger)</f>
        <v>0.37777777777777777</v>
      </c>
      <c r="AH100" s="112">
        <f t="shared" si="15"/>
        <v>3.5766032249372206E-3</v>
      </c>
      <c r="AI100" s="112">
        <f t="shared" si="16"/>
        <v>3.5499527197595374E-3</v>
      </c>
      <c r="AJ100" s="112">
        <f t="shared" si="17"/>
        <v>3.5487117720424204E-3</v>
      </c>
    </row>
    <row r="101" spans="14:36" x14ac:dyDescent="0.2">
      <c r="N101" s="85"/>
      <c r="O101" s="85"/>
      <c r="AF101" s="114">
        <f>_xll.qlCalendarAdvance(Calendar,AF100,"1d","mf",,Trigger)</f>
        <v>42734</v>
      </c>
      <c r="AG101" s="100">
        <f>_xll.qlDayCounterYearFraction(DayCounter,SettlementDate,AF101,,,Trigger)</f>
        <v>0.38055555555555554</v>
      </c>
      <c r="AH101" s="112">
        <f t="shared" si="15"/>
        <v>3.5766032249372206E-3</v>
      </c>
      <c r="AI101" s="112">
        <f t="shared" si="16"/>
        <v>3.5505258489031436E-3</v>
      </c>
      <c r="AJ101" s="112">
        <f t="shared" si="17"/>
        <v>3.5492645451198957E-3</v>
      </c>
    </row>
    <row r="102" spans="14:36" x14ac:dyDescent="0.2">
      <c r="N102" s="85"/>
      <c r="O102" s="85"/>
      <c r="AF102" s="114">
        <f>_xll.qlCalendarAdvance(Calendar,AF101,"1d","mf",,Trigger)</f>
        <v>42737</v>
      </c>
      <c r="AG102" s="100">
        <f>_xll.qlDayCounterYearFraction(DayCounter,SettlementDate,AF102,,,Trigger)</f>
        <v>0.3888888888888889</v>
      </c>
      <c r="AH102" s="112">
        <f t="shared" si="15"/>
        <v>3.5766032249372206E-3</v>
      </c>
      <c r="AI102" s="112">
        <f t="shared" si="16"/>
        <v>3.5522452363339618E-3</v>
      </c>
      <c r="AJ102" s="112">
        <f t="shared" si="17"/>
        <v>3.5509248503099926E-3</v>
      </c>
    </row>
    <row r="103" spans="14:36" x14ac:dyDescent="0.2">
      <c r="N103" s="85"/>
      <c r="O103" s="85"/>
      <c r="AF103" s="114">
        <f>_xll.qlCalendarAdvance(Calendar,AF102,"1d","mf",,Trigger)</f>
        <v>42738</v>
      </c>
      <c r="AG103" s="100">
        <f>_xll.qlDayCounterYearFraction(DayCounter,SettlementDate,AF103,,,Trigger)</f>
        <v>0.39166666666666666</v>
      </c>
      <c r="AH103" s="112">
        <f t="shared" si="15"/>
        <v>3.5766032249372206E-3</v>
      </c>
      <c r="AI103" s="112">
        <f t="shared" si="16"/>
        <v>3.552818365477568E-3</v>
      </c>
      <c r="AJ103" s="112">
        <f t="shared" si="17"/>
        <v>3.5514789473592482E-3</v>
      </c>
    </row>
    <row r="104" spans="14:36" x14ac:dyDescent="0.2">
      <c r="N104" s="85"/>
      <c r="O104" s="85"/>
      <c r="AF104" s="114">
        <f>_xll.qlCalendarAdvance(Calendar,AF103,"1d","mf",,Trigger)</f>
        <v>42739</v>
      </c>
      <c r="AG104" s="100">
        <f>_xll.qlDayCounterYearFraction(DayCounter,SettlementDate,AF104,,,Trigger)</f>
        <v>0.39444444444444443</v>
      </c>
      <c r="AH104" s="112">
        <f t="shared" si="15"/>
        <v>3.5766032249372206E-3</v>
      </c>
      <c r="AI104" s="112">
        <f t="shared" si="16"/>
        <v>3.5533914946211742E-3</v>
      </c>
      <c r="AJ104" s="112">
        <f t="shared" si="17"/>
        <v>3.5520333754014495E-3</v>
      </c>
    </row>
    <row r="105" spans="14:36" x14ac:dyDescent="0.2">
      <c r="N105" s="85"/>
      <c r="O105" s="85"/>
      <c r="AF105" s="114">
        <f>_xll.qlCalendarAdvance(Calendar,AF104,"1d","mf",,Trigger)</f>
        <v>42740</v>
      </c>
      <c r="AG105" s="100">
        <f>_xll.qlDayCounterYearFraction(DayCounter,SettlementDate,AF105,,,Trigger)</f>
        <v>0.3972222222222222</v>
      </c>
      <c r="AH105" s="112">
        <f t="shared" si="15"/>
        <v>3.5766032249372206E-3</v>
      </c>
      <c r="AI105" s="112">
        <f t="shared" si="16"/>
        <v>3.55396462376478E-3</v>
      </c>
      <c r="AJ105" s="112">
        <f t="shared" si="17"/>
        <v>3.5525881344365957E-3</v>
      </c>
    </row>
    <row r="106" spans="14:36" x14ac:dyDescent="0.2">
      <c r="N106" s="85"/>
      <c r="O106" s="85"/>
      <c r="AF106" s="114">
        <f>_xll.qlCalendarAdvance(Calendar,AF105,"1d","mf",,Trigger)</f>
        <v>42741</v>
      </c>
      <c r="AG106" s="100">
        <f>_xll.qlDayCounterYearFraction(DayCounter,SettlementDate,AF106,,,Trigger)</f>
        <v>0.4</v>
      </c>
      <c r="AH106" s="112">
        <f t="shared" si="15"/>
        <v>3.5766032249372206E-3</v>
      </c>
      <c r="AI106" s="112">
        <f t="shared" si="16"/>
        <v>3.5545377529083862E-3</v>
      </c>
      <c r="AJ106" s="112">
        <f t="shared" si="17"/>
        <v>3.5531432244646872E-3</v>
      </c>
    </row>
    <row r="107" spans="14:36" x14ac:dyDescent="0.2">
      <c r="N107" s="85"/>
      <c r="O107" s="85"/>
      <c r="AF107" s="114">
        <f>_xll.qlCalendarAdvance(Calendar,AF106,"1d","mf",,Trigger)</f>
        <v>42744</v>
      </c>
      <c r="AG107" s="100">
        <f>_xll.qlDayCounterYearFraction(DayCounter,SettlementDate,AF107,,,Trigger)</f>
        <v>0.40833333333333333</v>
      </c>
      <c r="AH107" s="112">
        <f t="shared" si="15"/>
        <v>3.5766032249372206E-3</v>
      </c>
      <c r="AI107" s="112">
        <f t="shared" si="16"/>
        <v>3.5562571403392048E-3</v>
      </c>
      <c r="AJ107" s="112">
        <f t="shared" si="17"/>
        <v>3.5548104805066339E-3</v>
      </c>
    </row>
    <row r="108" spans="14:36" x14ac:dyDescent="0.2">
      <c r="N108" s="85"/>
      <c r="O108" s="85"/>
      <c r="AF108" s="114">
        <f>_xll.qlCalendarAdvance(Calendar,AF107,"1d","mf",,Trigger)</f>
        <v>42745</v>
      </c>
      <c r="AG108" s="100">
        <f>_xll.qlDayCounterYearFraction(DayCounter,SettlementDate,AF108,,,Trigger)</f>
        <v>0.41111111111111109</v>
      </c>
      <c r="AH108" s="112">
        <f t="shared" si="15"/>
        <v>3.5766032249372206E-3</v>
      </c>
      <c r="AI108" s="112">
        <f t="shared" si="16"/>
        <v>3.5568302694828106E-3</v>
      </c>
      <c r="AJ108" s="112">
        <f t="shared" si="17"/>
        <v>3.5553668945065061E-3</v>
      </c>
    </row>
    <row r="109" spans="14:36" x14ac:dyDescent="0.2">
      <c r="N109" s="85"/>
      <c r="O109" s="85"/>
      <c r="AF109" s="114">
        <f>_xll.qlCalendarAdvance(Calendar,AF108,"1d","mf",,Trigger)</f>
        <v>42746</v>
      </c>
      <c r="AG109" s="100">
        <f>_xll.qlDayCounterYearFraction(DayCounter,SettlementDate,AF109,,,Trigger)</f>
        <v>0.41388888888888886</v>
      </c>
      <c r="AH109" s="112">
        <f t="shared" si="15"/>
        <v>3.5766032249372206E-3</v>
      </c>
      <c r="AI109" s="112">
        <f t="shared" si="16"/>
        <v>3.5574033986264168E-3</v>
      </c>
      <c r="AJ109" s="112">
        <f t="shared" si="17"/>
        <v>3.5559236394993241E-3</v>
      </c>
    </row>
    <row r="110" spans="14:36" x14ac:dyDescent="0.2">
      <c r="N110" s="85"/>
      <c r="O110" s="85"/>
      <c r="AF110" s="114">
        <f>_xll.qlCalendarAdvance(Calendar,AF109,"1d","mf",,Trigger)</f>
        <v>42747</v>
      </c>
      <c r="AG110" s="100">
        <f>_xll.qlDayCounterYearFraction(DayCounter,SettlementDate,AF110,,,Trigger)</f>
        <v>0.41666666666666669</v>
      </c>
      <c r="AH110" s="112">
        <f t="shared" si="15"/>
        <v>3.5766032249372206E-3</v>
      </c>
      <c r="AI110" s="112">
        <f t="shared" si="16"/>
        <v>3.557976527770023E-3</v>
      </c>
      <c r="AJ110" s="112">
        <f t="shared" si="17"/>
        <v>3.5564807154850869E-3</v>
      </c>
    </row>
    <row r="111" spans="14:36" x14ac:dyDescent="0.2">
      <c r="N111" s="85"/>
      <c r="O111" s="85"/>
      <c r="AF111" s="114">
        <f>_xll.qlCalendarAdvance(Calendar,AF110,"1d","mf",,Trigger)</f>
        <v>42748</v>
      </c>
      <c r="AG111" s="100">
        <f>_xll.qlDayCounterYearFraction(DayCounter,SettlementDate,AF111,,,Trigger)</f>
        <v>0.41944444444444445</v>
      </c>
      <c r="AH111" s="112">
        <f t="shared" si="15"/>
        <v>3.5766032249372206E-3</v>
      </c>
      <c r="AI111" s="112">
        <f t="shared" si="16"/>
        <v>3.5585496569136292E-3</v>
      </c>
      <c r="AJ111" s="112">
        <f t="shared" si="17"/>
        <v>3.557038122463795E-3</v>
      </c>
    </row>
    <row r="112" spans="14:36" x14ac:dyDescent="0.2">
      <c r="N112" s="85"/>
      <c r="O112" s="85"/>
      <c r="AF112" s="114">
        <f>_xll.qlCalendarAdvance(Calendar,AF111,"1d","mf",,Trigger)</f>
        <v>42751</v>
      </c>
      <c r="AG112" s="100">
        <f>_xll.qlDayCounterYearFraction(DayCounter,SettlementDate,AF112,,,Trigger)</f>
        <v>0.42777777777777776</v>
      </c>
      <c r="AH112" s="112">
        <f t="shared" si="15"/>
        <v>3.5766032249372206E-3</v>
      </c>
      <c r="AI112" s="112">
        <f t="shared" si="16"/>
        <v>3.5602690443444474E-3</v>
      </c>
      <c r="AJ112" s="112">
        <f t="shared" si="17"/>
        <v>3.558712329357591E-3</v>
      </c>
    </row>
    <row r="113" spans="14:36" x14ac:dyDescent="0.2">
      <c r="N113" s="85"/>
      <c r="O113" s="85"/>
      <c r="AF113" s="114">
        <f>_xll.qlCalendarAdvance(Calendar,AF112,"1d","mf",,Trigger)</f>
        <v>42752</v>
      </c>
      <c r="AG113" s="100">
        <f>_xll.qlDayCounterYearFraction(DayCounter,SettlementDate,AF113,,,Trigger)</f>
        <v>0.43055555555555558</v>
      </c>
      <c r="AH113" s="112">
        <f t="shared" si="15"/>
        <v>3.5766032249372206E-3</v>
      </c>
      <c r="AI113" s="112">
        <f t="shared" si="16"/>
        <v>3.5608421734880536E-3</v>
      </c>
      <c r="AJ113" s="112">
        <f t="shared" si="17"/>
        <v>3.5592710603080803E-3</v>
      </c>
    </row>
    <row r="114" spans="14:36" x14ac:dyDescent="0.2">
      <c r="N114" s="85"/>
      <c r="O114" s="85"/>
      <c r="AF114" s="114">
        <f>_xll.qlCalendarAdvance(Calendar,AF113,"1d","mf",,Trigger)</f>
        <v>42753</v>
      </c>
      <c r="AG114" s="100">
        <f>_xll.qlDayCounterYearFraction(DayCounter,SettlementDate,AF114,,,Trigger)</f>
        <v>0.43333333333333335</v>
      </c>
      <c r="AH114" s="112">
        <f t="shared" si="15"/>
        <v>3.5766032249372206E-3</v>
      </c>
      <c r="AI114" s="112">
        <f t="shared" si="16"/>
        <v>3.5614153026316598E-3</v>
      </c>
      <c r="AJ114" s="112">
        <f t="shared" si="17"/>
        <v>3.5598301222515144E-3</v>
      </c>
    </row>
    <row r="115" spans="14:36" x14ac:dyDescent="0.2">
      <c r="N115" s="85"/>
      <c r="O115" s="85"/>
      <c r="AF115" s="114">
        <f>_xll.qlCalendarAdvance(Calendar,AF114,"1d","mf",,Trigger)</f>
        <v>42754</v>
      </c>
      <c r="AG115" s="100">
        <f>_xll.qlDayCounterYearFraction(DayCounter,SettlementDate,AF115,,,Trigger)</f>
        <v>0.43611111111111112</v>
      </c>
      <c r="AH115" s="112">
        <f t="shared" si="15"/>
        <v>3.5766032249372206E-3</v>
      </c>
      <c r="AI115" s="112">
        <f t="shared" si="16"/>
        <v>3.561988431775266E-3</v>
      </c>
      <c r="AJ115" s="112">
        <f t="shared" si="17"/>
        <v>3.5603895151878938E-3</v>
      </c>
    </row>
    <row r="116" spans="14:36" x14ac:dyDescent="0.2">
      <c r="N116" s="85"/>
      <c r="O116" s="85"/>
      <c r="AF116" s="114">
        <f>_xll.qlCalendarAdvance(Calendar,AF115,"1d","mf",,Trigger)</f>
        <v>42755</v>
      </c>
      <c r="AG116" s="100">
        <f>_xll.qlDayCounterYearFraction(DayCounter,SettlementDate,AF116,,,Trigger)</f>
        <v>0.43888888888888888</v>
      </c>
      <c r="AH116" s="112">
        <f t="shared" si="15"/>
        <v>3.5766032249372206E-3</v>
      </c>
      <c r="AI116" s="112">
        <f t="shared" si="16"/>
        <v>3.5625615609188718E-3</v>
      </c>
      <c r="AJ116" s="112">
        <f t="shared" si="17"/>
        <v>3.5609492391172185E-3</v>
      </c>
    </row>
    <row r="117" spans="14:36" x14ac:dyDescent="0.2">
      <c r="N117" s="85"/>
      <c r="O117" s="85"/>
      <c r="AF117" s="114">
        <f>_xll.qlCalendarAdvance(Calendar,AF116,"1d","mf",,Trigger)</f>
        <v>42758</v>
      </c>
      <c r="AG117" s="100">
        <f>_xll.qlDayCounterYearFraction(DayCounter,SettlementDate,AF117,,,Trigger)</f>
        <v>0.44722222222222224</v>
      </c>
      <c r="AH117" s="112">
        <f t="shared" si="15"/>
        <v>3.5766032249372206E-3</v>
      </c>
      <c r="AI117" s="112">
        <f t="shared" si="16"/>
        <v>3.5642809483496904E-3</v>
      </c>
      <c r="AJ117" s="112">
        <f t="shared" si="17"/>
        <v>3.562630396862864E-3</v>
      </c>
    </row>
    <row r="118" spans="14:36" x14ac:dyDescent="0.2">
      <c r="N118" s="85"/>
      <c r="O118" s="85"/>
      <c r="AF118" s="114">
        <f>_xll.qlCalendarAdvance(Calendar,AF117,"1d","mf",,Trigger)</f>
        <v>42759</v>
      </c>
      <c r="AG118" s="100">
        <f>_xll.qlDayCounterYearFraction(DayCounter,SettlementDate,AF118,,,Trigger)</f>
        <v>0.45</v>
      </c>
      <c r="AH118" s="112">
        <f t="shared" si="15"/>
        <v>3.5766032249372206E-3</v>
      </c>
      <c r="AI118" s="112">
        <f t="shared" si="16"/>
        <v>3.5648540774932966E-3</v>
      </c>
      <c r="AJ118" s="112">
        <f t="shared" si="17"/>
        <v>3.5631914447639703E-3</v>
      </c>
    </row>
    <row r="119" spans="14:36" x14ac:dyDescent="0.2">
      <c r="N119" s="86"/>
      <c r="O119" s="85"/>
      <c r="AF119" s="114">
        <f>_xll.qlCalendarAdvance(Calendar,AF118,"1d","mf",,Trigger)</f>
        <v>42760</v>
      </c>
      <c r="AG119" s="100">
        <f>_xll.qlDayCounterYearFraction(DayCounter,SettlementDate,AF119,,,Trigger)</f>
        <v>0.45277777777777778</v>
      </c>
      <c r="AH119" s="112">
        <f t="shared" si="15"/>
        <v>3.5766032249372206E-3</v>
      </c>
      <c r="AI119" s="112">
        <f t="shared" si="16"/>
        <v>3.5654272066369024E-3</v>
      </c>
      <c r="AJ119" s="112">
        <f t="shared" si="17"/>
        <v>3.563752823658021E-3</v>
      </c>
    </row>
    <row r="120" spans="14:36" x14ac:dyDescent="0.2">
      <c r="N120" s="86"/>
      <c r="O120" s="85"/>
      <c r="AF120" s="114">
        <f>_xll.qlCalendarAdvance(Calendar,AF119,"1d","mf",,Trigger)</f>
        <v>42761</v>
      </c>
      <c r="AG120" s="100">
        <f>_xll.qlDayCounterYearFraction(DayCounter,SettlementDate,AF120,,,Trigger)</f>
        <v>0.45555555555555555</v>
      </c>
      <c r="AH120" s="112">
        <f t="shared" si="15"/>
        <v>3.5766032249372206E-3</v>
      </c>
      <c r="AI120" s="112">
        <f t="shared" si="16"/>
        <v>3.5660003357805086E-3</v>
      </c>
      <c r="AJ120" s="112">
        <f t="shared" si="17"/>
        <v>3.564314533545017E-3</v>
      </c>
    </row>
    <row r="121" spans="14:36" x14ac:dyDescent="0.2">
      <c r="N121" s="86"/>
      <c r="O121" s="85"/>
      <c r="AF121" s="114">
        <f>_xll.qlCalendarAdvance(Calendar,AF120,"1d","mf",,Trigger)</f>
        <v>42762</v>
      </c>
      <c r="AG121" s="100">
        <f>_xll.qlDayCounterYearFraction(DayCounter,SettlementDate,AF121,,,Trigger)</f>
        <v>0.45833333333333331</v>
      </c>
      <c r="AH121" s="112">
        <f t="shared" si="15"/>
        <v>3.5766032249372206E-3</v>
      </c>
      <c r="AI121" s="112">
        <f t="shared" si="16"/>
        <v>3.5665734649241148E-3</v>
      </c>
      <c r="AJ121" s="112">
        <f t="shared" si="17"/>
        <v>3.5648765744249584E-3</v>
      </c>
    </row>
    <row r="122" spans="14:36" x14ac:dyDescent="0.2">
      <c r="N122" s="86"/>
      <c r="O122" s="85"/>
      <c r="AF122" s="114">
        <f>_xll.qlCalendarAdvance(Calendar,AF121,"1d","mf",,Trigger)</f>
        <v>42765</v>
      </c>
      <c r="AG122" s="100">
        <f>_xll.qlDayCounterYearFraction(DayCounter,SettlementDate,AF122,,,Trigger)</f>
        <v>0.46666666666666667</v>
      </c>
      <c r="AH122" s="112">
        <f t="shared" si="15"/>
        <v>3.5766032249372206E-3</v>
      </c>
      <c r="AI122" s="112">
        <f t="shared" si="16"/>
        <v>3.568292852354933E-3</v>
      </c>
      <c r="AJ122" s="112">
        <f t="shared" si="17"/>
        <v>3.5665646830224536E-3</v>
      </c>
    </row>
    <row r="123" spans="14:36" x14ac:dyDescent="0.2">
      <c r="N123" s="86"/>
      <c r="O123" s="85"/>
      <c r="AF123" s="114">
        <f>_xll.qlCalendarAdvance(Calendar,AF122,"1d","mf",,Trigger)</f>
        <v>42766</v>
      </c>
      <c r="AG123" s="100">
        <f>_xll.qlDayCounterYearFraction(DayCounter,SettlementDate,AF123,,,Trigger)</f>
        <v>0.46944444444444444</v>
      </c>
      <c r="AH123" s="112">
        <f t="shared" si="15"/>
        <v>3.5766032249372206E-3</v>
      </c>
      <c r="AI123" s="112">
        <f t="shared" si="16"/>
        <v>3.5688659814985392E-3</v>
      </c>
      <c r="AJ123" s="112">
        <f t="shared" si="17"/>
        <v>3.5671280478741761E-3</v>
      </c>
    </row>
    <row r="124" spans="14:36" x14ac:dyDescent="0.2">
      <c r="N124" s="86"/>
      <c r="O124" s="85"/>
      <c r="AF124" s="114">
        <f>_xll.qlCalendarAdvance(Calendar,AF123,"1d","mf",,Trigger)</f>
        <v>42767</v>
      </c>
      <c r="AG124" s="100">
        <f>_xll.qlDayCounterYearFraction(DayCounter,SettlementDate,AF124,,,Trigger)</f>
        <v>0.47222222222222221</v>
      </c>
      <c r="AH124" s="112">
        <f t="shared" si="15"/>
        <v>3.5766032249372206E-3</v>
      </c>
      <c r="AI124" s="112">
        <f>$W$10+$W$9*AG124</f>
        <v>3.5694391106421454E-3</v>
      </c>
      <c r="AJ124" s="112">
        <f>($W$5+$W$4*AG124+$W$3*AG124^2)</f>
        <v>3.5676917437188435E-3</v>
      </c>
    </row>
    <row r="125" spans="14:36" x14ac:dyDescent="0.2">
      <c r="N125" s="86"/>
      <c r="O125" s="86"/>
      <c r="AF125" s="114">
        <f>_xll.qlCalendarAdvance(Calendar,AF124,"1d","mf",,Trigger)</f>
        <v>42768</v>
      </c>
      <c r="AG125" s="100">
        <f>_xll.qlDayCounterYearFraction(DayCounter,SettlementDate,AF125,,,Trigger)</f>
        <v>0.47499999999999998</v>
      </c>
      <c r="AH125" s="112">
        <f t="shared" si="15"/>
        <v>3.5766032249372206E-3</v>
      </c>
      <c r="AI125" s="112">
        <f t="shared" ref="AI125:AI188" si="18">$W$10+$W$9*AG125</f>
        <v>3.5700122397857516E-3</v>
      </c>
      <c r="AJ125" s="112">
        <f t="shared" ref="AJ125:AJ188" si="19">($W$5+$W$4*AG125+$W$3*AG125^2)</f>
        <v>3.5682557705564561E-3</v>
      </c>
    </row>
    <row r="126" spans="14:36" x14ac:dyDescent="0.2">
      <c r="N126" s="86"/>
      <c r="O126" s="86"/>
      <c r="AF126" s="114">
        <f>_xll.qlCalendarAdvance(Calendar,AF125,"1d","mf",,Trigger)</f>
        <v>42769</v>
      </c>
      <c r="AG126" s="100">
        <f>_xll.qlDayCounterYearFraction(DayCounter,SettlementDate,AF126,,,Trigger)</f>
        <v>0.4777777777777778</v>
      </c>
      <c r="AH126" s="112">
        <f t="shared" si="15"/>
        <v>3.5766032249372206E-3</v>
      </c>
      <c r="AI126" s="112">
        <f t="shared" si="18"/>
        <v>3.5705853689293578E-3</v>
      </c>
      <c r="AJ126" s="112">
        <f t="shared" si="19"/>
        <v>3.568820128387014E-3</v>
      </c>
    </row>
    <row r="127" spans="14:36" x14ac:dyDescent="0.2">
      <c r="N127" s="86"/>
      <c r="O127" s="86"/>
      <c r="AF127" s="114">
        <f>_xll.qlCalendarAdvance(Calendar,AF126,"1d","mf",,Trigger)</f>
        <v>42772</v>
      </c>
      <c r="AG127" s="100">
        <f>_xll.qlDayCounterYearFraction(DayCounter,SettlementDate,AF127,,,Trigger)</f>
        <v>0.4861111111111111</v>
      </c>
      <c r="AH127" s="112">
        <f t="shared" si="15"/>
        <v>3.5766032249372206E-3</v>
      </c>
      <c r="AI127" s="112">
        <f t="shared" si="18"/>
        <v>3.572304756360176E-3</v>
      </c>
      <c r="AJ127" s="112">
        <f t="shared" si="19"/>
        <v>3.5705151878363591E-3</v>
      </c>
    </row>
    <row r="128" spans="14:36" x14ac:dyDescent="0.2">
      <c r="N128" s="86"/>
      <c r="O128" s="86"/>
      <c r="AF128" s="114">
        <f>_xll.qlCalendarAdvance(Calendar,AF127,"1d","mf",,Trigger)</f>
        <v>42773</v>
      </c>
      <c r="AG128" s="100">
        <f>_xll.qlDayCounterYearFraction(DayCounter,SettlementDate,AF128,,,Trigger)</f>
        <v>0.48888888888888887</v>
      </c>
      <c r="AH128" s="112">
        <f t="shared" si="15"/>
        <v>3.5766032249372206E-3</v>
      </c>
      <c r="AI128" s="112">
        <f t="shared" si="18"/>
        <v>3.5728778855037822E-3</v>
      </c>
      <c r="AJ128" s="112">
        <f t="shared" si="19"/>
        <v>3.5710808696386978E-3</v>
      </c>
    </row>
    <row r="129" spans="14:36" x14ac:dyDescent="0.2">
      <c r="N129" s="86"/>
      <c r="O129" s="86"/>
      <c r="AF129" s="114">
        <f>_xll.qlCalendarAdvance(Calendar,AF128,"1d","mf",,Trigger)</f>
        <v>42774</v>
      </c>
      <c r="AG129" s="100">
        <f>_xll.qlDayCounterYearFraction(DayCounter,SettlementDate,AF129,,,Trigger)</f>
        <v>0.49166666666666664</v>
      </c>
      <c r="AH129" s="112">
        <f t="shared" si="15"/>
        <v>3.5766032249372206E-3</v>
      </c>
      <c r="AI129" s="112">
        <f t="shared" si="18"/>
        <v>3.5734510146473884E-3</v>
      </c>
      <c r="AJ129" s="112">
        <f t="shared" si="19"/>
        <v>3.5716468824339822E-3</v>
      </c>
    </row>
    <row r="130" spans="14:36" x14ac:dyDescent="0.2">
      <c r="N130" s="86"/>
      <c r="O130" s="86"/>
      <c r="AF130" s="114">
        <f>_xll.qlCalendarAdvance(Calendar,AF129,"1d","mf",,Trigger)</f>
        <v>42775</v>
      </c>
      <c r="AG130" s="100">
        <f>_xll.qlDayCounterYearFraction(DayCounter,SettlementDate,AF130,,,Trigger)</f>
        <v>0.49444444444444446</v>
      </c>
      <c r="AH130" s="112">
        <f t="shared" si="15"/>
        <v>3.5766032249372206E-3</v>
      </c>
      <c r="AI130" s="112">
        <f t="shared" si="18"/>
        <v>3.5740241437909942E-3</v>
      </c>
      <c r="AJ130" s="112">
        <f t="shared" si="19"/>
        <v>3.5722132262222114E-3</v>
      </c>
    </row>
    <row r="131" spans="14:36" x14ac:dyDescent="0.2">
      <c r="N131" s="86"/>
      <c r="O131" s="86"/>
      <c r="AF131" s="114">
        <f>_xll.qlCalendarAdvance(Calendar,AF130,"1d","mf",,Trigger)</f>
        <v>42776</v>
      </c>
      <c r="AG131" s="100">
        <f>_xll.qlDayCounterYearFraction(DayCounter,SettlementDate,AF131,,,Trigger)</f>
        <v>0.49722222222222223</v>
      </c>
      <c r="AH131" s="112">
        <f t="shared" ref="AH131:AH194" si="20">$W$13</f>
        <v>3.5766032249372206E-3</v>
      </c>
      <c r="AI131" s="112">
        <f t="shared" si="18"/>
        <v>3.5745972729346004E-3</v>
      </c>
      <c r="AJ131" s="112">
        <f t="shared" si="19"/>
        <v>3.5727799010033855E-3</v>
      </c>
    </row>
    <row r="132" spans="14:36" x14ac:dyDescent="0.2">
      <c r="N132" s="86"/>
      <c r="O132" s="86"/>
      <c r="AF132" s="114">
        <f>_xll.qlCalendarAdvance(Calendar,AF131,"1d","mf",,Trigger)</f>
        <v>42779</v>
      </c>
      <c r="AG132" s="100">
        <f>_xll.qlDayCounterYearFraction(DayCounter,SettlementDate,AF132,,,Trigger)</f>
        <v>0.50555555555555554</v>
      </c>
      <c r="AH132" s="112">
        <f t="shared" si="20"/>
        <v>3.5766032249372206E-3</v>
      </c>
      <c r="AI132" s="112">
        <f t="shared" si="18"/>
        <v>3.576316660365419E-3</v>
      </c>
      <c r="AJ132" s="112">
        <f t="shared" si="19"/>
        <v>3.5744819113045804E-3</v>
      </c>
    </row>
    <row r="133" spans="14:36" x14ac:dyDescent="0.2">
      <c r="N133" s="86"/>
      <c r="O133" s="86"/>
      <c r="AF133" s="114">
        <f>_xll.qlCalendarAdvance(Calendar,AF132,"1d","mf",,Trigger)</f>
        <v>42780</v>
      </c>
      <c r="AG133" s="100">
        <f>_xll.qlDayCounterYearFraction(DayCounter,SettlementDate,AF133,,,Trigger)</f>
        <v>0.5083333333333333</v>
      </c>
      <c r="AH133" s="112">
        <f t="shared" si="20"/>
        <v>3.5766032249372206E-3</v>
      </c>
      <c r="AI133" s="112">
        <f t="shared" si="18"/>
        <v>3.5768897895090248E-3</v>
      </c>
      <c r="AJ133" s="112">
        <f t="shared" si="19"/>
        <v>3.5750499100575357E-3</v>
      </c>
    </row>
    <row r="134" spans="14:36" x14ac:dyDescent="0.2">
      <c r="N134" s="86"/>
      <c r="O134" s="86"/>
      <c r="AF134" s="114">
        <f>_xll.qlCalendarAdvance(Calendar,AF133,"1d","mf",,Trigger)</f>
        <v>42781</v>
      </c>
      <c r="AG134" s="100">
        <f>_xll.qlDayCounterYearFraction(DayCounter,SettlementDate,AF134,,,Trigger)</f>
        <v>0.51111111111111107</v>
      </c>
      <c r="AH134" s="112">
        <f t="shared" si="20"/>
        <v>3.5766032249372206E-3</v>
      </c>
      <c r="AI134" s="112">
        <f t="shared" si="18"/>
        <v>3.577462918652631E-3</v>
      </c>
      <c r="AJ134" s="112">
        <f t="shared" si="19"/>
        <v>3.5756182398034367E-3</v>
      </c>
    </row>
    <row r="135" spans="14:36" x14ac:dyDescent="0.2">
      <c r="O135" s="86"/>
      <c r="AF135" s="114">
        <f>_xll.qlCalendarAdvance(Calendar,AF134,"1d","mf",,Trigger)</f>
        <v>42782</v>
      </c>
      <c r="AG135" s="100">
        <f>_xll.qlDayCounterYearFraction(DayCounter,SettlementDate,AF135,,,Trigger)</f>
        <v>0.51388888888888884</v>
      </c>
      <c r="AH135" s="112">
        <f t="shared" si="20"/>
        <v>3.5766032249372206E-3</v>
      </c>
      <c r="AI135" s="112">
        <f t="shared" si="18"/>
        <v>3.5780360477962372E-3</v>
      </c>
      <c r="AJ135" s="112">
        <f t="shared" si="19"/>
        <v>3.5761869005422825E-3</v>
      </c>
    </row>
    <row r="136" spans="14:36" x14ac:dyDescent="0.2">
      <c r="O136" s="86"/>
      <c r="AF136" s="114">
        <f>_xll.qlCalendarAdvance(Calendar,AF135,"1d","mf",,Trigger)</f>
        <v>42783</v>
      </c>
      <c r="AG136" s="100">
        <f>_xll.qlDayCounterYearFraction(DayCounter,SettlementDate,AF136,,,Trigger)</f>
        <v>0.51666666666666672</v>
      </c>
      <c r="AH136" s="112">
        <f t="shared" si="20"/>
        <v>3.5766032249372206E-3</v>
      </c>
      <c r="AI136" s="112">
        <f t="shared" si="18"/>
        <v>3.5786091769398434E-3</v>
      </c>
      <c r="AJ136" s="112">
        <f t="shared" si="19"/>
        <v>3.5767558922740732E-3</v>
      </c>
    </row>
    <row r="137" spans="14:36" x14ac:dyDescent="0.2">
      <c r="O137" s="86"/>
      <c r="AF137" s="114">
        <f>_xll.qlCalendarAdvance(Calendar,AF136,"1d","mf",,Trigger)</f>
        <v>42786</v>
      </c>
      <c r="AG137" s="100">
        <f>_xll.qlDayCounterYearFraction(DayCounter,SettlementDate,AF137,,,Trigger)</f>
        <v>0.52500000000000002</v>
      </c>
      <c r="AH137" s="112">
        <f t="shared" si="20"/>
        <v>3.5766032249372206E-3</v>
      </c>
      <c r="AI137" s="112">
        <f t="shared" si="18"/>
        <v>3.5803285643706616E-3</v>
      </c>
      <c r="AJ137" s="112">
        <f t="shared" si="19"/>
        <v>3.5784648534271176E-3</v>
      </c>
    </row>
    <row r="138" spans="14:36" x14ac:dyDescent="0.2">
      <c r="O138" s="86"/>
      <c r="AF138" s="114">
        <f>_xll.qlCalendarAdvance(Calendar,AF137,"1d","mf",,Trigger)</f>
        <v>42787</v>
      </c>
      <c r="AG138" s="100">
        <f>_xll.qlDayCounterYearFraction(DayCounter,SettlementDate,AF138,,,Trigger)</f>
        <v>0.52777777777777779</v>
      </c>
      <c r="AH138" s="112">
        <f t="shared" si="20"/>
        <v>3.5766032249372206E-3</v>
      </c>
      <c r="AI138" s="112">
        <f t="shared" si="18"/>
        <v>3.5809016935142678E-3</v>
      </c>
      <c r="AJ138" s="112">
        <f t="shared" si="19"/>
        <v>3.5790351691306894E-3</v>
      </c>
    </row>
    <row r="139" spans="14:36" x14ac:dyDescent="0.2">
      <c r="O139" s="86"/>
      <c r="AF139" s="114">
        <f>_xll.qlCalendarAdvance(Calendar,AF138,"1d","mf",,Trigger)</f>
        <v>42788</v>
      </c>
      <c r="AG139" s="100">
        <f>_xll.qlDayCounterYearFraction(DayCounter,SettlementDate,AF139,,,Trigger)</f>
        <v>0.53055555555555556</v>
      </c>
      <c r="AH139" s="112">
        <f t="shared" si="20"/>
        <v>3.5766032249372206E-3</v>
      </c>
      <c r="AI139" s="112">
        <f t="shared" si="18"/>
        <v>3.581474822657874E-3</v>
      </c>
      <c r="AJ139" s="112">
        <f t="shared" si="19"/>
        <v>3.5796058158272066E-3</v>
      </c>
    </row>
    <row r="140" spans="14:36" x14ac:dyDescent="0.2">
      <c r="O140" s="86"/>
      <c r="AF140" s="114">
        <f>_xll.qlCalendarAdvance(Calendar,AF139,"1d","mf",,Trigger)</f>
        <v>42789</v>
      </c>
      <c r="AG140" s="100">
        <f>_xll.qlDayCounterYearFraction(DayCounter,SettlementDate,AF140,,,Trigger)</f>
        <v>0.53333333333333333</v>
      </c>
      <c r="AH140" s="112">
        <f t="shared" si="20"/>
        <v>3.5766032249372206E-3</v>
      </c>
      <c r="AI140" s="112">
        <f t="shared" si="18"/>
        <v>3.5820479518014802E-3</v>
      </c>
      <c r="AJ140" s="112">
        <f t="shared" si="19"/>
        <v>3.5801767935166695E-3</v>
      </c>
    </row>
    <row r="141" spans="14:36" x14ac:dyDescent="0.2">
      <c r="AF141" s="114">
        <f>_xll.qlCalendarAdvance(Calendar,AF140,"1d","mf",,Trigger)</f>
        <v>42790</v>
      </c>
      <c r="AG141" s="100">
        <f>_xll.qlDayCounterYearFraction(DayCounter,SettlementDate,AF141,,,Trigger)</f>
        <v>0.53611111111111109</v>
      </c>
      <c r="AH141" s="112">
        <f t="shared" si="20"/>
        <v>3.5766032249372206E-3</v>
      </c>
      <c r="AI141" s="112">
        <f t="shared" si="18"/>
        <v>3.5826210809450859E-3</v>
      </c>
      <c r="AJ141" s="112">
        <f t="shared" si="19"/>
        <v>3.5807481021990768E-3</v>
      </c>
    </row>
    <row r="142" spans="14:36" x14ac:dyDescent="0.2">
      <c r="AF142" s="114">
        <f>_xll.qlCalendarAdvance(Calendar,AF141,"1d","mf",,Trigger)</f>
        <v>42793</v>
      </c>
      <c r="AG142" s="100">
        <f>_xll.qlDayCounterYearFraction(DayCounter,SettlementDate,AF142,,,Trigger)</f>
        <v>0.5444444444444444</v>
      </c>
      <c r="AH142" s="112">
        <f t="shared" si="20"/>
        <v>3.5766032249372206E-3</v>
      </c>
      <c r="AI142" s="112">
        <f t="shared" si="18"/>
        <v>3.5843404683759046E-3</v>
      </c>
      <c r="AJ142" s="112">
        <f t="shared" si="19"/>
        <v>3.5824640142039709E-3</v>
      </c>
    </row>
    <row r="143" spans="14:36" x14ac:dyDescent="0.2">
      <c r="AF143" s="114">
        <f>_xll.qlCalendarAdvance(Calendar,AF142,"1d","mf",,Trigger)</f>
        <v>42794</v>
      </c>
      <c r="AG143" s="100">
        <f>_xll.qlDayCounterYearFraction(DayCounter,SettlementDate,AF143,,,Trigger)</f>
        <v>0.54722222222222228</v>
      </c>
      <c r="AH143" s="112">
        <f t="shared" si="20"/>
        <v>3.5766032249372206E-3</v>
      </c>
      <c r="AI143" s="112">
        <f t="shared" si="18"/>
        <v>3.5849135975195108E-3</v>
      </c>
      <c r="AJ143" s="112">
        <f t="shared" si="19"/>
        <v>3.5830366468581594E-3</v>
      </c>
    </row>
    <row r="144" spans="14:36" x14ac:dyDescent="0.2">
      <c r="AF144" s="114">
        <f>_xll.qlCalendarAdvance(Calendar,AF143,"1d","mf",,Trigger)</f>
        <v>42795</v>
      </c>
      <c r="AG144" s="100">
        <f>_xll.qlDayCounterYearFraction(DayCounter,SettlementDate,AF144,,,Trigger)</f>
        <v>0.55000000000000004</v>
      </c>
      <c r="AH144" s="112">
        <f t="shared" si="20"/>
        <v>3.5766032249372206E-3</v>
      </c>
      <c r="AI144" s="112">
        <f t="shared" si="18"/>
        <v>3.5854867266631165E-3</v>
      </c>
      <c r="AJ144" s="112">
        <f t="shared" si="19"/>
        <v>3.5836096105052932E-3</v>
      </c>
    </row>
    <row r="145" spans="32:36" x14ac:dyDescent="0.2">
      <c r="AF145" s="114">
        <f>_xll.qlCalendarAdvance(Calendar,AF144,"1d","mf",,Trigger)</f>
        <v>42796</v>
      </c>
      <c r="AG145" s="100">
        <f>_xll.qlDayCounterYearFraction(DayCounter,SettlementDate,AF145,,,Trigger)</f>
        <v>0.55277777777777781</v>
      </c>
      <c r="AH145" s="112">
        <f t="shared" si="20"/>
        <v>3.5766032249372206E-3</v>
      </c>
      <c r="AI145" s="112">
        <f t="shared" si="18"/>
        <v>3.5860598558067227E-3</v>
      </c>
      <c r="AJ145" s="112">
        <f t="shared" si="19"/>
        <v>3.5841829051453723E-3</v>
      </c>
    </row>
    <row r="146" spans="32:36" x14ac:dyDescent="0.2">
      <c r="AF146" s="114">
        <f>_xll.qlCalendarAdvance(Calendar,AF145,"1d","mf",,Trigger)</f>
        <v>42797</v>
      </c>
      <c r="AG146" s="100">
        <f>_xll.qlDayCounterYearFraction(DayCounter,SettlementDate,AF146,,,Trigger)</f>
        <v>0.55555555555555558</v>
      </c>
      <c r="AH146" s="112">
        <f t="shared" si="20"/>
        <v>3.5766032249372206E-3</v>
      </c>
      <c r="AI146" s="112">
        <f t="shared" si="18"/>
        <v>3.586632984950329E-3</v>
      </c>
      <c r="AJ146" s="112">
        <f t="shared" si="19"/>
        <v>3.5847565307783966E-3</v>
      </c>
    </row>
    <row r="147" spans="32:36" x14ac:dyDescent="0.2">
      <c r="AF147" s="114">
        <f>_xll.qlCalendarAdvance(Calendar,AF146,"1d","mf",,Trigger)</f>
        <v>42800</v>
      </c>
      <c r="AG147" s="100">
        <f>_xll.qlDayCounterYearFraction(DayCounter,SettlementDate,AF147,,,Trigger)</f>
        <v>0.56388888888888888</v>
      </c>
      <c r="AH147" s="112">
        <f t="shared" si="20"/>
        <v>3.5766032249372206E-3</v>
      </c>
      <c r="AI147" s="112">
        <f t="shared" si="18"/>
        <v>3.5883523723811471E-3</v>
      </c>
      <c r="AJ147" s="112">
        <f t="shared" si="19"/>
        <v>3.5864793936351402E-3</v>
      </c>
    </row>
    <row r="148" spans="32:36" x14ac:dyDescent="0.2">
      <c r="AF148" s="114">
        <f>_xll.qlCalendarAdvance(Calendar,AF147,"1d","mf",,Trigger)</f>
        <v>42801</v>
      </c>
      <c r="AG148" s="100">
        <f>_xll.qlDayCounterYearFraction(DayCounter,SettlementDate,AF148,,,Trigger)</f>
        <v>0.56666666666666665</v>
      </c>
      <c r="AH148" s="112">
        <f t="shared" si="20"/>
        <v>3.5766032249372206E-3</v>
      </c>
      <c r="AI148" s="112">
        <f t="shared" si="18"/>
        <v>3.5889255015247533E-3</v>
      </c>
      <c r="AJ148" s="112">
        <f t="shared" si="19"/>
        <v>3.5870543432399453E-3</v>
      </c>
    </row>
    <row r="149" spans="32:36" x14ac:dyDescent="0.2">
      <c r="AF149" s="114">
        <f>_xll.qlCalendarAdvance(Calendar,AF148,"1d","mf",,Trigger)</f>
        <v>42802</v>
      </c>
      <c r="AG149" s="100">
        <f>_xll.qlDayCounterYearFraction(DayCounter,SettlementDate,AF149,,,Trigger)</f>
        <v>0.56944444444444442</v>
      </c>
      <c r="AH149" s="112">
        <f t="shared" si="20"/>
        <v>3.5766032249372206E-3</v>
      </c>
      <c r="AI149" s="112">
        <f t="shared" si="18"/>
        <v>3.5894986306683595E-3</v>
      </c>
      <c r="AJ149" s="112">
        <f t="shared" si="19"/>
        <v>3.5876296238376956E-3</v>
      </c>
    </row>
    <row r="150" spans="32:36" x14ac:dyDescent="0.2">
      <c r="AF150" s="114">
        <f>_xll.qlCalendarAdvance(Calendar,AF149,"1d","mf",,Trigger)</f>
        <v>42803</v>
      </c>
      <c r="AG150" s="100">
        <f>_xll.qlDayCounterYearFraction(DayCounter,SettlementDate,AF150,,,Trigger)</f>
        <v>0.57222222222222219</v>
      </c>
      <c r="AH150" s="112">
        <f t="shared" si="20"/>
        <v>3.5766032249372206E-3</v>
      </c>
      <c r="AI150" s="112">
        <f t="shared" si="18"/>
        <v>3.5900717598119657E-3</v>
      </c>
      <c r="AJ150" s="112">
        <f t="shared" si="19"/>
        <v>3.5882052354283909E-3</v>
      </c>
    </row>
    <row r="151" spans="32:36" x14ac:dyDescent="0.2">
      <c r="AF151" s="114">
        <f>_xll.qlCalendarAdvance(Calendar,AF150,"1d","mf",,Trigger)</f>
        <v>42804</v>
      </c>
      <c r="AG151" s="100">
        <f>_xll.qlDayCounterYearFraction(DayCounter,SettlementDate,AF151,,,Trigger)</f>
        <v>0.57499999999999996</v>
      </c>
      <c r="AH151" s="112">
        <f t="shared" si="20"/>
        <v>3.5766032249372206E-3</v>
      </c>
      <c r="AI151" s="112">
        <f t="shared" si="18"/>
        <v>3.590644888955572E-3</v>
      </c>
      <c r="AJ151" s="112">
        <f t="shared" si="19"/>
        <v>3.5887811780120323E-3</v>
      </c>
    </row>
    <row r="152" spans="32:36" x14ac:dyDescent="0.2">
      <c r="AF152" s="114">
        <f>_xll.qlCalendarAdvance(Calendar,AF151,"1d","mf",,Trigger)</f>
        <v>42807</v>
      </c>
      <c r="AG152" s="100">
        <f>_xll.qlDayCounterYearFraction(DayCounter,SettlementDate,AF152,,,Trigger)</f>
        <v>0.58333333333333337</v>
      </c>
      <c r="AH152" s="112">
        <f t="shared" si="20"/>
        <v>3.5766032249372206E-3</v>
      </c>
      <c r="AI152" s="112">
        <f t="shared" si="18"/>
        <v>3.5923642763863901E-3</v>
      </c>
      <c r="AJ152" s="112">
        <f t="shared" si="19"/>
        <v>3.5905109917206256E-3</v>
      </c>
    </row>
    <row r="153" spans="32:36" x14ac:dyDescent="0.2">
      <c r="AF153" s="114">
        <f>_xll.qlCalendarAdvance(Calendar,AF152,"1d","mf",,Trigger)</f>
        <v>42808</v>
      </c>
      <c r="AG153" s="100">
        <f>_xll.qlDayCounterYearFraction(DayCounter,SettlementDate,AF153,,,Trigger)</f>
        <v>0.58611111111111114</v>
      </c>
      <c r="AH153" s="112">
        <f t="shared" si="20"/>
        <v>3.5766032249372206E-3</v>
      </c>
      <c r="AI153" s="112">
        <f t="shared" si="18"/>
        <v>3.5929374055299963E-3</v>
      </c>
      <c r="AJ153" s="112">
        <f t="shared" si="19"/>
        <v>3.5910882582760473E-3</v>
      </c>
    </row>
    <row r="154" spans="32:36" x14ac:dyDescent="0.2">
      <c r="AF154" s="114">
        <f>_xll.qlCalendarAdvance(Calendar,AF153,"1d","mf",,Trigger)</f>
        <v>42809</v>
      </c>
      <c r="AG154" s="100">
        <f>_xll.qlDayCounterYearFraction(DayCounter,SettlementDate,AF154,,,Trigger)</f>
        <v>0.58888888888888891</v>
      </c>
      <c r="AH154" s="112">
        <f t="shared" si="20"/>
        <v>3.5766032249372206E-3</v>
      </c>
      <c r="AI154" s="112">
        <f t="shared" si="18"/>
        <v>3.5935105346736025E-3</v>
      </c>
      <c r="AJ154" s="112">
        <f t="shared" si="19"/>
        <v>3.5916658558244139E-3</v>
      </c>
    </row>
    <row r="155" spans="32:36" x14ac:dyDescent="0.2">
      <c r="AF155" s="114">
        <f>_xll.qlCalendarAdvance(Calendar,AF154,"1d","mf",,Trigger)</f>
        <v>42810</v>
      </c>
      <c r="AG155" s="100">
        <f>_xll.qlDayCounterYearFraction(DayCounter,SettlementDate,AF155,,,Trigger)</f>
        <v>0.59166666666666667</v>
      </c>
      <c r="AH155" s="112">
        <f t="shared" si="20"/>
        <v>3.5766032249372206E-3</v>
      </c>
      <c r="AI155" s="112">
        <f t="shared" si="18"/>
        <v>3.5940836638172083E-3</v>
      </c>
      <c r="AJ155" s="112">
        <f t="shared" si="19"/>
        <v>3.5922437843657262E-3</v>
      </c>
    </row>
    <row r="156" spans="32:36" x14ac:dyDescent="0.2">
      <c r="AF156" s="114">
        <f>_xll.qlCalendarAdvance(Calendar,AF155,"1d","mf",,Trigger)</f>
        <v>42811</v>
      </c>
      <c r="AG156" s="100">
        <f>_xll.qlDayCounterYearFraction(DayCounter,SettlementDate,AF156,,,Trigger)</f>
        <v>0.59444444444444444</v>
      </c>
      <c r="AH156" s="112">
        <f t="shared" si="20"/>
        <v>3.5766032249372206E-3</v>
      </c>
      <c r="AI156" s="112">
        <f t="shared" si="18"/>
        <v>3.5946567929608145E-3</v>
      </c>
      <c r="AJ156" s="112">
        <f t="shared" si="19"/>
        <v>3.5928220438999838E-3</v>
      </c>
    </row>
    <row r="157" spans="32:36" x14ac:dyDescent="0.2">
      <c r="AF157" s="114">
        <f>_xll.qlCalendarAdvance(Calendar,AF156,"1d","mf",,Trigger)</f>
        <v>42814</v>
      </c>
      <c r="AG157" s="100">
        <f>_xll.qlDayCounterYearFraction(DayCounter,SettlementDate,AF157,,,Trigger)</f>
        <v>0.60277777777777775</v>
      </c>
      <c r="AH157" s="112">
        <f t="shared" si="20"/>
        <v>3.5766032249372206E-3</v>
      </c>
      <c r="AI157" s="112">
        <f t="shared" si="18"/>
        <v>3.5963761803916331E-3</v>
      </c>
      <c r="AJ157" s="112">
        <f t="shared" si="19"/>
        <v>3.5945588084604269E-3</v>
      </c>
    </row>
    <row r="158" spans="32:36" x14ac:dyDescent="0.2">
      <c r="AF158" s="114">
        <f>_xll.qlCalendarAdvance(Calendar,AF157,"1d","mf",,Trigger)</f>
        <v>42815</v>
      </c>
      <c r="AG158" s="100">
        <f>_xll.qlDayCounterYearFraction(DayCounter,SettlementDate,AF158,,,Trigger)</f>
        <v>0.60555555555555551</v>
      </c>
      <c r="AH158" s="112">
        <f t="shared" si="20"/>
        <v>3.5766032249372206E-3</v>
      </c>
      <c r="AI158" s="112">
        <f t="shared" si="18"/>
        <v>3.5969493095352389E-3</v>
      </c>
      <c r="AJ158" s="112">
        <f t="shared" si="19"/>
        <v>3.5951383919664653E-3</v>
      </c>
    </row>
    <row r="159" spans="32:36" x14ac:dyDescent="0.2">
      <c r="AF159" s="114">
        <f>_xll.qlCalendarAdvance(Calendar,AF158,"1d","mf",,Trigger)</f>
        <v>42816</v>
      </c>
      <c r="AG159" s="100">
        <f>_xll.qlDayCounterYearFraction(DayCounter,SettlementDate,AF159,,,Trigger)</f>
        <v>0.60833333333333328</v>
      </c>
      <c r="AH159" s="112">
        <f t="shared" si="20"/>
        <v>3.5766032249372206E-3</v>
      </c>
      <c r="AI159" s="112">
        <f t="shared" si="18"/>
        <v>3.5975224386788451E-3</v>
      </c>
      <c r="AJ159" s="112">
        <f t="shared" si="19"/>
        <v>3.5957183064654484E-3</v>
      </c>
    </row>
    <row r="160" spans="32:36" x14ac:dyDescent="0.2">
      <c r="AF160" s="114">
        <f>_xll.qlCalendarAdvance(Calendar,AF159,"1d","mf",,Trigger)</f>
        <v>42817</v>
      </c>
      <c r="AG160" s="100">
        <f>_xll.qlDayCounterYearFraction(DayCounter,SettlementDate,AF160,,,Trigger)</f>
        <v>0.61111111111111116</v>
      </c>
      <c r="AH160" s="112">
        <f t="shared" si="20"/>
        <v>3.5766032249372206E-3</v>
      </c>
      <c r="AI160" s="112">
        <f t="shared" si="18"/>
        <v>3.5980955678224513E-3</v>
      </c>
      <c r="AJ160" s="112">
        <f t="shared" si="19"/>
        <v>3.5962985519573773E-3</v>
      </c>
    </row>
    <row r="161" spans="32:36" x14ac:dyDescent="0.2">
      <c r="AF161" s="114">
        <f>_xll.qlCalendarAdvance(Calendar,AF160,"1d","mf",,Trigger)</f>
        <v>42818</v>
      </c>
      <c r="AG161" s="100">
        <f>_xll.qlDayCounterYearFraction(DayCounter,SettlementDate,AF161,,,Trigger)</f>
        <v>0.61388888888888893</v>
      </c>
      <c r="AH161" s="112">
        <f t="shared" si="20"/>
        <v>3.5766032249372206E-3</v>
      </c>
      <c r="AI161" s="112">
        <f t="shared" si="18"/>
        <v>3.5986686969660575E-3</v>
      </c>
      <c r="AJ161" s="112">
        <f t="shared" si="19"/>
        <v>3.5968791284422511E-3</v>
      </c>
    </row>
    <row r="162" spans="32:36" x14ac:dyDescent="0.2">
      <c r="AF162" s="114">
        <f>_xll.qlCalendarAdvance(Calendar,AF161,"1d","mf",,Trigger)</f>
        <v>42821</v>
      </c>
      <c r="AG162" s="100">
        <f>_xll.qlDayCounterYearFraction(DayCounter,SettlementDate,AF162,,,Trigger)</f>
        <v>0.62222222222222223</v>
      </c>
      <c r="AH162" s="112">
        <f t="shared" si="20"/>
        <v>3.5766032249372206E-3</v>
      </c>
      <c r="AI162" s="112">
        <f t="shared" si="18"/>
        <v>3.6003880843968757E-3</v>
      </c>
      <c r="AJ162" s="112">
        <f t="shared" si="19"/>
        <v>3.5986228438545441E-3</v>
      </c>
    </row>
    <row r="163" spans="32:36" x14ac:dyDescent="0.2">
      <c r="AF163" s="114">
        <f>_xll.qlCalendarAdvance(Calendar,AF162,"1d","mf",,Trigger)</f>
        <v>42822</v>
      </c>
      <c r="AG163" s="100">
        <f>_xll.qlDayCounterYearFraction(DayCounter,SettlementDate,AF163,,,Trigger)</f>
        <v>0.625</v>
      </c>
      <c r="AH163" s="112">
        <f t="shared" si="20"/>
        <v>3.5766032249372206E-3</v>
      </c>
      <c r="AI163" s="112">
        <f t="shared" si="18"/>
        <v>3.6009612135404819E-3</v>
      </c>
      <c r="AJ163" s="112">
        <f t="shared" si="19"/>
        <v>3.599204744311199E-3</v>
      </c>
    </row>
    <row r="164" spans="32:36" x14ac:dyDescent="0.2">
      <c r="AF164" s="114">
        <f>_xll.qlCalendarAdvance(Calendar,AF163,"1d","mf",,Trigger)</f>
        <v>42823</v>
      </c>
      <c r="AG164" s="100">
        <f>_xll.qlDayCounterYearFraction(DayCounter,SettlementDate,AF164,,,Trigger)</f>
        <v>0.62777777777777777</v>
      </c>
      <c r="AH164" s="112">
        <f t="shared" si="20"/>
        <v>3.5766032249372206E-3</v>
      </c>
      <c r="AI164" s="112">
        <f t="shared" si="18"/>
        <v>3.6015343426840881E-3</v>
      </c>
      <c r="AJ164" s="112">
        <f t="shared" si="19"/>
        <v>3.5997869757607988E-3</v>
      </c>
    </row>
    <row r="165" spans="32:36" x14ac:dyDescent="0.2">
      <c r="AF165" s="114">
        <f>_xll.qlCalendarAdvance(Calendar,AF164,"1d","mf",,Trigger)</f>
        <v>42824</v>
      </c>
      <c r="AG165" s="100">
        <f>_xll.qlDayCounterYearFraction(DayCounter,SettlementDate,AF165,,,Trigger)</f>
        <v>0.63055555555555554</v>
      </c>
      <c r="AH165" s="112">
        <f t="shared" si="20"/>
        <v>3.5766032249372206E-3</v>
      </c>
      <c r="AI165" s="112">
        <f t="shared" si="18"/>
        <v>3.6021074718276943E-3</v>
      </c>
      <c r="AJ165" s="112">
        <f t="shared" si="19"/>
        <v>3.6003695382033443E-3</v>
      </c>
    </row>
    <row r="166" spans="32:36" x14ac:dyDescent="0.2">
      <c r="AF166" s="114">
        <f>_xll.qlCalendarAdvance(Calendar,AF165,"1d","mf",,Trigger)</f>
        <v>42825</v>
      </c>
      <c r="AG166" s="100">
        <f>_xll.qlDayCounterYearFraction(DayCounter,SettlementDate,AF166,,,Trigger)</f>
        <v>0.6333333333333333</v>
      </c>
      <c r="AH166" s="112">
        <f t="shared" si="20"/>
        <v>3.5766032249372206E-3</v>
      </c>
      <c r="AI166" s="112">
        <f t="shared" si="18"/>
        <v>3.6026806009713001E-3</v>
      </c>
      <c r="AJ166" s="112">
        <f t="shared" si="19"/>
        <v>3.6009524316388346E-3</v>
      </c>
    </row>
    <row r="167" spans="32:36" x14ac:dyDescent="0.2">
      <c r="AF167" s="114">
        <f>_xll.qlCalendarAdvance(Calendar,AF166,"1d","mf",,Trigger)</f>
        <v>42828</v>
      </c>
      <c r="AG167" s="100">
        <f>_xll.qlDayCounterYearFraction(DayCounter,SettlementDate,AF167,,,Trigger)</f>
        <v>0.64166666666666672</v>
      </c>
      <c r="AH167" s="112">
        <f t="shared" si="20"/>
        <v>3.5766032249372206E-3</v>
      </c>
      <c r="AI167" s="112">
        <f t="shared" si="18"/>
        <v>3.6043999884021187E-3</v>
      </c>
      <c r="AJ167" s="112">
        <f t="shared" si="19"/>
        <v>3.6027030979029775E-3</v>
      </c>
    </row>
    <row r="168" spans="32:36" x14ac:dyDescent="0.2">
      <c r="AF168" s="114">
        <f>_xll.qlCalendarAdvance(Calendar,AF167,"1d","mf",,Trigger)</f>
        <v>42829</v>
      </c>
      <c r="AG168" s="100">
        <f>_xll.qlDayCounterYearFraction(DayCounter,SettlementDate,AF168,,,Trigger)</f>
        <v>0.64444444444444449</v>
      </c>
      <c r="AH168" s="112">
        <f t="shared" si="20"/>
        <v>3.5766032249372206E-3</v>
      </c>
      <c r="AI168" s="112">
        <f t="shared" si="18"/>
        <v>3.6049731175457249E-3</v>
      </c>
      <c r="AJ168" s="112">
        <f t="shared" si="19"/>
        <v>3.603287315310249E-3</v>
      </c>
    </row>
    <row r="169" spans="32:36" x14ac:dyDescent="0.2">
      <c r="AF169" s="114">
        <f>_xll.qlCalendarAdvance(Calendar,AF168,"1d","mf",,Trigger)</f>
        <v>42830</v>
      </c>
      <c r="AG169" s="100">
        <f>_xll.qlDayCounterYearFraction(DayCounter,SettlementDate,AF169,,,Trigger)</f>
        <v>0.64722222222222225</v>
      </c>
      <c r="AH169" s="112">
        <f t="shared" si="20"/>
        <v>3.5766032249372206E-3</v>
      </c>
      <c r="AI169" s="112">
        <f t="shared" si="18"/>
        <v>3.6055462466893307E-3</v>
      </c>
      <c r="AJ169" s="112">
        <f t="shared" si="19"/>
        <v>3.6038718637104654E-3</v>
      </c>
    </row>
    <row r="170" spans="32:36" x14ac:dyDescent="0.2">
      <c r="AF170" s="114">
        <f>_xll.qlCalendarAdvance(Calendar,AF169,"1d","mf",,Trigger)</f>
        <v>42831</v>
      </c>
      <c r="AG170" s="100">
        <f>_xll.qlDayCounterYearFraction(DayCounter,SettlementDate,AF170,,,Trigger)</f>
        <v>0.65</v>
      </c>
      <c r="AH170" s="112">
        <f t="shared" si="20"/>
        <v>3.5766032249372206E-3</v>
      </c>
      <c r="AI170" s="112">
        <f t="shared" si="18"/>
        <v>3.6061193758329369E-3</v>
      </c>
      <c r="AJ170" s="112">
        <f t="shared" si="19"/>
        <v>3.604456743103627E-3</v>
      </c>
    </row>
    <row r="171" spans="32:36" x14ac:dyDescent="0.2">
      <c r="AF171" s="114">
        <f>_xll.qlCalendarAdvance(Calendar,AF170,"1d","mf",,Trigger)</f>
        <v>42832</v>
      </c>
      <c r="AG171" s="100">
        <f>_xll.qlDayCounterYearFraction(DayCounter,SettlementDate,AF171,,,Trigger)</f>
        <v>0.65277777777777779</v>
      </c>
      <c r="AH171" s="112">
        <f t="shared" si="20"/>
        <v>3.5766032249372206E-3</v>
      </c>
      <c r="AI171" s="112">
        <f t="shared" si="18"/>
        <v>3.6066925049765431E-3</v>
      </c>
      <c r="AJ171" s="112">
        <f t="shared" si="19"/>
        <v>3.605041953489734E-3</v>
      </c>
    </row>
    <row r="172" spans="32:36" x14ac:dyDescent="0.2">
      <c r="AF172" s="114">
        <f>_xll.qlCalendarAdvance(Calendar,AF171,"1d","mf",,Trigger)</f>
        <v>42835</v>
      </c>
      <c r="AG172" s="100">
        <f>_xll.qlDayCounterYearFraction(DayCounter,SettlementDate,AF172,,,Trigger)</f>
        <v>0.66111111111111109</v>
      </c>
      <c r="AH172" s="112">
        <f t="shared" si="20"/>
        <v>3.5766032249372206E-3</v>
      </c>
      <c r="AI172" s="112">
        <f t="shared" si="18"/>
        <v>3.6084118924073613E-3</v>
      </c>
      <c r="AJ172" s="112">
        <f t="shared" si="19"/>
        <v>3.6067995706057267E-3</v>
      </c>
    </row>
    <row r="173" spans="32:36" x14ac:dyDescent="0.2">
      <c r="AF173" s="114">
        <f>_xll.qlCalendarAdvance(Calendar,AF172,"1d","mf",,Trigger)</f>
        <v>42836</v>
      </c>
      <c r="AG173" s="100">
        <f>_xll.qlDayCounterYearFraction(DayCounter,SettlementDate,AF173,,,Trigger)</f>
        <v>0.66388888888888886</v>
      </c>
      <c r="AH173" s="112">
        <f t="shared" si="20"/>
        <v>3.5766032249372206E-3</v>
      </c>
      <c r="AI173" s="112">
        <f t="shared" si="18"/>
        <v>3.6089850215509675E-3</v>
      </c>
      <c r="AJ173" s="112">
        <f t="shared" si="19"/>
        <v>3.6073861049636148E-3</v>
      </c>
    </row>
    <row r="174" spans="32:36" x14ac:dyDescent="0.2">
      <c r="AF174" s="114">
        <f>_xll.qlCalendarAdvance(Calendar,AF173,"1d","mf",,Trigger)</f>
        <v>42837</v>
      </c>
      <c r="AG174" s="100">
        <f>_xll.qlDayCounterYearFraction(DayCounter,SettlementDate,AF174,,,Trigger)</f>
        <v>0.66666666666666663</v>
      </c>
      <c r="AH174" s="112">
        <f t="shared" si="20"/>
        <v>3.5766032249372206E-3</v>
      </c>
      <c r="AI174" s="112">
        <f t="shared" si="18"/>
        <v>3.6095581506945737E-3</v>
      </c>
      <c r="AJ174" s="112">
        <f t="shared" si="19"/>
        <v>3.6079729703144478E-3</v>
      </c>
    </row>
    <row r="175" spans="32:36" x14ac:dyDescent="0.2">
      <c r="AF175" s="114">
        <f>_xll.qlCalendarAdvance(Calendar,AF174,"1d","mf",,Trigger)</f>
        <v>42838</v>
      </c>
      <c r="AG175" s="100">
        <f>_xll.qlDayCounterYearFraction(DayCounter,SettlementDate,AF175,,,Trigger)</f>
        <v>0.6694444444444444</v>
      </c>
      <c r="AH175" s="112">
        <f t="shared" si="20"/>
        <v>3.5766032249372206E-3</v>
      </c>
      <c r="AI175" s="112">
        <f t="shared" si="18"/>
        <v>3.6101312798381799E-3</v>
      </c>
      <c r="AJ175" s="112">
        <f t="shared" si="19"/>
        <v>3.6085601666582261E-3</v>
      </c>
    </row>
    <row r="176" spans="32:36" x14ac:dyDescent="0.2">
      <c r="AF176" s="114">
        <f>_xll.qlCalendarAdvance(Calendar,AF175,"1d","mf",,Trigger)</f>
        <v>42843</v>
      </c>
      <c r="AG176" s="100">
        <f>_xll.qlDayCounterYearFraction(DayCounter,SettlementDate,AF176,,,Trigger)</f>
        <v>0.68333333333333335</v>
      </c>
      <c r="AH176" s="112">
        <f t="shared" si="20"/>
        <v>3.5766032249372206E-3</v>
      </c>
      <c r="AI176" s="112">
        <f t="shared" si="18"/>
        <v>3.6129969255562105E-3</v>
      </c>
      <c r="AJ176" s="112">
        <f t="shared" si="19"/>
        <v>3.6115011132712965E-3</v>
      </c>
    </row>
    <row r="177" spans="32:36" x14ac:dyDescent="0.2">
      <c r="AF177" s="114">
        <f>_xll.qlCalendarAdvance(Calendar,AF176,"1d","mf",,Trigger)</f>
        <v>42844</v>
      </c>
      <c r="AG177" s="100">
        <f>_xll.qlDayCounterYearFraction(DayCounter,SettlementDate,AF177,,,Trigger)</f>
        <v>0.68611111111111112</v>
      </c>
      <c r="AH177" s="112">
        <f t="shared" si="20"/>
        <v>3.5766032249372206E-3</v>
      </c>
      <c r="AI177" s="112">
        <f t="shared" si="18"/>
        <v>3.6135700546998167E-3</v>
      </c>
      <c r="AJ177" s="112">
        <f t="shared" si="19"/>
        <v>3.6120902955727461E-3</v>
      </c>
    </row>
    <row r="178" spans="32:36" x14ac:dyDescent="0.2">
      <c r="AF178" s="114">
        <f>_xll.qlCalendarAdvance(Calendar,AF177,"1d","mf",,Trigger)</f>
        <v>42845</v>
      </c>
      <c r="AG178" s="100">
        <f>_xll.qlDayCounterYearFraction(DayCounter,SettlementDate,AF178,,,Trigger)</f>
        <v>0.68888888888888888</v>
      </c>
      <c r="AH178" s="112">
        <f t="shared" si="20"/>
        <v>3.5766032249372206E-3</v>
      </c>
      <c r="AI178" s="112">
        <f t="shared" si="18"/>
        <v>3.6141431838434225E-3</v>
      </c>
      <c r="AJ178" s="112">
        <f t="shared" si="19"/>
        <v>3.612679808867141E-3</v>
      </c>
    </row>
    <row r="179" spans="32:36" x14ac:dyDescent="0.2">
      <c r="AF179" s="114">
        <f>_xll.qlCalendarAdvance(Calendar,AF178,"1d","mf",,Trigger)</f>
        <v>42846</v>
      </c>
      <c r="AG179" s="100">
        <f>_xll.qlDayCounterYearFraction(DayCounter,SettlementDate,AF179,,,Trigger)</f>
        <v>0.69166666666666665</v>
      </c>
      <c r="AH179" s="112">
        <f t="shared" si="20"/>
        <v>3.5766032249372206E-3</v>
      </c>
      <c r="AI179" s="112">
        <f t="shared" si="18"/>
        <v>3.6147163129870287E-3</v>
      </c>
      <c r="AJ179" s="112">
        <f t="shared" si="19"/>
        <v>3.6132696531544811E-3</v>
      </c>
    </row>
    <row r="180" spans="32:36" x14ac:dyDescent="0.2">
      <c r="AF180" s="114">
        <f>_xll.qlCalendarAdvance(Calendar,AF179,"1d","mf",,Trigger)</f>
        <v>42849</v>
      </c>
      <c r="AG180" s="100">
        <f>_xll.qlDayCounterYearFraction(DayCounter,SettlementDate,AF180,,,Trigger)</f>
        <v>0.7</v>
      </c>
      <c r="AH180" s="112">
        <f t="shared" si="20"/>
        <v>3.5766032249372206E-3</v>
      </c>
      <c r="AI180" s="112">
        <f t="shared" si="18"/>
        <v>3.6164357004178473E-3</v>
      </c>
      <c r="AJ180" s="112">
        <f t="shared" si="19"/>
        <v>3.6150411719741734E-3</v>
      </c>
    </row>
    <row r="181" spans="32:36" x14ac:dyDescent="0.2">
      <c r="AF181" s="114">
        <f>_xll.qlCalendarAdvance(Calendar,AF180,"1d","mf",,Trigger)</f>
        <v>42850</v>
      </c>
      <c r="AG181" s="100">
        <f>_xll.qlDayCounterYearFraction(DayCounter,SettlementDate,AF181,,,Trigger)</f>
        <v>0.70277777777777772</v>
      </c>
      <c r="AH181" s="112">
        <f t="shared" si="20"/>
        <v>3.5766032249372206E-3</v>
      </c>
      <c r="AI181" s="112">
        <f t="shared" si="18"/>
        <v>3.6170088295614531E-3</v>
      </c>
      <c r="AJ181" s="112">
        <f t="shared" si="19"/>
        <v>3.6156323402332944E-3</v>
      </c>
    </row>
    <row r="182" spans="32:36" x14ac:dyDescent="0.2">
      <c r="AF182" s="114">
        <f>_xll.qlCalendarAdvance(Calendar,AF181,"1d","mf",,Trigger)</f>
        <v>42851</v>
      </c>
      <c r="AG182" s="100">
        <f>_xll.qlDayCounterYearFraction(DayCounter,SettlementDate,AF182,,,Trigger)</f>
        <v>0.7055555555555556</v>
      </c>
      <c r="AH182" s="112">
        <f t="shared" si="20"/>
        <v>3.5766032249372206E-3</v>
      </c>
      <c r="AI182" s="112">
        <f t="shared" si="18"/>
        <v>3.6175819587050593E-3</v>
      </c>
      <c r="AJ182" s="112">
        <f t="shared" si="19"/>
        <v>3.6162238394853606E-3</v>
      </c>
    </row>
    <row r="183" spans="32:36" x14ac:dyDescent="0.2">
      <c r="AF183" s="114">
        <f>_xll.qlCalendarAdvance(Calendar,AF182,"1d","mf",,Trigger)</f>
        <v>42852</v>
      </c>
      <c r="AG183" s="100">
        <f>_xll.qlDayCounterYearFraction(DayCounter,SettlementDate,AF183,,,Trigger)</f>
        <v>0.70833333333333337</v>
      </c>
      <c r="AH183" s="112">
        <f t="shared" si="20"/>
        <v>3.5766032249372206E-3</v>
      </c>
      <c r="AI183" s="112">
        <f t="shared" si="18"/>
        <v>3.6181550878486655E-3</v>
      </c>
      <c r="AJ183" s="112">
        <f t="shared" si="19"/>
        <v>3.6168156697303721E-3</v>
      </c>
    </row>
    <row r="184" spans="32:36" x14ac:dyDescent="0.2">
      <c r="AF184" s="114">
        <f>_xll.qlCalendarAdvance(Calendar,AF183,"1d","mf",,Trigger)</f>
        <v>42853</v>
      </c>
      <c r="AG184" s="100">
        <f>_xll.qlDayCounterYearFraction(DayCounter,SettlementDate,AF184,,,Trigger)</f>
        <v>0.71111111111111114</v>
      </c>
      <c r="AH184" s="112">
        <f t="shared" si="20"/>
        <v>3.5766032249372206E-3</v>
      </c>
      <c r="AI184" s="112">
        <f t="shared" si="18"/>
        <v>3.6187282169922717E-3</v>
      </c>
      <c r="AJ184" s="112">
        <f t="shared" si="19"/>
        <v>3.6174078309683289E-3</v>
      </c>
    </row>
    <row r="185" spans="32:36" x14ac:dyDescent="0.2">
      <c r="AF185" s="114">
        <f>_xll.qlCalendarAdvance(Calendar,AF184,"1d","mf",,Trigger)</f>
        <v>42857</v>
      </c>
      <c r="AG185" s="100">
        <f>_xll.qlDayCounterYearFraction(DayCounter,SettlementDate,AF185,,,Trigger)</f>
        <v>0.72222222222222221</v>
      </c>
      <c r="AH185" s="112">
        <f t="shared" si="20"/>
        <v>3.5766032249372206E-3</v>
      </c>
      <c r="AI185" s="112">
        <f t="shared" si="18"/>
        <v>3.6210207335666961E-3</v>
      </c>
      <c r="AJ185" s="112">
        <f t="shared" si="19"/>
        <v>3.6197797858496081E-3</v>
      </c>
    </row>
    <row r="186" spans="32:36" x14ac:dyDescent="0.2">
      <c r="AF186" s="114">
        <f>_xll.qlCalendarAdvance(Calendar,AF185,"1d","mf",,Trigger)</f>
        <v>42858</v>
      </c>
      <c r="AG186" s="100">
        <f>_xll.qlDayCounterYearFraction(DayCounter,SettlementDate,AF186,,,Trigger)</f>
        <v>0.72499999999999998</v>
      </c>
      <c r="AH186" s="112">
        <f t="shared" si="20"/>
        <v>3.5766032249372206E-3</v>
      </c>
      <c r="AI186" s="112">
        <f t="shared" si="18"/>
        <v>3.6215938627103023E-3</v>
      </c>
      <c r="AJ186" s="112">
        <f t="shared" si="19"/>
        <v>3.6203736020522909E-3</v>
      </c>
    </row>
    <row r="187" spans="32:36" x14ac:dyDescent="0.2">
      <c r="AF187" s="114">
        <f>_xll.qlCalendarAdvance(Calendar,AF186,"1d","mf",,Trigger)</f>
        <v>42859</v>
      </c>
      <c r="AG187" s="100">
        <f>_xll.qlDayCounterYearFraction(DayCounter,SettlementDate,AF187,,,Trigger)</f>
        <v>0.72777777777777775</v>
      </c>
      <c r="AH187" s="112">
        <f t="shared" si="20"/>
        <v>3.5766032249372206E-3</v>
      </c>
      <c r="AI187" s="112">
        <f t="shared" si="18"/>
        <v>3.6221669918539085E-3</v>
      </c>
      <c r="AJ187" s="112">
        <f t="shared" si="19"/>
        <v>3.620967749247919E-3</v>
      </c>
    </row>
    <row r="188" spans="32:36" x14ac:dyDescent="0.2">
      <c r="AF188" s="114">
        <f>_xll.qlCalendarAdvance(Calendar,AF187,"1d","mf",,Trigger)</f>
        <v>42860</v>
      </c>
      <c r="AG188" s="100">
        <f>_xll.qlDayCounterYearFraction(DayCounter,SettlementDate,AF188,,,Trigger)</f>
        <v>0.73055555555555551</v>
      </c>
      <c r="AH188" s="112">
        <f t="shared" si="20"/>
        <v>3.5766032249372206E-3</v>
      </c>
      <c r="AI188" s="112">
        <f t="shared" si="18"/>
        <v>3.6227401209975143E-3</v>
      </c>
      <c r="AJ188" s="112">
        <f t="shared" si="19"/>
        <v>3.6215622274364924E-3</v>
      </c>
    </row>
    <row r="189" spans="32:36" x14ac:dyDescent="0.2">
      <c r="AF189" s="114">
        <f>_xll.qlCalendarAdvance(Calendar,AF188,"1d","mf",,Trigger)</f>
        <v>42863</v>
      </c>
      <c r="AG189" s="100">
        <f>_xll.qlDayCounterYearFraction(DayCounter,SettlementDate,AF189,,,Trigger)</f>
        <v>0.73888888888888893</v>
      </c>
      <c r="AH189" s="112">
        <f t="shared" si="20"/>
        <v>3.5766032249372206E-3</v>
      </c>
      <c r="AI189" s="112">
        <f t="shared" ref="AI189:AI252" si="21">$W$10+$W$9*AG189</f>
        <v>3.6244595084283329E-3</v>
      </c>
      <c r="AJ189" s="112">
        <f t="shared" ref="AJ189:AJ252" si="22">($W$5+$W$4*AG189+$W$3*AG189^2)</f>
        <v>3.623347647959884E-3</v>
      </c>
    </row>
    <row r="190" spans="32:36" x14ac:dyDescent="0.2">
      <c r="AF190" s="114">
        <f>_xll.qlCalendarAdvance(Calendar,AF189,"1d","mf",,Trigger)</f>
        <v>42864</v>
      </c>
      <c r="AG190" s="100">
        <f>_xll.qlDayCounterYearFraction(DayCounter,SettlementDate,AF190,,,Trigger)</f>
        <v>0.7416666666666667</v>
      </c>
      <c r="AH190" s="112">
        <f t="shared" si="20"/>
        <v>3.5766032249372206E-3</v>
      </c>
      <c r="AI190" s="112">
        <f t="shared" si="21"/>
        <v>3.6250326375719391E-3</v>
      </c>
      <c r="AJ190" s="112">
        <f t="shared" si="22"/>
        <v>3.6239434501202381E-3</v>
      </c>
    </row>
    <row r="191" spans="32:36" x14ac:dyDescent="0.2">
      <c r="AF191" s="114">
        <f>_xll.qlCalendarAdvance(Calendar,AF190,"1d","mf",,Trigger)</f>
        <v>42865</v>
      </c>
      <c r="AG191" s="100">
        <f>_xll.qlDayCounterYearFraction(DayCounter,SettlementDate,AF191,,,Trigger)</f>
        <v>0.74444444444444446</v>
      </c>
      <c r="AH191" s="112">
        <f t="shared" si="20"/>
        <v>3.5766032249372206E-3</v>
      </c>
      <c r="AI191" s="112">
        <f t="shared" si="21"/>
        <v>3.6256057667155448E-3</v>
      </c>
      <c r="AJ191" s="112">
        <f t="shared" si="22"/>
        <v>3.6245395832735375E-3</v>
      </c>
    </row>
    <row r="192" spans="32:36" x14ac:dyDescent="0.2">
      <c r="AF192" s="114">
        <f>_xll.qlCalendarAdvance(Calendar,AF191,"1d","mf",,Trigger)</f>
        <v>42866</v>
      </c>
      <c r="AG192" s="100">
        <f>_xll.qlDayCounterYearFraction(DayCounter,SettlementDate,AF192,,,Trigger)</f>
        <v>0.74722222222222223</v>
      </c>
      <c r="AH192" s="112">
        <f t="shared" si="20"/>
        <v>3.5766032249372206E-3</v>
      </c>
      <c r="AI192" s="112">
        <f t="shared" si="21"/>
        <v>3.6261788958591511E-3</v>
      </c>
      <c r="AJ192" s="112">
        <f t="shared" si="22"/>
        <v>3.6251360474197818E-3</v>
      </c>
    </row>
    <row r="193" spans="32:36" x14ac:dyDescent="0.2">
      <c r="AF193" s="114">
        <f>_xll.qlCalendarAdvance(Calendar,AF192,"1d","mf",,Trigger)</f>
        <v>42867</v>
      </c>
      <c r="AG193" s="100">
        <f>_xll.qlDayCounterYearFraction(DayCounter,SettlementDate,AF193,,,Trigger)</f>
        <v>0.75</v>
      </c>
      <c r="AH193" s="112">
        <f t="shared" si="20"/>
        <v>3.5766032249372206E-3</v>
      </c>
      <c r="AI193" s="112">
        <f t="shared" si="21"/>
        <v>3.6267520250027573E-3</v>
      </c>
      <c r="AJ193" s="112">
        <f t="shared" si="22"/>
        <v>3.6257328425589718E-3</v>
      </c>
    </row>
    <row r="194" spans="32:36" x14ac:dyDescent="0.2">
      <c r="AF194" s="114">
        <f>_xll.qlCalendarAdvance(Calendar,AF193,"1d","mf",,Trigger)</f>
        <v>42870</v>
      </c>
      <c r="AG194" s="100">
        <f>_xll.qlDayCounterYearFraction(DayCounter,SettlementDate,AF194,,,Trigger)</f>
        <v>0.7583333333333333</v>
      </c>
      <c r="AH194" s="112">
        <f t="shared" si="20"/>
        <v>3.5766032249372206E-3</v>
      </c>
      <c r="AI194" s="112">
        <f t="shared" si="21"/>
        <v>3.6284714124335754E-3</v>
      </c>
      <c r="AJ194" s="112">
        <f t="shared" si="22"/>
        <v>3.6275252139342127E-3</v>
      </c>
    </row>
    <row r="195" spans="32:36" x14ac:dyDescent="0.2">
      <c r="AF195" s="114">
        <f>_xll.qlCalendarAdvance(Calendar,AF194,"1d","mf",,Trigger)</f>
        <v>42871</v>
      </c>
      <c r="AG195" s="100">
        <f>_xll.qlDayCounterYearFraction(DayCounter,SettlementDate,AF195,,,Trigger)</f>
        <v>0.76111111111111107</v>
      </c>
      <c r="AH195" s="112">
        <f t="shared" ref="AH195:AH258" si="23">$W$13</f>
        <v>3.5766032249372206E-3</v>
      </c>
      <c r="AI195" s="112">
        <f t="shared" si="21"/>
        <v>3.6290445415771816E-3</v>
      </c>
      <c r="AJ195" s="112">
        <f t="shared" si="22"/>
        <v>3.6281233330451835E-3</v>
      </c>
    </row>
    <row r="196" spans="32:36" x14ac:dyDescent="0.2">
      <c r="AF196" s="114">
        <f>_xll.qlCalendarAdvance(Calendar,AF195,"1d","mf",,Trigger)</f>
        <v>42872</v>
      </c>
      <c r="AG196" s="100">
        <f>_xll.qlDayCounterYearFraction(DayCounter,SettlementDate,AF196,,,Trigger)</f>
        <v>0.76388888888888884</v>
      </c>
      <c r="AH196" s="112">
        <f t="shared" si="23"/>
        <v>3.5766032249372206E-3</v>
      </c>
      <c r="AI196" s="112">
        <f t="shared" si="21"/>
        <v>3.6296176707207879E-3</v>
      </c>
      <c r="AJ196" s="112">
        <f t="shared" si="22"/>
        <v>3.6287217831490999E-3</v>
      </c>
    </row>
    <row r="197" spans="32:36" x14ac:dyDescent="0.2">
      <c r="AF197" s="114">
        <f>_xll.qlCalendarAdvance(Calendar,AF196,"1d","mf",,Trigger)</f>
        <v>42873</v>
      </c>
      <c r="AG197" s="100">
        <f>_xll.qlDayCounterYearFraction(DayCounter,SettlementDate,AF197,,,Trigger)</f>
        <v>0.76666666666666672</v>
      </c>
      <c r="AH197" s="112">
        <f t="shared" si="23"/>
        <v>3.5766032249372206E-3</v>
      </c>
      <c r="AI197" s="112">
        <f t="shared" si="21"/>
        <v>3.6301907998643941E-3</v>
      </c>
      <c r="AJ197" s="112">
        <f t="shared" si="22"/>
        <v>3.6293205642459608E-3</v>
      </c>
    </row>
    <row r="198" spans="32:36" x14ac:dyDescent="0.2">
      <c r="AF198" s="114">
        <f>_xll.qlCalendarAdvance(Calendar,AF197,"1d","mf",,Trigger)</f>
        <v>42874</v>
      </c>
      <c r="AG198" s="100">
        <f>_xll.qlDayCounterYearFraction(DayCounter,SettlementDate,AF198,,,Trigger)</f>
        <v>0.76944444444444449</v>
      </c>
      <c r="AH198" s="112">
        <f t="shared" si="23"/>
        <v>3.5766032249372206E-3</v>
      </c>
      <c r="AI198" s="112">
        <f t="shared" si="21"/>
        <v>3.6307639290080003E-3</v>
      </c>
      <c r="AJ198" s="112">
        <f t="shared" si="22"/>
        <v>3.6299196763357675E-3</v>
      </c>
    </row>
    <row r="199" spans="32:36" x14ac:dyDescent="0.2">
      <c r="AF199" s="114">
        <f>_xll.qlCalendarAdvance(Calendar,AF198,"1d","mf",,Trigger)</f>
        <v>42877</v>
      </c>
      <c r="AG199" s="100">
        <f>_xll.qlDayCounterYearFraction(DayCounter,SettlementDate,AF199,,,Trigger)</f>
        <v>0.77777777777777779</v>
      </c>
      <c r="AH199" s="112">
        <f t="shared" si="23"/>
        <v>3.5766032249372206E-3</v>
      </c>
      <c r="AI199" s="112">
        <f t="shared" si="21"/>
        <v>3.6324833164388184E-3</v>
      </c>
      <c r="AJ199" s="112">
        <f t="shared" si="22"/>
        <v>3.6317189985628578E-3</v>
      </c>
    </row>
    <row r="200" spans="32:36" x14ac:dyDescent="0.2">
      <c r="AF200" s="114">
        <f>_xll.qlCalendarAdvance(Calendar,AF199,"1d","mf",,Trigger)</f>
        <v>42878</v>
      </c>
      <c r="AG200" s="100">
        <f>_xll.qlDayCounterYearFraction(DayCounter,SettlementDate,AF200,,,Trigger)</f>
        <v>0.78055555555555556</v>
      </c>
      <c r="AH200" s="112">
        <f t="shared" si="23"/>
        <v>3.5766032249372206E-3</v>
      </c>
      <c r="AI200" s="112">
        <f t="shared" si="21"/>
        <v>3.6330564455824246E-3</v>
      </c>
      <c r="AJ200" s="112">
        <f t="shared" si="22"/>
        <v>3.6323194346244451E-3</v>
      </c>
    </row>
    <row r="201" spans="32:36" x14ac:dyDescent="0.2">
      <c r="AF201" s="114">
        <f>_xll.qlCalendarAdvance(Calendar,AF200,"1d","mf",,Trigger)</f>
        <v>42879</v>
      </c>
      <c r="AG201" s="100">
        <f>_xll.qlDayCounterYearFraction(DayCounter,SettlementDate,AF201,,,Trigger)</f>
        <v>0.78333333333333333</v>
      </c>
      <c r="AH201" s="112">
        <f t="shared" si="23"/>
        <v>3.5766032249372206E-3</v>
      </c>
      <c r="AI201" s="112">
        <f t="shared" si="21"/>
        <v>3.6336295747260309E-3</v>
      </c>
      <c r="AJ201" s="112">
        <f t="shared" si="22"/>
        <v>3.6329202016789782E-3</v>
      </c>
    </row>
    <row r="202" spans="32:36" x14ac:dyDescent="0.2">
      <c r="AF202" s="114">
        <f>_xll.qlCalendarAdvance(Calendar,AF201,"1d","mf",,Trigger)</f>
        <v>42880</v>
      </c>
      <c r="AG202" s="100">
        <f>_xll.qlDayCounterYearFraction(DayCounter,SettlementDate,AF202,,,Trigger)</f>
        <v>0.78611111111111109</v>
      </c>
      <c r="AH202" s="112">
        <f t="shared" si="23"/>
        <v>3.5766032249372206E-3</v>
      </c>
      <c r="AI202" s="112">
        <f t="shared" si="21"/>
        <v>3.6342027038696366E-3</v>
      </c>
      <c r="AJ202" s="112">
        <f t="shared" si="22"/>
        <v>3.6335212997264557E-3</v>
      </c>
    </row>
    <row r="203" spans="32:36" x14ac:dyDescent="0.2">
      <c r="AF203" s="114">
        <f>_xll.qlCalendarAdvance(Calendar,AF202,"1d","mf",,Trigger)</f>
        <v>42881</v>
      </c>
      <c r="AG203" s="100">
        <f>_xll.qlDayCounterYearFraction(DayCounter,SettlementDate,AF203,,,Trigger)</f>
        <v>0.78888888888888886</v>
      </c>
      <c r="AH203" s="112">
        <f t="shared" si="23"/>
        <v>3.5766032249372206E-3</v>
      </c>
      <c r="AI203" s="112">
        <f t="shared" si="21"/>
        <v>3.6347758330132428E-3</v>
      </c>
      <c r="AJ203" s="112">
        <f t="shared" si="22"/>
        <v>3.6341227287668789E-3</v>
      </c>
    </row>
    <row r="204" spans="32:36" x14ac:dyDescent="0.2">
      <c r="AF204" s="114">
        <f>_xll.qlCalendarAdvance(Calendar,AF203,"1d","mf",,Trigger)</f>
        <v>42884</v>
      </c>
      <c r="AG204" s="100">
        <f>_xll.qlDayCounterYearFraction(DayCounter,SettlementDate,AF204,,,Trigger)</f>
        <v>0.79722222222222228</v>
      </c>
      <c r="AH204" s="112">
        <f t="shared" si="23"/>
        <v>3.5766032249372206E-3</v>
      </c>
      <c r="AI204" s="112">
        <f t="shared" si="21"/>
        <v>3.6364952204440614E-3</v>
      </c>
      <c r="AJ204" s="112">
        <f t="shared" si="22"/>
        <v>3.6359290018458191E-3</v>
      </c>
    </row>
    <row r="205" spans="32:36" x14ac:dyDescent="0.2">
      <c r="AF205" s="114">
        <f>_xll.qlCalendarAdvance(Calendar,AF204,"1d","mf",,Trigger)</f>
        <v>42885</v>
      </c>
      <c r="AG205" s="100">
        <f>_xll.qlDayCounterYearFraction(DayCounter,SettlementDate,AF205,,,Trigger)</f>
        <v>0.8</v>
      </c>
      <c r="AH205" s="112">
        <f t="shared" si="23"/>
        <v>3.5766032249372206E-3</v>
      </c>
      <c r="AI205" s="112">
        <f t="shared" si="21"/>
        <v>3.6370683495876672E-3</v>
      </c>
      <c r="AJ205" s="112">
        <f t="shared" si="22"/>
        <v>3.636531754858023E-3</v>
      </c>
    </row>
    <row r="206" spans="32:36" x14ac:dyDescent="0.2">
      <c r="AF206" s="114">
        <f>_xll.qlCalendarAdvance(Calendar,AF205,"1d","mf",,Trigger)</f>
        <v>42886</v>
      </c>
      <c r="AG206" s="100">
        <f>_xll.qlDayCounterYearFraction(DayCounter,SettlementDate,AF206,,,Trigger)</f>
        <v>0.80277777777777781</v>
      </c>
      <c r="AH206" s="112">
        <f t="shared" si="23"/>
        <v>3.5766032249372206E-3</v>
      </c>
      <c r="AI206" s="112">
        <f t="shared" si="21"/>
        <v>3.6376414787312734E-3</v>
      </c>
      <c r="AJ206" s="112">
        <f t="shared" si="22"/>
        <v>3.6371348388631723E-3</v>
      </c>
    </row>
    <row r="207" spans="32:36" x14ac:dyDescent="0.2">
      <c r="AF207" s="114">
        <f>_xll.qlCalendarAdvance(Calendar,AF206,"1d","mf",,Trigger)</f>
        <v>42887</v>
      </c>
      <c r="AG207" s="100">
        <f>_xll.qlDayCounterYearFraction(DayCounter,SettlementDate,AF207,,,Trigger)</f>
        <v>0.80555555555555558</v>
      </c>
      <c r="AH207" s="112">
        <f t="shared" si="23"/>
        <v>3.5766032249372206E-3</v>
      </c>
      <c r="AI207" s="112">
        <f t="shared" si="21"/>
        <v>3.6382146078748796E-3</v>
      </c>
      <c r="AJ207" s="112">
        <f t="shared" si="22"/>
        <v>3.6377382538612668E-3</v>
      </c>
    </row>
    <row r="208" spans="32:36" x14ac:dyDescent="0.2">
      <c r="AF208" s="114">
        <f>_xll.qlCalendarAdvance(Calendar,AF207,"1d","mf",,Trigger)</f>
        <v>42888</v>
      </c>
      <c r="AG208" s="100">
        <f>_xll.qlDayCounterYearFraction(DayCounter,SettlementDate,AF208,,,Trigger)</f>
        <v>0.80833333333333335</v>
      </c>
      <c r="AH208" s="112">
        <f t="shared" si="23"/>
        <v>3.5766032249372206E-3</v>
      </c>
      <c r="AI208" s="112">
        <f t="shared" si="21"/>
        <v>3.6387877370184858E-3</v>
      </c>
      <c r="AJ208" s="112">
        <f t="shared" si="22"/>
        <v>3.6383419998523062E-3</v>
      </c>
    </row>
    <row r="209" spans="32:36" x14ac:dyDescent="0.2">
      <c r="AF209" s="114">
        <f>_xll.qlCalendarAdvance(Calendar,AF208,"1d","mf",,Trigger)</f>
        <v>42891</v>
      </c>
      <c r="AG209" s="100">
        <f>_xll.qlDayCounterYearFraction(DayCounter,SettlementDate,AF209,,,Trigger)</f>
        <v>0.81666666666666665</v>
      </c>
      <c r="AH209" s="112">
        <f t="shared" si="23"/>
        <v>3.5766032249372206E-3</v>
      </c>
      <c r="AI209" s="112">
        <f t="shared" si="21"/>
        <v>3.640507124449304E-3</v>
      </c>
      <c r="AJ209" s="112">
        <f t="shared" si="22"/>
        <v>3.6401552237830962E-3</v>
      </c>
    </row>
    <row r="210" spans="32:36" x14ac:dyDescent="0.2">
      <c r="AF210" s="114">
        <f>_xll.qlCalendarAdvance(Calendar,AF209,"1d","mf",,Trigger)</f>
        <v>42892</v>
      </c>
      <c r="AG210" s="100">
        <f>_xll.qlDayCounterYearFraction(DayCounter,SettlementDate,AF210,,,Trigger)</f>
        <v>0.81944444444444442</v>
      </c>
      <c r="AH210" s="112">
        <f t="shared" si="23"/>
        <v>3.5766032249372206E-3</v>
      </c>
      <c r="AI210" s="112">
        <f t="shared" si="21"/>
        <v>3.6410802535929102E-3</v>
      </c>
      <c r="AJ210" s="112">
        <f t="shared" si="22"/>
        <v>3.6407602937459167E-3</v>
      </c>
    </row>
    <row r="211" spans="32:36" x14ac:dyDescent="0.2">
      <c r="AF211" s="114">
        <f>_xll.qlCalendarAdvance(Calendar,AF210,"1d","mf",,Trigger)</f>
        <v>42893</v>
      </c>
      <c r="AG211" s="100">
        <f>_xll.qlDayCounterYearFraction(DayCounter,SettlementDate,AF211,,,Trigger)</f>
        <v>0.82222222222222219</v>
      </c>
      <c r="AH211" s="112">
        <f t="shared" si="23"/>
        <v>3.5766032249372206E-3</v>
      </c>
      <c r="AI211" s="112">
        <f t="shared" si="21"/>
        <v>3.6416533827365164E-3</v>
      </c>
      <c r="AJ211" s="112">
        <f t="shared" si="22"/>
        <v>3.6413656947016822E-3</v>
      </c>
    </row>
    <row r="212" spans="32:36" x14ac:dyDescent="0.2">
      <c r="AF212" s="114">
        <f>_xll.qlCalendarAdvance(Calendar,AF211,"1d","mf",,Trigger)</f>
        <v>42894</v>
      </c>
      <c r="AG212" s="100">
        <f>_xll.qlDayCounterYearFraction(DayCounter,SettlementDate,AF212,,,Trigger)</f>
        <v>0.82499999999999996</v>
      </c>
      <c r="AH212" s="112">
        <f t="shared" si="23"/>
        <v>3.5766032249372206E-3</v>
      </c>
      <c r="AI212" s="112">
        <f t="shared" si="21"/>
        <v>3.6422265118801226E-3</v>
      </c>
      <c r="AJ212" s="112">
        <f t="shared" si="22"/>
        <v>3.6419714266503938E-3</v>
      </c>
    </row>
    <row r="213" spans="32:36" x14ac:dyDescent="0.2">
      <c r="AF213" s="114">
        <f>_xll.qlCalendarAdvance(Calendar,AF212,"1d","mf",,Trigger)</f>
        <v>42895</v>
      </c>
      <c r="AG213" s="100">
        <f>_xll.qlDayCounterYearFraction(DayCounter,SettlementDate,AF213,,,Trigger)</f>
        <v>0.82777777777777772</v>
      </c>
      <c r="AH213" s="112">
        <f t="shared" si="23"/>
        <v>3.5766032249372206E-3</v>
      </c>
      <c r="AI213" s="112">
        <f t="shared" si="21"/>
        <v>3.6427996410237284E-3</v>
      </c>
      <c r="AJ213" s="112">
        <f t="shared" si="22"/>
        <v>3.6425774895920498E-3</v>
      </c>
    </row>
    <row r="214" spans="32:36" x14ac:dyDescent="0.2">
      <c r="AF214" s="114">
        <f>_xll.qlCalendarAdvance(Calendar,AF213,"1d","mf",,Trigger)</f>
        <v>42898</v>
      </c>
      <c r="AG214" s="100">
        <f>_xll.qlDayCounterYearFraction(DayCounter,SettlementDate,AF214,,,Trigger)</f>
        <v>0.83611111111111114</v>
      </c>
      <c r="AH214" s="112">
        <f t="shared" si="23"/>
        <v>3.5766032249372206E-3</v>
      </c>
      <c r="AI214" s="112">
        <f t="shared" si="21"/>
        <v>3.644519028454547E-3</v>
      </c>
      <c r="AJ214" s="112">
        <f t="shared" si="22"/>
        <v>3.6443976643746896E-3</v>
      </c>
    </row>
    <row r="215" spans="32:36" x14ac:dyDescent="0.2">
      <c r="AF215" s="114">
        <f>_xll.qlCalendarAdvance(Calendar,AF214,"1d","mf",,Trigger)</f>
        <v>42899</v>
      </c>
      <c r="AG215" s="100">
        <f>_xll.qlDayCounterYearFraction(DayCounter,SettlementDate,AF215,,,Trigger)</f>
        <v>0.83888888888888891</v>
      </c>
      <c r="AH215" s="112">
        <f t="shared" si="23"/>
        <v>3.5766032249372206E-3</v>
      </c>
      <c r="AI215" s="112">
        <f t="shared" si="21"/>
        <v>3.6450921575981532E-3</v>
      </c>
      <c r="AJ215" s="112">
        <f t="shared" si="22"/>
        <v>3.6450050512881263E-3</v>
      </c>
    </row>
    <row r="216" spans="32:36" x14ac:dyDescent="0.2">
      <c r="AF216" s="114">
        <f>_xll.qlCalendarAdvance(Calendar,AF215,"1d","mf",,Trigger)</f>
        <v>42900</v>
      </c>
      <c r="AG216" s="100">
        <f>_xll.qlDayCounterYearFraction(DayCounter,SettlementDate,AF216,,,Trigger)</f>
        <v>0.84166666666666667</v>
      </c>
      <c r="AH216" s="112">
        <f t="shared" si="23"/>
        <v>3.5766032249372206E-3</v>
      </c>
      <c r="AI216" s="112">
        <f t="shared" si="21"/>
        <v>3.645665286741759E-3</v>
      </c>
      <c r="AJ216" s="112">
        <f t="shared" si="22"/>
        <v>3.6456127691945088E-3</v>
      </c>
    </row>
    <row r="217" spans="32:36" x14ac:dyDescent="0.2">
      <c r="AF217" s="114">
        <f>_xll.qlCalendarAdvance(Calendar,AF216,"1d","mf",,Trigger)</f>
        <v>42901</v>
      </c>
      <c r="AG217" s="100">
        <f>_xll.qlDayCounterYearFraction(DayCounter,SettlementDate,AF217,,,Trigger)</f>
        <v>0.84444444444444444</v>
      </c>
      <c r="AH217" s="112">
        <f t="shared" si="23"/>
        <v>3.5766032249372206E-3</v>
      </c>
      <c r="AI217" s="112">
        <f t="shared" si="21"/>
        <v>3.6462384158853652E-3</v>
      </c>
      <c r="AJ217" s="112">
        <f t="shared" si="22"/>
        <v>3.6462208180938365E-3</v>
      </c>
    </row>
    <row r="218" spans="32:36" x14ac:dyDescent="0.2">
      <c r="AF218" s="114">
        <f>_xll.qlCalendarAdvance(Calendar,AF217,"1d","mf",,Trigger)</f>
        <v>42902</v>
      </c>
      <c r="AG218" s="100">
        <f>_xll.qlDayCounterYearFraction(DayCounter,SettlementDate,AF218,,,Trigger)</f>
        <v>0.84722222222222221</v>
      </c>
      <c r="AH218" s="112">
        <f t="shared" si="23"/>
        <v>3.5766032249372206E-3</v>
      </c>
      <c r="AI218" s="112">
        <f t="shared" si="21"/>
        <v>3.6468115450289714E-3</v>
      </c>
      <c r="AJ218" s="112">
        <f t="shared" si="22"/>
        <v>3.6468291979861091E-3</v>
      </c>
    </row>
    <row r="219" spans="32:36" x14ac:dyDescent="0.2">
      <c r="AF219" s="114">
        <f>_xll.qlCalendarAdvance(Calendar,AF218,"1d","mf",,Trigger)</f>
        <v>42905</v>
      </c>
      <c r="AG219" s="100">
        <f>_xll.qlDayCounterYearFraction(DayCounter,SettlementDate,AF219,,,Trigger)</f>
        <v>0.85555555555555551</v>
      </c>
      <c r="AH219" s="112">
        <f t="shared" si="23"/>
        <v>3.5766032249372206E-3</v>
      </c>
      <c r="AI219" s="112">
        <f t="shared" si="21"/>
        <v>3.6485309324597896E-3</v>
      </c>
      <c r="AJ219" s="112">
        <f t="shared" si="22"/>
        <v>3.6486563236205988E-3</v>
      </c>
    </row>
    <row r="220" spans="32:36" x14ac:dyDescent="0.2">
      <c r="AF220" s="114">
        <f>_xll.qlCalendarAdvance(Calendar,AF219,"1d","mf",,Trigger)</f>
        <v>42906</v>
      </c>
      <c r="AG220" s="100">
        <f>_xll.qlDayCounterYearFraction(DayCounter,SettlementDate,AF220,,,Trigger)</f>
        <v>0.85833333333333328</v>
      </c>
      <c r="AH220" s="112">
        <f t="shared" si="23"/>
        <v>3.5766032249372206E-3</v>
      </c>
      <c r="AI220" s="112">
        <f t="shared" si="21"/>
        <v>3.6491040616033958E-3</v>
      </c>
      <c r="AJ220" s="112">
        <f t="shared" si="22"/>
        <v>3.6492660274846521E-3</v>
      </c>
    </row>
    <row r="221" spans="32:36" x14ac:dyDescent="0.2">
      <c r="AF221" s="114">
        <f>_xll.qlCalendarAdvance(Calendar,AF220,"1d","mf",,Trigger)</f>
        <v>42907</v>
      </c>
      <c r="AG221" s="100">
        <f>_xll.qlDayCounterYearFraction(DayCounter,SettlementDate,AF221,,,Trigger)</f>
        <v>0.86111111111111116</v>
      </c>
      <c r="AH221" s="112">
        <f t="shared" si="23"/>
        <v>3.5766032249372206E-3</v>
      </c>
      <c r="AI221" s="112">
        <f t="shared" si="21"/>
        <v>3.649677190747002E-3</v>
      </c>
      <c r="AJ221" s="112">
        <f t="shared" si="22"/>
        <v>3.6498760623416512E-3</v>
      </c>
    </row>
    <row r="222" spans="32:36" x14ac:dyDescent="0.2">
      <c r="AF222" s="114">
        <f>_xll.qlCalendarAdvance(Calendar,AF221,"1d","mf",,Trigger)</f>
        <v>42908</v>
      </c>
      <c r="AG222" s="100">
        <f>_xll.qlDayCounterYearFraction(DayCounter,SettlementDate,AF222,,,Trigger)</f>
        <v>0.86388888888888893</v>
      </c>
      <c r="AH222" s="112">
        <f t="shared" si="23"/>
        <v>3.5766032249372206E-3</v>
      </c>
      <c r="AI222" s="112">
        <f t="shared" si="21"/>
        <v>3.6502503198906082E-3</v>
      </c>
      <c r="AJ222" s="112">
        <f t="shared" si="22"/>
        <v>3.6504864281915956E-3</v>
      </c>
    </row>
    <row r="223" spans="32:36" x14ac:dyDescent="0.2">
      <c r="AF223" s="114">
        <f>_xll.qlCalendarAdvance(Calendar,AF222,"1d","mf",,Trigger)</f>
        <v>42909</v>
      </c>
      <c r="AG223" s="100">
        <f>_xll.qlDayCounterYearFraction(DayCounter,SettlementDate,AF223,,,Trigger)</f>
        <v>0.8666666666666667</v>
      </c>
      <c r="AH223" s="112">
        <f t="shared" si="23"/>
        <v>3.5766032249372206E-3</v>
      </c>
      <c r="AI223" s="112">
        <f t="shared" si="21"/>
        <v>3.6508234490342144E-3</v>
      </c>
      <c r="AJ223" s="112">
        <f t="shared" si="22"/>
        <v>3.6510971250344848E-3</v>
      </c>
    </row>
    <row r="224" spans="32:36" x14ac:dyDescent="0.2">
      <c r="AF224" s="114">
        <f>_xll.qlCalendarAdvance(Calendar,AF223,"1d","mf",,Trigger)</f>
        <v>42912</v>
      </c>
      <c r="AG224" s="100">
        <f>_xll.qlDayCounterYearFraction(DayCounter,SettlementDate,AF224,,,Trigger)</f>
        <v>0.875</v>
      </c>
      <c r="AH224" s="112">
        <f t="shared" si="23"/>
        <v>3.5766032249372206E-3</v>
      </c>
      <c r="AI224" s="112">
        <f t="shared" si="21"/>
        <v>3.6525428364650326E-3</v>
      </c>
      <c r="AJ224" s="112">
        <f t="shared" si="22"/>
        <v>3.6529312015208238E-3</v>
      </c>
    </row>
    <row r="225" spans="32:36" x14ac:dyDescent="0.2">
      <c r="AF225" s="114">
        <f>_xll.qlCalendarAdvance(Calendar,AF224,"1d","mf",,Trigger)</f>
        <v>42913</v>
      </c>
      <c r="AG225" s="100">
        <f>_xll.qlDayCounterYearFraction(DayCounter,SettlementDate,AF225,,,Trigger)</f>
        <v>0.87777777777777777</v>
      </c>
      <c r="AH225" s="112">
        <f t="shared" si="23"/>
        <v>3.5766032249372206E-3</v>
      </c>
      <c r="AI225" s="112">
        <f t="shared" si="21"/>
        <v>3.6531159656086388E-3</v>
      </c>
      <c r="AJ225" s="112">
        <f t="shared" si="22"/>
        <v>3.6535432223354937E-3</v>
      </c>
    </row>
    <row r="226" spans="32:36" x14ac:dyDescent="0.2">
      <c r="AF226" s="114">
        <f>_xll.qlCalendarAdvance(Calendar,AF225,"1d","mf",,Trigger)</f>
        <v>42914</v>
      </c>
      <c r="AG226" s="100">
        <f>_xll.qlDayCounterYearFraction(DayCounter,SettlementDate,AF226,,,Trigger)</f>
        <v>0.88055555555555554</v>
      </c>
      <c r="AH226" s="112">
        <f t="shared" si="23"/>
        <v>3.5766032249372206E-3</v>
      </c>
      <c r="AI226" s="112">
        <f t="shared" si="21"/>
        <v>3.653689094752245E-3</v>
      </c>
      <c r="AJ226" s="112">
        <f t="shared" si="22"/>
        <v>3.6541555741431094E-3</v>
      </c>
    </row>
    <row r="227" spans="32:36" x14ac:dyDescent="0.2">
      <c r="AF227" s="114">
        <f>_xll.qlCalendarAdvance(Calendar,AF226,"1d","mf",,Trigger)</f>
        <v>42915</v>
      </c>
      <c r="AG227" s="100">
        <f>_xll.qlDayCounterYearFraction(DayCounter,SettlementDate,AF227,,,Trigger)</f>
        <v>0.8833333333333333</v>
      </c>
      <c r="AH227" s="112">
        <f t="shared" si="23"/>
        <v>3.5766032249372206E-3</v>
      </c>
      <c r="AI227" s="112">
        <f t="shared" si="21"/>
        <v>3.6542622238958508E-3</v>
      </c>
      <c r="AJ227" s="112">
        <f t="shared" si="22"/>
        <v>3.65476825694367E-3</v>
      </c>
    </row>
    <row r="228" spans="32:36" x14ac:dyDescent="0.2">
      <c r="AF228" s="114">
        <f>_xll.qlCalendarAdvance(Calendar,AF227,"1d","mf",,Trigger)</f>
        <v>42916</v>
      </c>
      <c r="AG228" s="100">
        <f>_xll.qlDayCounterYearFraction(DayCounter,SettlementDate,AF228,,,Trigger)</f>
        <v>0.88611111111111107</v>
      </c>
      <c r="AH228" s="112">
        <f t="shared" si="23"/>
        <v>3.5766032249372206E-3</v>
      </c>
      <c r="AI228" s="112">
        <f t="shared" si="21"/>
        <v>3.654835353039457E-3</v>
      </c>
      <c r="AJ228" s="112">
        <f t="shared" si="22"/>
        <v>3.6553812707371758E-3</v>
      </c>
    </row>
    <row r="229" spans="32:36" x14ac:dyDescent="0.2">
      <c r="AF229" s="114">
        <f>_xll.qlCalendarAdvance(Calendar,AF228,"1d","mf",,Trigger)</f>
        <v>42919</v>
      </c>
      <c r="AG229" s="100">
        <f>_xll.qlDayCounterYearFraction(DayCounter,SettlementDate,AF229,,,Trigger)</f>
        <v>0.89444444444444449</v>
      </c>
      <c r="AH229" s="112">
        <f t="shared" si="23"/>
        <v>3.5766032249372206E-3</v>
      </c>
      <c r="AI229" s="112">
        <f t="shared" si="21"/>
        <v>3.6565547404702756E-3</v>
      </c>
      <c r="AJ229" s="112">
        <f t="shared" si="22"/>
        <v>3.6572222980753651E-3</v>
      </c>
    </row>
    <row r="230" spans="32:36" x14ac:dyDescent="0.2">
      <c r="AF230" s="114">
        <f>_xll.qlCalendarAdvance(Calendar,AF229,"1d","mf",,Trigger)</f>
        <v>42920</v>
      </c>
      <c r="AG230" s="100">
        <f>_xll.qlDayCounterYearFraction(DayCounter,SettlementDate,AF230,,,Trigger)</f>
        <v>0.89722222222222225</v>
      </c>
      <c r="AH230" s="112">
        <f t="shared" si="23"/>
        <v>3.5766032249372206E-3</v>
      </c>
      <c r="AI230" s="112">
        <f t="shared" si="21"/>
        <v>3.6571278696138814E-3</v>
      </c>
      <c r="AJ230" s="112">
        <f t="shared" si="22"/>
        <v>3.6578366358406516E-3</v>
      </c>
    </row>
    <row r="231" spans="32:36" x14ac:dyDescent="0.2">
      <c r="AF231" s="114">
        <f>_xll.qlCalendarAdvance(Calendar,AF230,"1d","mf",,Trigger)</f>
        <v>42921</v>
      </c>
      <c r="AG231" s="100">
        <f>_xll.qlDayCounterYearFraction(DayCounter,SettlementDate,AF231,,,Trigger)</f>
        <v>0.9</v>
      </c>
      <c r="AH231" s="112">
        <f t="shared" si="23"/>
        <v>3.5766032249372206E-3</v>
      </c>
      <c r="AI231" s="112">
        <f t="shared" si="21"/>
        <v>3.6577009987574876E-3</v>
      </c>
      <c r="AJ231" s="112">
        <f t="shared" si="22"/>
        <v>3.6584513045988835E-3</v>
      </c>
    </row>
    <row r="232" spans="32:36" x14ac:dyDescent="0.2">
      <c r="AF232" s="114">
        <f>_xll.qlCalendarAdvance(Calendar,AF231,"1d","mf",,Trigger)</f>
        <v>42922</v>
      </c>
      <c r="AG232" s="100">
        <f>_xll.qlDayCounterYearFraction(DayCounter,SettlementDate,AF232,,,Trigger)</f>
        <v>0.90277777777777779</v>
      </c>
      <c r="AH232" s="112">
        <f t="shared" si="23"/>
        <v>3.5766032249372206E-3</v>
      </c>
      <c r="AI232" s="112">
        <f t="shared" si="21"/>
        <v>3.6582741279010938E-3</v>
      </c>
      <c r="AJ232" s="112">
        <f t="shared" si="22"/>
        <v>3.6590663043500607E-3</v>
      </c>
    </row>
    <row r="233" spans="32:36" x14ac:dyDescent="0.2">
      <c r="AF233" s="114">
        <f>_xll.qlCalendarAdvance(Calendar,AF232,"1d","mf",,Trigger)</f>
        <v>42923</v>
      </c>
      <c r="AG233" s="100">
        <f>_xll.qlDayCounterYearFraction(DayCounter,SettlementDate,AF233,,,Trigger)</f>
        <v>0.90555555555555556</v>
      </c>
      <c r="AH233" s="112">
        <f t="shared" si="23"/>
        <v>3.5766032249372206E-3</v>
      </c>
      <c r="AI233" s="112">
        <f t="shared" si="21"/>
        <v>3.6588472570447E-3</v>
      </c>
      <c r="AJ233" s="112">
        <f t="shared" si="22"/>
        <v>3.6596816350941831E-3</v>
      </c>
    </row>
    <row r="234" spans="32:36" x14ac:dyDescent="0.2">
      <c r="AF234" s="114">
        <f>_xll.qlCalendarAdvance(Calendar,AF233,"1d","mf",,Trigger)</f>
        <v>42926</v>
      </c>
      <c r="AG234" s="100">
        <f>_xll.qlDayCounterYearFraction(DayCounter,SettlementDate,AF234,,,Trigger)</f>
        <v>0.91388888888888886</v>
      </c>
      <c r="AH234" s="112">
        <f t="shared" si="23"/>
        <v>3.5766032249372206E-3</v>
      </c>
      <c r="AI234" s="112">
        <f t="shared" si="21"/>
        <v>3.6605666444755182E-3</v>
      </c>
      <c r="AJ234" s="112">
        <f t="shared" si="22"/>
        <v>3.6615296132842222E-3</v>
      </c>
    </row>
    <row r="235" spans="32:36" x14ac:dyDescent="0.2">
      <c r="AF235" s="114">
        <f>_xll.qlCalendarAdvance(Calendar,AF234,"1d","mf",,Trigger)</f>
        <v>42927</v>
      </c>
      <c r="AG235" s="100">
        <f>_xll.qlDayCounterYearFraction(DayCounter,SettlementDate,AF235,,,Trigger)</f>
        <v>0.91666666666666663</v>
      </c>
      <c r="AH235" s="112">
        <f t="shared" si="23"/>
        <v>3.5766032249372206E-3</v>
      </c>
      <c r="AI235" s="112">
        <f t="shared" si="21"/>
        <v>3.6611397736191244E-3</v>
      </c>
      <c r="AJ235" s="112">
        <f t="shared" si="22"/>
        <v>3.6621462680001254E-3</v>
      </c>
    </row>
    <row r="236" spans="32:36" x14ac:dyDescent="0.2">
      <c r="AF236" s="114">
        <f>_xll.qlCalendarAdvance(Calendar,AF235,"1d","mf",,Trigger)</f>
        <v>42928</v>
      </c>
      <c r="AG236" s="100">
        <f>_xll.qlDayCounterYearFraction(DayCounter,SettlementDate,AF236,,,Trigger)</f>
        <v>0.9194444444444444</v>
      </c>
      <c r="AH236" s="112">
        <f t="shared" si="23"/>
        <v>3.5766032249372206E-3</v>
      </c>
      <c r="AI236" s="112">
        <f t="shared" si="21"/>
        <v>3.6617129027627306E-3</v>
      </c>
      <c r="AJ236" s="112">
        <f t="shared" si="22"/>
        <v>3.6627632537089738E-3</v>
      </c>
    </row>
    <row r="237" spans="32:36" x14ac:dyDescent="0.2">
      <c r="AF237" s="114">
        <f>_xll.qlCalendarAdvance(Calendar,AF236,"1d","mf",,Trigger)</f>
        <v>42929</v>
      </c>
      <c r="AG237" s="100">
        <f>_xll.qlDayCounterYearFraction(DayCounter,SettlementDate,AF237,,,Trigger)</f>
        <v>0.92222222222222228</v>
      </c>
      <c r="AH237" s="112">
        <f t="shared" si="23"/>
        <v>3.5766032249372206E-3</v>
      </c>
      <c r="AI237" s="112">
        <f t="shared" si="21"/>
        <v>3.6622860319063368E-3</v>
      </c>
      <c r="AJ237" s="112">
        <f t="shared" si="22"/>
        <v>3.6633805704107676E-3</v>
      </c>
    </row>
    <row r="238" spans="32:36" x14ac:dyDescent="0.2">
      <c r="AF238" s="114">
        <f>_xll.qlCalendarAdvance(Calendar,AF237,"1d","mf",,Trigger)</f>
        <v>42930</v>
      </c>
      <c r="AG238" s="100">
        <f>_xll.qlDayCounterYearFraction(DayCounter,SettlementDate,AF238,,,Trigger)</f>
        <v>0.92500000000000004</v>
      </c>
      <c r="AH238" s="112">
        <f t="shared" si="23"/>
        <v>3.5766032249372206E-3</v>
      </c>
      <c r="AI238" s="112">
        <f t="shared" si="21"/>
        <v>3.6628591610499426E-3</v>
      </c>
      <c r="AJ238" s="112">
        <f t="shared" si="22"/>
        <v>3.6639982181055067E-3</v>
      </c>
    </row>
    <row r="239" spans="32:36" x14ac:dyDescent="0.2">
      <c r="AF239" s="114">
        <f>_xll.qlCalendarAdvance(Calendar,AF238,"1d","mf",,Trigger)</f>
        <v>42933</v>
      </c>
      <c r="AG239" s="100">
        <f>_xll.qlDayCounterYearFraction(DayCounter,SettlementDate,AF239,,,Trigger)</f>
        <v>0.93333333333333335</v>
      </c>
      <c r="AH239" s="112">
        <f t="shared" si="23"/>
        <v>3.5766032249372206E-3</v>
      </c>
      <c r="AI239" s="112">
        <f t="shared" si="21"/>
        <v>3.6645785484807612E-3</v>
      </c>
      <c r="AJ239" s="112">
        <f t="shared" si="22"/>
        <v>3.6658531471473951E-3</v>
      </c>
    </row>
    <row r="240" spans="32:36" x14ac:dyDescent="0.2">
      <c r="AF240" s="114">
        <f>_xll.qlCalendarAdvance(Calendar,AF239,"1d","mf",,Trigger)</f>
        <v>42934</v>
      </c>
      <c r="AG240" s="100">
        <f>_xll.qlDayCounterYearFraction(DayCounter,SettlementDate,AF240,,,Trigger)</f>
        <v>0.93611111111111112</v>
      </c>
      <c r="AH240" s="112">
        <f t="shared" si="23"/>
        <v>3.5766032249372206E-3</v>
      </c>
      <c r="AI240" s="112">
        <f t="shared" si="21"/>
        <v>3.6651516776243674E-3</v>
      </c>
      <c r="AJ240" s="112">
        <f t="shared" si="22"/>
        <v>3.6664721188139149E-3</v>
      </c>
    </row>
    <row r="241" spans="32:36" x14ac:dyDescent="0.2">
      <c r="AF241" s="114">
        <f>_xll.qlCalendarAdvance(Calendar,AF240,"1d","mf",,Trigger)</f>
        <v>42935</v>
      </c>
      <c r="AG241" s="100">
        <f>_xll.qlDayCounterYearFraction(DayCounter,SettlementDate,AF241,,,Trigger)</f>
        <v>0.93888888888888888</v>
      </c>
      <c r="AH241" s="112">
        <f t="shared" si="23"/>
        <v>3.5766032249372206E-3</v>
      </c>
      <c r="AI241" s="112">
        <f t="shared" si="21"/>
        <v>3.6657248067679732E-3</v>
      </c>
      <c r="AJ241" s="112">
        <f t="shared" si="22"/>
        <v>3.66709142147338E-3</v>
      </c>
    </row>
    <row r="242" spans="32:36" x14ac:dyDescent="0.2">
      <c r="AF242" s="114">
        <f>_xll.qlCalendarAdvance(Calendar,AF241,"1d","mf",,Trigger)</f>
        <v>42936</v>
      </c>
      <c r="AG242" s="100">
        <f>_xll.qlDayCounterYearFraction(DayCounter,SettlementDate,AF242,,,Trigger)</f>
        <v>0.94166666666666665</v>
      </c>
      <c r="AH242" s="112">
        <f t="shared" si="23"/>
        <v>3.5766032249372206E-3</v>
      </c>
      <c r="AI242" s="112">
        <f t="shared" si="21"/>
        <v>3.6662979359115794E-3</v>
      </c>
      <c r="AJ242" s="112">
        <f t="shared" si="22"/>
        <v>3.6677110551257904E-3</v>
      </c>
    </row>
    <row r="243" spans="32:36" x14ac:dyDescent="0.2">
      <c r="AF243" s="114">
        <f>_xll.qlCalendarAdvance(Calendar,AF242,"1d","mf",,Trigger)</f>
        <v>42937</v>
      </c>
      <c r="AG243" s="100">
        <f>_xll.qlDayCounterYearFraction(DayCounter,SettlementDate,AF243,,,Trigger)</f>
        <v>0.94444444444444442</v>
      </c>
      <c r="AH243" s="112">
        <f t="shared" si="23"/>
        <v>3.5766032249372206E-3</v>
      </c>
      <c r="AI243" s="112">
        <f t="shared" si="21"/>
        <v>3.6668710650551856E-3</v>
      </c>
      <c r="AJ243" s="112">
        <f t="shared" si="22"/>
        <v>3.668331019771146E-3</v>
      </c>
    </row>
    <row r="244" spans="32:36" x14ac:dyDescent="0.2">
      <c r="AF244" s="114">
        <f>_xll.qlCalendarAdvance(Calendar,AF243,"1d","mf",,Trigger)</f>
        <v>42940</v>
      </c>
      <c r="AG244" s="100">
        <f>_xll.qlDayCounterYearFraction(DayCounter,SettlementDate,AF244,,,Trigger)</f>
        <v>0.95277777777777772</v>
      </c>
      <c r="AH244" s="112">
        <f t="shared" si="23"/>
        <v>3.5766032249372206E-3</v>
      </c>
      <c r="AI244" s="112">
        <f t="shared" si="21"/>
        <v>3.6685904524860037E-3</v>
      </c>
      <c r="AJ244" s="112">
        <f t="shared" si="22"/>
        <v>3.6701928996648843E-3</v>
      </c>
    </row>
    <row r="245" spans="32:36" x14ac:dyDescent="0.2">
      <c r="AF245" s="114">
        <f>_xll.qlCalendarAdvance(Calendar,AF244,"1d","mf",,Trigger)</f>
        <v>42941</v>
      </c>
      <c r="AG245" s="100">
        <f>_xll.qlDayCounterYearFraction(DayCounter,SettlementDate,AF245,,,Trigger)</f>
        <v>0.9555555555555556</v>
      </c>
      <c r="AH245" s="112">
        <f t="shared" si="23"/>
        <v>3.5766032249372206E-3</v>
      </c>
      <c r="AI245" s="112">
        <f t="shared" si="21"/>
        <v>3.66916358162961E-3</v>
      </c>
      <c r="AJ245" s="112">
        <f t="shared" si="22"/>
        <v>3.6708141882820207E-3</v>
      </c>
    </row>
    <row r="246" spans="32:36" x14ac:dyDescent="0.2">
      <c r="AF246" s="114">
        <f>_xll.qlCalendarAdvance(Calendar,AF245,"1d","mf",,Trigger)</f>
        <v>42942</v>
      </c>
      <c r="AG246" s="100">
        <f>_xll.qlDayCounterYearFraction(DayCounter,SettlementDate,AF246,,,Trigger)</f>
        <v>0.95833333333333337</v>
      </c>
      <c r="AH246" s="112">
        <f t="shared" si="23"/>
        <v>3.5766032249372206E-3</v>
      </c>
      <c r="AI246" s="112">
        <f t="shared" si="21"/>
        <v>3.6697367107732162E-3</v>
      </c>
      <c r="AJ246" s="112">
        <f t="shared" si="22"/>
        <v>3.6714358078921024E-3</v>
      </c>
    </row>
    <row r="247" spans="32:36" x14ac:dyDescent="0.2">
      <c r="AF247" s="114">
        <f>_xll.qlCalendarAdvance(Calendar,AF246,"1d","mf",,Trigger)</f>
        <v>42943</v>
      </c>
      <c r="AG247" s="100">
        <f>_xll.qlDayCounterYearFraction(DayCounter,SettlementDate,AF247,,,Trigger)</f>
        <v>0.96111111111111114</v>
      </c>
      <c r="AH247" s="112">
        <f t="shared" si="23"/>
        <v>3.5766032249372206E-3</v>
      </c>
      <c r="AI247" s="112">
        <f t="shared" si="21"/>
        <v>3.6703098399168224E-3</v>
      </c>
      <c r="AJ247" s="112">
        <f t="shared" si="22"/>
        <v>3.6720577584951294E-3</v>
      </c>
    </row>
    <row r="248" spans="32:36" x14ac:dyDescent="0.2">
      <c r="AF248" s="114">
        <f>_xll.qlCalendarAdvance(Calendar,AF247,"1d","mf",,Trigger)</f>
        <v>42944</v>
      </c>
      <c r="AG248" s="100">
        <f>_xll.qlDayCounterYearFraction(DayCounter,SettlementDate,AF248,,,Trigger)</f>
        <v>0.96388888888888891</v>
      </c>
      <c r="AH248" s="112">
        <f t="shared" si="23"/>
        <v>3.5766032249372206E-3</v>
      </c>
      <c r="AI248" s="112">
        <f t="shared" si="21"/>
        <v>3.6708829690604286E-3</v>
      </c>
      <c r="AJ248" s="112">
        <f t="shared" si="22"/>
        <v>3.6726800400911012E-3</v>
      </c>
    </row>
    <row r="249" spans="32:36" x14ac:dyDescent="0.2">
      <c r="AF249" s="114">
        <f>_xll.qlCalendarAdvance(Calendar,AF248,"1d","mf",,Trigger)</f>
        <v>42947</v>
      </c>
      <c r="AG249" s="100">
        <f>_xll.qlDayCounterYearFraction(DayCounter,SettlementDate,AF249,,,Trigger)</f>
        <v>0.97222222222222221</v>
      </c>
      <c r="AH249" s="112">
        <f t="shared" si="23"/>
        <v>3.5766032249372206E-3</v>
      </c>
      <c r="AI249" s="112">
        <f t="shared" si="21"/>
        <v>3.6726023564912468E-3</v>
      </c>
      <c r="AJ249" s="112">
        <f t="shared" si="22"/>
        <v>3.6745488708366894E-3</v>
      </c>
    </row>
    <row r="250" spans="32:36" x14ac:dyDescent="0.2">
      <c r="AF250" s="114">
        <f>_xll.qlCalendarAdvance(Calendar,AF249,"1d","mf",,Trigger)</f>
        <v>42948</v>
      </c>
      <c r="AG250" s="100">
        <f>_xll.qlDayCounterYearFraction(DayCounter,SettlementDate,AF250,,,Trigger)</f>
        <v>0.97499999999999998</v>
      </c>
      <c r="AH250" s="112">
        <f t="shared" si="23"/>
        <v>3.5766032249372206E-3</v>
      </c>
      <c r="AI250" s="112">
        <f t="shared" si="21"/>
        <v>3.673175485634853E-3</v>
      </c>
      <c r="AJ250" s="112">
        <f t="shared" si="22"/>
        <v>3.6751724764044424E-3</v>
      </c>
    </row>
    <row r="251" spans="32:36" x14ac:dyDescent="0.2">
      <c r="AF251" s="114">
        <f>_xll.qlCalendarAdvance(Calendar,AF250,"1d","mf",,Trigger)</f>
        <v>42949</v>
      </c>
      <c r="AG251" s="100">
        <f>_xll.qlDayCounterYearFraction(DayCounter,SettlementDate,AF251,,,Trigger)</f>
        <v>0.97777777777777775</v>
      </c>
      <c r="AH251" s="112">
        <f t="shared" si="23"/>
        <v>3.5766032249372206E-3</v>
      </c>
      <c r="AI251" s="112">
        <f t="shared" si="21"/>
        <v>3.6737486147784592E-3</v>
      </c>
      <c r="AJ251" s="112">
        <f t="shared" si="22"/>
        <v>3.6757964129651407E-3</v>
      </c>
    </row>
    <row r="252" spans="32:36" x14ac:dyDescent="0.2">
      <c r="AF252" s="114">
        <f>_xll.qlCalendarAdvance(Calendar,AF251,"1d","mf",,Trigger)</f>
        <v>42950</v>
      </c>
      <c r="AG252" s="100">
        <f>_xll.qlDayCounterYearFraction(DayCounter,SettlementDate,AF252,,,Trigger)</f>
        <v>0.98055555555555551</v>
      </c>
      <c r="AH252" s="112">
        <f t="shared" si="23"/>
        <v>3.5766032249372206E-3</v>
      </c>
      <c r="AI252" s="112">
        <f t="shared" si="21"/>
        <v>3.6743217439220649E-3</v>
      </c>
      <c r="AJ252" s="112">
        <f t="shared" si="22"/>
        <v>3.6764206805187842E-3</v>
      </c>
    </row>
    <row r="253" spans="32:36" x14ac:dyDescent="0.2">
      <c r="AF253" s="114">
        <f>_xll.qlCalendarAdvance(Calendar,AF252,"1d","mf",,Trigger)</f>
        <v>42951</v>
      </c>
      <c r="AG253" s="100">
        <f>_xll.qlDayCounterYearFraction(DayCounter,SettlementDate,AF253,,,Trigger)</f>
        <v>0.98333333333333328</v>
      </c>
      <c r="AH253" s="112">
        <f t="shared" si="23"/>
        <v>3.5766032249372206E-3</v>
      </c>
      <c r="AI253" s="112">
        <f t="shared" ref="AI253:AI259" si="24">$W$10+$W$9*AG253</f>
        <v>3.6748948730656711E-3</v>
      </c>
      <c r="AJ253" s="112">
        <f t="shared" ref="AJ253:AJ259" si="25">($W$5+$W$4*AG253+$W$3*AG253^2)</f>
        <v>3.6770452790653727E-3</v>
      </c>
    </row>
    <row r="254" spans="32:36" x14ac:dyDescent="0.2">
      <c r="AF254" s="114">
        <f>_xll.qlCalendarAdvance(Calendar,AF253,"1d","mf",,Trigger)</f>
        <v>42954</v>
      </c>
      <c r="AG254" s="100">
        <f>_xll.qlDayCounterYearFraction(DayCounter,SettlementDate,AF254,,,Trigger)</f>
        <v>0.9916666666666667</v>
      </c>
      <c r="AH254" s="112">
        <f t="shared" si="23"/>
        <v>3.5766032249372206E-3</v>
      </c>
      <c r="AI254" s="112">
        <f t="shared" si="24"/>
        <v>3.6766142604964898E-3</v>
      </c>
      <c r="AJ254" s="112">
        <f t="shared" si="25"/>
        <v>3.6789210606628106E-3</v>
      </c>
    </row>
    <row r="255" spans="32:36" x14ac:dyDescent="0.2">
      <c r="AF255" s="114">
        <f>_xll.qlCalendarAdvance(Calendar,AF254,"1d","mf",,Trigger)</f>
        <v>42955</v>
      </c>
      <c r="AG255" s="100">
        <f>_xll.qlDayCounterYearFraction(DayCounter,SettlementDate,AF255,,,Trigger)</f>
        <v>0.99444444444444446</v>
      </c>
      <c r="AH255" s="112">
        <f t="shared" si="23"/>
        <v>3.5766032249372206E-3</v>
      </c>
      <c r="AI255" s="112">
        <f t="shared" si="24"/>
        <v>3.6771873896400955E-3</v>
      </c>
      <c r="AJ255" s="112">
        <f t="shared" si="25"/>
        <v>3.6795469831811803E-3</v>
      </c>
    </row>
    <row r="256" spans="32:36" x14ac:dyDescent="0.2">
      <c r="AF256" s="114">
        <f>_xll.qlCalendarAdvance(Calendar,AF255,"1d","mf",,Trigger)</f>
        <v>42956</v>
      </c>
      <c r="AG256" s="100">
        <f>_xll.qlDayCounterYearFraction(DayCounter,SettlementDate,AF256,,,Trigger)</f>
        <v>0.99722222222222223</v>
      </c>
      <c r="AH256" s="112">
        <f t="shared" si="23"/>
        <v>3.5766032249372206E-3</v>
      </c>
      <c r="AI256" s="112">
        <f t="shared" si="24"/>
        <v>3.6777605187837017E-3</v>
      </c>
      <c r="AJ256" s="112">
        <f t="shared" si="25"/>
        <v>3.6801732366924947E-3</v>
      </c>
    </row>
    <row r="257" spans="32:36" x14ac:dyDescent="0.2">
      <c r="AF257" s="114">
        <f>_xll.qlCalendarAdvance(Calendar,AF256,"1d","mf",,Trigger)</f>
        <v>42957</v>
      </c>
      <c r="AG257" s="100">
        <f>_xll.qlDayCounterYearFraction(DayCounter,SettlementDate,AF257,,,Trigger)</f>
        <v>1</v>
      </c>
      <c r="AH257" s="112">
        <f t="shared" si="23"/>
        <v>3.5766032249372206E-3</v>
      </c>
      <c r="AI257" s="112">
        <f t="shared" si="24"/>
        <v>3.6783336479273079E-3</v>
      </c>
      <c r="AJ257" s="112">
        <f t="shared" si="25"/>
        <v>3.6807998211967549E-3</v>
      </c>
    </row>
    <row r="258" spans="32:36" x14ac:dyDescent="0.2">
      <c r="AF258" s="114">
        <f>_xll.qlCalendarAdvance(Calendar,AF257,"1d","mf",,Trigger)</f>
        <v>42958</v>
      </c>
      <c r="AG258" s="100">
        <f>_xll.qlDayCounterYearFraction(DayCounter,SettlementDate,AF258,,,Trigger)</f>
        <v>1.0027777777777778</v>
      </c>
      <c r="AH258" s="112">
        <f t="shared" si="23"/>
        <v>3.5766032249372206E-3</v>
      </c>
      <c r="AI258" s="112">
        <f t="shared" si="24"/>
        <v>3.6789067770709141E-3</v>
      </c>
      <c r="AJ258" s="112">
        <f t="shared" si="25"/>
        <v>3.68142673669396E-3</v>
      </c>
    </row>
    <row r="259" spans="32:36" x14ac:dyDescent="0.2">
      <c r="AF259" s="118">
        <f>_xll.qlCalendarAdvance(Calendar,AF258,"1d","mf",,Trigger)</f>
        <v>42961</v>
      </c>
      <c r="AG259" s="105">
        <f>_xll.qlDayCounterYearFraction(DayCounter,SettlementDate,AF259,,,Trigger)</f>
        <v>1.0111111111111111</v>
      </c>
      <c r="AH259" s="121">
        <f t="shared" ref="AH259" si="26">$W$13</f>
        <v>3.5766032249372206E-3</v>
      </c>
      <c r="AI259" s="121">
        <f t="shared" si="24"/>
        <v>3.6806261645017323E-3</v>
      </c>
      <c r="AJ259" s="121">
        <f t="shared" si="25"/>
        <v>3.6833094691432473E-3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/>
  </sheetViews>
  <sheetFormatPr defaultColWidth="9.28515625" defaultRowHeight="10.9" x14ac:dyDescent="0.2"/>
  <cols>
    <col min="1" max="1" width="4.28515625" style="213" customWidth="1"/>
    <col min="2" max="2" width="7.85546875" style="213" customWidth="1"/>
    <col min="3" max="3" width="36.7109375" style="213" bestFit="1" customWidth="1"/>
    <col min="4" max="4" width="35.85546875" style="213" customWidth="1"/>
    <col min="5" max="5" width="25.7109375" style="213" customWidth="1"/>
    <col min="6" max="6" width="4.28515625" style="213" customWidth="1"/>
    <col min="7" max="7" width="7.85546875" style="213" customWidth="1"/>
    <col min="8" max="8" width="10.42578125" style="213" bestFit="1" customWidth="1"/>
    <col min="9" max="9" width="3.140625" style="213" customWidth="1"/>
    <col min="10" max="10" width="10.42578125" style="213" bestFit="1" customWidth="1"/>
    <col min="11" max="11" width="3.140625" style="213" customWidth="1"/>
    <col min="12" max="12" width="11.7109375" style="213" bestFit="1" customWidth="1"/>
    <col min="13" max="13" width="10.42578125" style="213" bestFit="1" customWidth="1"/>
    <col min="14" max="14" width="5.85546875" style="213" customWidth="1"/>
    <col min="15" max="16384" width="9.28515625" style="212"/>
  </cols>
  <sheetData>
    <row r="1" spans="1:14" ht="11.25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ht="11.55" x14ac:dyDescent="0.2">
      <c r="A2" s="321"/>
      <c r="B2" s="322"/>
      <c r="C2" s="216" t="s">
        <v>138</v>
      </c>
      <c r="D2" s="216" t="s">
        <v>139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196</v>
      </c>
    </row>
    <row r="3" spans="1:14" ht="11.55" x14ac:dyDescent="0.25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EURSND_SYNTH1M_Quote#0000</v>
      </c>
      <c r="E3" s="209" t="str">
        <f>_xll.ohRangeRetrieveError(D3)</f>
        <v/>
      </c>
      <c r="F3" s="6"/>
      <c r="G3" s="190" t="s">
        <v>55</v>
      </c>
      <c r="H3" s="191">
        <f>'1MSynthDepo'!C23</f>
        <v>-4.0382725161824951E-3</v>
      </c>
      <c r="I3" s="7" t="s">
        <v>56</v>
      </c>
      <c r="J3" s="186">
        <v>-3.6909277038699173E-3</v>
      </c>
      <c r="K3" s="6"/>
      <c r="L3" s="178">
        <f t="array" ref="L3:L40">QuoteLive</f>
        <v>-4.0382725161824951E-3</v>
      </c>
      <c r="M3" s="179">
        <f>_xll.qlSimpleQuoteSetValue(D3,ROUND($L3,6),EvaluationDate)</f>
        <v>0</v>
      </c>
      <c r="N3" s="164"/>
    </row>
    <row r="4" spans="1:14" ht="11.55" x14ac:dyDescent="0.25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EURSWD_SYNTH1M_Quote#0000</v>
      </c>
      <c r="E4" s="210" t="str">
        <f>_xll.ohRangeRetrieveError(D4)</f>
        <v/>
      </c>
      <c r="F4" s="6"/>
      <c r="G4" s="190" t="s">
        <v>57</v>
      </c>
      <c r="H4" s="191">
        <f>'1MSynthDepo'!C24</f>
        <v>-3.7427011330994275E-3</v>
      </c>
      <c r="I4" s="7" t="s">
        <v>56</v>
      </c>
      <c r="J4" s="186">
        <v>-3.6727649871278901E-3</v>
      </c>
      <c r="K4" s="6"/>
      <c r="L4" s="178">
        <v>-3.7427011330994275E-3</v>
      </c>
      <c r="M4" s="179">
        <f>_xll.qlSimpleQuoteSetValue(D4,ROUND($L4,6),EvaluationDate)</f>
        <v>0</v>
      </c>
      <c r="N4" s="164"/>
    </row>
    <row r="5" spans="1:14" ht="11.55" x14ac:dyDescent="0.25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EUR2WD_SYNTH1M_Quote#0000</v>
      </c>
      <c r="E5" s="210" t="str">
        <f>_xll.ohRangeRetrieveError(D5)</f>
        <v/>
      </c>
      <c r="F5" s="6"/>
      <c r="G5" s="190" t="s">
        <v>58</v>
      </c>
      <c r="H5" s="191">
        <f>'1MSynthDepo'!C25</f>
        <v>-3.7222622178534337E-3</v>
      </c>
      <c r="I5" s="7" t="s">
        <v>56</v>
      </c>
      <c r="J5" s="186">
        <v>-3.6528863876242718E-3</v>
      </c>
      <c r="K5" s="6"/>
      <c r="L5" s="178">
        <v>-3.7222622178534337E-3</v>
      </c>
      <c r="M5" s="179">
        <f>_xll.qlSimpleQuoteSetValue(D5,ROUND($L5,6),EvaluationDate)</f>
        <v>0</v>
      </c>
      <c r="N5" s="164"/>
    </row>
    <row r="6" spans="1:14" ht="11.55" x14ac:dyDescent="0.25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EUR3WD_SYNTH1M_Quote#0000</v>
      </c>
      <c r="E6" s="210" t="str">
        <f>_xll.ohRangeRetrieveError(D6)</f>
        <v/>
      </c>
      <c r="F6" s="6"/>
      <c r="G6" s="192" t="s">
        <v>59</v>
      </c>
      <c r="H6" s="191">
        <f>'1MSynthDepo'!C26</f>
        <v>-3.7025655559424259E-3</v>
      </c>
      <c r="I6" s="7" t="s">
        <v>56</v>
      </c>
      <c r="J6" s="187">
        <v>-3.634302801782674E-3</v>
      </c>
      <c r="K6" s="6"/>
      <c r="L6" s="180">
        <v>-3.7025655559424259E-3</v>
      </c>
      <c r="M6" s="181">
        <f>_xll.qlSimpleQuoteSetValue(D6,ROUND($L6,6),EvaluationDate)</f>
        <v>0</v>
      </c>
      <c r="N6" s="164"/>
    </row>
    <row r="7" spans="1:14" ht="11.55" x14ac:dyDescent="0.25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EUR1MD_SYNTH1M_Quote#0000</v>
      </c>
      <c r="E7" s="211" t="str">
        <f>_xll.ohRangeRetrieveError(D7)</f>
        <v/>
      </c>
      <c r="F7" s="6"/>
      <c r="G7" s="193" t="s">
        <v>60</v>
      </c>
      <c r="H7" s="194">
        <f>'1MSynthDepo'!C27</f>
        <v>-3.6900000000013537E-3</v>
      </c>
      <c r="I7" s="7" t="s">
        <v>56</v>
      </c>
      <c r="J7" s="188">
        <v>-3.6400000000003812E-3</v>
      </c>
      <c r="K7" s="6"/>
      <c r="L7" s="182">
        <v>-3.6900000000013537E-3</v>
      </c>
      <c r="M7" s="183">
        <f>_xll.qlSimpleQuoteSetValue(D7,ROUND($L7,6),EvaluationDate)</f>
        <v>0</v>
      </c>
      <c r="N7" s="167"/>
    </row>
    <row r="8" spans="1:14" ht="11.55" x14ac:dyDescent="0.25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EURSND_SYNTH3M_Quote#0000</v>
      </c>
      <c r="E8" s="209"/>
      <c r="F8" s="8"/>
      <c r="G8" s="195" t="s">
        <v>55</v>
      </c>
      <c r="H8" s="196">
        <f>'3MSynthDepo'!C25</f>
        <v>-3.2767377472175951E-3</v>
      </c>
      <c r="I8" s="9"/>
      <c r="J8" s="186">
        <v>-2.7968626583918521E-3</v>
      </c>
      <c r="K8" s="8"/>
      <c r="L8" s="178">
        <v>-3.2767377472175951E-3</v>
      </c>
      <c r="M8" s="179">
        <f>_xll.qlSimpleQuoteSetValue(D8,ROUND($L8,6),EvaluationDate)</f>
        <v>0</v>
      </c>
      <c r="N8" s="168">
        <f>_xll.ohTrigger(M8:M14)</f>
        <v>196</v>
      </c>
    </row>
    <row r="9" spans="1:14" ht="11.55" x14ac:dyDescent="0.25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EURSWD_SYNTH3M_Quote#0000</v>
      </c>
      <c r="E9" s="210"/>
      <c r="F9" s="8"/>
      <c r="G9" s="197" t="s">
        <v>57</v>
      </c>
      <c r="H9" s="191">
        <f>'3MSynthDepo'!C26</f>
        <v>-2.9862606613186215E-3</v>
      </c>
      <c r="I9" s="9"/>
      <c r="J9" s="186">
        <v>-2.7811683315194713E-3</v>
      </c>
      <c r="K9" s="8"/>
      <c r="L9" s="178">
        <v>-2.9862606613186215E-3</v>
      </c>
      <c r="M9" s="179">
        <f>_xll.qlSimpleQuoteSetValue(D9,ROUND($L9,6),EvaluationDate)</f>
        <v>0</v>
      </c>
      <c r="N9" s="164"/>
    </row>
    <row r="10" spans="1:14" ht="11.55" x14ac:dyDescent="0.25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EUR2WD_SYNTH3M_Quote#0000</v>
      </c>
      <c r="E10" s="210"/>
      <c r="F10" s="8"/>
      <c r="G10" s="197" t="s">
        <v>58</v>
      </c>
      <c r="H10" s="191">
        <f>'3MSynthDepo'!C27</f>
        <v>-2.9709833726987434E-3</v>
      </c>
      <c r="I10" s="9"/>
      <c r="J10" s="186">
        <v>-2.7634045783282118E-3</v>
      </c>
      <c r="K10" s="8"/>
      <c r="L10" s="178">
        <v>-2.9709833726987434E-3</v>
      </c>
      <c r="M10" s="179">
        <f>_xll.qlSimpleQuoteSetValue(D10,ROUND($L10,6),EvaluationDate)</f>
        <v>0</v>
      </c>
      <c r="N10" s="164"/>
    </row>
    <row r="11" spans="1:14" ht="11.55" x14ac:dyDescent="0.25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EUR3WD_SYNTH3M_Quote#0000</v>
      </c>
      <c r="E11" s="210"/>
      <c r="F11" s="8"/>
      <c r="G11" s="198" t="s">
        <v>59</v>
      </c>
      <c r="H11" s="199">
        <f>'3MSynthDepo'!C28</f>
        <v>-2.9556059264062334E-3</v>
      </c>
      <c r="I11" s="9"/>
      <c r="J11" s="187">
        <v>-2.7461122484963496E-3</v>
      </c>
      <c r="K11" s="8"/>
      <c r="L11" s="180">
        <v>-2.9556059264062334E-3</v>
      </c>
      <c r="M11" s="181">
        <f>_xll.qlSimpleQuoteSetValue(D11,ROUND($L11,6),EvaluationDate)</f>
        <v>0</v>
      </c>
      <c r="N11" s="164"/>
    </row>
    <row r="12" spans="1:14" ht="11.55" x14ac:dyDescent="0.25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EUR1MD_SYNTH3M_Quote#0000</v>
      </c>
      <c r="E12" s="210"/>
      <c r="F12" s="8"/>
      <c r="G12" s="197" t="s">
        <v>60</v>
      </c>
      <c r="H12" s="191">
        <f>'3MSynthDepo'!C29</f>
        <v>-2.9477506311687894E-3</v>
      </c>
      <c r="I12" s="9"/>
      <c r="J12" s="186">
        <v>-2.7522281102994543E-3</v>
      </c>
      <c r="K12" s="8"/>
      <c r="L12" s="178">
        <v>-2.9477506311687894E-3</v>
      </c>
      <c r="M12" s="179">
        <f>_xll.qlSimpleQuoteSetValue(D12,ROUND($L12,6),EvaluationDate)</f>
        <v>0</v>
      </c>
      <c r="N12" s="164"/>
    </row>
    <row r="13" spans="1:14" ht="11.55" x14ac:dyDescent="0.25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EUR2MD_SYNTH3M_Quote#0000</v>
      </c>
      <c r="E13" s="210"/>
      <c r="F13" s="8"/>
      <c r="G13" s="197" t="s">
        <v>61</v>
      </c>
      <c r="H13" s="191">
        <f>'3MSynthDepo'!C30</f>
        <v>-3.0212504449199178E-3</v>
      </c>
      <c r="I13" s="9"/>
      <c r="J13" s="186">
        <v>-2.7822688035199815E-3</v>
      </c>
      <c r="K13" s="8"/>
      <c r="L13" s="178">
        <v>-3.0212504449199178E-3</v>
      </c>
      <c r="M13" s="179">
        <f>_xll.qlSimpleQuoteSetValue(D13,ROUND($L13,6),EvaluationDate)</f>
        <v>0</v>
      </c>
      <c r="N13" s="164"/>
    </row>
    <row r="14" spans="1:14" ht="11.55" x14ac:dyDescent="0.25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EUR3MD_SYNTH3M_Quote#0000</v>
      </c>
      <c r="E14" s="211"/>
      <c r="F14" s="8"/>
      <c r="G14" s="198" t="s">
        <v>62</v>
      </c>
      <c r="H14" s="199">
        <f>'3MSynthDepo'!C31</f>
        <v>-3.0385853669981488E-3</v>
      </c>
      <c r="I14" s="9"/>
      <c r="J14" s="187">
        <v>-2.8084093361644704E-3</v>
      </c>
      <c r="K14" s="8"/>
      <c r="L14" s="180">
        <v>-3.0385853669981488E-3</v>
      </c>
      <c r="M14" s="181">
        <f>_xll.qlSimpleQuoteSetValue(D14,ROUND($L14,6),EvaluationDate)</f>
        <v>0</v>
      </c>
      <c r="N14" s="164"/>
    </row>
    <row r="15" spans="1:14" ht="11.55" x14ac:dyDescent="0.25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EURSND_SYNTH6M_Quote#0000</v>
      </c>
      <c r="E15" s="209" t="str">
        <f>_xll.ohRangeRetrieveError(D15)</f>
        <v/>
      </c>
      <c r="F15" s="8"/>
      <c r="G15" s="195" t="s">
        <v>55</v>
      </c>
      <c r="H15" s="196">
        <f>'6MSynthDepo'!C28</f>
        <v>-2.0265078280656823E-3</v>
      </c>
      <c r="I15" s="9"/>
      <c r="J15" s="186">
        <v>-1.4056201226964049E-3</v>
      </c>
      <c r="K15" s="8"/>
      <c r="L15" s="178">
        <v>-2.0265078280656823E-3</v>
      </c>
      <c r="M15" s="179">
        <f>_xll.qlSimpleQuoteSetValue(D15,ROUND($L15,6),EvaluationDate)</f>
        <v>0</v>
      </c>
      <c r="N15" s="170">
        <f>_xll.ohTrigger(M15:M24)</f>
        <v>199</v>
      </c>
    </row>
    <row r="16" spans="1:14" ht="11.55" x14ac:dyDescent="0.25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EURSWD_SYNTH6M_Quote#0000</v>
      </c>
      <c r="E16" s="210" t="str">
        <f>_xll.ohRangeRetrieveError(D16)</f>
        <v/>
      </c>
      <c r="F16" s="8"/>
      <c r="G16" s="197" t="s">
        <v>57</v>
      </c>
      <c r="H16" s="191">
        <f>'6MSynthDepo'!C29</f>
        <v>-1.7342634940074675E-3</v>
      </c>
      <c r="I16" s="9"/>
      <c r="J16" s="186">
        <v>-1.3982728396972582E-3</v>
      </c>
      <c r="K16" s="8"/>
      <c r="L16" s="178">
        <v>-1.7342634940074675E-3</v>
      </c>
      <c r="M16" s="179">
        <f>_xll.qlSimpleQuoteSetValue(D16,ROUND($L16,6),EvaluationDate)</f>
        <v>0</v>
      </c>
      <c r="N16" s="171"/>
    </row>
    <row r="17" spans="1:14" ht="11.55" x14ac:dyDescent="0.25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EUR2WD_SYNTH6M_Quote#0000</v>
      </c>
      <c r="E17" s="210" t="str">
        <f>_xll.ohRangeRetrieveError(D17)</f>
        <v/>
      </c>
      <c r="F17" s="2"/>
      <c r="G17" s="197" t="s">
        <v>58</v>
      </c>
      <c r="H17" s="191">
        <f>'6MSynthDepo'!C30</f>
        <v>-1.7170184183000281E-3</v>
      </c>
      <c r="I17" s="9"/>
      <c r="J17" s="186">
        <v>-1.3898099057008118E-3</v>
      </c>
      <c r="K17" s="8"/>
      <c r="L17" s="178">
        <v>-1.7170184183000281E-3</v>
      </c>
      <c r="M17" s="179">
        <f>_xll.qlSimpleQuoteSetValue(D17,ROUND($L17,6),EvaluationDate)</f>
        <v>0</v>
      </c>
      <c r="N17" s="171"/>
    </row>
    <row r="18" spans="1:14" ht="11.55" x14ac:dyDescent="0.25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EUR3WD_SYNTH6M_Quote#0000</v>
      </c>
      <c r="E18" s="210" t="str">
        <f>_xll.ohRangeRetrieveError(D18)</f>
        <v/>
      </c>
      <c r="F18" s="2"/>
      <c r="G18" s="197" t="s">
        <v>59</v>
      </c>
      <c r="H18" s="191">
        <f>'6MSynthDepo'!C31</f>
        <v>-1.6997731875527983E-3</v>
      </c>
      <c r="I18" s="9"/>
      <c r="J18" s="186">
        <v>-1.381347435051821E-3</v>
      </c>
      <c r="K18" s="8"/>
      <c r="L18" s="178">
        <v>-1.6997731875527983E-3</v>
      </c>
      <c r="M18" s="179">
        <f>_xll.qlSimpleQuoteSetValue(D18,ROUND($L18,6),EvaluationDate)</f>
        <v>0</v>
      </c>
      <c r="N18" s="171"/>
    </row>
    <row r="19" spans="1:14" ht="11.55" x14ac:dyDescent="0.25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EUR1MD_SYNTH6M_Quote#0000</v>
      </c>
      <c r="E19" s="210" t="str">
        <f>_xll.ohRangeRetrieveError(D19)</f>
        <v/>
      </c>
      <c r="F19" s="2"/>
      <c r="G19" s="195" t="s">
        <v>60</v>
      </c>
      <c r="H19" s="196">
        <f>'6MSynthDepo'!C32</f>
        <v>-1.6894246099390959E-3</v>
      </c>
      <c r="I19" s="51"/>
      <c r="J19" s="189">
        <v>-1.3992640793028621E-3</v>
      </c>
      <c r="K19" s="52"/>
      <c r="L19" s="184">
        <v>-1.6894246099390959E-3</v>
      </c>
      <c r="M19" s="185">
        <f>_xll.qlSimpleQuoteSetValue(D19,ROUND($L19,6),EvaluationDate)</f>
        <v>0</v>
      </c>
      <c r="N19" s="171"/>
    </row>
    <row r="20" spans="1:14" ht="11.55" x14ac:dyDescent="0.25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EUR2MD_SYNTH6M_Quote#0000</v>
      </c>
      <c r="E20" s="210" t="str">
        <f>_xll.ohRangeRetrieveError(D20)</f>
        <v/>
      </c>
      <c r="F20" s="2"/>
      <c r="G20" s="197" t="s">
        <v>61</v>
      </c>
      <c r="H20" s="191">
        <f>'6MSynthDepo'!C33</f>
        <v>-1.7563453529615255E-3</v>
      </c>
      <c r="I20" s="9"/>
      <c r="J20" s="186">
        <v>-1.4606278486255827E-3</v>
      </c>
      <c r="K20" s="8"/>
      <c r="L20" s="178">
        <v>-1.7563453529615255E-3</v>
      </c>
      <c r="M20" s="179">
        <f>_xll.qlSimpleQuoteSetValue(D20,ROUND($L20,6),EvaluationDate)</f>
        <v>0</v>
      </c>
      <c r="N20" s="171"/>
    </row>
    <row r="21" spans="1:14" ht="11.55" x14ac:dyDescent="0.25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EUR3MD_SYNTH6M_Quote#0000</v>
      </c>
      <c r="E21" s="210" t="str">
        <f>_xll.ohRangeRetrieveError(D21)</f>
        <v/>
      </c>
      <c r="F21" s="2"/>
      <c r="G21" s="197" t="s">
        <v>62</v>
      </c>
      <c r="H21" s="191">
        <f>'6MSynthDepo'!C34</f>
        <v>-1.7695339480027846E-3</v>
      </c>
      <c r="I21" s="9"/>
      <c r="J21" s="186">
        <v>-1.5066798648545659E-3</v>
      </c>
      <c r="K21" s="8"/>
      <c r="L21" s="178">
        <v>-1.7695339480027846E-3</v>
      </c>
      <c r="M21" s="179">
        <f>_xll.qlSimpleQuoteSetValue(D21,ROUND($L21,6),EvaluationDate)</f>
        <v>0</v>
      </c>
      <c r="N21" s="171"/>
    </row>
    <row r="22" spans="1:14" ht="11.55" x14ac:dyDescent="0.25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EUR4MD_SYNTH6M_Quote#0000</v>
      </c>
      <c r="E22" s="210" t="str">
        <f>_xll.ohRangeRetrieveError(D22)</f>
        <v/>
      </c>
      <c r="F22" s="2"/>
      <c r="G22" s="197" t="s">
        <v>63</v>
      </c>
      <c r="H22" s="191">
        <f>'6MSynthDepo'!C35</f>
        <v>-1.7908490945462783E-3</v>
      </c>
      <c r="I22" s="9"/>
      <c r="J22" s="186">
        <v>-1.6084007389081708E-3</v>
      </c>
      <c r="K22" s="8"/>
      <c r="L22" s="178">
        <v>-1.7908490945462783E-3</v>
      </c>
      <c r="M22" s="179">
        <f>_xll.qlSimpleQuoteSetValue(D22,ROUND($L22,6),EvaluationDate)</f>
        <v>0</v>
      </c>
      <c r="N22" s="171"/>
    </row>
    <row r="23" spans="1:14" ht="11.55" x14ac:dyDescent="0.25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EUR5MD_SYNTH6M_Quote#0000</v>
      </c>
      <c r="E23" s="210" t="str">
        <f>_xll.ohRangeRetrieveError(D23)</f>
        <v/>
      </c>
      <c r="F23" s="2"/>
      <c r="G23" s="197" t="s">
        <v>64</v>
      </c>
      <c r="H23" s="191">
        <f>'6MSynthDepo'!C36</f>
        <v>-1.8399111937674106E-3</v>
      </c>
      <c r="I23" s="9"/>
      <c r="J23" s="186">
        <v>-1.6664673150589961E-3</v>
      </c>
      <c r="K23" s="8"/>
      <c r="L23" s="178">
        <v>-1.8399111937674106E-3</v>
      </c>
      <c r="M23" s="179">
        <f>_xll.qlSimpleQuoteSetValue(D23,ROUND($L23,6),EvaluationDate)</f>
        <v>0</v>
      </c>
      <c r="N23" s="171"/>
    </row>
    <row r="24" spans="1:14" ht="11.55" x14ac:dyDescent="0.25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EUR6MD_SYNTH6M_Quote#0000</v>
      </c>
      <c r="E24" s="211" t="str">
        <f>_xll.ohRangeRetrieveError(D24)</f>
        <v/>
      </c>
      <c r="F24" s="2"/>
      <c r="G24" s="198" t="s">
        <v>65</v>
      </c>
      <c r="H24" s="199">
        <f>'6MSynthDepo'!C37</f>
        <v>-1.8875851084418E-3</v>
      </c>
      <c r="I24" s="9"/>
      <c r="J24" s="187">
        <v>-1.7197015979246626E-3</v>
      </c>
      <c r="K24" s="8"/>
      <c r="L24" s="180">
        <v>-1.8875851084418E-3</v>
      </c>
      <c r="M24" s="181">
        <f>_xll.qlSimpleQuoteSetValue(D24,ROUND($L24,6),EvaluationDate)</f>
        <v>0</v>
      </c>
      <c r="N24" s="171"/>
    </row>
    <row r="25" spans="1:14" ht="11.55" x14ac:dyDescent="0.25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EURSND_SYNTH1Y_Quote#0000</v>
      </c>
      <c r="E25" s="210" t="str">
        <f>_xll.ohRangeRetrieveError(D25)</f>
        <v/>
      </c>
      <c r="F25" s="8"/>
      <c r="G25" s="200" t="s">
        <v>55</v>
      </c>
      <c r="H25" s="196">
        <f>'12MSynthDepo'!C34</f>
        <v>-1.8375792407709923E-4</v>
      </c>
      <c r="I25" s="9"/>
      <c r="J25" s="186">
        <v>1.0564268004387145E-4</v>
      </c>
      <c r="K25" s="8"/>
      <c r="L25" s="178">
        <v>-1.8375792407709923E-4</v>
      </c>
      <c r="M25" s="179">
        <f>_xll.qlSimpleQuoteSetValue(D25,ROUND($L25,6),EvaluationDate)</f>
        <v>0</v>
      </c>
      <c r="N25" s="170">
        <f>_xll.ohTrigger(M25:M40)</f>
        <v>196</v>
      </c>
    </row>
    <row r="26" spans="1:14" ht="11.55" x14ac:dyDescent="0.25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EURSWD_SYNTH1Y_Quote#0000</v>
      </c>
      <c r="E26" s="210" t="str">
        <f>_xll.ohRangeRetrieveError(D26)</f>
        <v/>
      </c>
      <c r="F26" s="8"/>
      <c r="G26" s="201" t="s">
        <v>57</v>
      </c>
      <c r="H26" s="191">
        <f>'12MSynthDepo'!C35</f>
        <v>1.0390279437975738E-4</v>
      </c>
      <c r="I26" s="9"/>
      <c r="J26" s="186">
        <v>1.1286825636399758E-4</v>
      </c>
      <c r="K26" s="8"/>
      <c r="L26" s="178">
        <v>1.0390279437975738E-4</v>
      </c>
      <c r="M26" s="179">
        <f>_xll.qlSimpleQuoteSetValue(D26,ROUND($L26,6),EvaluationDate)</f>
        <v>0</v>
      </c>
      <c r="N26" s="171"/>
    </row>
    <row r="27" spans="1:14" ht="11.55" x14ac:dyDescent="0.25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EUR2WD_SYNTH1Y_Quote#0000</v>
      </c>
      <c r="E27" s="210" t="str">
        <f>_xll.ohRangeRetrieveError(D27)</f>
        <v/>
      </c>
      <c r="F27" s="2"/>
      <c r="G27" s="201" t="s">
        <v>58</v>
      </c>
      <c r="H27" s="191">
        <f>'12MSynthDepo'!C36</f>
        <v>1.1579978186063551E-4</v>
      </c>
      <c r="I27" s="9"/>
      <c r="J27" s="186">
        <v>1.2118965934782011E-4</v>
      </c>
      <c r="K27" s="8"/>
      <c r="L27" s="178">
        <v>1.1579978186063551E-4</v>
      </c>
      <c r="M27" s="179">
        <f>_xll.qlSimpleQuoteSetValue(D27,ROUND($L27,6),EvaluationDate)</f>
        <v>0</v>
      </c>
      <c r="N27" s="171"/>
    </row>
    <row r="28" spans="1:14" ht="11.55" x14ac:dyDescent="0.25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EUR3WD_SYNTH1Y_Quote#0000</v>
      </c>
      <c r="E28" s="210" t="str">
        <f>_xll.ohRangeRetrieveError(D28)</f>
        <v/>
      </c>
      <c r="F28" s="2"/>
      <c r="G28" s="201" t="s">
        <v>59</v>
      </c>
      <c r="H28" s="191">
        <f>'12MSynthDepo'!C37</f>
        <v>1.2769812228974331E-4</v>
      </c>
      <c r="I28" s="9"/>
      <c r="J28" s="186">
        <v>1.2951109486181167E-4</v>
      </c>
      <c r="K28" s="8"/>
      <c r="L28" s="178">
        <v>1.2769812228974331E-4</v>
      </c>
      <c r="M28" s="179">
        <f>_xll.qlSimpleQuoteSetValue(D28,ROUND($L28,6),EvaluationDate)</f>
        <v>0</v>
      </c>
      <c r="N28" s="171"/>
    </row>
    <row r="29" spans="1:14" ht="11.55" x14ac:dyDescent="0.25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EUR1MD_SYNTH1Y_Quote#0000</v>
      </c>
      <c r="E29" s="210" t="str">
        <f>_xll.ohRangeRetrieveError(D29)</f>
        <v/>
      </c>
      <c r="F29" s="2"/>
      <c r="G29" s="202" t="s">
        <v>60</v>
      </c>
      <c r="H29" s="199">
        <f>'12MSynthDepo'!C38</f>
        <v>1.3040810611246592E-4</v>
      </c>
      <c r="I29" s="9"/>
      <c r="J29" s="187">
        <v>1.1138992809166561E-4</v>
      </c>
      <c r="K29" s="8"/>
      <c r="L29" s="180">
        <v>1.3040810611246592E-4</v>
      </c>
      <c r="M29" s="181">
        <f>_xll.qlSimpleQuoteSetValue(D29,ROUND($L29,6),EvaluationDate)</f>
        <v>0</v>
      </c>
      <c r="N29" s="171"/>
    </row>
    <row r="30" spans="1:14" ht="11.55" x14ac:dyDescent="0.25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EUR2MD_SYNTH1Y_Quote#0000</v>
      </c>
      <c r="E30" s="210" t="str">
        <f>_xll.ohRangeRetrieveError(D30)</f>
        <v/>
      </c>
      <c r="F30" s="2"/>
      <c r="G30" s="201" t="s">
        <v>61</v>
      </c>
      <c r="H30" s="191">
        <f>'12MSynthDepo'!C39</f>
        <v>3.9018969338095697E-5</v>
      </c>
      <c r="I30" s="9"/>
      <c r="J30" s="186">
        <v>4.9360502812742121E-5</v>
      </c>
      <c r="K30" s="8"/>
      <c r="L30" s="178">
        <v>3.9018969338095697E-5</v>
      </c>
      <c r="M30" s="179">
        <f>_xll.qlSimpleQuoteSetValue(D30,ROUND($L30,6),EvaluationDate)</f>
        <v>0</v>
      </c>
      <c r="N30" s="170"/>
    </row>
    <row r="31" spans="1:14" ht="11.55" x14ac:dyDescent="0.25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EUR3MD_SYNTH1Y_Quote#0000</v>
      </c>
      <c r="E31" s="210" t="str">
        <f>_xll.ohRangeRetrieveError(D31)</f>
        <v/>
      </c>
      <c r="F31" s="2"/>
      <c r="G31" s="201" t="s">
        <v>62</v>
      </c>
      <c r="H31" s="191">
        <f>'12MSynthDepo'!C40</f>
        <v>3.6593334831867774E-6</v>
      </c>
      <c r="I31" s="9"/>
      <c r="J31" s="186">
        <v>2.6946812894100982E-6</v>
      </c>
      <c r="K31" s="8"/>
      <c r="L31" s="178">
        <v>3.6593334831867774E-6</v>
      </c>
      <c r="M31" s="179">
        <f>_xll.qlSimpleQuoteSetValue(D31,ROUND($L31,6),EvaluationDate)</f>
        <v>0</v>
      </c>
      <c r="N31" s="171"/>
    </row>
    <row r="32" spans="1:14" ht="11.55" x14ac:dyDescent="0.25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EUR4MD_SYNTH1Y_Quote#0000</v>
      </c>
      <c r="E32" s="210" t="str">
        <f>_xll.ohRangeRetrieveError(D32)</f>
        <v/>
      </c>
      <c r="F32" s="2"/>
      <c r="G32" s="201" t="s">
        <v>63</v>
      </c>
      <c r="H32" s="191">
        <f>'12MSynthDepo'!C41</f>
        <v>-4.0599640579289064E-5</v>
      </c>
      <c r="I32" s="9"/>
      <c r="J32" s="186">
        <v>-9.9721796701233214E-5</v>
      </c>
      <c r="K32" s="8"/>
      <c r="L32" s="178">
        <v>-4.0599640579289064E-5</v>
      </c>
      <c r="M32" s="179">
        <f>_xll.qlSimpleQuoteSetValue(D32,ROUND($L32,6),EvaluationDate)</f>
        <v>0</v>
      </c>
      <c r="N32" s="171"/>
    </row>
    <row r="33" spans="1:14" ht="11.55" x14ac:dyDescent="0.25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EUR5MD_SYNTH1Y_Quote#0000</v>
      </c>
      <c r="E33" s="210" t="str">
        <f>_xll.ohRangeRetrieveError(D33)</f>
        <v/>
      </c>
      <c r="F33" s="8"/>
      <c r="G33" s="201" t="s">
        <v>64</v>
      </c>
      <c r="H33" s="191">
        <f>'12MSynthDepo'!C42</f>
        <v>-1.1416075491296499E-4</v>
      </c>
      <c r="I33" s="9"/>
      <c r="J33" s="186">
        <v>-1.5848221860354888E-4</v>
      </c>
      <c r="K33" s="8"/>
      <c r="L33" s="178">
        <v>-1.1416075491296499E-4</v>
      </c>
      <c r="M33" s="179">
        <f>_xll.qlSimpleQuoteSetValue(D33,ROUND($L33,6),EvaluationDate)</f>
        <v>0</v>
      </c>
      <c r="N33" s="171"/>
    </row>
    <row r="34" spans="1:14" ht="11.55" x14ac:dyDescent="0.25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EUR6MD_SYNTH1Y_Quote#0000</v>
      </c>
      <c r="E34" s="210" t="str">
        <f>_xll.ohRangeRetrieveError(D34)</f>
        <v/>
      </c>
      <c r="F34" s="8"/>
      <c r="G34" s="201" t="s">
        <v>65</v>
      </c>
      <c r="H34" s="191">
        <f>'12MSynthDepo'!C43</f>
        <v>-1.8481607783562754E-4</v>
      </c>
      <c r="I34" s="9"/>
      <c r="J34" s="186">
        <v>-2.1240003545388287E-4</v>
      </c>
      <c r="K34" s="8"/>
      <c r="L34" s="178">
        <v>-1.8481607783562754E-4</v>
      </c>
      <c r="M34" s="179">
        <f>_xll.qlSimpleQuoteSetValue(D34,ROUND($L34,6),EvaluationDate)</f>
        <v>0</v>
      </c>
      <c r="N34" s="171"/>
    </row>
    <row r="35" spans="1:14" ht="11.55" x14ac:dyDescent="0.25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EUR7MD_SYNTH1Y_Quote#0000</v>
      </c>
      <c r="E35" s="210" t="str">
        <f>_xll.ohRangeRetrieveError(D35)</f>
        <v/>
      </c>
      <c r="F35" s="8"/>
      <c r="G35" s="201" t="s">
        <v>66</v>
      </c>
      <c r="H35" s="191">
        <f>'12MSynthDepo'!C44</f>
        <v>-2.3887016799524249E-4</v>
      </c>
      <c r="I35" s="9"/>
      <c r="J35" s="186">
        <v>-2.7889035334675627E-4</v>
      </c>
      <c r="K35" s="8"/>
      <c r="L35" s="178">
        <v>-2.3887016799524249E-4</v>
      </c>
      <c r="M35" s="179">
        <f>_xll.qlSimpleQuoteSetValue(D35,ROUND($L35,6),EvaluationDate)</f>
        <v>0</v>
      </c>
      <c r="N35" s="171"/>
    </row>
    <row r="36" spans="1:14" ht="11.55" x14ac:dyDescent="0.25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EUR8MD_SYNTH1Y_Quote#0000</v>
      </c>
      <c r="E36" s="210" t="str">
        <f>_xll.ohRangeRetrieveError(D36)</f>
        <v/>
      </c>
      <c r="F36" s="8"/>
      <c r="G36" s="201" t="s">
        <v>67</v>
      </c>
      <c r="H36" s="191">
        <f>'12MSynthDepo'!C45</f>
        <v>-3.0048062620129269E-4</v>
      </c>
      <c r="I36" s="9"/>
      <c r="J36" s="186">
        <v>-3.1597088364807295E-4</v>
      </c>
      <c r="K36" s="8"/>
      <c r="L36" s="178">
        <v>-3.0048062620129269E-4</v>
      </c>
      <c r="M36" s="179">
        <f>_xll.qlSimpleQuoteSetValue(D36,ROUND($L36,6),EvaluationDate)</f>
        <v>0</v>
      </c>
      <c r="N36" s="171"/>
    </row>
    <row r="37" spans="1:14" ht="11.55" x14ac:dyDescent="0.25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EUR9MD_SYNTH1Y_Quote#0000</v>
      </c>
      <c r="E37" s="210" t="str">
        <f>_xll.ohRangeRetrieveError(D37)</f>
        <v/>
      </c>
      <c r="F37" s="8"/>
      <c r="G37" s="201" t="s">
        <v>68</v>
      </c>
      <c r="H37" s="191">
        <f>'12MSynthDepo'!C46</f>
        <v>-3.4338021701275755E-4</v>
      </c>
      <c r="I37" s="9"/>
      <c r="J37" s="186">
        <v>-3.519161825773871E-4</v>
      </c>
      <c r="K37" s="8"/>
      <c r="L37" s="178">
        <v>-3.4338021701275755E-4</v>
      </c>
      <c r="M37" s="179">
        <f>_xll.qlSimpleQuoteSetValue(D37,ROUND($L37,6),EvaluationDate)</f>
        <v>0</v>
      </c>
      <c r="N37" s="171"/>
    </row>
    <row r="38" spans="1:14" ht="11.55" x14ac:dyDescent="0.25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EUR10MD_SYNTH1Y_Quote#0000</v>
      </c>
      <c r="E38" s="210" t="str">
        <f>_xll.ohRangeRetrieveError(D38)</f>
        <v/>
      </c>
      <c r="F38" s="8"/>
      <c r="G38" s="201" t="s">
        <v>69</v>
      </c>
      <c r="H38" s="191">
        <f>'12MSynthDepo'!C47</f>
        <v>-3.873270202737083E-4</v>
      </c>
      <c r="I38" s="9"/>
      <c r="J38" s="186">
        <v>-3.8672968882506219E-4</v>
      </c>
      <c r="K38" s="8"/>
      <c r="L38" s="178">
        <v>-3.873270202737083E-4</v>
      </c>
      <c r="M38" s="179">
        <f>_xll.qlSimpleQuoteSetValue(D38,ROUND($L38,6),EvaluationDate)</f>
        <v>0</v>
      </c>
      <c r="N38" s="171"/>
    </row>
    <row r="39" spans="1:14" ht="11.55" x14ac:dyDescent="0.25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EUR11MD_SYNTH1Y_Quote#0000</v>
      </c>
      <c r="E39" s="210" t="str">
        <f>_xll.ohRangeRetrieveError(D39)</f>
        <v/>
      </c>
      <c r="F39" s="8"/>
      <c r="G39" s="201" t="s">
        <v>70</v>
      </c>
      <c r="H39" s="191">
        <f>'12MSynthDepo'!C48</f>
        <v>-4.2807914637613527E-4</v>
      </c>
      <c r="I39" s="9"/>
      <c r="J39" s="186">
        <v>-4.1923626714251191E-4</v>
      </c>
      <c r="K39" s="8"/>
      <c r="L39" s="178">
        <v>-4.2807914637613527E-4</v>
      </c>
      <c r="M39" s="179">
        <f>_xll.qlSimpleQuoteSetValue(D39,ROUND($L39,6),EvaluationDate)</f>
        <v>0</v>
      </c>
      <c r="N39" s="171"/>
    </row>
    <row r="40" spans="1:14" ht="11.55" x14ac:dyDescent="0.25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EUR1YD_SYNTH1Y_Quote#0000</v>
      </c>
      <c r="E40" s="211" t="str">
        <f>_xll.ohRangeRetrieveError(D40)</f>
        <v/>
      </c>
      <c r="F40" s="8"/>
      <c r="G40" s="202" t="s">
        <v>71</v>
      </c>
      <c r="H40" s="199">
        <f>'12MSynthDepo'!C49</f>
        <v>-4.6213795596519838E-4</v>
      </c>
      <c r="I40" s="9"/>
      <c r="J40" s="187">
        <v>-4.3525232802020704E-4</v>
      </c>
      <c r="K40" s="8"/>
      <c r="L40" s="180">
        <v>-4.6213795596519838E-4</v>
      </c>
      <c r="M40" s="181">
        <f>_xll.qlSimpleQuoteSetValue(D40,ROUND($L40,6),EvaluationDate)</f>
        <v>0</v>
      </c>
      <c r="N40" s="170"/>
    </row>
    <row r="41" spans="1:14" ht="11.25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P2" sqref="P2"/>
    </sheetView>
  </sheetViews>
  <sheetFormatPr defaultColWidth="9.28515625" defaultRowHeight="10.9" outlineLevelCol="1" x14ac:dyDescent="0.2"/>
  <cols>
    <col min="1" max="1" width="3.140625" style="213" hidden="1" customWidth="1" outlineLevel="1"/>
    <col min="2" max="3" width="7" style="213" hidden="1" customWidth="1" outlineLevel="1"/>
    <col min="4" max="4" width="3.42578125" style="213" hidden="1" customWidth="1" outlineLevel="1"/>
    <col min="5" max="5" width="2.28515625" style="225" hidden="1" customWidth="1" outlineLevel="1"/>
    <col min="6" max="6" width="4.7109375" style="225" hidden="1" customWidth="1" outlineLevel="1"/>
    <col min="7" max="7" width="8.140625" style="213" hidden="1" customWidth="1" outlineLevel="1"/>
    <col min="8" max="8" width="22.42578125" style="213" hidden="1" customWidth="1" outlineLevel="1"/>
    <col min="9" max="9" width="12.85546875" style="213" hidden="1" customWidth="1" outlineLevel="1"/>
    <col min="10" max="10" width="9.28515625" style="213" hidden="1" customWidth="1" outlineLevel="1"/>
    <col min="11" max="11" width="31.140625" style="213" hidden="1" customWidth="1" outlineLevel="1"/>
    <col min="12" max="12" width="17.85546875" style="227" hidden="1" customWidth="1" outlineLevel="1"/>
    <col min="13" max="13" width="26.28515625" style="213" hidden="1" customWidth="1" outlineLevel="1"/>
    <col min="14" max="14" width="3.42578125" style="213" customWidth="1" collapsed="1"/>
    <col min="15" max="15" width="3.42578125" style="213" customWidth="1"/>
    <col min="16" max="16" width="31.140625" style="213" bestFit="1" customWidth="1"/>
    <col min="17" max="21" width="20.140625" style="213" bestFit="1" customWidth="1"/>
    <col min="22" max="22" width="20.140625" style="213" hidden="1" customWidth="1" outlineLevel="1"/>
    <col min="23" max="23" width="14.140625" style="213" hidden="1" customWidth="1" outlineLevel="1"/>
    <col min="24" max="24" width="10.42578125" style="213" bestFit="1" customWidth="1" collapsed="1"/>
    <col min="25" max="25" width="9.28515625" style="213" customWidth="1"/>
    <col min="26" max="26" width="9.28515625" style="213" bestFit="1" customWidth="1"/>
    <col min="27" max="27" width="7" style="213" bestFit="1" customWidth="1"/>
    <col min="28" max="16384" width="9.285156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obj_00439#0000</v>
      </c>
      <c r="M1" s="213" t="str">
        <f>_xll.ohRangeRetrieveError(L1)</f>
        <v/>
      </c>
    </row>
    <row r="2" spans="1:21" ht="23.95" customHeight="1" x14ac:dyDescent="0.2">
      <c r="A2" s="221"/>
      <c r="B2" s="214" t="s">
        <v>137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obj_00466#0000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-3.6900000000000001E-3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42597</v>
      </c>
      <c r="U3" s="254">
        <f>_xll.qlRateHelperPillarDate(L3,Trigger)</f>
        <v>42628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>
        <v>2</v>
      </c>
      <c r="F4" s="41" t="s">
        <v>116</v>
      </c>
      <c r="G4" s="39" t="s">
        <v>117</v>
      </c>
      <c r="H4" s="42" t="s">
        <v>113</v>
      </c>
      <c r="I4" s="42" t="s">
        <v>11</v>
      </c>
      <c r="J4" s="43">
        <v>0</v>
      </c>
      <c r="K4" s="44" t="str">
        <f t="shared" ref="K4:K9" si="0">Currency&amp;$E4&amp;$F4&amp;"_Quote"</f>
        <v>EUR2X1S_Quote</v>
      </c>
      <c r="L4" s="45" t="str">
        <f>_xll.qlSwapRateHelper2(,$K4,$B4,D4,Calendar,$G4,$H4,$I4,$L$1,$J4,C4,Discounting,,,Permanent,Trigger,ObjectOverwrite)</f>
        <v>obj_0043b#0000</v>
      </c>
      <c r="M4" s="46" t="str">
        <f>_xll.ohRangeRetrieveError(L4)</f>
        <v/>
      </c>
      <c r="N4" s="223"/>
      <c r="O4" s="223"/>
      <c r="P4" s="262" t="str">
        <f>_xll.qlRateHelperQuoteName(L4,Trigger)</f>
        <v>EUR2X1S_Quote</v>
      </c>
      <c r="Q4" s="252">
        <f>_xll.qlQuoteValue(K4,AllTriggers)</f>
        <v>-3.7599999999999999E-3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42597</v>
      </c>
      <c r="U4" s="254">
        <f>_xll.qlRateHelperPillarDate(L4,Trigger)</f>
        <v>42660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>
        <v>3</v>
      </c>
      <c r="F5" s="17" t="s">
        <v>116</v>
      </c>
      <c r="G5" s="15" t="s">
        <v>117</v>
      </c>
      <c r="H5" s="18" t="s">
        <v>113</v>
      </c>
      <c r="I5" s="18" t="s">
        <v>11</v>
      </c>
      <c r="J5" s="19">
        <v>0</v>
      </c>
      <c r="K5" s="20" t="str">
        <f t="shared" si="0"/>
        <v>EUR3X1S_Quote</v>
      </c>
      <c r="L5" s="21" t="str">
        <f>_xll.qlSwapRateHelper2(,$K5,$B5,D5,Calendar,$G5,$H5,$I5,$L$1,$J5,C5,Discounting,,,Permanent,Trigger,ObjectOverwrite)</f>
        <v>obj_0043d#0000</v>
      </c>
      <c r="M5" s="22" t="str">
        <f>_xll.ohRangeRetrieveError(L5)</f>
        <v/>
      </c>
      <c r="N5" s="223"/>
      <c r="O5" s="223"/>
      <c r="P5" s="262" t="str">
        <f>_xll.qlRateHelperQuoteName(L5,Trigger)</f>
        <v>EUR3X1S_Quote</v>
      </c>
      <c r="Q5" s="252">
        <f>_xll.qlQuoteValue(K5,AllTriggers)</f>
        <v>-3.79E-3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42597</v>
      </c>
      <c r="U5" s="254">
        <f>_xll.qlRateHelperPillarDate(L5,Trigger)</f>
        <v>42689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>
        <v>4</v>
      </c>
      <c r="F6" s="17" t="s">
        <v>116</v>
      </c>
      <c r="G6" s="15" t="s">
        <v>117</v>
      </c>
      <c r="H6" s="18" t="s">
        <v>113</v>
      </c>
      <c r="I6" s="18" t="s">
        <v>11</v>
      </c>
      <c r="J6" s="19">
        <v>0</v>
      </c>
      <c r="K6" s="20" t="str">
        <f t="shared" si="0"/>
        <v>EUR4X1S_Quote</v>
      </c>
      <c r="L6" s="21" t="str">
        <f>_xll.qlSwapRateHelper2(,$K6,$B6,D6,Calendar,$G6,$H6,$I6,$L$1,$J6,C6,Discounting,,,Permanent,Trigger,ObjectOverwrite)</f>
        <v>obj_0043e#0000</v>
      </c>
      <c r="M6" s="22" t="str">
        <f>_xll.ohRangeRetrieveError(L6)</f>
        <v/>
      </c>
      <c r="N6" s="223"/>
      <c r="O6" s="223"/>
      <c r="P6" s="262" t="str">
        <f>_xll.qlRateHelperQuoteName(L6,Trigger)</f>
        <v>EUR4X1S_Quote</v>
      </c>
      <c r="Q6" s="252">
        <f>_xll.qlQuoteValue(K6,AllTriggers)</f>
        <v>-3.81E-3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42597</v>
      </c>
      <c r="U6" s="254">
        <f>_xll.qlRateHelperPillarDate(L6,Trigger)</f>
        <v>42719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>
        <v>5</v>
      </c>
      <c r="F7" s="17" t="s">
        <v>116</v>
      </c>
      <c r="G7" s="15" t="s">
        <v>117</v>
      </c>
      <c r="H7" s="18" t="s">
        <v>113</v>
      </c>
      <c r="I7" s="18" t="s">
        <v>11</v>
      </c>
      <c r="J7" s="19">
        <v>0</v>
      </c>
      <c r="K7" s="20" t="str">
        <f t="shared" si="0"/>
        <v>EUR5X1S_Quote</v>
      </c>
      <c r="L7" s="21" t="str">
        <f>_xll.qlSwapRateHelper2(,$K7,$B7,D7,Calendar,$G7,$H7,$I7,$L$1,$J7,C7,Discounting,,,Permanent,Trigger,ObjectOverwrite)</f>
        <v>obj_0043f#0000</v>
      </c>
      <c r="M7" s="22" t="str">
        <f>_xll.ohRangeRetrieveError(L7)</f>
        <v/>
      </c>
      <c r="N7" s="223"/>
      <c r="O7" s="223"/>
      <c r="P7" s="262" t="str">
        <f>_xll.qlRateHelperQuoteName(L7,Trigger)</f>
        <v>EUR5X1S_Quote</v>
      </c>
      <c r="Q7" s="252">
        <f>_xll.qlQuoteValue(K7,AllTriggers)</f>
        <v>-3.8600000000000001E-3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42597</v>
      </c>
      <c r="U7" s="254">
        <f>_xll.qlRateHelperPillarDate(L7,Trigger)</f>
        <v>42751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>
        <v>6</v>
      </c>
      <c r="F8" s="17" t="s">
        <v>116</v>
      </c>
      <c r="G8" s="15" t="s">
        <v>117</v>
      </c>
      <c r="H8" s="18" t="s">
        <v>113</v>
      </c>
      <c r="I8" s="18" t="s">
        <v>11</v>
      </c>
      <c r="J8" s="19">
        <v>0</v>
      </c>
      <c r="K8" s="20" t="str">
        <f t="shared" si="0"/>
        <v>EUR6X1S_Quote</v>
      </c>
      <c r="L8" s="21" t="str">
        <f>_xll.qlSwapRateHelper2(,$K8,$B8,D8,Calendar,$G8,$H8,$I8,$L$1,$J8,C8,Discounting,,,Permanent,Trigger,ObjectOverwrite)</f>
        <v>obj_0043c#0000</v>
      </c>
      <c r="M8" s="22" t="str">
        <f>_xll.ohRangeRetrieveError(L8)</f>
        <v/>
      </c>
      <c r="N8" s="223"/>
      <c r="O8" s="223"/>
      <c r="P8" s="262" t="str">
        <f>_xll.qlRateHelperQuoteName(L8,Trigger)</f>
        <v>EUR6X1S_Quote</v>
      </c>
      <c r="Q8" s="252">
        <f>_xll.qlQuoteValue(K8,AllTriggers)</f>
        <v>-3.9199999999999999E-3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42597</v>
      </c>
      <c r="U8" s="254">
        <f>_xll.qlRateHelperPillarDate(L8,Trigger)</f>
        <v>42781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>
        <v>7</v>
      </c>
      <c r="F9" s="25" t="s">
        <v>116</v>
      </c>
      <c r="G9" s="23" t="s">
        <v>117</v>
      </c>
      <c r="H9" s="26" t="s">
        <v>113</v>
      </c>
      <c r="I9" s="26" t="s">
        <v>11</v>
      </c>
      <c r="J9" s="27">
        <v>0</v>
      </c>
      <c r="K9" s="32" t="str">
        <f t="shared" si="0"/>
        <v>EUR7X1S_Quote</v>
      </c>
      <c r="L9" s="33" t="str">
        <f>_xll.qlSwapRateHelper2(,$K9,$B9,D9,Calendar,$G9,$H9,$I9,$L$1,$J9,C9,Discounting,,,Permanent,Trigger,ObjectOverwrite)</f>
        <v>obj_0043a#0000</v>
      </c>
      <c r="M9" s="28" t="str">
        <f>_xll.ohRangeRetrieveError(L9)</f>
        <v/>
      </c>
      <c r="P9" s="264" t="str">
        <f>_xll.qlRateHelperQuoteName(L9,Trigger)</f>
        <v>EUR7X1S_Quote</v>
      </c>
      <c r="Q9" s="257">
        <f>_xll.qlQuoteValue(K9,AllTriggers)</f>
        <v>-3.96E-3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42597</v>
      </c>
      <c r="U9" s="259">
        <f>_xll.qlRateHelperPillarDate(L9,Trigger)</f>
        <v>42809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134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obj_00466#0000</v>
      </c>
      <c r="P13" s="251" t="str">
        <f t="array" ref="P13:P21">_xll.ohFilter(P3:P8,S3:S8)</f>
        <v>Euribor1MLastFixing_Quote</v>
      </c>
      <c r="Q13" s="252">
        <f t="array" ref="Q13:Q21">_xll.ohFilter(Q3:Q8,S3:S8)</f>
        <v>-3.6900000000000001E-3</v>
      </c>
      <c r="R13" s="253" t="str">
        <f t="array" ref="R13:R21">_xll.ohFilter(R3:R8,S3:S8)</f>
        <v>--</v>
      </c>
      <c r="S13" s="254">
        <f t="array" ref="S13:S21">_xll.ohFilter(T3:T8,S3:S8)</f>
        <v>42597</v>
      </c>
      <c r="T13" s="254">
        <f t="array" ref="T13:T21">_xll.ohFilter(U3:U8,S3:S8)</f>
        <v>42628</v>
      </c>
      <c r="U13" s="255">
        <v>1.0003178509971544</v>
      </c>
    </row>
    <row r="14" spans="1:21" x14ac:dyDescent="0.2">
      <c r="M14" s="30" t="str">
        <v>obj_0043b#0000</v>
      </c>
      <c r="P14" s="251" t="str">
        <v>EUR2X1S_Quote</v>
      </c>
      <c r="Q14" s="252">
        <v>-3.7599999999999999E-3</v>
      </c>
      <c r="R14" s="253">
        <v>0</v>
      </c>
      <c r="S14" s="254">
        <v>42597</v>
      </c>
      <c r="T14" s="254">
        <v>42660</v>
      </c>
      <c r="U14" s="255">
        <v>1.000658425300764</v>
      </c>
    </row>
    <row r="15" spans="1:21" x14ac:dyDescent="0.2">
      <c r="J15" s="226"/>
      <c r="K15" s="226"/>
      <c r="M15" s="30" t="str">
        <v>obj_0043d#0000</v>
      </c>
      <c r="P15" s="251" t="str">
        <v>EUR3X1S_Quote</v>
      </c>
      <c r="Q15" s="252">
        <v>-3.79E-3</v>
      </c>
      <c r="R15" s="253">
        <v>0</v>
      </c>
      <c r="S15" s="254">
        <v>42597</v>
      </c>
      <c r="T15" s="254">
        <v>42689</v>
      </c>
      <c r="U15" s="255">
        <v>1.0009694723559914</v>
      </c>
    </row>
    <row r="16" spans="1:21" x14ac:dyDescent="0.2">
      <c r="M16" s="30" t="str">
        <v>obj_0043e#0000</v>
      </c>
      <c r="P16" s="251" t="str">
        <v>EUR4X1S_Quote</v>
      </c>
      <c r="Q16" s="252">
        <v>-3.81E-3</v>
      </c>
      <c r="R16" s="253">
        <v>0</v>
      </c>
      <c r="S16" s="254">
        <v>42597</v>
      </c>
      <c r="T16" s="254">
        <v>42719</v>
      </c>
      <c r="U16" s="255">
        <v>1.0012928002972759</v>
      </c>
    </row>
    <row r="17" spans="10:25" x14ac:dyDescent="0.2">
      <c r="J17" s="226"/>
      <c r="K17" s="226"/>
      <c r="M17" s="30" t="str">
        <v>obj_0043f#0000</v>
      </c>
      <c r="P17" s="251" t="str">
        <v>EUR5X1S_Quote</v>
      </c>
      <c r="Q17" s="252">
        <v>-3.8600000000000001E-3</v>
      </c>
      <c r="R17" s="253">
        <v>0</v>
      </c>
      <c r="S17" s="254">
        <v>42597</v>
      </c>
      <c r="T17" s="254">
        <v>42751</v>
      </c>
      <c r="U17" s="255">
        <v>1.0016539048721578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120</v>
      </c>
      <c r="T25" s="87" t="str">
        <f>"F "&amp;K1</f>
        <v>F 1M</v>
      </c>
      <c r="U25" s="87" t="s">
        <v>123</v>
      </c>
      <c r="V25" s="87" t="s">
        <v>121</v>
      </c>
      <c r="W25" s="87" t="s">
        <v>122</v>
      </c>
      <c r="X25" s="87" t="s">
        <v>124</v>
      </c>
      <c r="Y25" s="87" t="s">
        <v>133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42597</v>
      </c>
      <c r="R26" s="267">
        <f>_xll.qlInterestRateIndexMaturity(iborindex1M,Q26,Trigger)</f>
        <v>42628</v>
      </c>
      <c r="S26" s="100">
        <f>_xll.qlDayCounterYearFraction(DayCounter,Q26,R26,,,Trigger)</f>
        <v>8.611111111111111E-2</v>
      </c>
      <c r="T26" s="112">
        <f>_xll.qlIndexFixing(iborindex1M,_xll.qlInterestRateIndexFixingDate(iborindex1M,Q26,Trigger),TRUE,AllTriggers)</f>
        <v>-3.6900000000013537E-3</v>
      </c>
      <c r="U26" s="112">
        <f>(V26/W26-1)/S26</f>
        <v>-3.3500000001334702E-3</v>
      </c>
      <c r="V26" s="115">
        <f>_xll.qlYieldTSDiscount(Discounting,Q26,,AllTriggers)</f>
        <v>1.0000411124843798</v>
      </c>
      <c r="W26" s="115">
        <f>_xll.qlYieldTSDiscount(Discounting,R26,,AllTriggers)</f>
        <v>1.0003296798100809</v>
      </c>
      <c r="X26" s="268">
        <f>LN((1+T26*S26)/(1+U26*S26))</f>
        <v>-2.9286654879047556E-5</v>
      </c>
      <c r="Y26" s="112">
        <f>T26-U26</f>
        <v>-3.3999999986788348E-4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42628</v>
      </c>
      <c r="R27" s="267">
        <f>_xll.qlInterestRateIndexMaturity(iborindex1M,Q27,Trigger)</f>
        <v>42660</v>
      </c>
      <c r="S27" s="100">
        <f>_xll.qlDayCounterYearFraction(DayCounter,Q27,R27,,,Trigger)</f>
        <v>8.8888888888888892E-2</v>
      </c>
      <c r="T27" s="112">
        <f>_xll.qlIndexFixing(iborindex1M,_xll.qlInterestRateIndexFixingDate(iborindex1M,Q27,Trigger),TRUE,AllTriggers)</f>
        <v>-3.828939844739282E-3</v>
      </c>
      <c r="U27" s="112">
        <f>(V27/W27-1)/S27</f>
        <v>-3.5478984700269833E-3</v>
      </c>
      <c r="V27" s="115">
        <f>_xll.qlYieldTSDiscount(Discounting,Q27,,AllTriggers)</f>
        <v>1.0003296798100809</v>
      </c>
      <c r="W27" s="115">
        <f>_xll.qlYieldTSDiscount(Discounting,R27,,AllTriggers)</f>
        <v>1.0006452520553082</v>
      </c>
      <c r="X27" s="268">
        <f>LN((1+T27*S27)/(1+U27*S27))</f>
        <v>-2.498964862450716E-5</v>
      </c>
      <c r="Y27" s="112">
        <f t="shared" ref="Y27:Y29" si="3">T27-U27</f>
        <v>-2.8104137471229862E-4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42660</v>
      </c>
      <c r="R28" s="267">
        <f>_xll.qlInterestRateIndexMaturity(iborindex1M,Q28,Trigger)</f>
        <v>42691</v>
      </c>
      <c r="S28" s="100">
        <f>_xll.qlDayCounterYearFraction(DayCounter,Q28,R28,,,Trigger)</f>
        <v>8.611111111111111E-2</v>
      </c>
      <c r="T28" s="112">
        <f>_xll.qlIndexFixing(iborindex1M,_xll.qlInterestRateIndexFixingDate(iborindex1M,Q28,Trigger),TRUE,AllTriggers)</f>
        <v>-3.8586160496995934E-3</v>
      </c>
      <c r="U28" s="112">
        <f>(V28/W28-1)/S28</f>
        <v>-3.5917735554889764E-3</v>
      </c>
      <c r="V28" s="115">
        <f>_xll.qlYieldTSDiscount(Discounting,Q28,,AllTriggers)</f>
        <v>1.0006452520553082</v>
      </c>
      <c r="W28" s="115">
        <f>_xll.qlYieldTSDiscount(Discounting,R28,,AllTriggers)</f>
        <v>1.0009548389907212</v>
      </c>
      <c r="X28" s="268">
        <f>LN((1+T28*S28)/(1+U28*S28))</f>
        <v>-2.2985476965692251E-5</v>
      </c>
      <c r="Y28" s="112">
        <f t="shared" si="3"/>
        <v>-2.6684249421061708E-4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42691</v>
      </c>
      <c r="R29" s="270">
        <f>_xll.qlInterestRateIndexMaturity(iborindex1M,Q29,Trigger)</f>
        <v>42723</v>
      </c>
      <c r="S29" s="105">
        <f>_xll.qlDayCounterYearFraction(DayCounter,Q29,R29,,,Trigger)</f>
        <v>8.8888888888888892E-2</v>
      </c>
      <c r="T29" s="121">
        <f>_xll.qlIndexFixing(iborindex1M,_xll.qlInterestRateIndexFixingDate(iborindex1M,Q29,Trigger),TRUE,AllTriggers)</f>
        <v>-3.8968384389376221E-3</v>
      </c>
      <c r="U29" s="121">
        <f>(V29/W29-1)/S29</f>
        <v>-3.7294421148990897E-3</v>
      </c>
      <c r="V29" s="119">
        <f>_xll.qlYieldTSDiscount(Discounting,Q29,,AllTriggers)</f>
        <v>1.0009548389907212</v>
      </c>
      <c r="W29" s="119">
        <f>_xll.qlYieldTSDiscount(Discounting,R29,,AllTriggers)</f>
        <v>1.0012867715289284</v>
      </c>
      <c r="X29" s="271">
        <f>LN((1+T29*S29)/(1+U29*S29))</f>
        <v>-1.4884718360902142E-5</v>
      </c>
      <c r="Y29" s="121">
        <f t="shared" si="3"/>
        <v>-1.6739632403853233E-4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C2" sqref="C2"/>
    </sheetView>
  </sheetViews>
  <sheetFormatPr defaultColWidth="9.28515625" defaultRowHeight="10.9" outlineLevelRow="1" outlineLevelCol="1" x14ac:dyDescent="0.2"/>
  <cols>
    <col min="1" max="1" width="3.140625" style="60" customWidth="1"/>
    <col min="2" max="2" width="2.28515625" style="60" customWidth="1"/>
    <col min="3" max="3" width="3.140625" style="60" customWidth="1"/>
    <col min="4" max="4" width="30.85546875" style="60" customWidth="1"/>
    <col min="5" max="6" width="20.140625" style="60" bestFit="1" customWidth="1"/>
    <col min="7" max="7" width="8.140625" style="60" bestFit="1" customWidth="1"/>
    <col min="8" max="8" width="11.7109375" style="60" bestFit="1" customWidth="1"/>
    <col min="9" max="10" width="14.140625" style="60" hidden="1" customWidth="1" outlineLevel="1"/>
    <col min="11" max="11" width="10.42578125" style="60" bestFit="1" customWidth="1" collapsed="1"/>
    <col min="12" max="12" width="9.28515625" style="60" bestFit="1" customWidth="1"/>
    <col min="13" max="13" width="10.28515625" style="60" customWidth="1"/>
    <col min="14" max="14" width="9.28515625" style="60" customWidth="1"/>
    <col min="15" max="15" width="7" style="60" bestFit="1" customWidth="1"/>
    <col min="16" max="16" width="9.28515625" style="60" customWidth="1"/>
    <col min="17" max="17" width="11.28515625" style="60" customWidth="1"/>
    <col min="18" max="18" width="20.140625" style="60" bestFit="1" customWidth="1"/>
    <col min="19" max="19" width="9.28515625" style="60" bestFit="1" customWidth="1"/>
    <col min="20" max="20" width="17.85546875" style="60" bestFit="1" customWidth="1"/>
    <col min="21" max="22" width="15.28515625" style="60" bestFit="1" customWidth="1"/>
    <col min="23" max="23" width="9.28515625" style="60"/>
    <col min="24" max="24" width="14.140625" style="60" bestFit="1" customWidth="1"/>
    <col min="25" max="25" width="15.28515625" style="60" bestFit="1" customWidth="1"/>
    <col min="26" max="16384" width="9.285156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_xll.qlInterpolation(,interpolator3M,_xll.ohFilter(E3:E24,M3:M24),_xll.ohFilter(L3:L24,M3:M24))</f>
        <v>obj_005a8#0200</v>
      </c>
    </row>
    <row r="2" spans="1:25" ht="26.3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3M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42597</v>
      </c>
      <c r="F3" s="245">
        <f>_xll.qlCalendarAdvance(Calendar,E3,F1,"mf",,Trigger)</f>
        <v>42689</v>
      </c>
      <c r="G3" s="95">
        <f>_xll.qlDayCounterYearFraction(DayCounter,E3,F3,,,Trigger)</f>
        <v>0.25555555555555554</v>
      </c>
      <c r="H3" s="246">
        <f>_xll.qlQuoteValue(D3,LastFixingsTrigger)</f>
        <v>-2.99E-3</v>
      </c>
      <c r="I3" s="247">
        <f>_xll.qlYieldTSDiscount(Discounting,E3,,AllTriggers)</f>
        <v>1.0000411124843798</v>
      </c>
      <c r="J3" s="247">
        <f>_xll.qlYieldTSDiscount(Discounting,F3,,AllTriggers)</f>
        <v>1.0009346411509898</v>
      </c>
      <c r="K3" s="246">
        <f t="shared" ref="K3:K17" si="0">(I3/J3-1)/G3</f>
        <v>-3.4931516782124223E-3</v>
      </c>
      <c r="L3" s="246">
        <f>H3-K3</f>
        <v>5.0315167821242228E-4</v>
      </c>
      <c r="M3" s="233" t="b">
        <v>0</v>
      </c>
      <c r="N3" s="239">
        <f>_xll.qlInterpolationInterpolate(B3Minterpolation,E3,TRUE,Trigger)</f>
        <v>4.5289646825087844E-4</v>
      </c>
      <c r="O3" s="240">
        <f>(L3-N3)*10000</f>
        <v>0.50255209961543834</v>
      </c>
      <c r="P3" s="241">
        <f>LN((1+H3*G3)/(1+K3*G3))</f>
        <v>1.2868981382285608E-4</v>
      </c>
      <c r="R3" s="109">
        <f>E3</f>
        <v>42597</v>
      </c>
      <c r="S3" s="125">
        <f>_xll.qlInterpolationInterpolate(B3Minterpolation,R3,TRUE)</f>
        <v>4.5289646825087844E-4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42628</v>
      </c>
      <c r="F4" s="114">
        <f>_xll.qlCalendarAdvance(Calendar,E4,$F$1,"mf",,Trigger)</f>
        <v>42719</v>
      </c>
      <c r="G4" s="100">
        <f>_xll.qlDayCounterYearFraction(DayCounter,E4,F4,,,Trigger)</f>
        <v>0.25277777777777777</v>
      </c>
      <c r="H4" s="112">
        <f>_xll.qlQuoteValue(D4,AllTriggers)</f>
        <v>-3.1000000000000003E-3</v>
      </c>
      <c r="I4" s="115">
        <f>_xll.qlYieldTSDiscount(Discounting,E4,,AllTriggers)</f>
        <v>1.0003296798100809</v>
      </c>
      <c r="J4" s="115">
        <f>_xll.qlYieldTSDiscount(Discounting,F4,,AllTriggers)</f>
        <v>1.001244116272787</v>
      </c>
      <c r="K4" s="112">
        <f t="shared" si="0"/>
        <v>-3.613055779984017E-3</v>
      </c>
      <c r="L4" s="112">
        <f t="shared" ref="L4:L24" si="2">H4-K4</f>
        <v>5.1305577998401672E-4</v>
      </c>
      <c r="M4" s="50" t="b">
        <v>1</v>
      </c>
      <c r="N4" s="112">
        <f>_xll.qlInterpolationInterpolate(B3Minterpolation,E4,TRUE,Trigger)</f>
        <v>5.1305577998401672E-4</v>
      </c>
      <c r="O4" s="242">
        <f t="shared" ref="O4:O24" si="3">(L4-N4)*10000</f>
        <v>0</v>
      </c>
      <c r="P4" s="236">
        <f t="shared" ref="P4:P24" si="4">LN((1+H4*G4)/(1+K4*G4))</f>
        <v>1.2979922901320919E-4</v>
      </c>
      <c r="R4" s="114">
        <f>_xll.qlCalendarAdvance(Calendar,R3,"1D","f")</f>
        <v>42598</v>
      </c>
      <c r="S4" s="112">
        <f>_xll.qlInterpolationInterpolate(B3Minterpolation,R4,TRUE)</f>
        <v>4.5552496468046871E-4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42660</v>
      </c>
      <c r="F5" s="114">
        <f>_xll.qlCalendarAdvance(Calendar,E5,$F$1,"mf",,Trigger)</f>
        <v>42752</v>
      </c>
      <c r="G5" s="100">
        <f>_xll.qlDayCounterYearFraction(DayCounter,E5,F5,,,Trigger)</f>
        <v>0.25555555555555554</v>
      </c>
      <c r="H5" s="112">
        <f>_xll.qlQuoteValue(D5,AllTriggers)</f>
        <v>-3.1800000000000001E-3</v>
      </c>
      <c r="I5" s="115">
        <f>_xll.qlYieldTSDiscount(Discounting,E5,,AllTriggers)</f>
        <v>1.0006452520553082</v>
      </c>
      <c r="J5" s="115">
        <f>_xll.qlYieldTSDiscount(Discounting,F5,,AllTriggers)</f>
        <v>1.0016066387406839</v>
      </c>
      <c r="K5" s="112">
        <f t="shared" ref="K5:K15" si="6">(I5/J5-1)/G5</f>
        <v>-3.7559135031552181E-3</v>
      </c>
      <c r="L5" s="112">
        <f t="shared" ref="L5:L15" si="7">H5-K5</f>
        <v>5.7591350315521796E-4</v>
      </c>
      <c r="M5" s="50" t="b">
        <v>1</v>
      </c>
      <c r="N5" s="112">
        <f>_xll.qlInterpolationInterpolate(B3Minterpolation,E5,TRUE,Trigger)</f>
        <v>5.7591350315521796E-4</v>
      </c>
      <c r="O5" s="242">
        <f t="shared" ref="O5:O15" si="8">(L5-N5)*10000</f>
        <v>0</v>
      </c>
      <c r="P5" s="236">
        <f t="shared" ref="P5:P15" si="9">LN((1+H5*G5)/(1+K5*G5))</f>
        <v>1.4730844845629461E-4</v>
      </c>
      <c r="R5" s="114">
        <f>_xll.qlCalendarAdvance(Calendar,R4,"1D","f")</f>
        <v>42599</v>
      </c>
      <c r="S5" s="112">
        <f>_xll.qlInterpolationInterpolate(B3Minterpolation,R5,TRUE)</f>
        <v>4.5808580142444027E-4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42689</v>
      </c>
      <c r="F6" s="114">
        <f>_xll.qlCalendarAdvance(Calendar,E6,$F$1,"mf",,Trigger)</f>
        <v>42781</v>
      </c>
      <c r="G6" s="100">
        <f>_xll.qlDayCounterYearFraction(DayCounter,E6,F6,,,Trigger)</f>
        <v>0.25555555555555554</v>
      </c>
      <c r="H6" s="112">
        <f>_xll.qlQuoteValue(D6,AllTriggers)</f>
        <v>-3.2600000000000003E-3</v>
      </c>
      <c r="I6" s="115">
        <f>_xll.qlYieldTSDiscount(Discounting,E6,,AllTriggers)</f>
        <v>1.0009346411509898</v>
      </c>
      <c r="J6" s="115">
        <f>_xll.qlYieldTSDiscount(Discounting,F6,,AllTriggers)</f>
        <v>1.0019389863007946</v>
      </c>
      <c r="K6" s="112">
        <f t="shared" si="6"/>
        <v>-3.9224406796227167E-3</v>
      </c>
      <c r="L6" s="112">
        <f t="shared" si="7"/>
        <v>6.6244067962271643E-4</v>
      </c>
      <c r="M6" s="50" t="b">
        <v>1</v>
      </c>
      <c r="N6" s="112">
        <f>_xll.qlInterpolationInterpolate(B3Minterpolation,E6,TRUE,Trigger)</f>
        <v>6.6244067962271643E-4</v>
      </c>
      <c r="O6" s="242">
        <f t="shared" si="8"/>
        <v>0</v>
      </c>
      <c r="P6" s="236">
        <f t="shared" si="9"/>
        <v>1.6944590635833038E-4</v>
      </c>
      <c r="R6" s="114">
        <f>_xll.qlCalendarAdvance(Calendar,R5,"1D","f")</f>
        <v>42600</v>
      </c>
      <c r="S6" s="112">
        <f>_xll.qlInterpolationInterpolate(B3Minterpolation,R6,TRUE)</f>
        <v>4.605812338056471E-4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42719</v>
      </c>
      <c r="F7" s="114">
        <f>_xll.qlCalendarAdvance(Calendar,E7,$F$1,"mf",,Trigger)</f>
        <v>42809</v>
      </c>
      <c r="G7" s="100">
        <f>_xll.qlDayCounterYearFraction(DayCounter,E7,F7,,,Trigger)</f>
        <v>0.25</v>
      </c>
      <c r="H7" s="112">
        <f>_xll.qlQuoteValue(D7,AllTriggers)</f>
        <v>-3.3599999999999997E-3</v>
      </c>
      <c r="I7" s="115">
        <f>_xll.qlYieldTSDiscount(Discounting,E7,,AllTriggers)</f>
        <v>1.001244116272787</v>
      </c>
      <c r="J7" s="115">
        <f>_xll.qlYieldTSDiscount(Discounting,F7,,AllTriggers)</f>
        <v>1.0022647526397575</v>
      </c>
      <c r="K7" s="112">
        <f t="shared" si="6"/>
        <v>-4.0733204047427307E-3</v>
      </c>
      <c r="L7" s="112">
        <f t="shared" si="7"/>
        <v>7.1332040474273101E-4</v>
      </c>
      <c r="M7" s="50" t="b">
        <v>1</v>
      </c>
      <c r="N7" s="112">
        <f>_xll.qlInterpolationInterpolate(B3Minterpolation,E7,TRUE,Trigger)</f>
        <v>7.1332040474273101E-4</v>
      </c>
      <c r="O7" s="242">
        <f t="shared" si="8"/>
        <v>0</v>
      </c>
      <c r="P7" s="236">
        <f t="shared" si="9"/>
        <v>1.7849595386113291E-4</v>
      </c>
      <c r="R7" s="114">
        <f>_xll.qlCalendarAdvance(Calendar,R6,"1D","f")</f>
        <v>42601</v>
      </c>
      <c r="S7" s="112">
        <f>_xll.qlInterpolationInterpolate(B3Minterpolation,R7,TRUE)</f>
        <v>4.6301351714694318E-4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42751</v>
      </c>
      <c r="F8" s="114">
        <f>_xll.qlCalendarAdvance(Calendar,E8,$F$1,"mf",,Trigger)</f>
        <v>42843</v>
      </c>
      <c r="G8" s="100">
        <f>_xll.qlDayCounterYearFraction(DayCounter,E8,F8,,,Trigger)</f>
        <v>0.25555555555555554</v>
      </c>
      <c r="H8" s="112">
        <f>_xll.qlQuoteValue(D8,AllTriggers)</f>
        <v>-3.4299999999999999E-3</v>
      </c>
      <c r="I8" s="115">
        <f>_xll.qlYieldTSDiscount(Discounting,E8,,AllTriggers)</f>
        <v>1.0015953452200712</v>
      </c>
      <c r="J8" s="115">
        <f>_xll.qlYieldTSDiscount(Discounting,F8,,AllTriggers)</f>
        <v>1.0026707309425424</v>
      </c>
      <c r="K8" s="112">
        <f t="shared" si="6"/>
        <v>-4.1968225042084443E-3</v>
      </c>
      <c r="L8" s="112">
        <f t="shared" si="7"/>
        <v>7.6682250420844443E-4</v>
      </c>
      <c r="M8" s="50" t="b">
        <v>1</v>
      </c>
      <c r="N8" s="112">
        <f>_xll.qlInterpolationInterpolate(B3Minterpolation,E8,TRUE,Trigger)</f>
        <v>7.6682250420844443E-4</v>
      </c>
      <c r="O8" s="242">
        <f t="shared" si="8"/>
        <v>0</v>
      </c>
      <c r="P8" s="236">
        <f t="shared" si="9"/>
        <v>1.9615691415517437E-4</v>
      </c>
      <c r="R8" s="114">
        <f>_xll.qlCalendarAdvance(Calendar,R7,"1D","f")</f>
        <v>42604</v>
      </c>
      <c r="S8" s="112">
        <f>_xll.qlInterpolationInterpolate(B3Minterpolation,R8,TRUE)</f>
        <v>4.6995402615990618E-4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42781</v>
      </c>
      <c r="F9" s="114">
        <f>_xll.qlCalendarAdvance(Calendar,E9,$F$1,"mf",,Trigger)</f>
        <v>42870</v>
      </c>
      <c r="G9" s="100">
        <f>_xll.qlDayCounterYearFraction(DayCounter,E9,F9,,,Trigger)</f>
        <v>0.24722222222222223</v>
      </c>
      <c r="H9" s="112">
        <f>_xll.qlQuoteValue(D9,AllTriggers)</f>
        <v>-3.4799999999999996E-3</v>
      </c>
      <c r="I9" s="115">
        <f>_xll.qlYieldTSDiscount(Discounting,E9,,AllTriggers)</f>
        <v>1.0019389863007946</v>
      </c>
      <c r="J9" s="115">
        <f>_xll.qlYieldTSDiscount(Discounting,F9,,AllTriggers)</f>
        <v>1.0029982929192944</v>
      </c>
      <c r="K9" s="112">
        <f t="shared" si="6"/>
        <v>-4.2720269720030041E-3</v>
      </c>
      <c r="L9" s="112">
        <f t="shared" si="7"/>
        <v>7.9202697200300449E-4</v>
      </c>
      <c r="M9" s="50" t="b">
        <v>1</v>
      </c>
      <c r="N9" s="112">
        <f>_xll.qlInterpolationInterpolate(B3Minterpolation,E9,TRUE,Trigger)</f>
        <v>7.9202697200300449E-4</v>
      </c>
      <c r="O9" s="242">
        <f t="shared" si="8"/>
        <v>0</v>
      </c>
      <c r="P9" s="236">
        <f t="shared" si="9"/>
        <v>1.9599447780056429E-4</v>
      </c>
      <c r="R9" s="114">
        <f>_xll.qlCalendarAdvance(Calendar,R8,"1D","f")</f>
        <v>42605</v>
      </c>
      <c r="S9" s="112">
        <f>_xll.qlInterpolationInterpolate(B3Minterpolation,R9,TRUE)</f>
        <v>4.7215626657009862E-4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42809</v>
      </c>
      <c r="F10" s="114">
        <f>_xll.qlCalendarAdvance(Calendar,E10,$F$1,"mf",,Trigger)</f>
        <v>42901</v>
      </c>
      <c r="G10" s="100">
        <f>_xll.qlDayCounterYearFraction(DayCounter,E10,F10,,,Trigger)</f>
        <v>0.25555555555555554</v>
      </c>
      <c r="H10" s="112">
        <f>_xll.qlQuoteValue(D10,AllTriggers)</f>
        <v>-3.5199999999999997E-3</v>
      </c>
      <c r="I10" s="115">
        <f>_xll.qlYieldTSDiscount(Discounting,E10,,AllTriggers)</f>
        <v>1.0022647526397575</v>
      </c>
      <c r="J10" s="115">
        <f>_xll.qlYieldTSDiscount(Discounting,F10,,AllTriggers)</f>
        <v>1.0033794201625592</v>
      </c>
      <c r="K10" s="112">
        <f t="shared" si="6"/>
        <v>-4.3470519654689854E-3</v>
      </c>
      <c r="L10" s="112">
        <f t="shared" si="7"/>
        <v>8.2705196546898566E-4</v>
      </c>
      <c r="M10" s="50" t="b">
        <v>1</v>
      </c>
      <c r="N10" s="112">
        <f>_xll.qlInterpolationInterpolate(B3Minterpolation,E10,TRUE,Trigger)</f>
        <v>8.2705196546898566E-4</v>
      </c>
      <c r="O10" s="242">
        <f t="shared" si="8"/>
        <v>0</v>
      </c>
      <c r="P10" s="236">
        <f t="shared" si="9"/>
        <v>2.1157040314823754E-4</v>
      </c>
      <c r="R10" s="114">
        <f>_xll.qlCalendarAdvance(Calendar,R9,"1D","f")</f>
        <v>42606</v>
      </c>
      <c r="S10" s="112">
        <f>_xll.qlInterpolationInterpolate(B3Minterpolation,R10,TRUE)</f>
        <v>4.7430663455465011E-4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42843</v>
      </c>
      <c r="F11" s="114">
        <f>_xll.qlCalendarAdvance(Calendar,E11,$F$1,"mf",,Trigger)</f>
        <v>42934</v>
      </c>
      <c r="G11" s="100">
        <f>_xll.qlDayCounterYearFraction(DayCounter,E11,F11,,,Trigger)</f>
        <v>0.25277777777777777</v>
      </c>
      <c r="H11" s="112">
        <f>_xll.qlQuoteValue(D11,AllTriggers)</f>
        <v>-3.5699999999999998E-3</v>
      </c>
      <c r="I11" s="115">
        <f>_xll.qlYieldTSDiscount(Discounting,E11,,AllTriggers)</f>
        <v>1.0026707309425424</v>
      </c>
      <c r="J11" s="115">
        <f>_xll.qlYieldTSDiscount(Discounting,F11,,AllTriggers)</f>
        <v>1.0037908117063259</v>
      </c>
      <c r="K11" s="112">
        <f t="shared" si="6"/>
        <v>-4.4143547481912708E-3</v>
      </c>
      <c r="L11" s="112">
        <f t="shared" si="7"/>
        <v>8.4435474819127094E-4</v>
      </c>
      <c r="M11" s="50" t="b">
        <v>1</v>
      </c>
      <c r="N11" s="112">
        <f>_xll.qlInterpolationInterpolate(B3Minterpolation,E11,TRUE,Trigger)</f>
        <v>8.4435474819127094E-4</v>
      </c>
      <c r="O11" s="242">
        <f t="shared" si="8"/>
        <v>0</v>
      </c>
      <c r="P11" s="236">
        <f t="shared" si="9"/>
        <v>2.1364971885241602E-4</v>
      </c>
      <c r="R11" s="114">
        <f>_xll.qlCalendarAdvance(Calendar,R10,"1D","f")</f>
        <v>42607</v>
      </c>
      <c r="S11" s="112">
        <f>_xll.qlInterpolationInterpolate(B3Minterpolation,R11,TRUE)</f>
        <v>4.7640738543641454E-4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42870</v>
      </c>
      <c r="F12" s="114">
        <f>_xll.qlCalendarAdvance(Calendar,E12,$F$1,"mf",,Trigger)</f>
        <v>42962</v>
      </c>
      <c r="G12" s="100">
        <f>_xll.qlDayCounterYearFraction(DayCounter,E12,F12,,,Trigger)</f>
        <v>0.25555555555555554</v>
      </c>
      <c r="H12" s="112">
        <f>_xll.qlQuoteValue(D12,AllTriggers)</f>
        <v>-3.5999999999999999E-3</v>
      </c>
      <c r="I12" s="115">
        <f>_xll.qlYieldTSDiscount(Discounting,E12,,AllTriggers)</f>
        <v>1.0029982929192944</v>
      </c>
      <c r="J12" s="115">
        <f>_xll.qlYieldTSDiscount(Discounting,F12,,AllTriggers)</f>
        <v>1.00414462154005</v>
      </c>
      <c r="K12" s="112">
        <f t="shared" si="6"/>
        <v>-4.467119214871384E-3</v>
      </c>
      <c r="L12" s="112">
        <f t="shared" si="7"/>
        <v>8.671192148713841E-4</v>
      </c>
      <c r="M12" s="50" t="b">
        <v>1</v>
      </c>
      <c r="N12" s="112">
        <f>_xll.qlInterpolationInterpolate(B3Minterpolation,E12,TRUE,Trigger)</f>
        <v>8.671192148713841E-4</v>
      </c>
      <c r="O12" s="242">
        <f t="shared" si="8"/>
        <v>0</v>
      </c>
      <c r="P12" s="236">
        <f t="shared" si="9"/>
        <v>2.2182579130555346E-4</v>
      </c>
      <c r="R12" s="114">
        <f>_xll.qlCalendarAdvance(Calendar,R11,"1D","f")</f>
        <v>42608</v>
      </c>
      <c r="S12" s="112">
        <f>_xll.qlInterpolationInterpolate(B3Minterpolation,R12,TRUE)</f>
        <v>4.7846077453824582E-4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42901</v>
      </c>
      <c r="F13" s="114">
        <f>_xll.qlCalendarAdvance(Calendar,E13,$F$1,"mf",,Trigger)</f>
        <v>42993</v>
      </c>
      <c r="G13" s="100">
        <f>_xll.qlDayCounterYearFraction(DayCounter,E13,F13,,,Trigger)</f>
        <v>0.25555555555555554</v>
      </c>
      <c r="H13" s="112">
        <f>_xll.qlQuoteValue(D13,AllTriggers)</f>
        <v>-3.64E-3</v>
      </c>
      <c r="I13" s="115">
        <f>_xll.qlYieldTSDiscount(Discounting,E13,,AllTriggers)</f>
        <v>1.0033794201625592</v>
      </c>
      <c r="J13" s="115">
        <f>_xll.qlYieldTSDiscount(Discounting,F13,,AllTriggers)</f>
        <v>1.0045419956770327</v>
      </c>
      <c r="K13" s="112">
        <f t="shared" si="6"/>
        <v>-4.5286394739827238E-3</v>
      </c>
      <c r="L13" s="112">
        <f t="shared" si="7"/>
        <v>8.8863947398272383E-4</v>
      </c>
      <c r="M13" s="50" t="b">
        <v>1</v>
      </c>
      <c r="N13" s="112">
        <f>_xll.qlInterpolationInterpolate(B3Minterpolation,E13,TRUE,Trigger)</f>
        <v>8.8863947398272383E-4</v>
      </c>
      <c r="O13" s="242">
        <f t="shared" si="8"/>
        <v>0</v>
      </c>
      <c r="P13" s="236">
        <f t="shared" si="9"/>
        <v>2.2733404002742789E-4</v>
      </c>
      <c r="R13" s="114">
        <f>_xll.qlCalendarAdvance(Calendar,R12,"1D","f")</f>
        <v>42611</v>
      </c>
      <c r="S13" s="112">
        <f>_xll.qlInterpolationInterpolate(B3Minterpolation,R13,TRUE)</f>
        <v>4.8435932439268086E-4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42933</v>
      </c>
      <c r="F14" s="114">
        <f>_xll.qlCalendarAdvance(Calendar,E14,$F$1,"mf",,Trigger)</f>
        <v>43025</v>
      </c>
      <c r="G14" s="100">
        <f>_xll.qlDayCounterYearFraction(DayCounter,E14,F14,,,Trigger)</f>
        <v>0.25555555555555554</v>
      </c>
      <c r="H14" s="112">
        <f>_xll.qlQuoteValue(D14,AllTriggers)</f>
        <v>-3.6900000000000001E-3</v>
      </c>
      <c r="I14" s="115">
        <f>_xll.qlYieldTSDiscount(Discounting,E14,,AllTriggers)</f>
        <v>1.0037782583661092</v>
      </c>
      <c r="J14" s="115">
        <f>_xll.qlYieldTSDiscount(Discounting,F14,,AllTriggers)</f>
        <v>1.0049594809403375</v>
      </c>
      <c r="K14" s="112">
        <f t="shared" si="6"/>
        <v>-4.5993648282549593E-3</v>
      </c>
      <c r="L14" s="112">
        <f t="shared" si="7"/>
        <v>9.0936482825495915E-4</v>
      </c>
      <c r="M14" s="50" t="b">
        <v>1</v>
      </c>
      <c r="N14" s="112">
        <f>_xll.qlInterpolationInterpolate(B3Minterpolation,E14,TRUE,Trigger)</f>
        <v>9.0936482825495915E-4</v>
      </c>
      <c r="O14" s="242">
        <f t="shared" si="8"/>
        <v>0</v>
      </c>
      <c r="P14" s="236">
        <f t="shared" si="9"/>
        <v>2.3263964606161394E-4</v>
      </c>
      <c r="R14" s="114">
        <f>_xll.qlCalendarAdvance(Calendar,R13,"1D","f")</f>
        <v>42612</v>
      </c>
      <c r="S14" s="112">
        <f>_xll.qlInterpolationInterpolate(B3Minterpolation,R14,TRUE)</f>
        <v>4.8624581960331941E-4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42962</v>
      </c>
      <c r="F15" s="114">
        <f>_xll.qlCalendarAdvance(Calendar,E15,$F$1,"mf",,Trigger)</f>
        <v>43054</v>
      </c>
      <c r="G15" s="100">
        <f>_xll.qlDayCounterYearFraction(DayCounter,E15,F15,,,Trigger)</f>
        <v>0.25555555555555554</v>
      </c>
      <c r="H15" s="112">
        <f>_xll.qlQuoteValue(D15,AllTriggers)</f>
        <v>-3.7299999999999998E-3</v>
      </c>
      <c r="I15" s="115">
        <f>_xll.qlYieldTSDiscount(Discounting,E15,,AllTriggers)</f>
        <v>1.00414462154005</v>
      </c>
      <c r="J15" s="115">
        <f>_xll.qlYieldTSDiscount(Discounting,F15,,AllTriggers)</f>
        <v>1.0053455413059751</v>
      </c>
      <c r="K15" s="112">
        <f t="shared" si="6"/>
        <v>-4.6742647824976856E-3</v>
      </c>
      <c r="L15" s="112">
        <f t="shared" si="7"/>
        <v>9.4426478249768579E-4</v>
      </c>
      <c r="M15" s="50" t="b">
        <v>1</v>
      </c>
      <c r="N15" s="112">
        <f>_xll.qlInterpolationInterpolate(B3Minterpolation,E15,TRUE,Trigger)</f>
        <v>9.4426478249768579E-4</v>
      </c>
      <c r="O15" s="242">
        <f t="shared" si="8"/>
        <v>0</v>
      </c>
      <c r="P15" s="236">
        <f t="shared" si="9"/>
        <v>2.4157153067550999E-4</v>
      </c>
      <c r="R15" s="114">
        <f>_xll.qlCalendarAdvance(Calendar,R14,"1D","f")</f>
        <v>42613</v>
      </c>
      <c r="S15" s="112">
        <f>_xll.qlInterpolationInterpolate(B3Minterpolation,R15,TRUE)</f>
        <v>4.8809622964829461E-4</v>
      </c>
      <c r="X15" s="86"/>
      <c r="Y15" s="86"/>
    </row>
    <row r="16" spans="1:25" ht="11.25" customHeight="1" x14ac:dyDescent="0.2">
      <c r="C16" s="60" t="str">
        <f>_xll.qlIMMNextCode(SettlementDate,FALSE)</f>
        <v>Q6</v>
      </c>
      <c r="D16" s="296" t="str">
        <f t="shared" ref="D16:D24" si="10">Currency&amp;"FUT"&amp;"3M"&amp;C16&amp;QuoteSuffix</f>
        <v>EURFUT3MQ6_Quote</v>
      </c>
      <c r="E16" s="109">
        <f>_xll.qlIMMdate(C16,$E$3,Trigger)</f>
        <v>42599</v>
      </c>
      <c r="F16" s="109">
        <f>_xll.qlCalendarAdvance(Calendar,E16,$F$1,"mf",,Trigger)</f>
        <v>42691</v>
      </c>
      <c r="G16" s="110">
        <f>_xll.qlDayCounterYearFraction(DayCounter,E16,F16,,,Trigger)</f>
        <v>0.25555555555555554</v>
      </c>
      <c r="H16" s="125">
        <f>1-_xll.qlQuoteValue(D16,AllTriggers)/100-_xll.qlQuoteValue(Currency&amp;"FUT"&amp;"3M"&amp;C16&amp;"ConvAdj_Quote")</f>
        <v>-3.0000000000001137E-3</v>
      </c>
      <c r="I16" s="111">
        <f>_xll.qlYieldTSDiscount(Discounting,E16,,AllTriggers)</f>
        <v>1.00006113355391</v>
      </c>
      <c r="J16" s="111">
        <f>_xll.qlYieldTSDiscount(Discounting,F16,,AllTriggers)</f>
        <v>1.0009548389907212</v>
      </c>
      <c r="K16" s="125">
        <f t="shared" si="0"/>
        <v>-3.4937722410400686E-3</v>
      </c>
      <c r="L16" s="125">
        <f t="shared" si="2"/>
        <v>4.9377224103995488E-4</v>
      </c>
      <c r="M16" s="297" t="b">
        <v>0</v>
      </c>
      <c r="N16" s="125">
        <f>_xll.qlInterpolationInterpolate(B3Minterpolation,E16,TRUE,Trigger)</f>
        <v>4.5808580142444027E-4</v>
      </c>
      <c r="O16" s="298">
        <f t="shared" si="3"/>
        <v>0.35686439615514615</v>
      </c>
      <c r="P16" s="235">
        <f t="shared" si="4"/>
        <v>1.2629103076334451E-4</v>
      </c>
      <c r="R16" s="114">
        <f>_xll.qlCalendarAdvance(Calendar,R15,"1D","f")</f>
        <v>42614</v>
      </c>
      <c r="S16" s="112">
        <f>_xll.qlInterpolationInterpolate(B3Minterpolation,R16,TRUE)</f>
        <v>4.8991280985046046E-4</v>
      </c>
      <c r="X16" s="86"/>
      <c r="Y16" s="86"/>
    </row>
    <row r="17" spans="3:25" ht="11.25" customHeight="1" x14ac:dyDescent="0.2">
      <c r="C17" s="60" t="str">
        <f>_xll.qlIMMNextCode($E$16,TRUE)</f>
        <v>U6</v>
      </c>
      <c r="D17" s="248" t="str">
        <f t="shared" si="10"/>
        <v>EURFUT3MU6_Quote</v>
      </c>
      <c r="E17" s="114">
        <f>_xll.qlIMMdate(C17,$E$3,Trigger)</f>
        <v>42634</v>
      </c>
      <c r="F17" s="114">
        <f>_xll.qlCalendarAdvance(Calendar,E17,$F$1,"mf",,Trigger)</f>
        <v>42725</v>
      </c>
      <c r="G17" s="100">
        <f>_xll.qlDayCounterYearFraction(DayCounter,E17,F17,,,Trigger)</f>
        <v>0.25277777777777777</v>
      </c>
      <c r="H17" s="112">
        <f>1-_xll.qlQuoteValue(D17,AllTriggers)/100-_xll.qlQuoteValue(Currency&amp;"FUT"&amp;"3M"&amp;C17&amp;"ConvAdj_Quote")</f>
        <v>-3.1250000000000444E-3</v>
      </c>
      <c r="I17" s="115">
        <f>_xll.qlYieldTSDiscount(Discounting,E17,,AllTriggers)</f>
        <v>1.0003868426733862</v>
      </c>
      <c r="J17" s="115">
        <f>_xll.qlYieldTSDiscount(Discounting,F17,,AllTriggers)</f>
        <v>1.0013082447839083</v>
      </c>
      <c r="K17" s="112">
        <f t="shared" si="0"/>
        <v>-3.6403447883363847E-3</v>
      </c>
      <c r="L17" s="112">
        <f t="shared" si="2"/>
        <v>5.1534478833634026E-4</v>
      </c>
      <c r="M17" s="50" t="b">
        <v>0</v>
      </c>
      <c r="N17" s="112">
        <f>_xll.qlInterpolationInterpolate(B3Minterpolation,E17,TRUE,Trigger)</f>
        <v>5.2261334409890779E-4</v>
      </c>
      <c r="O17" s="242">
        <f t="shared" si="3"/>
        <v>-7.2685557625675301E-2</v>
      </c>
      <c r="P17" s="236">
        <f t="shared" si="4"/>
        <v>1.3037919317755896E-4</v>
      </c>
      <c r="R17" s="114">
        <f>_xll.qlCalendarAdvance(Calendar,R16,"1D","f")</f>
        <v>42615</v>
      </c>
      <c r="S17" s="112">
        <f>_xll.qlInterpolationInterpolate(B3Minterpolation,R17,TRUE)</f>
        <v>4.9169781553267094E-4</v>
      </c>
      <c r="X17" s="86"/>
      <c r="Y17" s="86"/>
    </row>
    <row r="18" spans="3:25" ht="11.25" customHeight="1" x14ac:dyDescent="0.2">
      <c r="C18" s="60" t="str">
        <f>_xll.qlIMMNextCode($E17,TRUE)</f>
        <v>Z6</v>
      </c>
      <c r="D18" s="248" t="str">
        <f t="shared" si="10"/>
        <v>EURFUT3MZ6_Quote</v>
      </c>
      <c r="E18" s="114">
        <f>_xll.qlIMMdate(C18,$E$3,Trigger)</f>
        <v>42725</v>
      </c>
      <c r="F18" s="114">
        <f>_xll.qlCalendarAdvance(Calendar,E18,$F$1,"mf",,Trigger)</f>
        <v>42815</v>
      </c>
      <c r="G18" s="100">
        <f>_xll.qlDayCounterYearFraction(DayCounter,E18,F18,,,Trigger)</f>
        <v>0.25</v>
      </c>
      <c r="H18" s="112">
        <f>1-_xll.qlQuoteValue(D18,AllTriggers)/100-_xll.qlQuoteValue(Currency&amp;"FUT"&amp;"3M"&amp;C18&amp;"ConvAdj_Quote")</f>
        <v>-3.3750000000001279E-3</v>
      </c>
      <c r="I18" s="115">
        <f>_xll.qlYieldTSDiscount(Discounting,E18,,AllTriggers)</f>
        <v>1.0013082447839083</v>
      </c>
      <c r="J18" s="115">
        <f>_xll.qlYieldTSDiscount(Discounting,F18,,AllTriggers)</f>
        <v>1.0023358198761616</v>
      </c>
      <c r="K18" s="112">
        <f t="shared" ref="K18:K24" si="11">(I18/J18-1)/G18</f>
        <v>-4.1007218214756946E-3</v>
      </c>
      <c r="L18" s="112">
        <f t="shared" si="2"/>
        <v>7.2572182147556674E-4</v>
      </c>
      <c r="M18" s="50" t="b">
        <v>0</v>
      </c>
      <c r="N18" s="112">
        <f>_xll.qlInterpolationInterpolate(B3Minterpolation,E18,TRUE,Trigger)</f>
        <v>7.2351506143874199E-4</v>
      </c>
      <c r="O18" s="242">
        <f t="shared" si="3"/>
        <v>2.2067600368247484E-2</v>
      </c>
      <c r="P18" s="236">
        <f t="shared" si="4"/>
        <v>1.816001548976685E-4</v>
      </c>
      <c r="R18" s="114">
        <f>_xll.qlCalendarAdvance(Calendar,R17,"1D","f")</f>
        <v>42618</v>
      </c>
      <c r="S18" s="112">
        <f>_xll.qlInterpolationInterpolate(B3Minterpolation,R18,TRUE)</f>
        <v>4.9688593868810963E-4</v>
      </c>
      <c r="X18" s="86"/>
      <c r="Y18" s="86"/>
    </row>
    <row r="19" spans="3:25" ht="11.25" customHeight="1" x14ac:dyDescent="0.2">
      <c r="C19" s="60" t="str">
        <f>_xll.qlIMMNextCode($E18,TRUE)</f>
        <v>H7</v>
      </c>
      <c r="D19" s="248" t="str">
        <f t="shared" si="10"/>
        <v>EURFUT3MH7_Quote</v>
      </c>
      <c r="E19" s="114">
        <f>_xll.qlIMMdate(C19,$E$3,Trigger)</f>
        <v>42809</v>
      </c>
      <c r="F19" s="114">
        <f>_xll.qlCalendarAdvance(Calendar,E19,$F$1,"mf",,Trigger)</f>
        <v>42901</v>
      </c>
      <c r="G19" s="100">
        <f>_xll.qlDayCounterYearFraction(DayCounter,E19,F19,,,Trigger)</f>
        <v>0.25555555555555554</v>
      </c>
      <c r="H19" s="112">
        <f>1-_xll.qlQuoteValue(D19,AllTriggers)/100-_xll.qlQuoteValue(Currency&amp;"FUT"&amp;"3M"&amp;C19&amp;"ConvAdj_Quote")</f>
        <v>-3.5250000000000004E-3</v>
      </c>
      <c r="I19" s="115">
        <f>_xll.qlYieldTSDiscount(Discounting,E19,,AllTriggers)</f>
        <v>1.0022647526397575</v>
      </c>
      <c r="J19" s="115">
        <f>_xll.qlYieldTSDiscount(Discounting,F19,,AllTriggers)</f>
        <v>1.0033794201625592</v>
      </c>
      <c r="K19" s="112">
        <f>(I19/J19-1)/G19</f>
        <v>-4.3470519654689854E-3</v>
      </c>
      <c r="L19" s="112">
        <f t="shared" si="2"/>
        <v>8.22051965468985E-4</v>
      </c>
      <c r="M19" s="50" t="b">
        <v>0</v>
      </c>
      <c r="N19" s="112">
        <f>_xll.qlInterpolationInterpolate(B3Minterpolation,E19,TRUE,Trigger)</f>
        <v>8.2705196546898566E-4</v>
      </c>
      <c r="O19" s="242">
        <f t="shared" si="3"/>
        <v>-5.0000000000006636E-2</v>
      </c>
      <c r="P19" s="236">
        <f t="shared" si="4"/>
        <v>2.1029147408555763E-4</v>
      </c>
      <c r="R19" s="114">
        <f>_xll.qlCalendarAdvance(Calendar,R18,"1D","f")</f>
        <v>42619</v>
      </c>
      <c r="S19" s="112">
        <f>_xll.qlInterpolationInterpolate(B3Minterpolation,R19,TRUE)</f>
        <v>4.9856719951903812E-4</v>
      </c>
      <c r="X19" s="86"/>
      <c r="Y19" s="86"/>
    </row>
    <row r="20" spans="3:25" ht="11.25" customHeight="1" x14ac:dyDescent="0.2">
      <c r="C20" s="60" t="str">
        <f>_xll.qlIMMNextCode($E19,TRUE)</f>
        <v>M7</v>
      </c>
      <c r="D20" s="248" t="str">
        <f t="shared" si="10"/>
        <v>EURFUT3MM7_Quote</v>
      </c>
      <c r="E20" s="114">
        <f>_xll.qlIMMdate(C20,$E$3,Trigger)</f>
        <v>42907</v>
      </c>
      <c r="F20" s="114">
        <f>_xll.qlCalendarAdvance(Calendar,E20,$F$1,"mf",,Trigger)</f>
        <v>42999</v>
      </c>
      <c r="G20" s="100">
        <f>_xll.qlDayCounterYearFraction(DayCounter,E20,F20,,,Trigger)</f>
        <v>0.25555555555555554</v>
      </c>
      <c r="H20" s="112">
        <f>1-_xll.qlQuoteValue(D20,AllTriggers)/100-_xll.qlQuoteValue(Currency&amp;"FUT"&amp;"3M"&amp;C20&amp;"ConvAdj_Quote")</f>
        <v>-3.6250000000002114E-3</v>
      </c>
      <c r="I20" s="115">
        <f>_xll.qlYieldTSDiscount(Discounting,E20,,AllTriggers)</f>
        <v>1.0034537834904993</v>
      </c>
      <c r="J20" s="115">
        <f>_xll.qlYieldTSDiscount(Discounting,F20,,AllTriggers)</f>
        <v>1.0046196693345579</v>
      </c>
      <c r="K20" s="112">
        <f>(I20/J20-1)/G20</f>
        <v>-4.5411832335637645E-3</v>
      </c>
      <c r="L20" s="112">
        <f t="shared" si="2"/>
        <v>9.1618323356355315E-4</v>
      </c>
      <c r="M20" s="50" t="b">
        <v>0</v>
      </c>
      <c r="N20" s="112">
        <f>_xll.qlInterpolationInterpolate(B3Minterpolation,E20,TRUE,Trigger)</f>
        <v>8.9201904686922451E-4</v>
      </c>
      <c r="O20" s="242">
        <f t="shared" si="3"/>
        <v>0.24164186694328638</v>
      </c>
      <c r="P20" s="236">
        <f t="shared" si="4"/>
        <v>2.3438028200231071E-4</v>
      </c>
      <c r="R20" s="114">
        <f>_xll.qlCalendarAdvance(Calendar,R19,"1D","f")</f>
        <v>42620</v>
      </c>
      <c r="S20" s="112">
        <f>_xll.qlInterpolationInterpolate(B3Minterpolation,R20,TRUE)</f>
        <v>5.0022816244428092E-4</v>
      </c>
      <c r="X20" s="86"/>
      <c r="Y20" s="86"/>
    </row>
    <row r="21" spans="3:25" ht="11.25" customHeight="1" x14ac:dyDescent="0.2">
      <c r="C21" s="60" t="str">
        <f>_xll.qlIMMNextCode($E20,TRUE)</f>
        <v>U7</v>
      </c>
      <c r="D21" s="248" t="str">
        <f t="shared" si="10"/>
        <v>EURFUT3MU7_Quote</v>
      </c>
      <c r="E21" s="114">
        <f>_xll.qlIMMdate(C21,$E$3,Trigger)</f>
        <v>42998</v>
      </c>
      <c r="F21" s="114">
        <f>_xll.qlCalendarAdvance(Calendar,E21,$F$1,"mf",,Trigger)</f>
        <v>43089</v>
      </c>
      <c r="G21" s="100">
        <f>_xll.qlDayCounterYearFraction(DayCounter,E21,F21,,,Trigger)</f>
        <v>0.25277777777777777</v>
      </c>
      <c r="H21" s="112">
        <f>1-_xll.qlQuoteValue(D21,AllTriggers)/100-_xll.qlQuoteValue(Currency&amp;"FUT"&amp;"3M"&amp;C21&amp;"ConvAdj_Quote")</f>
        <v>-3.7750000000000838E-3</v>
      </c>
      <c r="I21" s="115">
        <f>_xll.qlYieldTSDiscount(Discounting,E21,,AllTriggers)</f>
        <v>1.0046067053808354</v>
      </c>
      <c r="J21" s="115">
        <f>_xll.qlYieldTSDiscount(Discounting,F21,,AllTriggers)</f>
        <v>1.0058224114896495</v>
      </c>
      <c r="K21" s="112">
        <f>(I21/J21-1)/G21</f>
        <v>-4.7815466718191457E-3</v>
      </c>
      <c r="L21" s="112">
        <f t="shared" si="2"/>
        <v>1.0065466718190618E-3</v>
      </c>
      <c r="M21" s="50" t="b">
        <v>1</v>
      </c>
      <c r="N21" s="112">
        <f>_xll.qlInterpolationInterpolate(B3Minterpolation,E21,TRUE,Trigger)</f>
        <v>1.0065466718190618E-3</v>
      </c>
      <c r="O21" s="242">
        <f t="shared" si="3"/>
        <v>0</v>
      </c>
      <c r="P21" s="236">
        <f t="shared" si="4"/>
        <v>2.5470808698641902E-4</v>
      </c>
      <c r="R21" s="114">
        <f>_xll.qlCalendarAdvance(Calendar,R20,"1D","f")</f>
        <v>42621</v>
      </c>
      <c r="S21" s="112">
        <f>_xll.qlInterpolationInterpolate(B3Minterpolation,R21,TRUE)</f>
        <v>5.0187108278669219E-4</v>
      </c>
      <c r="X21" s="86"/>
      <c r="Y21" s="86"/>
    </row>
    <row r="22" spans="3:25" ht="11.25" customHeight="1" x14ac:dyDescent="0.2">
      <c r="C22" s="60" t="str">
        <f>_xll.qlIMMNextCode($E21,TRUE)</f>
        <v>Z7</v>
      </c>
      <c r="D22" s="248" t="str">
        <f t="shared" si="10"/>
        <v>EURFUT3MZ7_Quote</v>
      </c>
      <c r="E22" s="114">
        <f>_xll.qlIMMdate(C22,$E$3,Trigger)</f>
        <v>43089</v>
      </c>
      <c r="F22" s="114">
        <f>_xll.qlCalendarAdvance(Calendar,E22,$F$1,"mf",,Trigger)</f>
        <v>43179</v>
      </c>
      <c r="G22" s="100">
        <f>_xll.qlDayCounterYearFraction(DayCounter,E22,F22,,,Trigger)</f>
        <v>0.25</v>
      </c>
      <c r="H22" s="112">
        <f>1-_xll.qlQuoteValue(D22,AllTriggers)/100-_xll.qlQuoteValue(Currency&amp;"FUT"&amp;"3M"&amp;C22&amp;"ConvAdj_Quote")</f>
        <v>-3.8750000000000728E-3</v>
      </c>
      <c r="I22" s="115">
        <f>_xll.qlYieldTSDiscount(Discounting,E22,,AllTriggers)</f>
        <v>1.0058224114896495</v>
      </c>
      <c r="J22" s="115">
        <f>_xll.qlYieldTSDiscount(Discounting,F22,,AllTriggers)</f>
        <v>1.0070792150658094</v>
      </c>
      <c r="K22" s="112">
        <f>(I22/J22-1)/G22</f>
        <v>-4.9918757426756777E-3</v>
      </c>
      <c r="L22" s="112">
        <f t="shared" si="2"/>
        <v>1.1168757426756049E-3</v>
      </c>
      <c r="M22" s="50" t="b">
        <v>1</v>
      </c>
      <c r="N22" s="112">
        <f>_xll.qlInterpolationInterpolate(B3Minterpolation,E22,TRUE,Trigger)</f>
        <v>1.1168757426756049E-3</v>
      </c>
      <c r="O22" s="242">
        <f t="shared" si="3"/>
        <v>0</v>
      </c>
      <c r="P22" s="236">
        <f t="shared" si="4"/>
        <v>2.7952875583012849E-4</v>
      </c>
      <c r="R22" s="114">
        <f>_xll.qlCalendarAdvance(Calendar,R21,"1D","f")</f>
        <v>42622</v>
      </c>
      <c r="S22" s="112">
        <f>_xll.qlInterpolationInterpolate(B3Minterpolation,R22,TRUE)</f>
        <v>5.0349821586912564E-4</v>
      </c>
      <c r="X22" s="86"/>
      <c r="Y22" s="86"/>
    </row>
    <row r="23" spans="3:25" ht="11.25" customHeight="1" x14ac:dyDescent="0.2">
      <c r="C23" s="60" t="str">
        <f>_xll.qlIMMNextCode($E22,TRUE)</f>
        <v>H8</v>
      </c>
      <c r="D23" s="248" t="str">
        <f t="shared" si="10"/>
        <v>EURFUT3MH8_Quote</v>
      </c>
      <c r="E23" s="114">
        <f>_xll.qlIMMdate(C23,$E$3,Trigger)</f>
        <v>43180</v>
      </c>
      <c r="F23" s="114">
        <f>_xll.qlCalendarAdvance(Calendar,E23,$F$1,"mf",,Trigger)</f>
        <v>43272</v>
      </c>
      <c r="G23" s="100">
        <f>_xll.qlDayCounterYearFraction(DayCounter,E23,F23,,,Trigger)</f>
        <v>0.25555555555555554</v>
      </c>
      <c r="H23" s="112">
        <f>1-_xll.qlQuoteValue(D23,AllTriggers)/100-_xll.qlQuoteValue(Currency&amp;"FUT"&amp;"3M"&amp;C23&amp;"ConvAdj_Quote")</f>
        <v>-3.8750000000000728E-3</v>
      </c>
      <c r="I23" s="115">
        <f>_xll.qlYieldTSDiscount(Discounting,E23,,AllTriggers)</f>
        <v>1.0070932485904807</v>
      </c>
      <c r="J23" s="115">
        <f>_xll.qlYieldTSDiscount(Discounting,F23,,AllTriggers)</f>
        <v>1.0083878110653615</v>
      </c>
      <c r="K23" s="112">
        <f>(I23/J23-1)/G23</f>
        <v>-5.0235427223000867E-3</v>
      </c>
      <c r="L23" s="112">
        <f t="shared" si="2"/>
        <v>1.1485427223000139E-3</v>
      </c>
      <c r="M23" s="50" t="b">
        <v>1</v>
      </c>
      <c r="N23" s="112">
        <f>_xll.qlInterpolationInterpolate(B3Minterpolation,E23,TRUE,Trigger)</f>
        <v>1.1485427223000139E-3</v>
      </c>
      <c r="O23" s="242">
        <f t="shared" si="3"/>
        <v>0</v>
      </c>
      <c r="P23" s="236">
        <f t="shared" si="4"/>
        <v>2.9385059429735814E-4</v>
      </c>
      <c r="R23" s="114">
        <f>_xll.qlCalendarAdvance(Calendar,R22,"1D","f")</f>
        <v>42625</v>
      </c>
      <c r="S23" s="112">
        <f>_xll.qlInterpolationInterpolate(B3Minterpolation,R23,TRUE)</f>
        <v>5.0830744478509964E-4</v>
      </c>
      <c r="X23" s="86"/>
      <c r="Y23" s="86"/>
    </row>
    <row r="24" spans="3:25" ht="11.25" customHeight="1" x14ac:dyDescent="0.2">
      <c r="C24" s="60" t="str">
        <f>_xll.qlIMMNextCode($E23,TRUE)</f>
        <v>M8</v>
      </c>
      <c r="D24" s="249" t="str">
        <f t="shared" si="10"/>
        <v>EURFUT3MM8_Quote</v>
      </c>
      <c r="E24" s="118">
        <f>_xll.qlIMMdate(C24,$E$3,Trigger)</f>
        <v>43271</v>
      </c>
      <c r="F24" s="118">
        <f>_xll.qlCalendarAdvance(Calendar,E24,$F$1,"mf",,Trigger)</f>
        <v>43363</v>
      </c>
      <c r="G24" s="105">
        <f>_xll.qlDayCounterYearFraction(DayCounter,E24,F24,,,Trigger)</f>
        <v>0.25555555555555554</v>
      </c>
      <c r="H24" s="121">
        <f>1-_xll.qlQuoteValue(D24,AllTriggers)/100-_xll.qlQuoteValue(Currency&amp;"FUT"&amp;"3M"&amp;C24&amp;"ConvAdj_Quote")</f>
        <v>-3.8750000000000728E-3</v>
      </c>
      <c r="I24" s="119">
        <f>_xll.qlYieldTSDiscount(Discounting,E24,,AllTriggers)</f>
        <v>1.0083736939640937</v>
      </c>
      <c r="J24" s="119">
        <f>_xll.qlYieldTSDiscount(Discounting,F24,,AllTriggers)</f>
        <v>1.009675918174807</v>
      </c>
      <c r="K24" s="121">
        <f t="shared" si="11"/>
        <v>-5.0468272672843859E-3</v>
      </c>
      <c r="L24" s="121">
        <f t="shared" si="2"/>
        <v>1.171827267284313E-3</v>
      </c>
      <c r="M24" s="55" t="b">
        <v>1</v>
      </c>
      <c r="N24" s="121">
        <f>_xll.qlInterpolationInterpolate(B3Minterpolation,E24,TRUE,Trigger)</f>
        <v>1.171827267284313E-3</v>
      </c>
      <c r="O24" s="243">
        <f t="shared" si="3"/>
        <v>0</v>
      </c>
      <c r="P24" s="238">
        <f t="shared" si="4"/>
        <v>2.9980875590728846E-4</v>
      </c>
      <c r="R24" s="114">
        <f>_xll.qlCalendarAdvance(Calendar,R23,"1D","f")</f>
        <v>42626</v>
      </c>
      <c r="S24" s="112">
        <f>_xll.qlInterpolationInterpolate(B3Minterpolation,R24,TRUE)</f>
        <v>5.0989398205616196E-4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42627</v>
      </c>
      <c r="S25" s="112">
        <f>_xll.qlInterpolationInterpolate(B3Minterpolation,R25,TRUE)</f>
        <v>5.114760086815163E-4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42628</v>
      </c>
      <c r="S26" s="112">
        <f>_xll.qlInterpolationInterpolate(B3Minterpolation,R26,TRUE)</f>
        <v>5.1305577998401672E-4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42629</v>
      </c>
      <c r="S27" s="112">
        <f>_xll.qlInterpolationInterpolate(B3Minterpolation,R27,TRUE)</f>
        <v>5.1463555128651714E-4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42632</v>
      </c>
      <c r="S28" s="112">
        <f>_xll.qlInterpolationInterpolate(B3Minterpolation,R28,TRUE)</f>
        <v>5.19397418422558E-4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42633</v>
      </c>
      <c r="S29" s="112">
        <f>_xll.qlInterpolationInterpolate(B3Minterpolation,R29,TRUE)</f>
        <v>5.2099974295359802E-4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42634</v>
      </c>
      <c r="S30" s="112">
        <f>_xll.qlInterpolationInterpolate(B3Minterpolation,R30,TRUE)</f>
        <v>5.2261334409890779E-4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42635</v>
      </c>
      <c r="S31" s="112">
        <f>_xll.qlInterpolationInterpolate(B3Minterpolation,R31,TRUE)</f>
        <v>5.2424047718134124E-4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42636</v>
      </c>
      <c r="S32" s="112">
        <f>_xll.qlInterpolationInterpolate(B3Minterpolation,R32,TRUE)</f>
        <v>5.2588339752375252E-4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42639</v>
      </c>
      <c r="S33" s="112">
        <f>_xll.qlInterpolationInterpolate(B3Minterpolation,R33,TRUE)</f>
        <v>5.3092943533939189E-4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42640</v>
      </c>
      <c r="S34" s="112">
        <f>_xll.qlInterpolationInterpolate(B3Minterpolation,R34,TRUE)</f>
        <v>5.3265805795025341E-4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42641</v>
      </c>
      <c r="S35" s="112">
        <f>_xll.qlInterpolationInterpolate(B3Minterpolation,R35,TRUE)</f>
        <v>5.344137444353625E-4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42642</v>
      </c>
      <c r="S36" s="112">
        <f>_xll.qlInterpolationInterpolate(B3Minterpolation,R36,TRUE)</f>
        <v>5.3619875011757297E-4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42643</v>
      </c>
      <c r="S37" s="112">
        <f>_xll.qlInterpolationInterpolate(B3Minterpolation,R37,TRUE)</f>
        <v>5.3801533031973877E-4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42646</v>
      </c>
      <c r="S38" s="112">
        <f>_xll.qlInterpolationInterpolate(B3Minterpolation,R38,TRUE)</f>
        <v>5.4367707127450833E-4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42647</v>
      </c>
      <c r="S39" s="112">
        <f>_xll.qlInterpolationInterpolate(B3Minterpolation,R39,TRUE)</f>
        <v>5.4564250278503544E-4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42648</v>
      </c>
      <c r="S40" s="112">
        <f>_xll.qlInterpolationInterpolate(B3Minterpolation,R40,TRUE)</f>
        <v>5.4765078542978762E-4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42649</v>
      </c>
      <c r="S41" s="112">
        <f>_xll.qlInterpolationInterpolate(B3Minterpolation,R41,TRUE)</f>
        <v>5.497041745316189E-4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42650</v>
      </c>
      <c r="S42" s="112">
        <f>_xll.qlInterpolationInterpolate(B3Minterpolation,R42,TRUE)</f>
        <v>5.5180492541338332E-4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42653</v>
      </c>
      <c r="S43" s="112">
        <f>_xll.qlInterpolationInterpolate(B3Minterpolation,R43,TRUE)</f>
        <v>5.5841390196681472E-4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42654</v>
      </c>
      <c r="S44" s="112">
        <f>_xll.qlInterpolationInterpolate(B3Minterpolation,R44,TRUE)</f>
        <v>5.607266531968511E-4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42655</v>
      </c>
      <c r="S45" s="112">
        <f>_xll.qlInterpolationInterpolate(B3Minterpolation,R45,TRUE)</f>
        <v>5.6309804282109026E-4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42656</v>
      </c>
      <c r="S46" s="112">
        <f>_xll.qlInterpolationInterpolate(B3Minterpolation,R46,TRUE)</f>
        <v>5.6553032616238634E-4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42657</v>
      </c>
      <c r="S47" s="112">
        <f>_xll.qlInterpolationInterpolate(B3Minterpolation,R47,TRUE)</f>
        <v>5.6802575854359317E-4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42660</v>
      </c>
      <c r="S48" s="112">
        <f>_xll.qlInterpolationInterpolate(B3Minterpolation,R48,TRUE)</f>
        <v>5.7591350315521796E-4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42661</v>
      </c>
      <c r="S49" s="112">
        <f>_xll.qlInterpolationInterpolate(B3Minterpolation,R49,TRUE)</f>
        <v>5.7868276148124575E-4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42662</v>
      </c>
      <c r="S50" s="112">
        <f>_xll.qlInterpolationInterpolate(B3Minterpolation,R50,TRUE)</f>
        <v>5.815185048012834E-4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42663</v>
      </c>
      <c r="S51" s="112">
        <f>_xll.qlInterpolationInterpolate(B3Minterpolation,R51,TRUE)</f>
        <v>5.8441504777801421E-4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42664</v>
      </c>
      <c r="S52" s="112">
        <f>_xll.qlInterpolationInterpolate(B3Minterpolation,R52,TRUE)</f>
        <v>5.8736670507412146E-4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42667</v>
      </c>
      <c r="S53" s="112">
        <f>_xll.qlInterpolationInterpolate(B3Minterpolation,R53,TRUE)</f>
        <v>5.964955095055345E-4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42668</v>
      </c>
      <c r="S54" s="112">
        <f>_xll.qlInterpolationInterpolate(B3Minterpolation,R54,TRUE)</f>
        <v>5.9961077070598025E-4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42669</v>
      </c>
      <c r="S55" s="112">
        <f>_xll.qlInterpolationInterpolate(B3Minterpolation,R55,TRUE)</f>
        <v>6.0275271953921881E-4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42670</v>
      </c>
      <c r="S56" s="112">
        <f>_xll.qlInterpolationInterpolate(B3Minterpolation,R56,TRUE)</f>
        <v>6.0591567066793335E-4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42671</v>
      </c>
      <c r="S57" s="112">
        <f>_xll.qlInterpolationInterpolate(B3Minterpolation,R57,TRUE)</f>
        <v>6.0909393875480729E-4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42674</v>
      </c>
      <c r="S58" s="112">
        <f>_xll.qlInterpolationInterpolate(B3Minterpolation,R58,TRUE)</f>
        <v>6.1866379139121784E-4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42675</v>
      </c>
      <c r="S59" s="112">
        <f>_xll.qlInterpolationInterpolate(B3Minterpolation,R59,TRUE)</f>
        <v>6.2184647393756184E-4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42676</v>
      </c>
      <c r="S60" s="112">
        <f>_xll.qlInterpolationInterpolate(B3Minterpolation,R60,TRUE)</f>
        <v>6.2501604675548159E-4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42677</v>
      </c>
      <c r="S61" s="112">
        <f>_xll.qlInterpolationInterpolate(B3Minterpolation,R61,TRUE)</f>
        <v>6.2816682450766027E-4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42678</v>
      </c>
      <c r="S62" s="112">
        <f>_xll.qlInterpolationInterpolate(B3Minterpolation,R62,TRUE)</f>
        <v>6.3129312185678118E-4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42681</v>
      </c>
      <c r="S63" s="112">
        <f>_xll.qlInterpolationInterpolate(B3Minterpolation,R63,TRUE)</f>
        <v>6.404682781126303E-4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42682</v>
      </c>
      <c r="S64" s="112">
        <f>_xll.qlInterpolationInterpolate(B3Minterpolation,R64,TRUE)</f>
        <v>6.4343980047635294E-4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42683</v>
      </c>
      <c r="S65" s="112">
        <f>_xll.qlInterpolationInterpolate(B3Minterpolation,R65,TRUE)</f>
        <v>6.4635841575043428E-4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42684</v>
      </c>
      <c r="S66" s="112">
        <f>_xll.qlInterpolationInterpolate(B3Minterpolation,R66,TRUE)</f>
        <v>6.4921843859755749E-4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42685</v>
      </c>
      <c r="S67" s="112">
        <f>_xll.qlInterpolationInterpolate(B3Minterpolation,R67,TRUE)</f>
        <v>6.5201418368040587E-4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42688</v>
      </c>
      <c r="S68" s="112">
        <f>_xll.qlInterpolationInterpolate(B3Minterpolation,R68,TRUE)</f>
        <v>6.5995889897013465E-4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42689</v>
      </c>
      <c r="S69" s="112">
        <f>_xll.qlInterpolationInterpolate(B3Minterpolation,R69,TRUE)</f>
        <v>6.6244067962271643E-4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42690</v>
      </c>
      <c r="S70" s="112">
        <f>_xll.qlInterpolationInterpolate(B3Minterpolation,R70,TRUE)</f>
        <v>6.6483142580467782E-4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42691</v>
      </c>
      <c r="S71" s="112">
        <f>_xll.qlInterpolationInterpolate(B3Minterpolation,R71,TRUE)</f>
        <v>6.6713380207989305E-4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42692</v>
      </c>
      <c r="S72" s="112">
        <f>_xll.qlInterpolationInterpolate(B3Minterpolation,R72,TRUE)</f>
        <v>6.6935214299247432E-4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42695</v>
      </c>
      <c r="S73" s="112">
        <f>_xll.qlInterpolationInterpolate(B3Minterpolation,R73,TRUE)</f>
        <v>6.7554629899553706E-4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42696</v>
      </c>
      <c r="S74" s="112">
        <f>_xll.qlInterpolationInterpolate(B3Minterpolation,R74,TRUE)</f>
        <v>6.7747184389870506E-4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42697</v>
      </c>
      <c r="S75" s="112">
        <f>_xll.qlInterpolationInterpolate(B3Minterpolation,R75,TRUE)</f>
        <v>6.7933502615980044E-4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42698</v>
      </c>
      <c r="S76" s="112">
        <f>_xll.qlInterpolationInterpolate(B3Minterpolation,R76,TRUE)</f>
        <v>6.8114018032293551E-4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42699</v>
      </c>
      <c r="S77" s="112">
        <f>_xll.qlInterpolationInterpolate(B3Minterpolation,R77,TRUE)</f>
        <v>6.8289164093222237E-4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42702</v>
      </c>
      <c r="S78" s="112">
        <f>_xll.qlInterpolationInterpolate(B3Minterpolation,R78,TRUE)</f>
        <v>6.8786720687811673E-4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42703</v>
      </c>
      <c r="S79" s="112">
        <f>_xll.qlInterpolationInterpolate(B3Minterpolation,R79,TRUE)</f>
        <v>6.8944723871313361E-4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42704</v>
      </c>
      <c r="S80" s="112">
        <f>_xll.qlInterpolationInterpolate(B3Minterpolation,R80,TRUE)</f>
        <v>6.9099524971486372E-4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42705</v>
      </c>
      <c r="S81" s="112">
        <f>_xll.qlInterpolationInterpolate(B3Minterpolation,R81,TRUE)</f>
        <v>6.9251557442741914E-4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42706</v>
      </c>
      <c r="S82" s="112">
        <f>_xll.qlInterpolationInterpolate(B3Minterpolation,R82,TRUE)</f>
        <v>6.9401254739491231E-4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42709</v>
      </c>
      <c r="S83" s="112">
        <f>_xll.qlInterpolationInterpolate(B3Minterpolation,R83,TRUE)</f>
        <v>6.9840670126814061E-4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42710</v>
      </c>
      <c r="S84" s="112">
        <f>_xll.qlInterpolationInterpolate(B3Minterpolation,R84,TRUE)</f>
        <v>6.9985361269650709E-4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42711</v>
      </c>
      <c r="S85" s="112">
        <f>_xll.qlInterpolationInterpolate(B3Minterpolation,R85,TRUE)</f>
        <v>7.0129884510037265E-4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42712</v>
      </c>
      <c r="S86" s="112">
        <f>_xll.qlInterpolationInterpolate(B3Minterpolation,R86,TRUE)</f>
        <v>7.0274673302384938E-4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42713</v>
      </c>
      <c r="S87" s="112">
        <f>_xll.qlInterpolationInterpolate(B3Minterpolation,R87,TRUE)</f>
        <v>7.0420161101104959E-4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42716</v>
      </c>
      <c r="S88" s="112">
        <f>_xll.qlInterpolationInterpolate(B3Minterpolation,R88,TRUE)</f>
        <v>7.0865153079611391E-4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42717</v>
      </c>
      <c r="S89" s="112">
        <f>_xll.qlInterpolationInterpolate(B3Minterpolation,R89,TRUE)</f>
        <v>7.1017771447933072E-4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42718</v>
      </c>
      <c r="S90" s="112">
        <f>_xll.qlInterpolationInterpolate(B3Minterpolation,R90,TRUE)</f>
        <v>7.1173256094683235E-4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42719</v>
      </c>
      <c r="S91" s="112">
        <f>_xll.qlInterpolationInterpolate(B3Minterpolation,R91,TRUE)</f>
        <v>7.1332040474273101E-4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42720</v>
      </c>
      <c r="S92" s="112">
        <f>_xll.qlInterpolationInterpolate(B3Minterpolation,R92,TRUE)</f>
        <v>7.1494433927944451E-4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42723</v>
      </c>
      <c r="S93" s="112">
        <f>_xll.qlInterpolationInterpolate(B3Minterpolation,R93,TRUE)</f>
        <v>7.2000901166409533E-4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42724</v>
      </c>
      <c r="S94" s="112">
        <f>_xll.qlInterpolationInterpolate(B3Minterpolation,R94,TRUE)</f>
        <v>7.2175115123030039E-4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42725</v>
      </c>
      <c r="S95" s="112">
        <f>_xll.qlInterpolationInterpolate(B3Minterpolation,R95,TRUE)</f>
        <v>7.2351506143874199E-4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42726</v>
      </c>
      <c r="S96" s="112">
        <f>_xll.qlInterpolationInterpolate(B3Minterpolation,R96,TRUE)</f>
        <v>7.2529763004336543E-4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42727</v>
      </c>
      <c r="S97" s="112">
        <f>_xll.qlInterpolationInterpolate(B3Minterpolation,R97,TRUE)</f>
        <v>7.2709574479811617E-4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42731</v>
      </c>
      <c r="S98" s="112">
        <f>_xll.qlInterpolationInterpolate(B3Minterpolation,R98,TRUE)</f>
        <v>7.3438142039730105E-4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42732</v>
      </c>
      <c r="S99" s="112">
        <f>_xll.qlInterpolationInterpolate(B3Minterpolation,R99,TRUE)</f>
        <v>7.3621058221186981E-4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42733</v>
      </c>
      <c r="S100" s="112">
        <f>_xll.qlInterpolationInterpolate(B3Minterpolation,R100,TRUE)</f>
        <v>7.3803661670023848E-4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42734</v>
      </c>
      <c r="S101" s="112">
        <f>_xll.qlInterpolationInterpolate(B3Minterpolation,R101,TRUE)</f>
        <v>7.3985641161635244E-4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42737</v>
      </c>
      <c r="S102" s="112">
        <f>_xll.qlInterpolationInterpolate(B3Minterpolation,R102,TRUE)</f>
        <v>7.4524723647062063E-4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42738</v>
      </c>
      <c r="S103" s="112">
        <f>_xll.qlInterpolationInterpolate(B3Minterpolation,R103,TRUE)</f>
        <v>7.4701095063717021E-4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42739</v>
      </c>
      <c r="S104" s="112">
        <f>_xll.qlInterpolationInterpolate(B3Minterpolation,R104,TRUE)</f>
        <v>7.487528640011922E-4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42740</v>
      </c>
      <c r="S105" s="112">
        <f>_xll.qlInterpolationInterpolate(B3Minterpolation,R105,TRUE)</f>
        <v>7.5046986431663207E-4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42741</v>
      </c>
      <c r="S106" s="112">
        <f>_xll.qlInterpolationInterpolate(B3Minterpolation,R106,TRUE)</f>
        <v>7.5215883933743533E-4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42744</v>
      </c>
      <c r="S107" s="112">
        <f>_xll.qlInterpolationInterpolate(B3Minterpolation,R107,TRUE)</f>
        <v>7.570264901714792E-4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42745</v>
      </c>
      <c r="S108" s="112">
        <f>_xll.qlInterpolationInterpolate(B3Minterpolation,R108,TRUE)</f>
        <v>7.5857224155318999E-4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42746</v>
      </c>
      <c r="S109" s="112">
        <f>_xll.qlInterpolationInterpolate(B3Minterpolation,R109,TRUE)</f>
        <v>7.6007440640999129E-4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42747</v>
      </c>
      <c r="S110" s="112">
        <f>_xll.qlInterpolationInterpolate(B3Minterpolation,R110,TRUE)</f>
        <v>7.6152987249582835E-4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42748</v>
      </c>
      <c r="S111" s="112">
        <f>_xll.qlInterpolationInterpolate(B3Minterpolation,R111,TRUE)</f>
        <v>7.6293552756464687E-4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42751</v>
      </c>
      <c r="S112" s="112">
        <f>_xll.qlInterpolationInterpolate(B3Minterpolation,R112,TRUE)</f>
        <v>7.6682250420844443E-4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42752</v>
      </c>
      <c r="S113" s="112">
        <f>_xll.qlInterpolationInterpolate(B3Minterpolation,R113,TRUE)</f>
        <v>7.6799894158042549E-4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42753</v>
      </c>
      <c r="S114" s="112">
        <f>_xll.qlInterpolationInterpolate(B3Minterpolation,R114,TRUE)</f>
        <v>7.6911689969581321E-4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42754</v>
      </c>
      <c r="S115" s="112">
        <f>_xll.qlInterpolationInterpolate(B3Minterpolation,R115,TRUE)</f>
        <v>7.7018015929925128E-4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42755</v>
      </c>
      <c r="S116" s="112">
        <f>_xll.qlInterpolationInterpolate(B3Minterpolation,R116,TRUE)</f>
        <v>7.7119250113538338E-4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42758</v>
      </c>
      <c r="S117" s="112">
        <f>_xll.qlInterpolationInterpolate(B3Minterpolation,R117,TRUE)</f>
        <v>7.7396182748637997E-4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42759</v>
      </c>
      <c r="S118" s="112">
        <f>_xll.qlInterpolationInterpolate(B3Minterpolation,R118,TRUE)</f>
        <v>7.7480830569972442E-4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42760</v>
      </c>
      <c r="S119" s="112">
        <f>_xll.qlInterpolationInterpolate(B3Minterpolation,R119,TRUE)</f>
        <v>7.7562276986898118E-4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42761</v>
      </c>
      <c r="S120" s="112">
        <f>_xll.qlInterpolationInterpolate(B3Minterpolation,R120,TRUE)</f>
        <v>7.7640900073879383E-4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42762</v>
      </c>
      <c r="S121" s="112">
        <f>_xll.qlInterpolationInterpolate(B3Minterpolation,R121,TRUE)</f>
        <v>7.7717077905380605E-4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42765</v>
      </c>
      <c r="S122" s="112">
        <f>_xll.qlInterpolationInterpolate(B3Minterpolation,R122,TRUE)</f>
        <v>7.7934720611647621E-4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42766</v>
      </c>
      <c r="S123" s="112">
        <f>_xll.qlInterpolationInterpolate(B3Minterpolation,R123,TRUE)</f>
        <v>7.8004898165872304E-4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42767</v>
      </c>
      <c r="S124" s="112">
        <f>_xll.qlInterpolationInterpolate(B3Minterpolation,R124,TRUE)</f>
        <v>7.8074520836938772E-4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42768</v>
      </c>
      <c r="S125" s="112">
        <f>_xll.qlInterpolationInterpolate(B3Minterpolation,R125,TRUE)</f>
        <v>7.8143966699311372E-4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42769</v>
      </c>
      <c r="S126" s="112">
        <f>_xll.qlInterpolationInterpolate(B3Minterpolation,R126,TRUE)</f>
        <v>7.8213613827454492E-4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42772</v>
      </c>
      <c r="S127" s="112">
        <f>_xll.qlInterpolationInterpolate(B3Minterpolation,R127,TRUE)</f>
        <v>7.8427543551150541E-4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42773</v>
      </c>
      <c r="S128" s="112">
        <f>_xll.qlInterpolationInterpolate(B3Minterpolation,R128,TRUE)</f>
        <v>7.8501776487019338E-4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42774</v>
      </c>
      <c r="S129" s="112">
        <f>_xll.qlInterpolationInterpolate(B3Minterpolation,R129,TRUE)</f>
        <v>7.8578101060980475E-4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42775</v>
      </c>
      <c r="S130" s="112">
        <f>_xll.qlInterpolationInterpolate(B3Minterpolation,R130,TRUE)</f>
        <v>7.8656895347498307E-4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42776</v>
      </c>
      <c r="S131" s="112">
        <f>_xll.qlInterpolationInterpolate(B3Minterpolation,R131,TRUE)</f>
        <v>7.8738537421037204E-4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42779</v>
      </c>
      <c r="S132" s="112">
        <f>_xll.qlInterpolationInterpolate(B3Minterpolation,R132,TRUE)</f>
        <v>7.9004331108423946E-4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42780</v>
      </c>
      <c r="S133" s="112">
        <f>_xll.qlInterpolationInterpolate(B3Minterpolation,R133,TRUE)</f>
        <v>7.9101145074690756E-4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42781</v>
      </c>
      <c r="S134" s="112">
        <f>_xll.qlInterpolationInterpolate(B3Minterpolation,R134,TRUE)</f>
        <v>7.9202697200300449E-4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42782</v>
      </c>
      <c r="S135" s="112">
        <f>_xll.qlInterpolationInterpolate(B3Minterpolation,R135,TRUE)</f>
        <v>7.9309238025315569E-4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42783</v>
      </c>
      <c r="S136" s="112">
        <f>_xll.qlInterpolationInterpolate(B3Minterpolation,R136,TRUE)</f>
        <v>7.9420507952191323E-4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42786</v>
      </c>
      <c r="S137" s="112">
        <f>_xll.qlInterpolationInterpolate(B3Minterpolation,R137,TRUE)</f>
        <v>7.9778821024516103E-4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42787</v>
      </c>
      <c r="S138" s="112">
        <f>_xll.qlInterpolationInterpolate(B3Minterpolation,R138,TRUE)</f>
        <v>7.9905136039368121E-4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42788</v>
      </c>
      <c r="S139" s="112">
        <f>_xll.qlInterpolationInterpolate(B3Minterpolation,R139,TRUE)</f>
        <v>8.0034244496347644E-4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42789</v>
      </c>
      <c r="S140" s="112">
        <f>_xll.qlInterpolationInterpolate(B3Minterpolation,R140,TRUE)</f>
        <v>8.0165759263508055E-4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42790</v>
      </c>
      <c r="S141" s="112">
        <f>_xll.qlInterpolationInterpolate(B3Minterpolation,R141,TRUE)</f>
        <v>8.0299293208902715E-4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42793</v>
      </c>
      <c r="S142" s="112">
        <f>_xll.qlInterpolationInterpolate(B3Minterpolation,R142,TRUE)</f>
        <v>8.0708138795025977E-4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42794</v>
      </c>
      <c r="S143" s="112">
        <f>_xll.qlInterpolationInterpolate(B3Minterpolation,R143,TRUE)</f>
        <v>8.08458781338914E-4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42795</v>
      </c>
      <c r="S144" s="112">
        <f>_xll.qlInterpolationInterpolate(B3Minterpolation,R144,TRUE)</f>
        <v>8.0983700991257965E-4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42796</v>
      </c>
      <c r="S145" s="112">
        <f>_xll.qlInterpolationInterpolate(B3Minterpolation,R145,TRUE)</f>
        <v>8.1121220235179034E-4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42797</v>
      </c>
      <c r="S146" s="112">
        <f>_xll.qlInterpolationInterpolate(B3Minterpolation,R146,TRUE)</f>
        <v>8.1258048733707979E-4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42800</v>
      </c>
      <c r="S147" s="112">
        <f>_xll.qlInterpolationInterpolate(B3Minterpolation,R147,TRUE)</f>
        <v>8.166051843747586E-4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42801</v>
      </c>
      <c r="S148" s="112">
        <f>_xll.qlInterpolationInterpolate(B3Minterpolation,R148,TRUE)</f>
        <v>8.1790712634970076E-4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42802</v>
      </c>
      <c r="S149" s="112">
        <f>_xll.qlInterpolationInterpolate(B3Minterpolation,R149,TRUE)</f>
        <v>8.1918280427339062E-4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42803</v>
      </c>
      <c r="S150" s="112">
        <f>_xll.qlInterpolationInterpolate(B3Minterpolation,R150,TRUE)</f>
        <v>8.2042834682636168E-4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42804</v>
      </c>
      <c r="S151" s="112">
        <f>_xll.qlInterpolationInterpolate(B3Minterpolation,R151,TRUE)</f>
        <v>8.2163988268914778E-4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42807</v>
      </c>
      <c r="S152" s="112">
        <f>_xll.qlInterpolationInterpolate(B3Minterpolation,R152,TRUE)</f>
        <v>8.2503173694173403E-4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42808</v>
      </c>
      <c r="S153" s="112">
        <f>_xll.qlInterpolationInterpolate(B3Minterpolation,R153,TRUE)</f>
        <v>8.2606853284911792E-4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42809</v>
      </c>
      <c r="S154" s="112">
        <f>_xll.qlInterpolationInterpolate(B3Minterpolation,R154,TRUE)</f>
        <v>8.2705196546898566E-4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42810</v>
      </c>
      <c r="S155" s="112">
        <f>_xll.qlInterpolationInterpolate(B3Minterpolation,R155,TRUE)</f>
        <v>8.2797926409378597E-4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42811</v>
      </c>
      <c r="S156" s="112">
        <f>_xll.qlInterpolationInterpolate(B3Minterpolation,R156,TRUE)</f>
        <v>8.2885206046362763E-4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42814</v>
      </c>
      <c r="S157" s="112">
        <f>_xll.qlInterpolationInterpolate(B3Minterpolation,R157,TRUE)</f>
        <v>8.3117075956364007E-4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42815</v>
      </c>
      <c r="S158" s="112">
        <f>_xll.qlInterpolationInterpolate(B3Minterpolation,R158,TRUE)</f>
        <v>8.3185287043388621E-4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42816</v>
      </c>
      <c r="S159" s="112">
        <f>_xll.qlInterpolationInterpolate(B3Minterpolation,R159,TRUE)</f>
        <v>8.3249414080929307E-4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42817</v>
      </c>
      <c r="S160" s="112">
        <f>_xll.qlInterpolationInterpolate(B3Minterpolation,R160,TRUE)</f>
        <v>8.3309730304188465E-4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42818</v>
      </c>
      <c r="S161" s="112">
        <f>_xll.qlInterpolationInterpolate(B3Minterpolation,R161,TRUE)</f>
        <v>8.3366508948368471E-4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42821</v>
      </c>
      <c r="S162" s="112">
        <f>_xll.qlInterpolationInterpolate(B3Minterpolation,R162,TRUE)</f>
        <v>8.3518351758457478E-4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42822</v>
      </c>
      <c r="S163" s="112">
        <f>_xll.qlInterpolationInterpolate(B3Minterpolation,R163,TRUE)</f>
        <v>8.3563712438344763E-4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42823</v>
      </c>
      <c r="S164" s="112">
        <f>_xll.qlInterpolationInterpolate(B3Minterpolation,R164,TRUE)</f>
        <v>8.3606901715164831E-4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42824</v>
      </c>
      <c r="S165" s="112">
        <f>_xll.qlInterpolationInterpolate(B3Minterpolation,R165,TRUE)</f>
        <v>8.3648192824120073E-4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42825</v>
      </c>
      <c r="S166" s="112">
        <f>_xll.qlInterpolationInterpolate(B3Minterpolation,R166,TRUE)</f>
        <v>8.3687859000412866E-4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42828</v>
      </c>
      <c r="S167" s="112">
        <f>_xll.qlInterpolationInterpolate(B3Minterpolation,R167,TRUE)</f>
        <v>8.3799840285340499E-4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42829</v>
      </c>
      <c r="S168" s="112">
        <f>_xll.qlInterpolationInterpolate(B3Minterpolation,R168,TRUE)</f>
        <v>8.3835739083007411E-4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42830</v>
      </c>
      <c r="S169" s="112">
        <f>_xll.qlInterpolationInterpolate(B3Minterpolation,R169,TRUE)</f>
        <v>8.387137912402382E-4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42831</v>
      </c>
      <c r="S170" s="112">
        <f>_xll.qlInterpolationInterpolate(B3Minterpolation,R170,TRUE)</f>
        <v>8.3907033643592103E-4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42832</v>
      </c>
      <c r="S171" s="112">
        <f>_xll.qlInterpolationInterpolate(B3Minterpolation,R171,TRUE)</f>
        <v>8.3942975876914652E-4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42835</v>
      </c>
      <c r="S172" s="112">
        <f>_xll.qlInterpolationInterpolate(B3Minterpolation,R172,TRUE)</f>
        <v>8.4055261211431794E-4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42836</v>
      </c>
      <c r="S173" s="112">
        <f>_xll.qlInterpolationInterpolate(B3Minterpolation,R173,TRUE)</f>
        <v>8.4095086651795291E-4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42837</v>
      </c>
      <c r="S174" s="112">
        <f>_xll.qlInterpolationInterpolate(B3Minterpolation,R174,TRUE)</f>
        <v>8.4136565981924986E-4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42838</v>
      </c>
      <c r="S175" s="112">
        <f>_xll.qlInterpolationInterpolate(B3Minterpolation,R175,TRUE)</f>
        <v>8.417997243702327E-4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42843</v>
      </c>
      <c r="S176" s="112">
        <f>_xll.qlInterpolationInterpolate(B3Minterpolation,R176,TRUE)</f>
        <v>8.4435474819127094E-4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42844</v>
      </c>
      <c r="S177" s="112">
        <f>_xll.qlInterpolationInterpolate(B3Minterpolation,R177,TRUE)</f>
        <v>8.4496105266698739E-4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42845</v>
      </c>
      <c r="S178" s="112">
        <f>_xll.qlInterpolationInterpolate(B3Minterpolation,R178,TRUE)</f>
        <v>8.4560115306125884E-4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42846</v>
      </c>
      <c r="S179" s="112">
        <f>_xll.qlInterpolationInterpolate(B3Minterpolation,R179,TRUE)</f>
        <v>8.4627317993081095E-4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42849</v>
      </c>
      <c r="S180" s="112">
        <f>_xll.qlInterpolationInterpolate(B3Minterpolation,R180,TRUE)</f>
        <v>8.4846212495840985E-4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42850</v>
      </c>
      <c r="S181" s="112">
        <f>_xll.qlInterpolationInterpolate(B3Minterpolation,R181,TRUE)</f>
        <v>8.4924316329634299E-4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42851</v>
      </c>
      <c r="S182" s="112">
        <f>_xll.qlInterpolationInterpolate(B3Minterpolation,R182,TRUE)</f>
        <v>8.5004678089318586E-4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42852</v>
      </c>
      <c r="S183" s="112">
        <f>_xll.qlInterpolationInterpolate(B3Minterpolation,R183,TRUE)</f>
        <v>8.5087110830566436E-4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42853</v>
      </c>
      <c r="S184" s="112">
        <f>_xll.qlInterpolationInterpolate(B3Minterpolation,R184,TRUE)</f>
        <v>8.5171427609050424E-4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42857</v>
      </c>
      <c r="S185" s="112">
        <f>_xll.qlInterpolationInterpolate(B3Minterpolation,R185,TRUE)</f>
        <v>8.5523796208799381E-4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42858</v>
      </c>
      <c r="S186" s="112">
        <f>_xll.qlInterpolationInterpolate(B3Minterpolation,R186,TRUE)</f>
        <v>8.5614729008552778E-4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42859</v>
      </c>
      <c r="S187" s="112">
        <f>_xll.qlInterpolationInterpolate(B3Minterpolation,R187,TRUE)</f>
        <v>8.57064241795778E-4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42860</v>
      </c>
      <c r="S188" s="112">
        <f>_xll.qlInterpolationInterpolate(B3Minterpolation,R188,TRUE)</f>
        <v>8.5798694777547034E-4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42863</v>
      </c>
      <c r="S189" s="112">
        <f>_xll.qlInterpolationInterpolate(B3Minterpolation,R189,TRUE)</f>
        <v>8.6077089689845759E-4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42864</v>
      </c>
      <c r="S190" s="112">
        <f>_xll.qlInterpolationInterpolate(B3Minterpolation,R190,TRUE)</f>
        <v>8.6169792552317614E-4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42865</v>
      </c>
      <c r="S191" s="112">
        <f>_xll.qlInterpolationInterpolate(B3Minterpolation,R191,TRUE)</f>
        <v>8.6262136120096589E-4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42866</v>
      </c>
      <c r="S192" s="112">
        <f>_xll.qlInterpolationInterpolate(B3Minterpolation,R192,TRUE)</f>
        <v>8.6353933448855239E-4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42867</v>
      </c>
      <c r="S193" s="112">
        <f>_xll.qlInterpolationInterpolate(B3Minterpolation,R193,TRUE)</f>
        <v>8.6444997594266174E-4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42870</v>
      </c>
      <c r="S194" s="112">
        <f>_xll.qlInterpolationInterpolate(B3Minterpolation,R194,TRUE)</f>
        <v>8.671192148713841E-4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42871</v>
      </c>
      <c r="S195" s="112">
        <f>_xll.qlInterpolationInterpolate(B3Minterpolation,R195,TRUE)</f>
        <v>8.6798220171518145E-4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42872</v>
      </c>
      <c r="S196" s="112">
        <f>_xll.qlInterpolationInterpolate(B3Minterpolation,R196,TRUE)</f>
        <v>8.6883071244716497E-4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42873</v>
      </c>
      <c r="S197" s="112">
        <f>_xll.qlInterpolationInterpolate(B3Minterpolation,R197,TRUE)</f>
        <v>8.696650805620948E-4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42874</v>
      </c>
      <c r="S198" s="112">
        <f>_xll.qlInterpolationInterpolate(B3Minterpolation,R198,TRUE)</f>
        <v>8.7048563955473117E-4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42877</v>
      </c>
      <c r="S199" s="112">
        <f>_xll.qlInterpolationInterpolate(B3Minterpolation,R199,TRUE)</f>
        <v>8.7286779674648133E-4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42878</v>
      </c>
      <c r="S200" s="112">
        <f>_xll.qlInterpolationInterpolate(B3Minterpolation,R200,TRUE)</f>
        <v>8.7363645419754569E-4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42879</v>
      </c>
      <c r="S201" s="112">
        <f>_xll.qlInterpolationInterpolate(B3Minterpolation,R201,TRUE)</f>
        <v>8.7439297000011765E-4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42880</v>
      </c>
      <c r="S202" s="112">
        <f>_xll.qlInterpolationInterpolate(B3Minterpolation,R202,TRUE)</f>
        <v>8.7513767764895725E-4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42881</v>
      </c>
      <c r="S203" s="112">
        <f>_xll.qlInterpolationInterpolate(B3Minterpolation,R203,TRUE)</f>
        <v>8.7587091063882471E-4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42884</v>
      </c>
      <c r="S204" s="112">
        <f>_xll.qlInterpolationInterpolate(B3Minterpolation,R204,TRUE)</f>
        <v>8.7800509660219625E-4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42885</v>
      </c>
      <c r="S205" s="112">
        <f>_xll.qlInterpolationInterpolate(B3Minterpolation,R205,TRUE)</f>
        <v>8.7869576590377712E-4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42886</v>
      </c>
      <c r="S206" s="112">
        <f>_xll.qlInterpolationInterpolate(B3Minterpolation,R206,TRUE)</f>
        <v>8.7937662802018682E-4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42887</v>
      </c>
      <c r="S207" s="112">
        <f>_xll.qlInterpolationInterpolate(B3Minterpolation,R207,TRUE)</f>
        <v>8.8004801644618559E-4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42888</v>
      </c>
      <c r="S208" s="112">
        <f>_xll.qlInterpolationInterpolate(B3Minterpolation,R208,TRUE)</f>
        <v>8.8071026467653355E-4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42891</v>
      </c>
      <c r="S209" s="112">
        <f>_xll.qlInterpolationInterpolate(B3Minterpolation,R209,TRUE)</f>
        <v>8.8264550314127478E-4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42892</v>
      </c>
      <c r="S210" s="112">
        <f>_xll.qlInterpolationInterpolate(B3Minterpolation,R210,TRUE)</f>
        <v>8.8327452553662157E-4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42893</v>
      </c>
      <c r="S211" s="112">
        <f>_xll.qlInterpolationInterpolate(B3Minterpolation,R211,TRUE)</f>
        <v>8.8389607521011852E-4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42894</v>
      </c>
      <c r="S212" s="112">
        <f>_xll.qlInterpolationInterpolate(B3Minterpolation,R212,TRUE)</f>
        <v>8.8451048565652587E-4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42895</v>
      </c>
      <c r="S213" s="112">
        <f>_xll.qlInterpolationInterpolate(B3Minterpolation,R213,TRUE)</f>
        <v>8.8511809037060375E-4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42898</v>
      </c>
      <c r="S214" s="112">
        <f>_xll.qlInterpolationInterpolate(B3Minterpolation,R214,TRUE)</f>
        <v>8.8690340506646277E-4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42899</v>
      </c>
      <c r="S215" s="112">
        <f>_xll.qlInterpolationInterpolate(B3Minterpolation,R215,TRUE)</f>
        <v>8.8748712179882489E-4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42900</v>
      </c>
      <c r="S216" s="112">
        <f>_xll.qlInterpolationInterpolate(B3Minterpolation,R216,TRUE)</f>
        <v>8.8806570027265849E-4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42901</v>
      </c>
      <c r="S217" s="112">
        <f>_xll.qlInterpolationInterpolate(B3Minterpolation,R217,TRUE)</f>
        <v>8.8863947398272383E-4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42902</v>
      </c>
      <c r="S218" s="112">
        <f>_xll.qlInterpolationInterpolate(B3Minterpolation,R218,TRUE)</f>
        <v>8.8920886510414528E-4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42905</v>
      </c>
      <c r="S219" s="112">
        <f>_xll.qlInterpolationInterpolate(B3Minterpolation,R219,TRUE)</f>
        <v>8.9089886662381632E-4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42906</v>
      </c>
      <c r="S220" s="112">
        <f>_xll.qlInterpolationInterpolate(B3Minterpolation,R220,TRUE)</f>
        <v>8.9145902843866065E-4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42907</v>
      </c>
      <c r="S221" s="112">
        <f>_xll.qlInterpolationInterpolate(B3Minterpolation,R221,TRUE)</f>
        <v>8.9201904686922451E-4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42908</v>
      </c>
      <c r="S222" s="112">
        <f>_xll.qlInterpolationInterpolate(B3Minterpolation,R222,TRUE)</f>
        <v>8.9257978749245342E-4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42909</v>
      </c>
      <c r="S223" s="112">
        <f>_xll.qlInterpolationInterpolate(B3Minterpolation,R223,TRUE)</f>
        <v>8.9314211588529277E-4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42912</v>
      </c>
      <c r="S224" s="112">
        <f>_xll.qlInterpolationInterpolate(B3Minterpolation,R224,TRUE)</f>
        <v>8.9484728345092966E-4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42913</v>
      </c>
      <c r="S225" s="112">
        <f>_xll.qlInterpolationInterpolate(B3Minterpolation,R225,TRUE)</f>
        <v>8.954246186916665E-4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42914</v>
      </c>
      <c r="S226" s="112">
        <f>_xll.qlInterpolationInterpolate(B3Minterpolation,R226,TRUE)</f>
        <v>8.9600786958674147E-4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42915</v>
      </c>
      <c r="S227" s="112">
        <f>_xll.qlInterpolationInterpolate(B3Minterpolation,R227,TRUE)</f>
        <v>8.9659790171310019E-4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42916</v>
      </c>
      <c r="S228" s="112">
        <f>_xll.qlInterpolationInterpolate(B3Minterpolation,R228,TRUE)</f>
        <v>8.9719558064768807E-4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42919</v>
      </c>
      <c r="S229" s="112">
        <f>_xll.qlInterpolationInterpolate(B3Minterpolation,R229,TRUE)</f>
        <v>8.9904315407028212E-4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42920</v>
      </c>
      <c r="S230" s="112">
        <f>_xll.qlInterpolationInterpolate(B3Minterpolation,R230,TRUE)</f>
        <v>8.9968007600724198E-4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42921</v>
      </c>
      <c r="S231" s="112">
        <f>_xll.qlInterpolationInterpolate(B3Minterpolation,R231,TRUE)</f>
        <v>9.0032897263715868E-4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42922</v>
      </c>
      <c r="S232" s="112">
        <f>_xll.qlInterpolationInterpolate(B3Minterpolation,R232,TRUE)</f>
        <v>9.0099070953697773E-4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42923</v>
      </c>
      <c r="S233" s="112">
        <f>_xll.qlInterpolationInterpolate(B3Minterpolation,R233,TRUE)</f>
        <v>9.0166615228364454E-4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42926</v>
      </c>
      <c r="S234" s="112">
        <f>_xll.qlInterpolationInterpolate(B3Minterpolation,R234,TRUE)</f>
        <v>9.0378337137418739E-4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42927</v>
      </c>
      <c r="S235" s="112">
        <f>_xll.qlInterpolationInterpolate(B3Minterpolation,R235,TRUE)</f>
        <v>9.045222932777009E-4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42928</v>
      </c>
      <c r="S236" s="112">
        <f>_xll.qlInterpolationInterpolate(B3Minterpolation,R236,TRUE)</f>
        <v>9.0527924891278973E-4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42929</v>
      </c>
      <c r="S237" s="112">
        <f>_xll.qlInterpolationInterpolate(B3Minterpolation,R237,TRUE)</f>
        <v>9.0605510385639962E-4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42930</v>
      </c>
      <c r="S238" s="112">
        <f>_xll.qlInterpolationInterpolate(B3Minterpolation,R238,TRUE)</f>
        <v>9.0685072368547597E-4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42933</v>
      </c>
      <c r="S239" s="112">
        <f>_xll.qlInterpolationInterpolate(B3Minterpolation,R239,TRUE)</f>
        <v>9.0936482825495915E-4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42934</v>
      </c>
      <c r="S240" s="112">
        <f>_xll.qlInterpolationInterpolate(B3Minterpolation,R240,TRUE)</f>
        <v>9.1024801327654545E-4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42935</v>
      </c>
      <c r="S241" s="112">
        <f>_xll.qlInterpolationInterpolate(B3Minterpolation,R241,TRUE)</f>
        <v>9.1115439035545863E-4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42936</v>
      </c>
      <c r="S242" s="112">
        <f>_xll.qlInterpolationInterpolate(B3Minterpolation,R242,TRUE)</f>
        <v>9.1208392435577687E-4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42937</v>
      </c>
      <c r="S243" s="112">
        <f>_xll.qlInterpolationInterpolate(B3Minterpolation,R243,TRUE)</f>
        <v>9.1303658014157854E-4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42940</v>
      </c>
      <c r="S244" s="112">
        <f>_xll.qlInterpolationInterpolate(B3Minterpolation,R244,TRUE)</f>
        <v>9.1603292685266677E-4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42941</v>
      </c>
      <c r="S245" s="112">
        <f>_xll.qlInterpolationInterpolate(B3Minterpolation,R245,TRUE)</f>
        <v>9.1707771842118482E-4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42942</v>
      </c>
      <c r="S246" s="112">
        <f>_xll.qlInterpolationInterpolate(B3Minterpolation,R246,TRUE)</f>
        <v>9.1814545609557763E-4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42943</v>
      </c>
      <c r="S247" s="112">
        <f>_xll.qlInterpolationInterpolate(B3Minterpolation,R247,TRUE)</f>
        <v>9.1923610473992347E-4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42944</v>
      </c>
      <c r="S248" s="112">
        <f>_xll.qlInterpolationInterpolate(B3Minterpolation,R248,TRUE)</f>
        <v>9.2034962921830072E-4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42947</v>
      </c>
      <c r="S249" s="112">
        <f>_xll.qlInterpolationInterpolate(B3Minterpolation,R249,TRUE)</f>
        <v>9.2382710629840324E-4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42948</v>
      </c>
      <c r="S250" s="112">
        <f>_xll.qlInterpolationInterpolate(B3Minterpolation,R250,TRUE)</f>
        <v>9.2503178275368868E-4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42949</v>
      </c>
      <c r="S251" s="112">
        <f>_xll.qlInterpolationInterpolate(B3Minterpolation,R251,TRUE)</f>
        <v>9.2625915936339674E-4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42950</v>
      </c>
      <c r="S252" s="112">
        <f>_xll.qlInterpolationInterpolate(B3Minterpolation,R252,TRUE)</f>
        <v>9.2750920099160582E-4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42951</v>
      </c>
      <c r="S253" s="112">
        <f>_xll.qlInterpolationInterpolate(B3Minterpolation,R253,TRUE)</f>
        <v>9.2878187250239417E-4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42954</v>
      </c>
      <c r="S254" s="112">
        <f>_xll.qlInterpolationInterpolate(B3Minterpolation,R254,TRUE)</f>
        <v>9.3273531497101777E-4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42955</v>
      </c>
      <c r="S255" s="112">
        <f>_xll.qlInterpolationInterpolate(B3Minterpolation,R255,TRUE)</f>
        <v>9.34098154652906E-4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42956</v>
      </c>
      <c r="S256" s="112">
        <f>_xll.qlInterpolationInterpolate(B3Minterpolation,R256,TRUE)</f>
        <v>9.3548344853776485E-4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42957</v>
      </c>
      <c r="S257" s="112">
        <f>_xll.qlInterpolationInterpolate(B3Minterpolation,R257,TRUE)</f>
        <v>9.3689116148967279E-4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42958</v>
      </c>
      <c r="S258" s="112">
        <f>_xll.qlInterpolationInterpolate(B3Minterpolation,R258,TRUE)</f>
        <v>9.3832125837270777E-4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42961</v>
      </c>
      <c r="S259" s="112">
        <f>_xll.qlInterpolationInterpolate(B3Minterpolation,R259,TRUE)</f>
        <v>9.4274550124935912E-4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42962</v>
      </c>
      <c r="S260" s="112">
        <f>_xll.qlInterpolationInterpolate(B3Minterpolation,R260,TRUE)</f>
        <v>9.4426478249768579E-4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42963</v>
      </c>
      <c r="S261" s="121">
        <f>_xll.qlInterpolationInterpolate(B3Minterpolation,R261,TRUE)</f>
        <v>9.4580612346518761E-4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15 M17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ColWidth="9.28515625" defaultRowHeight="10.9" outlineLevelRow="1" outlineLevelCol="1" x14ac:dyDescent="0.2"/>
  <cols>
    <col min="1" max="1" width="3.140625" style="60" customWidth="1"/>
    <col min="2" max="2" width="2.28515625" style="60" bestFit="1" customWidth="1"/>
    <col min="3" max="3" width="3.140625" style="60" customWidth="1"/>
    <col min="4" max="4" width="30.85546875" style="60" customWidth="1"/>
    <col min="5" max="6" width="20.140625" style="60" bestFit="1" customWidth="1"/>
    <col min="7" max="7" width="8.140625" style="60" bestFit="1" customWidth="1"/>
    <col min="8" max="8" width="11.7109375" style="60" customWidth="1"/>
    <col min="9" max="10" width="14.140625" style="60" hidden="1" customWidth="1" outlineLevel="1"/>
    <col min="11" max="11" width="10.42578125" style="60" bestFit="1" customWidth="1" collapsed="1"/>
    <col min="12" max="12" width="9.28515625" style="60" bestFit="1" customWidth="1"/>
    <col min="13" max="13" width="10.28515625" style="60" customWidth="1"/>
    <col min="14" max="14" width="9.28515625" style="60" bestFit="1" customWidth="1"/>
    <col min="15" max="15" width="7" style="60" bestFit="1" customWidth="1"/>
    <col min="16" max="16" width="9.28515625" style="60" bestFit="1" customWidth="1"/>
    <col min="17" max="17" width="11.28515625" style="60" customWidth="1"/>
    <col min="18" max="18" width="20.140625" style="60" bestFit="1" customWidth="1"/>
    <col min="19" max="19" width="9.28515625" style="60" bestFit="1" customWidth="1"/>
    <col min="20" max="16384" width="9.285156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_xll.qlInterpolation(,interpolator6M,_xll.ohFilter(E3:E21,M3:M21),_xll.ohFilter(L3:L21,M3:M21))</f>
        <v>obj_005aa#0199</v>
      </c>
    </row>
    <row r="2" spans="1:19" ht="26.3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6M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42597</v>
      </c>
      <c r="F3" s="245">
        <f>_xll.qlCalendarAdvance(Calendar,E3,$F$1,"mf",,Trigger)</f>
        <v>42781</v>
      </c>
      <c r="G3" s="95">
        <f>_xll.qlDayCounterYearFraction(DayCounter,E3,F3,,,Trigger)</f>
        <v>0.51111111111111107</v>
      </c>
      <c r="H3" s="246">
        <f>_xll.qlQuoteValue(D3,LastFixingsTrigger)</f>
        <v>-1.89E-3</v>
      </c>
      <c r="I3" s="247">
        <f>_xll.qlYieldTSDiscount(Discounting,E3,,AllTriggers)</f>
        <v>1.0000411124843798</v>
      </c>
      <c r="J3" s="247">
        <f>_xll.qlYieldTSDiscount(Discounting,F3,,AllTriggers)</f>
        <v>1.0019389863007946</v>
      </c>
      <c r="K3" s="246">
        <f>(I3/J3-1)/G3</f>
        <v>-3.7060454086644489E-3</v>
      </c>
      <c r="L3" s="246">
        <f>H3-K3</f>
        <v>1.8160454086644489E-3</v>
      </c>
      <c r="M3" s="233" t="b">
        <v>0</v>
      </c>
      <c r="N3" s="239">
        <f>_xll.qlInterpolationInterpolate($N$1,E3,TRUE)</f>
        <v>1.8184603002226447E-3</v>
      </c>
      <c r="O3" s="240">
        <f>(L3-N3)*10000</f>
        <v>-2.4148915581958218E-2</v>
      </c>
      <c r="P3" s="274">
        <f t="shared" ref="P3:P5" si="0">LN((1+H3*G3)/(1+K3*G3))</f>
        <v>9.2953037533152988E-4</v>
      </c>
      <c r="R3" s="109">
        <f>E3</f>
        <v>42597</v>
      </c>
      <c r="S3" s="235">
        <f>_xll.qlInterpolationInterpolate(B6Minterpolation,R3,TRUE)</f>
        <v>1.8184603002226447E-3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42628</v>
      </c>
      <c r="F4" s="114">
        <f>_xll.qlCalendarAdvance(Calendar,E4,$F$1,"mf",,Trigger)</f>
        <v>42809</v>
      </c>
      <c r="G4" s="100">
        <f>_xll.qlDayCounterYearFraction(DayCounter,E4,F4,,,Trigger)</f>
        <v>0.50277777777777777</v>
      </c>
      <c r="H4" s="112">
        <f>_xll.qlQuoteValue(D4,AllTriggers)</f>
        <v>-1.9599999999999999E-3</v>
      </c>
      <c r="I4" s="111">
        <f>_xll.qlYieldTSDiscount(Discounting,E4,,AllTriggers)</f>
        <v>1.0003296798100809</v>
      </c>
      <c r="J4" s="111">
        <f>_xll.qlYieldTSDiscount(Discounting,F4,,AllTriggers)</f>
        <v>1.0022647526397575</v>
      </c>
      <c r="K4" s="112">
        <f t="shared" ref="K4:K21" si="2">(I4/J4-1)/G4</f>
        <v>-3.8400668376281891E-3</v>
      </c>
      <c r="L4" s="125">
        <f t="shared" ref="L4:L21" si="3">H4-K4</f>
        <v>1.8800668376281891E-3</v>
      </c>
      <c r="M4" s="50" t="b">
        <v>1</v>
      </c>
      <c r="N4" s="112">
        <f>_xll.qlInterpolationInterpolate($N$1,E4,TRUE)</f>
        <v>1.8800668376281891E-3</v>
      </c>
      <c r="O4" s="242">
        <f t="shared" ref="O4:O21" si="4">(L4-N4)*10000</f>
        <v>0</v>
      </c>
      <c r="P4" s="237">
        <f t="shared" si="0"/>
        <v>9.4663616130470619E-4</v>
      </c>
      <c r="R4" s="114">
        <f>_xll.qlCalendarAdvance(Calendar,R3,"1D","f")</f>
        <v>42598</v>
      </c>
      <c r="S4" s="236">
        <f>_xll.qlInterpolationInterpolate(B6Minterpolation,R4,TRUE)</f>
        <v>1.8206969053621877E-3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42660</v>
      </c>
      <c r="F5" s="114">
        <f>_xll.qlCalendarAdvance(Calendar,E5,$F$1,"mf",,Trigger)</f>
        <v>42843</v>
      </c>
      <c r="G5" s="100">
        <f>_xll.qlDayCounterYearFraction(DayCounter,E5,F5,,,Trigger)</f>
        <v>0.5083333333333333</v>
      </c>
      <c r="H5" s="112">
        <f>_xll.qlQuoteValue(D5,AllTriggers)</f>
        <v>-2.0300000000000001E-3</v>
      </c>
      <c r="I5" s="115">
        <f>_xll.qlYieldTSDiscount(Discounting,E5,,AllTriggers)</f>
        <v>1.0006452520553082</v>
      </c>
      <c r="J5" s="115">
        <f>_xll.qlYieldTSDiscount(Discounting,F5,,AllTriggers)</f>
        <v>1.0026707309425424</v>
      </c>
      <c r="K5" s="112">
        <f t="shared" si="2"/>
        <v>-3.973935318605802E-3</v>
      </c>
      <c r="L5" s="112">
        <f t="shared" si="3"/>
        <v>1.9439353186058018E-3</v>
      </c>
      <c r="M5" s="50" t="b">
        <v>1</v>
      </c>
      <c r="N5" s="112">
        <f>_xll.qlInterpolationInterpolate($N$1,E5,TRUE)</f>
        <v>1.9439353186058018E-3</v>
      </c>
      <c r="O5" s="242">
        <f t="shared" si="4"/>
        <v>0</v>
      </c>
      <c r="P5" s="237">
        <f t="shared" si="0"/>
        <v>9.8967744895881045E-4</v>
      </c>
      <c r="R5" s="114">
        <f>_xll.qlCalendarAdvance(Calendar,R4,"1D","f")</f>
        <v>42599</v>
      </c>
      <c r="S5" s="236">
        <f>_xll.qlInterpolationInterpolate(B6Minterpolation,R5,TRUE)</f>
        <v>1.8229089894379962E-3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42689</v>
      </c>
      <c r="F6" s="114">
        <f>_xll.qlCalendarAdvance(Calendar,E6,$F$1,"mf",,Trigger)</f>
        <v>42870</v>
      </c>
      <c r="G6" s="100">
        <f>_xll.qlDayCounterYearFraction(DayCounter,E6,F6,,,Trigger)</f>
        <v>0.50277777777777777</v>
      </c>
      <c r="H6" s="112">
        <f>_xll.qlQuoteValue(D6,AllTriggers)</f>
        <v>-2.0800000000000003E-3</v>
      </c>
      <c r="I6" s="115">
        <f>_xll.qlYieldTSDiscount(Discounting,E6,,AllTriggers)</f>
        <v>1.0009346411509898</v>
      </c>
      <c r="J6" s="115">
        <f>_xll.qlYieldTSDiscount(Discounting,F6,,AllTriggers)</f>
        <v>1.0029982929192944</v>
      </c>
      <c r="K6" s="112">
        <f t="shared" si="2"/>
        <v>-4.0922310472657486E-3</v>
      </c>
      <c r="L6" s="112">
        <f t="shared" si="3"/>
        <v>2.0122310472657483E-3</v>
      </c>
      <c r="M6" s="50" t="b">
        <v>1</v>
      </c>
      <c r="N6" s="112">
        <f>_xll.qlInterpolationInterpolate($N$1,E6,TRUE)</f>
        <v>2.0122310472657483E-3</v>
      </c>
      <c r="O6" s="242">
        <f t="shared" si="4"/>
        <v>0</v>
      </c>
      <c r="P6" s="237">
        <f t="shared" ref="P6:P21" si="6">LN((1+H6*G6)/(1+K6*G6))</f>
        <v>1.0132773727609334E-3</v>
      </c>
      <c r="R6" s="114">
        <f>_xll.qlCalendarAdvance(Calendar,R5,"1D","f")</f>
        <v>42600</v>
      </c>
      <c r="S6" s="236">
        <f>_xll.qlInterpolationInterpolate(B6Minterpolation,R6,TRUE)</f>
        <v>1.8250973698188614E-3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42719</v>
      </c>
      <c r="F7" s="114">
        <f>_xll.qlCalendarAdvance(Calendar,E7,$F$1,"mf",,Trigger)</f>
        <v>42901</v>
      </c>
      <c r="G7" s="100">
        <f>_xll.qlDayCounterYearFraction(DayCounter,E7,F7,,,Trigger)</f>
        <v>0.50555555555555554</v>
      </c>
      <c r="H7" s="112">
        <f>_xll.qlQuoteValue(D7,AllTriggers)</f>
        <v>-2.15E-3</v>
      </c>
      <c r="I7" s="115">
        <f>_xll.qlYieldTSDiscount(Discounting,E7,,AllTriggers)</f>
        <v>1.001244116272787</v>
      </c>
      <c r="J7" s="115">
        <f>_xll.qlYieldTSDiscount(Discounting,F7,,AllTriggers)</f>
        <v>1.0033794201625592</v>
      </c>
      <c r="K7" s="112">
        <f t="shared" si="2"/>
        <v>-4.209452515022645E-3</v>
      </c>
      <c r="L7" s="112">
        <f t="shared" si="3"/>
        <v>2.059452515022645E-3</v>
      </c>
      <c r="M7" s="50" t="b">
        <v>0</v>
      </c>
      <c r="N7" s="112">
        <f>_xll.qlInterpolationInterpolate($N$1,E7,TRUE)</f>
        <v>2.0623575369870949E-3</v>
      </c>
      <c r="O7" s="242">
        <f t="shared" si="4"/>
        <v>-2.9050219644498852E-2</v>
      </c>
      <c r="P7" s="237">
        <f t="shared" si="6"/>
        <v>1.0428441561975785E-3</v>
      </c>
      <c r="R7" s="114">
        <f>_xll.qlCalendarAdvance(Calendar,R6,"1D","f")</f>
        <v>42601</v>
      </c>
      <c r="S7" s="236">
        <f>_xll.qlInterpolationInterpolate(B6Minterpolation,R7,TRUE)</f>
        <v>1.8272628638735745E-3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42751</v>
      </c>
      <c r="F8" s="114">
        <f>_xll.qlCalendarAdvance(Calendar,E8,$F$1,"mf",,Trigger)</f>
        <v>42933</v>
      </c>
      <c r="G8" s="100">
        <f>_xll.qlDayCounterYearFraction(DayCounter,E8,F8,,,Trigger)</f>
        <v>0.50555555555555554</v>
      </c>
      <c r="H8" s="112">
        <f>_xll.qlQuoteValue(D8,AllTriggers)</f>
        <v>-2.2100000000000002E-3</v>
      </c>
      <c r="I8" s="115">
        <f>_xll.qlYieldTSDiscount(Discounting,E8,,AllTriggers)</f>
        <v>1.0015953452200712</v>
      </c>
      <c r="J8" s="115">
        <f>_xll.qlYieldTSDiscount(Discounting,F8,,AllTriggers)</f>
        <v>1.0037782583661092</v>
      </c>
      <c r="K8" s="112">
        <f t="shared" si="2"/>
        <v>-4.3015976317366368E-3</v>
      </c>
      <c r="L8" s="112">
        <f t="shared" si="3"/>
        <v>2.0915976317366367E-3</v>
      </c>
      <c r="M8" s="50" t="b">
        <v>0</v>
      </c>
      <c r="N8" s="112">
        <f>_xll.qlInterpolationInterpolate($N$1,E8,TRUE)</f>
        <v>2.0947398321460343E-3</v>
      </c>
      <c r="O8" s="242">
        <f t="shared" si="4"/>
        <v>-3.1422004093976594E-2</v>
      </c>
      <c r="P8" s="237">
        <f t="shared" si="6"/>
        <v>1.0591622690799009E-3</v>
      </c>
      <c r="R8" s="114">
        <f>_xll.qlCalendarAdvance(Calendar,R7,"1D","f")</f>
        <v>42604</v>
      </c>
      <c r="S8" s="236">
        <f>_xll.qlInterpolationInterpolate(B6Minterpolation,R8,TRUE)</f>
        <v>1.833630201768713E-3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42781</v>
      </c>
      <c r="F9" s="114">
        <f>_xll.qlCalendarAdvance(Calendar,E9,$F$1,"mf",,Trigger)</f>
        <v>42962</v>
      </c>
      <c r="G9" s="100">
        <f>_xll.qlDayCounterYearFraction(DayCounter,E9,F9,,,Trigger)</f>
        <v>0.50277777777777777</v>
      </c>
      <c r="H9" s="112">
        <f>_xll.qlQuoteValue(D9,AllTriggers)</f>
        <v>-2.2500000000000003E-3</v>
      </c>
      <c r="I9" s="115">
        <f>_xll.qlYieldTSDiscount(Discounting,E9,,AllTriggers)</f>
        <v>1.0019389863007946</v>
      </c>
      <c r="J9" s="115">
        <f>_xll.qlYieldTSDiscount(Discounting,F9,,AllTriggers)</f>
        <v>1.00414462154005</v>
      </c>
      <c r="K9" s="112">
        <f t="shared" si="2"/>
        <v>-4.3687918296873764E-3</v>
      </c>
      <c r="L9" s="112">
        <f t="shared" si="3"/>
        <v>2.1187918296873762E-3</v>
      </c>
      <c r="M9" s="50" t="b">
        <v>1</v>
      </c>
      <c r="N9" s="112">
        <f>_xll.qlInterpolationInterpolate($N$1,E9,TRUE)</f>
        <v>2.1187918296873762E-3</v>
      </c>
      <c r="O9" s="242">
        <f t="shared" si="4"/>
        <v>0</v>
      </c>
      <c r="P9" s="237">
        <f t="shared" si="6"/>
        <v>1.067057015051439E-3</v>
      </c>
      <c r="R9" s="114">
        <f>_xll.qlCalendarAdvance(Calendar,R8,"1D","f")</f>
        <v>42605</v>
      </c>
      <c r="S9" s="236">
        <f>_xll.qlInterpolationInterpolate(B6Minterpolation,R9,TRUE)</f>
        <v>1.8357123242067291E-3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42809</v>
      </c>
      <c r="F10" s="114">
        <f>_xll.qlCalendarAdvance(Calendar,E10,$F$1,"mf",,Trigger)</f>
        <v>42993</v>
      </c>
      <c r="G10" s="100">
        <f>_xll.qlDayCounterYearFraction(DayCounter,E10,F10,,,Trigger)</f>
        <v>0.51111111111111107</v>
      </c>
      <c r="H10" s="112">
        <f>_xll.qlQuoteValue(D10,AllTriggers)</f>
        <v>-2.2799999999999999E-3</v>
      </c>
      <c r="I10" s="115">
        <f>_xll.qlYieldTSDiscount(Discounting,E10,,AllTriggers)</f>
        <v>1.0022647526397575</v>
      </c>
      <c r="J10" s="115">
        <f>_xll.qlYieldTSDiscount(Discounting,F10,,AllTriggers)</f>
        <v>1.0045419956770327</v>
      </c>
      <c r="K10" s="112">
        <f t="shared" si="2"/>
        <v>-4.4353302568595904E-3</v>
      </c>
      <c r="L10" s="112">
        <f t="shared" si="3"/>
        <v>2.1553302568595905E-3</v>
      </c>
      <c r="M10" s="50" t="b">
        <v>0</v>
      </c>
      <c r="N10" s="112">
        <f>_xll.qlInterpolationInterpolate($N$1,E10,TRUE)</f>
        <v>2.1456123356517962E-3</v>
      </c>
      <c r="O10" s="242">
        <f t="shared" si="4"/>
        <v>9.717921207794307E-2</v>
      </c>
      <c r="P10" s="237">
        <f t="shared" si="6"/>
        <v>1.1035071268540534E-3</v>
      </c>
      <c r="R10" s="114">
        <f>_xll.qlCalendarAdvance(Calendar,R9,"1D","f")</f>
        <v>42606</v>
      </c>
      <c r="S10" s="236">
        <f>_xll.qlInterpolationInterpolate(B6Minterpolation,R10,TRUE)</f>
        <v>1.8377756471625491E-3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42843</v>
      </c>
      <c r="F11" s="114">
        <f>_xll.qlCalendarAdvance(Calendar,E11,$F$1,"mf",,Trigger)</f>
        <v>43026</v>
      </c>
      <c r="G11" s="100">
        <f>_xll.qlDayCounterYearFraction(DayCounter,E11,F11,,,Trigger)</f>
        <v>0.5083333333333333</v>
      </c>
      <c r="H11" s="112">
        <f>_xll.qlQuoteValue(D11,AllTriggers)</f>
        <v>-2.31E-3</v>
      </c>
      <c r="I11" s="115">
        <f>_xll.qlYieldTSDiscount(Discounting,E11,,AllTriggers)</f>
        <v>1.0026707309425424</v>
      </c>
      <c r="J11" s="115">
        <f>_xll.qlYieldTSDiscount(Discounting,F11,,AllTriggers)</f>
        <v>1.0049726626542683</v>
      </c>
      <c r="K11" s="112">
        <f t="shared" si="2"/>
        <v>-4.5059835166216264E-3</v>
      </c>
      <c r="L11" s="112">
        <f t="shared" si="3"/>
        <v>2.1959835166216264E-3</v>
      </c>
      <c r="M11" s="50" t="b">
        <v>0</v>
      </c>
      <c r="N11" s="112">
        <f>_xll.qlInterpolationInterpolate($N$1,E11,TRUE)</f>
        <v>2.1872142028971074E-3</v>
      </c>
      <c r="O11" s="242">
        <f t="shared" si="4"/>
        <v>8.7693137245190705E-2</v>
      </c>
      <c r="P11" s="237">
        <f t="shared" si="6"/>
        <v>1.118228952422521E-3</v>
      </c>
      <c r="R11" s="114">
        <f>_xll.qlCalendarAdvance(Calendar,R10,"1D","f")</f>
        <v>42607</v>
      </c>
      <c r="S11" s="236">
        <f>_xll.qlInterpolationInterpolate(B6Minterpolation,R11,TRUE)</f>
        <v>1.8398209880049639E-3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42870</v>
      </c>
      <c r="F12" s="114">
        <f>_xll.qlCalendarAdvance(Calendar,E12,$F$1,"mf",,Trigger)</f>
        <v>43054</v>
      </c>
      <c r="G12" s="100">
        <f>_xll.qlDayCounterYearFraction(DayCounter,E12,F12,,,Trigger)</f>
        <v>0.51111111111111107</v>
      </c>
      <c r="H12" s="112">
        <f>_xll.qlQuoteValue(D12,AllTriggers)</f>
        <v>-2.3400000000000001E-3</v>
      </c>
      <c r="I12" s="115">
        <f>_xll.qlYieldTSDiscount(Discounting,E12,,AllTriggers)</f>
        <v>1.0029982929192944</v>
      </c>
      <c r="J12" s="115">
        <f>_xll.qlYieldTSDiscount(Discounting,F12,,AllTriggers)</f>
        <v>1.0053455413059751</v>
      </c>
      <c r="K12" s="112">
        <f t="shared" si="2"/>
        <v>-4.5680239350479896E-3</v>
      </c>
      <c r="L12" s="112">
        <f t="shared" si="3"/>
        <v>2.2280239350479895E-3</v>
      </c>
      <c r="M12" s="50" t="b">
        <v>1</v>
      </c>
      <c r="N12" s="112">
        <f>_xll.qlInterpolationInterpolate($N$1,E12,TRUE)</f>
        <v>2.2280239350479895E-3</v>
      </c>
      <c r="O12" s="242">
        <f t="shared" si="4"/>
        <v>0</v>
      </c>
      <c r="P12" s="237">
        <f t="shared" si="6"/>
        <v>1.1407818303928404E-3</v>
      </c>
      <c r="R12" s="114">
        <f>_xll.qlCalendarAdvance(Calendar,R11,"1D","f")</f>
        <v>42608</v>
      </c>
      <c r="S12" s="236">
        <f>_xll.qlInterpolationInterpolate(B6Minterpolation,R12,TRUE)</f>
        <v>1.8418491641027646E-3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42901</v>
      </c>
      <c r="F13" s="114">
        <f>_xll.qlCalendarAdvance(Calendar,E13,$F$1,"mf",,Trigger)</f>
        <v>43084</v>
      </c>
      <c r="G13" s="100">
        <f>_xll.qlDayCounterYearFraction(DayCounter,E13,F13,,,Trigger)</f>
        <v>0.5083333333333333</v>
      </c>
      <c r="H13" s="112">
        <f>_xll.qlQuoteValue(D13,AllTriggers)</f>
        <v>-2.3699999999999997E-3</v>
      </c>
      <c r="I13" s="115">
        <f>_xll.qlYieldTSDiscount(Discounting,E13,,AllTriggers)</f>
        <v>1.0033794201625592</v>
      </c>
      <c r="J13" s="115">
        <f>_xll.qlYieldTSDiscount(Discounting,F13,,AllTriggers)</f>
        <v>1.0057536293475404</v>
      </c>
      <c r="K13" s="112">
        <f t="shared" si="2"/>
        <v>-4.6438564172964466E-3</v>
      </c>
      <c r="L13" s="112">
        <f t="shared" si="3"/>
        <v>2.2738564172964468E-3</v>
      </c>
      <c r="M13" s="50" t="b">
        <v>0</v>
      </c>
      <c r="N13" s="112">
        <f>_xll.qlInterpolationInterpolate($N$1,E13,TRUE)</f>
        <v>2.2829232557277559E-3</v>
      </c>
      <c r="O13" s="242">
        <f t="shared" si="4"/>
        <v>-9.0668384313090378E-2</v>
      </c>
      <c r="P13" s="237">
        <f t="shared" si="6"/>
        <v>1.1579413900853306E-3</v>
      </c>
      <c r="R13" s="114">
        <f>_xll.qlCalendarAdvance(Calendar,R12,"1D","f")</f>
        <v>42611</v>
      </c>
      <c r="S13" s="236">
        <f>_xll.qlInterpolationInterpolate(B6Minterpolation,R13,TRUE)</f>
        <v>1.8478388776163937E-3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42933</v>
      </c>
      <c r="F14" s="114">
        <f>_xll.qlCalendarAdvance(Calendar,E14,$F$1,"mf",,Trigger)</f>
        <v>43117</v>
      </c>
      <c r="G14" s="100">
        <f>_xll.qlDayCounterYearFraction(DayCounter,E14,F14,,,Trigger)</f>
        <v>0.51111111111111107</v>
      </c>
      <c r="H14" s="112">
        <f>_xll.qlQuoteValue(D14,AllTriggers)</f>
        <v>-2.3899999999999998E-3</v>
      </c>
      <c r="I14" s="115">
        <f>_xll.qlYieldTSDiscount(Discounting,E14,,AllTriggers)</f>
        <v>1.0037782583661092</v>
      </c>
      <c r="J14" s="115">
        <f>_xll.qlYieldTSDiscount(Discounting,F14,,AllTriggers)</f>
        <v>1.0062106902204231</v>
      </c>
      <c r="K14" s="112">
        <f t="shared" si="2"/>
        <v>-4.7297309084203413E-3</v>
      </c>
      <c r="L14" s="112">
        <f t="shared" si="3"/>
        <v>2.3397309084203415E-3</v>
      </c>
      <c r="M14" s="50" t="b">
        <v>0</v>
      </c>
      <c r="N14" s="112">
        <f>_xll.qlInterpolationInterpolate($N$1,E14,TRUE)</f>
        <v>2.3429564395383408E-3</v>
      </c>
      <c r="O14" s="242">
        <f t="shared" si="4"/>
        <v>-3.2255311179993362E-2</v>
      </c>
      <c r="P14" s="237">
        <f t="shared" si="6"/>
        <v>1.1980424297114408E-3</v>
      </c>
      <c r="R14" s="114">
        <f>_xll.qlCalendarAdvance(Calendar,R13,"1D","f")</f>
        <v>42612</v>
      </c>
      <c r="S14" s="236">
        <f>_xll.qlInterpolationInterpolate(B6Minterpolation,R14,TRUE)</f>
        <v>1.8498065684236496E-3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42962</v>
      </c>
      <c r="F15" s="114">
        <f>_xll.qlCalendarAdvance(Calendar,E15,$F$1,"mf",,Trigger)</f>
        <v>43146</v>
      </c>
      <c r="G15" s="100">
        <f>_xll.qlDayCounterYearFraction(DayCounter,E15,F15,,,Trigger)</f>
        <v>0.51111111111111107</v>
      </c>
      <c r="H15" s="112">
        <f>_xll.qlQuoteValue(D15,AllTriggers)</f>
        <v>-2.4099999999999998E-3</v>
      </c>
      <c r="I15" s="115">
        <f>_xll.qlYieldTSDiscount(Discounting,E15,,AllTriggers)</f>
        <v>1.00414462154005</v>
      </c>
      <c r="J15" s="115">
        <f>_xll.qlYieldTSDiscount(Discounting,F15,,AllTriggers)</f>
        <v>1.0066163925849512</v>
      </c>
      <c r="K15" s="112">
        <f t="shared" si="2"/>
        <v>-4.8042867363638714E-3</v>
      </c>
      <c r="L15" s="112">
        <f t="shared" si="3"/>
        <v>2.3942867363638716E-3</v>
      </c>
      <c r="M15" s="50" t="b">
        <v>1</v>
      </c>
      <c r="N15" s="112">
        <f>_xll.qlInterpolationInterpolate($N$1,E15,TRUE)</f>
        <v>2.3942867363638716E-3</v>
      </c>
      <c r="O15" s="242">
        <f t="shared" si="4"/>
        <v>0</v>
      </c>
      <c r="P15" s="237">
        <f t="shared" si="6"/>
        <v>1.2260070365915695E-3</v>
      </c>
      <c r="R15" s="114">
        <f>_xll.qlCalendarAdvance(Calendar,R14,"1D","f")</f>
        <v>42613</v>
      </c>
      <c r="S15" s="236">
        <f>_xll.qlInterpolationInterpolate(B6Minterpolation,R15,TRUE)</f>
        <v>1.851761181330247E-3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42993</v>
      </c>
      <c r="F16" s="114">
        <f>_xll.qlCalendarAdvance(Calendar,E16,$F$1,"mf",,Trigger)</f>
        <v>43174</v>
      </c>
      <c r="G16" s="100">
        <f>_xll.qlDayCounterYearFraction(DayCounter,E16,F16,,,Trigger)</f>
        <v>0.50277777777777777</v>
      </c>
      <c r="H16" s="112">
        <f>_xll.qlQuoteValue(D16,AllTriggers)</f>
        <v>-2.4299999999999999E-3</v>
      </c>
      <c r="I16" s="115">
        <f>_xll.qlYieldTSDiscount(Discounting,E16,,AllTriggers)</f>
        <v>1.0045419956770327</v>
      </c>
      <c r="J16" s="115">
        <f>_xll.qlYieldTSDiscount(Discounting,F16,,AllTriggers)</f>
        <v>1.0070090553894164</v>
      </c>
      <c r="K16" s="112">
        <f t="shared" si="2"/>
        <v>-4.8727060299930958E-3</v>
      </c>
      <c r="L16" s="112">
        <f t="shared" si="3"/>
        <v>2.4427060299930959E-3</v>
      </c>
      <c r="M16" s="50" t="b">
        <v>0</v>
      </c>
      <c r="N16" s="112">
        <f>_xll.qlInterpolationInterpolate($N$1,E16,TRUE)</f>
        <v>2.4409651087671366E-3</v>
      </c>
      <c r="O16" s="242">
        <f t="shared" si="4"/>
        <v>1.7409212259593063E-2</v>
      </c>
      <c r="P16" s="237">
        <f t="shared" si="6"/>
        <v>1.2303972513037201E-3</v>
      </c>
      <c r="R16" s="114">
        <f>_xll.qlCalendarAdvance(Calendar,R15,"1D","f")</f>
        <v>42614</v>
      </c>
      <c r="S16" s="236">
        <f>_xll.qlInterpolationInterpolate(B6Minterpolation,R16,TRUE)</f>
        <v>1.8537035337049773E-3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43024</v>
      </c>
      <c r="F17" s="114">
        <f>_xll.qlCalendarAdvance(Calendar,E17,$F$1,"mf",,Trigger)</f>
        <v>43206</v>
      </c>
      <c r="G17" s="100">
        <f>_xll.qlDayCounterYearFraction(DayCounter,E17,F17,,,Trigger)</f>
        <v>0.50555555555555554</v>
      </c>
      <c r="H17" s="112">
        <f>_xll.qlQuoteValue(D17,AllTriggers)</f>
        <v>-2.4399999999999999E-3</v>
      </c>
      <c r="I17" s="115">
        <f>_xll.qlYieldTSDiscount(Discounting,E17,,AllTriggers)</f>
        <v>1.0049463079680754</v>
      </c>
      <c r="J17" s="115">
        <f>_xll.qlYieldTSDiscount(Discounting,F17,,AllTriggers)</f>
        <v>1.0074583297240238</v>
      </c>
      <c r="K17" s="112">
        <f t="shared" si="2"/>
        <v>-4.9320493919550994E-3</v>
      </c>
      <c r="L17" s="112">
        <f t="shared" si="3"/>
        <v>2.4920493919550995E-3</v>
      </c>
      <c r="M17" s="50" t="b">
        <v>0</v>
      </c>
      <c r="N17" s="112">
        <f>_xll.qlInterpolationInterpolate($N$1,E17,TRUE)</f>
        <v>2.4795401220171808E-3</v>
      </c>
      <c r="O17" s="242">
        <f t="shared" si="4"/>
        <v>0.12509269937918763</v>
      </c>
      <c r="P17" s="237">
        <f t="shared" si="6"/>
        <v>1.262221719975538E-3</v>
      </c>
      <c r="R17" s="114">
        <f>_xll.qlCalendarAdvance(Calendar,R16,"1D","f")</f>
        <v>42615</v>
      </c>
      <c r="S17" s="236">
        <f>_xll.qlInterpolationInterpolate(B6Minterpolation,R17,TRUE)</f>
        <v>1.8556344429166316E-3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43054</v>
      </c>
      <c r="F18" s="114">
        <f>_xll.qlCalendarAdvance(Calendar,E18,$F$1,"mf",,Trigger)</f>
        <v>43235</v>
      </c>
      <c r="G18" s="100">
        <f>_xll.qlDayCounterYearFraction(DayCounter,E18,F18,,,Trigger)</f>
        <v>0.50277777777777777</v>
      </c>
      <c r="H18" s="112">
        <f>_xll.qlQuoteValue(D18,AllTriggers)</f>
        <v>-2.4499999999999999E-3</v>
      </c>
      <c r="I18" s="115">
        <f>_xll.qlYieldTSDiscount(Discounting,E18,,AllTriggers)</f>
        <v>1.0053455413059751</v>
      </c>
      <c r="J18" s="115">
        <f>_xll.qlYieldTSDiscount(Discounting,F18,,AllTriggers)</f>
        <v>1.0078661616740383</v>
      </c>
      <c r="K18" s="112">
        <f t="shared" si="2"/>
        <v>-4.974260242090231E-3</v>
      </c>
      <c r="L18" s="112">
        <f t="shared" si="3"/>
        <v>2.5242602420902311E-3</v>
      </c>
      <c r="M18" s="50" t="b">
        <v>0</v>
      </c>
      <c r="N18" s="112">
        <f>_xll.qlInterpolationInterpolate($N$1,E18,TRUE)</f>
        <v>2.5107017600748478E-3</v>
      </c>
      <c r="O18" s="242">
        <f t="shared" si="4"/>
        <v>0.13558482015383222</v>
      </c>
      <c r="P18" s="237">
        <f t="shared" si="6"/>
        <v>1.2715152522697686E-3</v>
      </c>
      <c r="R18" s="114">
        <f>_xll.qlCalendarAdvance(Calendar,R17,"1D","f")</f>
        <v>42618</v>
      </c>
      <c r="S18" s="236">
        <f>_xll.qlInterpolationInterpolate(B6Minterpolation,R18,TRUE)</f>
        <v>1.8613666852610499E-3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43084</v>
      </c>
      <c r="F19" s="114">
        <f>_xll.qlCalendarAdvance(Calendar,E19,$F$1,"mf",,Trigger)</f>
        <v>43266</v>
      </c>
      <c r="G19" s="100">
        <f>_xll.qlDayCounterYearFraction(DayCounter,E19,F19,,,Trigger)</f>
        <v>0.50555555555555554</v>
      </c>
      <c r="H19" s="112">
        <f>_xll.qlQuoteValue(D19,AllTriggers)</f>
        <v>-2.4499999999999999E-3</v>
      </c>
      <c r="I19" s="115">
        <f>_xll.qlYieldTSDiscount(Discounting,E19,,AllTriggers)</f>
        <v>1.0057536293475404</v>
      </c>
      <c r="J19" s="115">
        <f>_xll.qlYieldTSDiscount(Discounting,F19,,AllTriggers)</f>
        <v>1.0083031229054191</v>
      </c>
      <c r="K19" s="112">
        <f t="shared" si="2"/>
        <v>-5.0014268286488932E-3</v>
      </c>
      <c r="L19" s="112">
        <f t="shared" si="3"/>
        <v>2.5514268286488933E-3</v>
      </c>
      <c r="M19" s="50" t="b">
        <v>0</v>
      </c>
      <c r="N19" s="112">
        <f>_xll.qlInterpolationInterpolate($N$1,E19,TRUE)</f>
        <v>2.5373000814764807E-3</v>
      </c>
      <c r="O19" s="242">
        <f t="shared" si="4"/>
        <v>0.14126747172412638</v>
      </c>
      <c r="P19" s="237">
        <f t="shared" si="6"/>
        <v>1.2923223477050295E-3</v>
      </c>
      <c r="R19" s="114">
        <f>_xll.qlCalendarAdvance(Calendar,R18,"1D","f")</f>
        <v>42619</v>
      </c>
      <c r="S19" s="236">
        <f>_xll.qlInterpolationInterpolate(B6Minterpolation,R19,TRUE)</f>
        <v>1.8632599955083113E-3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43115</v>
      </c>
      <c r="F20" s="114">
        <f>_xll.qlCalendarAdvance(Calendar,E20,$F$1,"mf",,Trigger)</f>
        <v>43297</v>
      </c>
      <c r="G20" s="100">
        <f>_xll.qlDayCounterYearFraction(DayCounter,E20,F20,,,Trigger)</f>
        <v>0.50555555555555554</v>
      </c>
      <c r="H20" s="112">
        <f>_xll.qlQuoteValue(D20,AllTriggers)</f>
        <v>-2.4499999999999999E-3</v>
      </c>
      <c r="I20" s="115">
        <f>_xll.qlYieldTSDiscount(Discounting,E20,,AllTriggers)</f>
        <v>1.006182811255419</v>
      </c>
      <c r="J20" s="115">
        <f>_xll.qlYieldTSDiscount(Discounting,F20,,AllTriggers)</f>
        <v>1.0087410353703412</v>
      </c>
      <c r="K20" s="112">
        <f t="shared" si="2"/>
        <v>-5.0163752108728062E-3</v>
      </c>
      <c r="L20" s="112">
        <f t="shared" si="3"/>
        <v>2.5663752108728063E-3</v>
      </c>
      <c r="M20" s="50" t="b">
        <v>0</v>
      </c>
      <c r="N20" s="112">
        <f>_xll.qlInterpolationInterpolate($N$1,E20,TRUE)</f>
        <v>2.5615716321857772E-3</v>
      </c>
      <c r="O20" s="242">
        <f t="shared" si="4"/>
        <v>4.8035786870291239E-2</v>
      </c>
      <c r="P20" s="237">
        <f t="shared" si="6"/>
        <v>1.299898770992993E-3</v>
      </c>
      <c r="R20" s="114">
        <f>_xll.qlCalendarAdvance(Calendar,R19,"1D","f")</f>
        <v>42620</v>
      </c>
      <c r="S20" s="236">
        <f>_xll.qlInterpolationInterpolate(B6Minterpolation,R20,TRUE)</f>
        <v>1.8651459494364525E-3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43146</v>
      </c>
      <c r="F21" s="118">
        <f>_xll.qlCalendarAdvance(Calendar,E21,$F$1,"mf",,Trigger)</f>
        <v>43327</v>
      </c>
      <c r="G21" s="105">
        <f>_xll.qlDayCounterYearFraction(DayCounter,E21,F21,,,Trigger)</f>
        <v>0.50277777777777777</v>
      </c>
      <c r="H21" s="121">
        <f>_xll.qlQuoteValue(D21,AllTriggers)</f>
        <v>-2.4399999999999999E-3</v>
      </c>
      <c r="I21" s="119">
        <f>_xll.qlYieldTSDiscount(Discounting,E21,,AllTriggers)</f>
        <v>1.0066163925849512</v>
      </c>
      <c r="J21" s="119">
        <f>_xll.qlYieldTSDiscount(Discounting,F21,,AllTriggers)</f>
        <v>1.0091656021941953</v>
      </c>
      <c r="K21" s="121">
        <f t="shared" si="2"/>
        <v>-5.0242013258117411E-3</v>
      </c>
      <c r="L21" s="121">
        <f t="shared" si="3"/>
        <v>2.5842013258117412E-3</v>
      </c>
      <c r="M21" s="55" t="b">
        <v>1</v>
      </c>
      <c r="N21" s="121">
        <f>_xll.qlInterpolationInterpolate($N$1,E21,TRUE)</f>
        <v>2.5842013258117412E-3</v>
      </c>
      <c r="O21" s="243">
        <f t="shared" si="4"/>
        <v>0</v>
      </c>
      <c r="P21" s="275">
        <f t="shared" si="6"/>
        <v>1.3017217565837486E-3</v>
      </c>
      <c r="R21" s="114">
        <f>_xll.qlCalendarAdvance(Calendar,R20,"1D","f")</f>
        <v>42621</v>
      </c>
      <c r="S21" s="236">
        <f>_xll.qlInterpolationInterpolate(B6Minterpolation,R21,TRUE)</f>
        <v>1.8670253644142648E-3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42622</v>
      </c>
      <c r="S22" s="236">
        <f>_xll.qlInterpolationInterpolate(B6Minterpolation,R22,TRUE)</f>
        <v>1.8688990578105389E-3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42625</v>
      </c>
      <c r="S23" s="236">
        <f>_xll.qlInterpolationInterpolate(B6Minterpolation,R23,TRUE)</f>
        <v>1.8744939821980445E-3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42626</v>
      </c>
      <c r="S24" s="236">
        <f>_xll.qlInterpolationInterpolate(B6Minterpolation,R24,TRUE)</f>
        <v>1.8763529629560779E-3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42627</v>
      </c>
      <c r="S25" s="236">
        <f>_xll.qlInterpolationInterpolate(B6Minterpolation,R25,TRUE)</f>
        <v>1.8782103089765292E-3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42628</v>
      </c>
      <c r="S26" s="236">
        <f>_xll.qlInterpolationInterpolate(B6Minterpolation,R26,TRUE)</f>
        <v>1.8800668376281891E-3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42629</v>
      </c>
      <c r="S27" s="236">
        <f>_xll.qlInterpolationInterpolate(B6Minterpolation,R27,TRUE)</f>
        <v>1.8819233662798491E-3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42632</v>
      </c>
      <c r="S28" s="236">
        <f>_xll.qlInterpolationInterpolate(B6Minterpolation,R28,TRUE)</f>
        <v>1.8875011259227407E-3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42633</v>
      </c>
      <c r="S29" s="236">
        <f>_xll.qlInterpolationInterpolate(B6Minterpolation,R29,TRUE)</f>
        <v>1.8893658282623123E-3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42634</v>
      </c>
      <c r="S30" s="236">
        <f>_xll.qlInterpolationInterpolate(B6Minterpolation,R30,TRUE)</f>
        <v>1.8912346174458393E-3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42635</v>
      </c>
      <c r="S31" s="236">
        <f>_xll.qlInterpolationInterpolate(B6Minterpolation,R31,TRUE)</f>
        <v>1.8931083108421135E-3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42636</v>
      </c>
      <c r="S32" s="236">
        <f>_xll.qlInterpolationInterpolate(B6Minterpolation,R32,TRUE)</f>
        <v>1.8949877258199258E-3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42639</v>
      </c>
      <c r="S33" s="236">
        <f>_xll.qlInterpolationInterpolate(B6Minterpolation,R33,TRUE)</f>
        <v>1.9006684739305015E-3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42640</v>
      </c>
      <c r="S34" s="236">
        <f>_xll.qlInterpolationInterpolate(B6Minterpolation,R34,TRUE)</f>
        <v>1.9025789489223771E-3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42641</v>
      </c>
      <c r="S35" s="236">
        <f>_xll.qlInterpolationInterpolate(B6Minterpolation,R35,TRUE)</f>
        <v>1.9044992323397467E-3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42642</v>
      </c>
      <c r="S36" s="236">
        <f>_xll.qlInterpolationInterpolate(B6Minterpolation,R36,TRUE)</f>
        <v>1.906430141551401E-3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42643</v>
      </c>
      <c r="S37" s="236">
        <f>_xll.qlInterpolationInterpolate(B6Minterpolation,R37,TRUE)</f>
        <v>1.9083724939261313E-3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42646</v>
      </c>
      <c r="S38" s="236">
        <f>_xll.qlInterpolationInterpolate(B6Minterpolation,R38,TRUE)</f>
        <v>1.9142763837166901E-3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42647</v>
      </c>
      <c r="S39" s="236">
        <f>_xll.qlInterpolationInterpolate(B6Minterpolation,R39,TRUE)</f>
        <v>1.9162726824316361E-3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42648</v>
      </c>
      <c r="S40" s="236">
        <f>_xll.qlInterpolationInterpolate(B6Minterpolation,R40,TRUE)</f>
        <v>1.9182845111536137E-3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42649</v>
      </c>
      <c r="S41" s="236">
        <f>_xll.qlInterpolationInterpolate(B6Minterpolation,R41,TRUE)</f>
        <v>1.9203126872514144E-3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42650</v>
      </c>
      <c r="S42" s="236">
        <f>_xll.qlInterpolationInterpolate(B6Minterpolation,R42,TRUE)</f>
        <v>1.9223580280938292E-3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42653</v>
      </c>
      <c r="S43" s="236">
        <f>_xll.qlInterpolationInterpolate(B6Minterpolation,R43,TRUE)</f>
        <v>1.928605212776669E-3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42654</v>
      </c>
      <c r="S44" s="236">
        <f>_xll.qlInterpolationInterpolate(B6Minterpolation,R44,TRUE)</f>
        <v>1.9307273862854515E-3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42655</v>
      </c>
      <c r="S45" s="236">
        <f>_xll.qlInterpolationInterpolate(B6Minterpolation,R45,TRUE)</f>
        <v>1.9328708113828038E-3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42656</v>
      </c>
      <c r="S46" s="236">
        <f>_xll.qlInterpolationInterpolate(B6Minterpolation,R46,TRUE)</f>
        <v>1.9350363054375169E-3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42657</v>
      </c>
      <c r="S47" s="236">
        <f>_xll.qlInterpolationInterpolate(B6Minterpolation,R47,TRUE)</f>
        <v>1.9372246858183821E-3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42660</v>
      </c>
      <c r="S48" s="236">
        <f>_xll.qlInterpolationInterpolate(B6Minterpolation,R48,TRUE)</f>
        <v>1.9439353186058018E-3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42661</v>
      </c>
      <c r="S49" s="236">
        <f>_xll.qlInterpolationInterpolate(B6Minterpolation,R49,TRUE)</f>
        <v>1.9462229260801423E-3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42662</v>
      </c>
      <c r="S50" s="236">
        <f>_xll.qlInterpolationInterpolate(B6Minterpolation,R50,TRUE)</f>
        <v>1.9485345553303243E-3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42663</v>
      </c>
      <c r="S51" s="236">
        <f>_xll.qlInterpolationInterpolate(B6Minterpolation,R51,TRUE)</f>
        <v>1.9508680723308717E-3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42664</v>
      </c>
      <c r="S52" s="236">
        <f>_xll.qlInterpolationInterpolate(B6Minterpolation,R52,TRUE)</f>
        <v>1.9532213430563093E-3</v>
      </c>
    </row>
    <row r="53" spans="5:19" x14ac:dyDescent="0.2">
      <c r="R53" s="114">
        <f>_xll.qlCalendarAdvance(Calendar,R52,"1D","f")</f>
        <v>42667</v>
      </c>
      <c r="S53" s="236">
        <f>_xll.qlInterpolationInterpolate(B6Minterpolation,R53,TRUE)</f>
        <v>1.9603783373272083E-3</v>
      </c>
    </row>
    <row r="54" spans="5:19" x14ac:dyDescent="0.2">
      <c r="R54" s="114">
        <f>_xll.qlCalendarAdvance(Calendar,R53,"1D","f")</f>
        <v>42668</v>
      </c>
      <c r="S54" s="236">
        <f>_xll.qlInterpolationInterpolate(B6Minterpolation,R54,TRUE)</f>
        <v>1.9627892826974518E-3</v>
      </c>
    </row>
    <row r="55" spans="5:19" x14ac:dyDescent="0.2">
      <c r="R55" s="114">
        <f>_xll.qlCalendarAdvance(Calendar,R54,"1D","f")</f>
        <v>42669</v>
      </c>
      <c r="S55" s="236">
        <f>_xll.qlInterpolationInterpolate(B6Minterpolation,R55,TRUE)</f>
        <v>1.9652093116652083E-3</v>
      </c>
    </row>
    <row r="56" spans="5:19" x14ac:dyDescent="0.2">
      <c r="R56" s="114">
        <f>_xll.qlCalendarAdvance(Calendar,R55,"1D","f")</f>
        <v>42670</v>
      </c>
      <c r="S56" s="236">
        <f>_xll.qlInterpolationInterpolate(B6Minterpolation,R56,TRUE)</f>
        <v>1.9676362902050016E-3</v>
      </c>
    </row>
    <row r="57" spans="5:19" x14ac:dyDescent="0.2">
      <c r="R57" s="114">
        <f>_xll.qlCalendarAdvance(Calendar,R56,"1D","f")</f>
        <v>42671</v>
      </c>
      <c r="S57" s="236">
        <f>_xll.qlInterpolationInterpolate(B6Minterpolation,R57,TRUE)</f>
        <v>1.9700680842913566E-3</v>
      </c>
    </row>
    <row r="58" spans="5:19" x14ac:dyDescent="0.2">
      <c r="R58" s="114">
        <f>_xll.qlCalendarAdvance(Calendar,R57,"1D","f")</f>
        <v>42674</v>
      </c>
      <c r="S58" s="236">
        <f>_xll.qlInterpolationInterpolate(B6Minterpolation,R58,TRUE)</f>
        <v>1.9773710195750381E-3</v>
      </c>
    </row>
    <row r="59" spans="5:19" x14ac:dyDescent="0.2">
      <c r="R59" s="114">
        <f>_xll.qlCalendarAdvance(Calendar,R58,"1D","f")</f>
        <v>42675</v>
      </c>
      <c r="S59" s="236">
        <f>_xll.qlInterpolationInterpolate(B6Minterpolation,R59,TRUE)</f>
        <v>1.9798007355928851E-3</v>
      </c>
    </row>
    <row r="60" spans="5:19" x14ac:dyDescent="0.2">
      <c r="R60" s="114">
        <f>_xll.qlCalendarAdvance(Calendar,R59,"1D","f")</f>
        <v>42676</v>
      </c>
      <c r="S60" s="236">
        <f>_xll.qlInterpolationInterpolate(B6Minterpolation,R60,TRUE)</f>
        <v>1.9822245970299167E-3</v>
      </c>
    </row>
    <row r="61" spans="5:19" x14ac:dyDescent="0.2">
      <c r="R61" s="114">
        <f>_xll.qlCalendarAdvance(Calendar,R60,"1D","f")</f>
        <v>42677</v>
      </c>
      <c r="S61" s="236">
        <f>_xll.qlInterpolationInterpolate(B6Minterpolation,R61,TRUE)</f>
        <v>1.9846404698606571E-3</v>
      </c>
    </row>
    <row r="62" spans="5:19" x14ac:dyDescent="0.2">
      <c r="R62" s="114">
        <f>_xll.qlCalendarAdvance(Calendar,R61,"1D","f")</f>
        <v>42678</v>
      </c>
      <c r="S62" s="236">
        <f>_xll.qlInterpolationInterpolate(B6Minterpolation,R62,TRUE)</f>
        <v>1.9870462200596308E-3</v>
      </c>
    </row>
    <row r="63" spans="5:19" x14ac:dyDescent="0.2">
      <c r="R63" s="114">
        <f>_xll.qlCalendarAdvance(Calendar,R62,"1D","f")</f>
        <v>42681</v>
      </c>
      <c r="S63" s="236">
        <f>_xll.qlInterpolationInterpolate(B6Minterpolation,R63,TRUE)</f>
        <v>1.9941813946111968E-3</v>
      </c>
    </row>
    <row r="64" spans="5:19" x14ac:dyDescent="0.2">
      <c r="R64" s="114">
        <f>_xll.qlCalendarAdvance(Calendar,R63,"1D","f")</f>
        <v>42682</v>
      </c>
      <c r="S64" s="236">
        <f>_xll.qlInterpolationInterpolate(B6Minterpolation,R64,TRUE)</f>
        <v>1.9965253140283488E-3</v>
      </c>
    </row>
    <row r="65" spans="18:19" x14ac:dyDescent="0.2">
      <c r="R65" s="114">
        <f>_xll.qlCalendarAdvance(Calendar,R64,"1D","f")</f>
        <v>42683</v>
      </c>
      <c r="S65" s="236">
        <f>_xll.qlInterpolationInterpolate(B6Minterpolation,R65,TRUE)</f>
        <v>1.9988484406863564E-3</v>
      </c>
    </row>
    <row r="66" spans="18:19" x14ac:dyDescent="0.2">
      <c r="R66" s="114">
        <f>_xll.qlCalendarAdvance(Calendar,R65,"1D","f")</f>
        <v>42684</v>
      </c>
      <c r="S66" s="236">
        <f>_xll.qlInterpolationInterpolate(B6Minterpolation,R66,TRUE)</f>
        <v>2.0011486405597445E-3</v>
      </c>
    </row>
    <row r="67" spans="18:19" x14ac:dyDescent="0.2">
      <c r="R67" s="114">
        <f>_xll.qlCalendarAdvance(Calendar,R66,"1D","f")</f>
        <v>42685</v>
      </c>
      <c r="S67" s="236">
        <f>_xll.qlInterpolationInterpolate(B6Minterpolation,R67,TRUE)</f>
        <v>2.0034237796230374E-3</v>
      </c>
    </row>
    <row r="68" spans="18:19" x14ac:dyDescent="0.2">
      <c r="R68" s="114">
        <f>_xll.qlCalendarAdvance(Calendar,R67,"1D","f")</f>
        <v>42688</v>
      </c>
      <c r="S68" s="236">
        <f>_xll.qlInterpolationInterpolate(B6Minterpolation,R68,TRUE)</f>
        <v>2.0100774916975909E-3</v>
      </c>
    </row>
    <row r="69" spans="18:19" x14ac:dyDescent="0.2">
      <c r="R69" s="114">
        <f>_xll.qlCalendarAdvance(Calendar,R68,"1D","f")</f>
        <v>42689</v>
      </c>
      <c r="S69" s="236">
        <f>_xll.qlInterpolationInterpolate(B6Minterpolation,R69,TRUE)</f>
        <v>2.0122310472657483E-3</v>
      </c>
    </row>
    <row r="70" spans="18:19" x14ac:dyDescent="0.2">
      <c r="R70" s="114">
        <f>_xll.qlCalendarAdvance(Calendar,R69,"1D","f")</f>
        <v>42690</v>
      </c>
      <c r="S70" s="236">
        <f>_xll.qlInterpolationInterpolate(B6Minterpolation,R70,TRUE)</f>
        <v>2.0143493062354375E-3</v>
      </c>
    </row>
    <row r="71" spans="18:19" x14ac:dyDescent="0.2">
      <c r="R71" s="114">
        <f>_xll.qlCalendarAdvance(Calendar,R70,"1D","f")</f>
        <v>42691</v>
      </c>
      <c r="S71" s="236">
        <f>_xll.qlInterpolationInterpolate(B6Minterpolation,R71,TRUE)</f>
        <v>2.0164323062762039E-3</v>
      </c>
    </row>
    <row r="72" spans="18:19" x14ac:dyDescent="0.2">
      <c r="R72" s="114">
        <f>_xll.qlCalendarAdvance(Calendar,R71,"1D","f")</f>
        <v>42692</v>
      </c>
      <c r="S72" s="236">
        <f>_xll.qlInterpolationInterpolate(B6Minterpolation,R72,TRUE)</f>
        <v>2.0184805193965969E-3</v>
      </c>
    </row>
    <row r="73" spans="18:19" x14ac:dyDescent="0.2">
      <c r="R73" s="114">
        <f>_xll.qlCalendarAdvance(Calendar,R72,"1D","f")</f>
        <v>42695</v>
      </c>
      <c r="S73" s="236">
        <f>_xll.qlInterpolationInterpolate(B6Minterpolation,R73,TRUE)</f>
        <v>2.0244211573210366E-3</v>
      </c>
    </row>
    <row r="74" spans="18:19" x14ac:dyDescent="0.2">
      <c r="R74" s="114">
        <f>_xll.qlCalendarAdvance(Calendar,R73,"1D","f")</f>
        <v>42696</v>
      </c>
      <c r="S74" s="236">
        <f>_xll.qlInterpolationInterpolate(B6Minterpolation,R74,TRUE)</f>
        <v>2.0263349428454353E-3</v>
      </c>
    </row>
    <row r="75" spans="18:19" x14ac:dyDescent="0.2">
      <c r="R75" s="114">
        <f>_xll.qlCalendarAdvance(Calendar,R74,"1D","f")</f>
        <v>42697</v>
      </c>
      <c r="S75" s="236">
        <f>_xll.qlInterpolationInterpolate(B6Minterpolation,R75,TRUE)</f>
        <v>2.0282163014922099E-3</v>
      </c>
    </row>
    <row r="76" spans="18:19" x14ac:dyDescent="0.2">
      <c r="R76" s="114">
        <f>_xll.qlCalendarAdvance(Calendar,R75,"1D","f")</f>
        <v>42698</v>
      </c>
      <c r="S76" s="236">
        <f>_xll.qlInterpolationInterpolate(B6Minterpolation,R76,TRUE)</f>
        <v>2.0300657052699103E-3</v>
      </c>
    </row>
    <row r="77" spans="18:19" x14ac:dyDescent="0.2">
      <c r="R77" s="114">
        <f>_xll.qlCalendarAdvance(Calendar,R76,"1D","f")</f>
        <v>42699</v>
      </c>
      <c r="S77" s="236">
        <f>_xll.qlInterpolationInterpolate(B6Minterpolation,R77,TRUE)</f>
        <v>2.0318836261870861E-3</v>
      </c>
    </row>
    <row r="78" spans="18:19" x14ac:dyDescent="0.2">
      <c r="R78" s="114">
        <f>_xll.qlCalendarAdvance(Calendar,R77,"1D","f")</f>
        <v>42702</v>
      </c>
      <c r="S78" s="236">
        <f>_xll.qlInterpolationInterpolate(B6Minterpolation,R78,TRUE)</f>
        <v>2.0371532118609635E-3</v>
      </c>
    </row>
    <row r="79" spans="18:19" x14ac:dyDescent="0.2">
      <c r="R79" s="114">
        <f>_xll.qlCalendarAdvance(Calendar,R78,"1D","f")</f>
        <v>42703</v>
      </c>
      <c r="S79" s="236">
        <f>_xll.qlInterpolationInterpolate(B6Minterpolation,R79,TRUE)</f>
        <v>2.038849921421539E-3</v>
      </c>
    </row>
    <row r="80" spans="18:19" x14ac:dyDescent="0.2">
      <c r="R80" s="114">
        <f>_xll.qlCalendarAdvance(Calendar,R79,"1D","f")</f>
        <v>42704</v>
      </c>
      <c r="S80" s="236">
        <f>_xll.qlInterpolationInterpolate(B6Minterpolation,R80,TRUE)</f>
        <v>2.0405175081643382E-3</v>
      </c>
    </row>
    <row r="81" spans="18:19" x14ac:dyDescent="0.2">
      <c r="R81" s="114">
        <f>_xll.qlCalendarAdvance(Calendar,R80,"1D","f")</f>
        <v>42705</v>
      </c>
      <c r="S81" s="236">
        <f>_xll.qlInterpolationInterpolate(B6Minterpolation,R81,TRUE)</f>
        <v>2.0421564440979119E-3</v>
      </c>
    </row>
    <row r="82" spans="18:19" x14ac:dyDescent="0.2">
      <c r="R82" s="114">
        <f>_xll.qlCalendarAdvance(Calendar,R81,"1D","f")</f>
        <v>42706</v>
      </c>
      <c r="S82" s="236">
        <f>_xll.qlInterpolationInterpolate(B6Minterpolation,R82,TRUE)</f>
        <v>2.0437672012308091E-3</v>
      </c>
    </row>
    <row r="83" spans="18:19" x14ac:dyDescent="0.2">
      <c r="R83" s="114">
        <f>_xll.qlCalendarAdvance(Calendar,R82,"1D","f")</f>
        <v>42709</v>
      </c>
      <c r="S83" s="236">
        <f>_xll.qlInterpolationInterpolate(B6Minterpolation,R83,TRUE)</f>
        <v>2.0484351199109422E-3</v>
      </c>
    </row>
    <row r="84" spans="18:19" x14ac:dyDescent="0.2">
      <c r="R84" s="114">
        <f>_xll.qlCalendarAdvance(Calendar,R83,"1D","f")</f>
        <v>42710</v>
      </c>
      <c r="S84" s="236">
        <f>_xll.qlInterpolationInterpolate(B6Minterpolation,R84,TRUE)</f>
        <v>2.0499378819266328E-3</v>
      </c>
    </row>
    <row r="85" spans="18:19" x14ac:dyDescent="0.2">
      <c r="R85" s="114">
        <f>_xll.qlCalendarAdvance(Calendar,R84,"1D","f")</f>
        <v>42711</v>
      </c>
      <c r="S85" s="236">
        <f>_xll.qlInterpolationInterpolate(B6Minterpolation,R85,TRUE)</f>
        <v>2.0514148251843962E-3</v>
      </c>
    </row>
    <row r="86" spans="18:19" x14ac:dyDescent="0.2">
      <c r="R86" s="114">
        <f>_xll.qlCalendarAdvance(Calendar,R85,"1D","f")</f>
        <v>42712</v>
      </c>
      <c r="S86" s="236">
        <f>_xll.qlInterpolationInterpolate(B6Minterpolation,R86,TRUE)</f>
        <v>2.0528664216927822E-3</v>
      </c>
    </row>
    <row r="87" spans="18:19" x14ac:dyDescent="0.2">
      <c r="R87" s="114">
        <f>_xll.qlCalendarAdvance(Calendar,R86,"1D","f")</f>
        <v>42713</v>
      </c>
      <c r="S87" s="236">
        <f>_xll.qlInterpolationInterpolate(B6Minterpolation,R87,TRUE)</f>
        <v>2.0542931434603404E-3</v>
      </c>
    </row>
    <row r="88" spans="18:19" x14ac:dyDescent="0.2">
      <c r="R88" s="114">
        <f>_xll.qlCalendarAdvance(Calendar,R87,"1D","f")</f>
        <v>42716</v>
      </c>
      <c r="S88" s="236">
        <f>_xll.qlInterpolationInterpolate(B6Minterpolation,R88,TRUE)</f>
        <v>2.0584287804035462E-3</v>
      </c>
    </row>
    <row r="89" spans="18:19" x14ac:dyDescent="0.2">
      <c r="R89" s="114">
        <f>_xll.qlCalendarAdvance(Calendar,R88,"1D","f")</f>
        <v>42717</v>
      </c>
      <c r="S89" s="236">
        <f>_xll.qlInterpolationInterpolate(B6Minterpolation,R89,TRUE)</f>
        <v>2.0597607232932915E-3</v>
      </c>
    </row>
    <row r="90" spans="18:19" x14ac:dyDescent="0.2">
      <c r="R90" s="114">
        <f>_xll.qlCalendarAdvance(Calendar,R89,"1D","f")</f>
        <v>42718</v>
      </c>
      <c r="S90" s="236">
        <f>_xll.qlInterpolationInterpolate(B6Minterpolation,R90,TRUE)</f>
        <v>2.0610701514849577E-3</v>
      </c>
    </row>
    <row r="91" spans="18:19" x14ac:dyDescent="0.2">
      <c r="R91" s="114">
        <f>_xll.qlCalendarAdvance(Calendar,R90,"1D","f")</f>
        <v>42719</v>
      </c>
      <c r="S91" s="236">
        <f>_xll.qlInterpolationInterpolate(B6Minterpolation,R91,TRUE)</f>
        <v>2.0623575369870949E-3</v>
      </c>
    </row>
    <row r="92" spans="18:19" x14ac:dyDescent="0.2">
      <c r="R92" s="114">
        <f>_xll.qlCalendarAdvance(Calendar,R91,"1D","f")</f>
        <v>42720</v>
      </c>
      <c r="S92" s="236">
        <f>_xll.qlInterpolationInterpolate(B6Minterpolation,R92,TRUE)</f>
        <v>2.0636233518082532E-3</v>
      </c>
    </row>
    <row r="93" spans="18:19" x14ac:dyDescent="0.2">
      <c r="R93" s="114">
        <f>_xll.qlCalendarAdvance(Calendar,R92,"1D","f")</f>
        <v>42723</v>
      </c>
      <c r="S93" s="236">
        <f>_xll.qlInterpolationInterpolate(B6Minterpolation,R93,TRUE)</f>
        <v>2.0672960922713496E-3</v>
      </c>
    </row>
    <row r="94" spans="18:19" x14ac:dyDescent="0.2">
      <c r="R94" s="114">
        <f>_xll.qlCalendarAdvance(Calendar,R93,"1D","f")</f>
        <v>42724</v>
      </c>
      <c r="S94" s="236">
        <f>_xll.qlInterpolationInterpolate(B6Minterpolation,R94,TRUE)</f>
        <v>2.0684803444540882E-3</v>
      </c>
    </row>
    <row r="95" spans="18:19" x14ac:dyDescent="0.2">
      <c r="R95" s="114">
        <f>_xll.qlCalendarAdvance(Calendar,R94,"1D","f")</f>
        <v>42725</v>
      </c>
      <c r="S95" s="236">
        <f>_xll.qlInterpolationInterpolate(B6Minterpolation,R95,TRUE)</f>
        <v>2.069645385998597E-3</v>
      </c>
    </row>
    <row r="96" spans="18:19" x14ac:dyDescent="0.2">
      <c r="R96" s="114">
        <f>_xll.qlCalendarAdvance(Calendar,R95,"1D","f")</f>
        <v>42726</v>
      </c>
      <c r="S96" s="236">
        <f>_xll.qlInterpolationInterpolate(B6Minterpolation,R96,TRUE)</f>
        <v>2.0707916889134248E-3</v>
      </c>
    </row>
    <row r="97" spans="18:19" x14ac:dyDescent="0.2">
      <c r="R97" s="114">
        <f>_xll.qlCalendarAdvance(Calendar,R96,"1D","f")</f>
        <v>42727</v>
      </c>
      <c r="S97" s="236">
        <f>_xll.qlInterpolationInterpolate(B6Minterpolation,R97,TRUE)</f>
        <v>2.0719197252071215E-3</v>
      </c>
    </row>
    <row r="98" spans="18:19" x14ac:dyDescent="0.2">
      <c r="R98" s="114">
        <f>_xll.qlCalendarAdvance(Calendar,R97,"1D","f")</f>
        <v>42731</v>
      </c>
      <c r="S98" s="236">
        <f>_xll.qlInterpolationInterpolate(B6Minterpolation,R98,TRUE)</f>
        <v>2.0762586443415975E-3</v>
      </c>
    </row>
    <row r="99" spans="18:19" x14ac:dyDescent="0.2">
      <c r="R99" s="114">
        <f>_xll.qlCalendarAdvance(Calendar,R98,"1D","f")</f>
        <v>42732</v>
      </c>
      <c r="S99" s="236">
        <f>_xll.qlInterpolationInterpolate(B6Minterpolation,R99,TRUE)</f>
        <v>2.0773024276578875E-3</v>
      </c>
    </row>
    <row r="100" spans="18:19" x14ac:dyDescent="0.2">
      <c r="R100" s="114">
        <f>_xll.qlCalendarAdvance(Calendar,R99,"1D","f")</f>
        <v>42733</v>
      </c>
      <c r="S100" s="236">
        <f>_xll.qlInterpolationInterpolate(B6Minterpolation,R100,TRUE)</f>
        <v>2.0783307764043451E-3</v>
      </c>
    </row>
    <row r="101" spans="18:19" x14ac:dyDescent="0.2">
      <c r="R101" s="114">
        <f>_xll.qlCalendarAdvance(Calendar,R100,"1D","f")</f>
        <v>42734</v>
      </c>
      <c r="S101" s="236">
        <f>_xll.qlInterpolationInterpolate(B6Minterpolation,R101,TRUE)</f>
        <v>2.0793441625895203E-3</v>
      </c>
    </row>
    <row r="102" spans="18:19" x14ac:dyDescent="0.2">
      <c r="R102" s="114">
        <f>_xll.qlCalendarAdvance(Calendar,R101,"1D","f")</f>
        <v>42737</v>
      </c>
      <c r="S102" s="236">
        <f>_xll.qlInterpolationInterpolate(B6Minterpolation,R102,TRUE)</f>
        <v>2.0822992658628497E-3</v>
      </c>
    </row>
    <row r="103" spans="18:19" x14ac:dyDescent="0.2">
      <c r="R103" s="114">
        <f>_xll.qlCalendarAdvance(Calendar,R102,"1D","f")</f>
        <v>42738</v>
      </c>
      <c r="S103" s="236">
        <f>_xll.qlInterpolationInterpolate(B6Minterpolation,R103,TRUE)</f>
        <v>2.0832575218883934E-3</v>
      </c>
    </row>
    <row r="104" spans="18:19" x14ac:dyDescent="0.2">
      <c r="R104" s="114">
        <f>_xll.qlCalendarAdvance(Calendar,R103,"1D","f")</f>
        <v>42739</v>
      </c>
      <c r="S104" s="236">
        <f>_xll.qlInterpolationInterpolate(B6Minterpolation,R104,TRUE)</f>
        <v>2.0842031753954032E-3</v>
      </c>
    </row>
    <row r="105" spans="18:19" x14ac:dyDescent="0.2">
      <c r="R105" s="114">
        <f>_xll.qlCalendarAdvance(Calendar,R104,"1D","f")</f>
        <v>42740</v>
      </c>
      <c r="S105" s="236">
        <f>_xll.qlInterpolationInterpolate(B6Minterpolation,R105,TRUE)</f>
        <v>2.0851366983924298E-3</v>
      </c>
    </row>
    <row r="106" spans="18:19" x14ac:dyDescent="0.2">
      <c r="R106" s="114">
        <f>_xll.qlCalendarAdvance(Calendar,R105,"1D","f")</f>
        <v>42741</v>
      </c>
      <c r="S106" s="236">
        <f>_xll.qlInterpolationInterpolate(B6Minterpolation,R106,TRUE)</f>
        <v>2.0860585628880227E-3</v>
      </c>
    </row>
    <row r="107" spans="18:19" x14ac:dyDescent="0.2">
      <c r="R107" s="114">
        <f>_xll.qlCalendarAdvance(Calendar,R106,"1D","f")</f>
        <v>42744</v>
      </c>
      <c r="S107" s="236">
        <f>_xll.qlInterpolationInterpolate(B6Minterpolation,R107,TRUE)</f>
        <v>2.0887589254516945E-3</v>
      </c>
    </row>
    <row r="108" spans="18:19" x14ac:dyDescent="0.2">
      <c r="R108" s="114">
        <f>_xll.qlCalendarAdvance(Calendar,R107,"1D","f")</f>
        <v>42745</v>
      </c>
      <c r="S108" s="236">
        <f>_xll.qlInterpolationInterpolate(B6Minterpolation,R108,TRUE)</f>
        <v>2.0896388760270491E-3</v>
      </c>
    </row>
    <row r="109" spans="18:19" x14ac:dyDescent="0.2">
      <c r="R109" s="114">
        <f>_xll.qlCalendarAdvance(Calendar,R108,"1D","f")</f>
        <v>42746</v>
      </c>
      <c r="S109" s="236">
        <f>_xll.qlInterpolationInterpolate(B6Minterpolation,R109,TRUE)</f>
        <v>2.0905095281437188E-3</v>
      </c>
    </row>
    <row r="110" spans="18:19" x14ac:dyDescent="0.2">
      <c r="R110" s="114">
        <f>_xll.qlCalendarAdvance(Calendar,R109,"1D","f")</f>
        <v>42747</v>
      </c>
      <c r="S110" s="236">
        <f>_xll.qlInterpolationInterpolate(B6Minterpolation,R110,TRUE)</f>
        <v>2.0913713538102535E-3</v>
      </c>
    </row>
    <row r="111" spans="18:19" x14ac:dyDescent="0.2">
      <c r="R111" s="114">
        <f>_xll.qlCalendarAdvance(Calendar,R110,"1D","f")</f>
        <v>42748</v>
      </c>
      <c r="S111" s="236">
        <f>_xll.qlInterpolationInterpolate(B6Minterpolation,R111,TRUE)</f>
        <v>2.0922248250352022E-3</v>
      </c>
    </row>
    <row r="112" spans="18:19" x14ac:dyDescent="0.2">
      <c r="R112" s="114">
        <f>_xll.qlCalendarAdvance(Calendar,R111,"1D","f")</f>
        <v>42751</v>
      </c>
      <c r="S112" s="236">
        <f>_xll.qlInterpolationInterpolate(B6Minterpolation,R112,TRUE)</f>
        <v>2.0947398321460343E-3</v>
      </c>
    </row>
    <row r="113" spans="18:19" x14ac:dyDescent="0.2">
      <c r="R113" s="114">
        <f>_xll.qlCalendarAdvance(Calendar,R112,"1D","f")</f>
        <v>42752</v>
      </c>
      <c r="S113" s="236">
        <f>_xll.qlInterpolationInterpolate(B6Minterpolation,R113,TRUE)</f>
        <v>2.0955646056901394E-3</v>
      </c>
    </row>
    <row r="114" spans="18:19" x14ac:dyDescent="0.2">
      <c r="R114" s="114">
        <f>_xll.qlCalendarAdvance(Calendar,R113,"1D","f")</f>
        <v>42753</v>
      </c>
      <c r="S114" s="236">
        <f>_xll.qlInterpolationInterpolate(B6Minterpolation,R114,TRUE)</f>
        <v>2.0963833848354077E-3</v>
      </c>
    </row>
    <row r="115" spans="18:19" x14ac:dyDescent="0.2">
      <c r="R115" s="114">
        <f>_xll.qlCalendarAdvance(Calendar,R114,"1D","f")</f>
        <v>42754</v>
      </c>
      <c r="S115" s="236">
        <f>_xll.qlInterpolationInterpolate(B6Minterpolation,R115,TRUE)</f>
        <v>2.0971966415903893E-3</v>
      </c>
    </row>
    <row r="116" spans="18:19" x14ac:dyDescent="0.2">
      <c r="R116" s="114">
        <f>_xll.qlCalendarAdvance(Calendar,R115,"1D","f")</f>
        <v>42755</v>
      </c>
      <c r="S116" s="236">
        <f>_xll.qlInterpolationInterpolate(B6Minterpolation,R116,TRUE)</f>
        <v>2.0980048479636339E-3</v>
      </c>
    </row>
    <row r="117" spans="18:19" x14ac:dyDescent="0.2">
      <c r="R117" s="114">
        <f>_xll.qlCalendarAdvance(Calendar,R116,"1D","f")</f>
        <v>42758</v>
      </c>
      <c r="S117" s="236">
        <f>_xll.qlInterpolationInterpolate(B6Minterpolation,R117,TRUE)</f>
        <v>2.1004038848784433E-3</v>
      </c>
    </row>
    <row r="118" spans="18:19" x14ac:dyDescent="0.2">
      <c r="R118" s="114">
        <f>_xll.qlCalendarAdvance(Calendar,R117,"1D","f")</f>
        <v>42759</v>
      </c>
      <c r="S118" s="236">
        <f>_xll.qlInterpolationInterpolate(B6Minterpolation,R118,TRUE)</f>
        <v>2.1011966098102379E-3</v>
      </c>
    </row>
    <row r="119" spans="18:19" x14ac:dyDescent="0.2">
      <c r="R119" s="114">
        <f>_xll.qlCalendarAdvance(Calendar,R118,"1D","f")</f>
        <v>42760</v>
      </c>
      <c r="S119" s="236">
        <f>_xll.qlInterpolationInterpolate(B6Minterpolation,R119,TRUE)</f>
        <v>2.1019866444030441E-3</v>
      </c>
    </row>
    <row r="120" spans="18:19" x14ac:dyDescent="0.2">
      <c r="R120" s="114">
        <f>_xll.qlCalendarAdvance(Calendar,R119,"1D","f")</f>
        <v>42761</v>
      </c>
      <c r="S120" s="236">
        <f>_xll.qlInterpolationInterpolate(B6Minterpolation,R120,TRUE)</f>
        <v>2.102774460665412E-3</v>
      </c>
    </row>
    <row r="121" spans="18:19" x14ac:dyDescent="0.2">
      <c r="R121" s="114">
        <f>_xll.qlCalendarAdvance(Calendar,R120,"1D","f")</f>
        <v>42762</v>
      </c>
      <c r="S121" s="236">
        <f>_xll.qlInterpolationInterpolate(B6Minterpolation,R121,TRUE)</f>
        <v>2.1035605306058912E-3</v>
      </c>
    </row>
    <row r="122" spans="18:19" x14ac:dyDescent="0.2">
      <c r="R122" s="114">
        <f>_xll.qlCalendarAdvance(Calendar,R121,"1D","f")</f>
        <v>42765</v>
      </c>
      <c r="S122" s="236">
        <f>_xll.qlInterpolationInterpolate(B6Minterpolation,R122,TRUE)</f>
        <v>2.1059129825814955E-3</v>
      </c>
    </row>
    <row r="123" spans="18:19" x14ac:dyDescent="0.2">
      <c r="R123" s="114">
        <f>_xll.qlCalendarAdvance(Calendar,R122,"1D","f")</f>
        <v>42766</v>
      </c>
      <c r="S123" s="236">
        <f>_xll.qlInterpolationInterpolate(B6Minterpolation,R123,TRUE)</f>
        <v>2.1066967873199184E-3</v>
      </c>
    </row>
    <row r="124" spans="18:19" x14ac:dyDescent="0.2">
      <c r="R124" s="114">
        <f>_xll.qlCalendarAdvance(Calendar,R123,"1D","f")</f>
        <v>42767</v>
      </c>
      <c r="S124" s="236">
        <f>_xll.qlInterpolationInterpolate(B6Minterpolation,R124,TRUE)</f>
        <v>2.1074812057792014E-3</v>
      </c>
    </row>
    <row r="125" spans="18:19" x14ac:dyDescent="0.2">
      <c r="R125" s="114">
        <f>_xll.qlCalendarAdvance(Calendar,R124,"1D","f")</f>
        <v>42768</v>
      </c>
      <c r="S125" s="236">
        <f>_xll.qlInterpolationInterpolate(B6Minterpolation,R125,TRUE)</f>
        <v>2.1082667099678949E-3</v>
      </c>
    </row>
    <row r="126" spans="18:19" x14ac:dyDescent="0.2">
      <c r="R126" s="114">
        <f>_xll.qlCalendarAdvance(Calendar,R125,"1D","f")</f>
        <v>42769</v>
      </c>
      <c r="S126" s="236">
        <f>_xll.qlInterpolationInterpolate(B6Minterpolation,R126,TRUE)</f>
        <v>2.1090537718945479E-3</v>
      </c>
    </row>
    <row r="127" spans="18:19" x14ac:dyDescent="0.2">
      <c r="R127" s="114">
        <f>_xll.qlCalendarAdvance(Calendar,R126,"1D","f")</f>
        <v>42772</v>
      </c>
      <c r="S127" s="236">
        <f>_xll.qlInterpolationInterpolate(B6Minterpolation,R127,TRUE)</f>
        <v>2.1114290241877644E-3</v>
      </c>
    </row>
    <row r="128" spans="18:19" x14ac:dyDescent="0.2">
      <c r="R128" s="114">
        <f>_xll.qlCalendarAdvance(Calendar,R127,"1D","f")</f>
        <v>42773</v>
      </c>
      <c r="S128" s="236">
        <f>_xll.qlInterpolationInterpolate(B6Minterpolation,R128,TRUE)</f>
        <v>2.1122270371517551E-3</v>
      </c>
    </row>
    <row r="129" spans="18:19" x14ac:dyDescent="0.2">
      <c r="R129" s="114">
        <f>_xll.qlCalendarAdvance(Calendar,R128,"1D","f")</f>
        <v>42774</v>
      </c>
      <c r="S129" s="236">
        <f>_xll.qlInterpolationInterpolate(B6Minterpolation,R129,TRUE)</f>
        <v>2.1130289678964543E-3</v>
      </c>
    </row>
    <row r="130" spans="18:19" x14ac:dyDescent="0.2">
      <c r="R130" s="114">
        <f>_xll.qlCalendarAdvance(Calendar,R129,"1D","f")</f>
        <v>42775</v>
      </c>
      <c r="S130" s="236">
        <f>_xll.qlInterpolationInterpolate(B6Minterpolation,R130,TRUE)</f>
        <v>2.113835288430412E-3</v>
      </c>
    </row>
    <row r="131" spans="18:19" x14ac:dyDescent="0.2">
      <c r="R131" s="114">
        <f>_xll.qlCalendarAdvance(Calendar,R130,"1D","f")</f>
        <v>42776</v>
      </c>
      <c r="S131" s="236">
        <f>_xll.qlInterpolationInterpolate(B6Minterpolation,R131,TRUE)</f>
        <v>2.1146464707621783E-3</v>
      </c>
    </row>
    <row r="132" spans="18:19" x14ac:dyDescent="0.2">
      <c r="R132" s="114">
        <f>_xll.qlCalendarAdvance(Calendar,R131,"1D","f")</f>
        <v>42779</v>
      </c>
      <c r="S132" s="236">
        <f>_xll.qlInterpolationInterpolate(B6Minterpolation,R132,TRUE)</f>
        <v>2.1171139086298245E-3</v>
      </c>
    </row>
    <row r="133" spans="18:19" x14ac:dyDescent="0.2">
      <c r="R133" s="114">
        <f>_xll.qlCalendarAdvance(Calendar,R132,"1D","f")</f>
        <v>42780</v>
      </c>
      <c r="S133" s="236">
        <f>_xll.qlInterpolationInterpolate(B6Minterpolation,R133,TRUE)</f>
        <v>2.1179492582383218E-3</v>
      </c>
    </row>
    <row r="134" spans="18:19" x14ac:dyDescent="0.2">
      <c r="R134" s="114">
        <f>_xll.qlCalendarAdvance(Calendar,R133,"1D","f")</f>
        <v>42781</v>
      </c>
      <c r="S134" s="236">
        <f>_xll.qlInterpolationInterpolate(B6Minterpolation,R134,TRUE)</f>
        <v>2.1187918296873762E-3</v>
      </c>
    </row>
    <row r="135" spans="18:19" x14ac:dyDescent="0.2">
      <c r="R135" s="114">
        <f>_xll.qlCalendarAdvance(Calendar,R134,"1D","f")</f>
        <v>42782</v>
      </c>
      <c r="S135" s="236">
        <f>_xll.qlInterpolationInterpolate(B6Minterpolation,R135,TRUE)</f>
        <v>2.1196420211919615E-3</v>
      </c>
    </row>
    <row r="136" spans="18:19" x14ac:dyDescent="0.2">
      <c r="R136" s="114">
        <f>_xll.qlCalendarAdvance(Calendar,R135,"1D","f")</f>
        <v>42783</v>
      </c>
      <c r="S136" s="236">
        <f>_xll.qlInterpolationInterpolate(B6Minterpolation,R136,TRUE)</f>
        <v>2.1204999357927455E-3</v>
      </c>
    </row>
    <row r="137" spans="18:19" x14ac:dyDescent="0.2">
      <c r="R137" s="114">
        <f>_xll.qlCalendarAdvance(Calendar,R136,"1D","f")</f>
        <v>42786</v>
      </c>
      <c r="S137" s="236">
        <f>_xll.qlInterpolationInterpolate(B6Minterpolation,R137,TRUE)</f>
        <v>2.1231203106432087E-3</v>
      </c>
    </row>
    <row r="138" spans="18:19" x14ac:dyDescent="0.2">
      <c r="R138" s="114">
        <f>_xll.qlCalendarAdvance(Calendar,R137,"1D","f")</f>
        <v>42787</v>
      </c>
      <c r="S138" s="236">
        <f>_xll.qlInterpolationInterpolate(B6Minterpolation,R138,TRUE)</f>
        <v>2.1240094100997069E-3</v>
      </c>
    </row>
    <row r="139" spans="18:19" x14ac:dyDescent="0.2">
      <c r="R139" s="114">
        <f>_xll.qlCalendarAdvance(Calendar,R138,"1D","f")</f>
        <v>42788</v>
      </c>
      <c r="S139" s="236">
        <f>_xll.qlInterpolationInterpolate(B6Minterpolation,R139,TRUE)</f>
        <v>2.1249063788878627E-3</v>
      </c>
    </row>
    <row r="140" spans="18:19" x14ac:dyDescent="0.2">
      <c r="R140" s="114">
        <f>_xll.qlCalendarAdvance(Calendar,R139,"1D","f")</f>
        <v>42789</v>
      </c>
      <c r="S140" s="236">
        <f>_xll.qlInterpolationInterpolate(B6Minterpolation,R140,TRUE)</f>
        <v>2.1258112462547683E-3</v>
      </c>
    </row>
    <row r="141" spans="18:19" x14ac:dyDescent="0.2">
      <c r="R141" s="114">
        <f>_xll.qlCalendarAdvance(Calendar,R140,"1D","f")</f>
        <v>42790</v>
      </c>
      <c r="S141" s="236">
        <f>_xll.qlInterpolationInterpolate(B6Minterpolation,R141,TRUE)</f>
        <v>2.126724041447516E-3</v>
      </c>
    </row>
    <row r="142" spans="18:19" x14ac:dyDescent="0.2">
      <c r="R142" s="114">
        <f>_xll.qlCalendarAdvance(Calendar,R141,"1D","f")</f>
        <v>42793</v>
      </c>
      <c r="S142" s="236">
        <f>_xll.qlInterpolationInterpolate(B6Minterpolation,R142,TRUE)</f>
        <v>2.1295102864517272E-3</v>
      </c>
    </row>
    <row r="143" spans="18:19" x14ac:dyDescent="0.2">
      <c r="R143" s="114">
        <f>_xll.qlCalendarAdvance(Calendar,R142,"1D","f")</f>
        <v>42794</v>
      </c>
      <c r="S143" s="236">
        <f>_xll.qlInterpolationInterpolate(B6Minterpolation,R143,TRUE)</f>
        <v>2.13045508541876E-3</v>
      </c>
    </row>
    <row r="144" spans="18:19" x14ac:dyDescent="0.2">
      <c r="R144" s="114">
        <f>_xll.qlCalendarAdvance(Calendar,R143,"1D","f")</f>
        <v>42795</v>
      </c>
      <c r="S144" s="236">
        <f>_xll.qlInterpolationInterpolate(B6Minterpolation,R144,TRUE)</f>
        <v>2.1314079584470935E-3</v>
      </c>
    </row>
    <row r="145" spans="18:19" x14ac:dyDescent="0.2">
      <c r="R145" s="114">
        <f>_xll.qlCalendarAdvance(Calendar,R144,"1D","f")</f>
        <v>42796</v>
      </c>
      <c r="S145" s="236">
        <f>_xll.qlInterpolationInterpolate(B6Minterpolation,R145,TRUE)</f>
        <v>2.1323689347838202E-3</v>
      </c>
    </row>
    <row r="146" spans="18:19" x14ac:dyDescent="0.2">
      <c r="R146" s="114">
        <f>_xll.qlCalendarAdvance(Calendar,R145,"1D","f")</f>
        <v>42797</v>
      </c>
      <c r="S146" s="236">
        <f>_xll.qlInterpolationInterpolate(B6Minterpolation,R146,TRUE)</f>
        <v>2.1333380436760314E-3</v>
      </c>
    </row>
    <row r="147" spans="18:19" x14ac:dyDescent="0.2">
      <c r="R147" s="114">
        <f>_xll.qlCalendarAdvance(Calendar,R146,"1D","f")</f>
        <v>42800</v>
      </c>
      <c r="S147" s="236">
        <f>_xll.qlInterpolationInterpolate(B6Minterpolation,R147,TRUE)</f>
        <v>2.136294458156491E-3</v>
      </c>
    </row>
    <row r="148" spans="18:19" x14ac:dyDescent="0.2">
      <c r="R148" s="114">
        <f>_xll.qlCalendarAdvance(Calendar,R147,"1D","f")</f>
        <v>42801</v>
      </c>
      <c r="S148" s="236">
        <f>_xll.qlInterpolationInterpolate(B6Minterpolation,R148,TRUE)</f>
        <v>2.1372963897415592E-3</v>
      </c>
    </row>
    <row r="149" spans="18:19" x14ac:dyDescent="0.2">
      <c r="R149" s="114">
        <f>_xll.qlCalendarAdvance(Calendar,R148,"1D","f")</f>
        <v>42802</v>
      </c>
      <c r="S149" s="236">
        <f>_xll.qlInterpolationInterpolate(B6Minterpolation,R149,TRUE)</f>
        <v>2.1383066001175711E-3</v>
      </c>
    </row>
    <row r="150" spans="18:19" x14ac:dyDescent="0.2">
      <c r="R150" s="114">
        <f>_xll.qlCalendarAdvance(Calendar,R149,"1D","f")</f>
        <v>42803</v>
      </c>
      <c r="S150" s="236">
        <f>_xll.qlInterpolationInterpolate(B6Minterpolation,R150,TRUE)</f>
        <v>2.1393251185316186E-3</v>
      </c>
    </row>
    <row r="151" spans="18:19" x14ac:dyDescent="0.2">
      <c r="R151" s="114">
        <f>_xll.qlCalendarAdvance(Calendar,R150,"1D","f")</f>
        <v>42804</v>
      </c>
      <c r="S151" s="236">
        <f>_xll.qlInterpolationInterpolate(B6Minterpolation,R151,TRUE)</f>
        <v>2.1403519742307937E-3</v>
      </c>
    </row>
    <row r="152" spans="18:19" x14ac:dyDescent="0.2">
      <c r="R152" s="114">
        <f>_xll.qlCalendarAdvance(Calendar,R151,"1D","f")</f>
        <v>42807</v>
      </c>
      <c r="S152" s="236">
        <f>_xll.qlInterpolationInterpolate(B6Minterpolation,R152,TRUE)</f>
        <v>2.1434828575100022E-3</v>
      </c>
    </row>
    <row r="153" spans="18:19" x14ac:dyDescent="0.2">
      <c r="R153" s="114">
        <f>_xll.qlCalendarAdvance(Calendar,R152,"1D","f")</f>
        <v>42808</v>
      </c>
      <c r="S153" s="236">
        <f>_xll.qlInterpolationInterpolate(B6Minterpolation,R153,TRUE)</f>
        <v>2.1445433548206057E-3</v>
      </c>
    </row>
    <row r="154" spans="18:19" x14ac:dyDescent="0.2">
      <c r="R154" s="114">
        <f>_xll.qlCalendarAdvance(Calendar,R153,"1D","f")</f>
        <v>42809</v>
      </c>
      <c r="S154" s="236">
        <f>_xll.qlInterpolationInterpolate(B6Minterpolation,R154,TRUE)</f>
        <v>2.1456123356517962E-3</v>
      </c>
    </row>
    <row r="155" spans="18:19" x14ac:dyDescent="0.2">
      <c r="R155" s="114">
        <f>_xll.qlCalendarAdvance(Calendar,R154,"1D","f")</f>
        <v>42810</v>
      </c>
      <c r="S155" s="236">
        <f>_xll.qlInterpolationInterpolate(B6Minterpolation,R155,TRUE)</f>
        <v>2.1466898292506649E-3</v>
      </c>
    </row>
    <row r="156" spans="18:19" x14ac:dyDescent="0.2">
      <c r="R156" s="114">
        <f>_xll.qlCalendarAdvance(Calendar,R155,"1D","f")</f>
        <v>42811</v>
      </c>
      <c r="S156" s="236">
        <f>_xll.qlInterpolationInterpolate(B6Minterpolation,R156,TRUE)</f>
        <v>2.1477758648643041E-3</v>
      </c>
    </row>
    <row r="157" spans="18:19" x14ac:dyDescent="0.2">
      <c r="R157" s="114">
        <f>_xll.qlCalendarAdvance(Calendar,R156,"1D","f")</f>
        <v>42814</v>
      </c>
      <c r="S157" s="236">
        <f>_xll.qlInterpolationInterpolate(B6Minterpolation,R157,TRUE)</f>
        <v>2.1510855162647623E-3</v>
      </c>
    </row>
    <row r="158" spans="18:19" x14ac:dyDescent="0.2">
      <c r="R158" s="114">
        <f>_xll.qlCalendarAdvance(Calendar,R157,"1D","f")</f>
        <v>42815</v>
      </c>
      <c r="S158" s="236">
        <f>_xll.qlInterpolationInterpolate(B6Minterpolation,R158,TRUE)</f>
        <v>2.1522060124084018E-3</v>
      </c>
    </row>
    <row r="159" spans="18:19" x14ac:dyDescent="0.2">
      <c r="R159" s="114">
        <f>_xll.qlCalendarAdvance(Calendar,R158,"1D","f")</f>
        <v>42816</v>
      </c>
      <c r="S159" s="236">
        <f>_xll.qlInterpolationInterpolate(B6Minterpolation,R159,TRUE)</f>
        <v>2.1533351968022704E-3</v>
      </c>
    </row>
    <row r="160" spans="18:19" x14ac:dyDescent="0.2">
      <c r="R160" s="114">
        <f>_xll.qlCalendarAdvance(Calendar,R159,"1D","f")</f>
        <v>42817</v>
      </c>
      <c r="S160" s="236">
        <f>_xll.qlInterpolationInterpolate(B6Minterpolation,R160,TRUE)</f>
        <v>2.1544730986934606E-3</v>
      </c>
    </row>
    <row r="161" spans="18:19" x14ac:dyDescent="0.2">
      <c r="R161" s="114">
        <f>_xll.qlCalendarAdvance(Calendar,R160,"1D","f")</f>
        <v>42818</v>
      </c>
      <c r="S161" s="236">
        <f>_xll.qlInterpolationInterpolate(B6Minterpolation,R161,TRUE)</f>
        <v>2.1556197473290642E-3</v>
      </c>
    </row>
    <row r="162" spans="18:19" x14ac:dyDescent="0.2">
      <c r="R162" s="114">
        <f>_xll.qlCalendarAdvance(Calendar,R161,"1D","f")</f>
        <v>42821</v>
      </c>
      <c r="S162" s="236">
        <f>_xll.qlInterpolationInterpolate(B6Minterpolation,R162,TRUE)</f>
        <v>2.1591124661732731E-3</v>
      </c>
    </row>
    <row r="163" spans="18:19" x14ac:dyDescent="0.2">
      <c r="R163" s="114">
        <f>_xll.qlCalendarAdvance(Calendar,R162,"1D","f")</f>
        <v>42822</v>
      </c>
      <c r="S163" s="236">
        <f>_xll.qlInterpolationInterpolate(B6Minterpolation,R163,TRUE)</f>
        <v>2.160294394257448E-3</v>
      </c>
    </row>
    <row r="164" spans="18:19" x14ac:dyDescent="0.2">
      <c r="R164" s="114">
        <f>_xll.qlCalendarAdvance(Calendar,R163,"1D","f")</f>
        <v>42823</v>
      </c>
      <c r="S164" s="236">
        <f>_xll.qlInterpolationInterpolate(B6Minterpolation,R164,TRUE)</f>
        <v>2.1614852153214958E-3</v>
      </c>
    </row>
    <row r="165" spans="18:19" x14ac:dyDescent="0.2">
      <c r="R165" s="114">
        <f>_xll.qlCalendarAdvance(Calendar,R164,"1D","f")</f>
        <v>42824</v>
      </c>
      <c r="S165" s="236">
        <f>_xll.qlInterpolationInterpolate(B6Minterpolation,R165,TRUE)</f>
        <v>2.1626849586125077E-3</v>
      </c>
    </row>
    <row r="166" spans="18:19" x14ac:dyDescent="0.2">
      <c r="R166" s="114">
        <f>_xll.qlCalendarAdvance(Calendar,R165,"1D","f")</f>
        <v>42825</v>
      </c>
      <c r="S166" s="236">
        <f>_xll.qlInterpolationInterpolate(B6Minterpolation,R166,TRUE)</f>
        <v>2.1638936533775761E-3</v>
      </c>
    </row>
    <row r="167" spans="18:19" x14ac:dyDescent="0.2">
      <c r="R167" s="114">
        <f>_xll.qlCalendarAdvance(Calendar,R166,"1D","f")</f>
        <v>42828</v>
      </c>
      <c r="S167" s="236">
        <f>_xll.qlInterpolationInterpolate(B6Minterpolation,R167,TRUE)</f>
        <v>2.1675737389880356E-3</v>
      </c>
    </row>
    <row r="168" spans="18:19" x14ac:dyDescent="0.2">
      <c r="R168" s="114">
        <f>_xll.qlCalendarAdvance(Calendar,R167,"1D","f")</f>
        <v>42829</v>
      </c>
      <c r="S168" s="236">
        <f>_xll.qlInterpolationInterpolate(B6Minterpolation,R168,TRUE)</f>
        <v>2.168818532120247E-3</v>
      </c>
    </row>
    <row r="169" spans="18:19" x14ac:dyDescent="0.2">
      <c r="R169" s="114">
        <f>_xll.qlCalendarAdvance(Calendar,R168,"1D","f")</f>
        <v>42830</v>
      </c>
      <c r="S169" s="236">
        <f>_xll.qlInterpolationInterpolate(B6Minterpolation,R169,TRUE)</f>
        <v>2.1700724229619735E-3</v>
      </c>
    </row>
    <row r="170" spans="18:19" x14ac:dyDescent="0.2">
      <c r="R170" s="114">
        <f>_xll.qlCalendarAdvance(Calendar,R169,"1D","f")</f>
        <v>42831</v>
      </c>
      <c r="S170" s="236">
        <f>_xll.qlInterpolationInterpolate(B6Minterpolation,R170,TRUE)</f>
        <v>2.1713354407603075E-3</v>
      </c>
    </row>
    <row r="171" spans="18:19" x14ac:dyDescent="0.2">
      <c r="R171" s="114">
        <f>_xll.qlCalendarAdvance(Calendar,R170,"1D","f")</f>
        <v>42832</v>
      </c>
      <c r="S171" s="236">
        <f>_xll.qlInterpolationInterpolate(B6Minterpolation,R171,TRUE)</f>
        <v>2.1726076147623404E-3</v>
      </c>
    </row>
    <row r="172" spans="18:19" x14ac:dyDescent="0.2">
      <c r="R172" s="114">
        <f>_xll.qlCalendarAdvance(Calendar,R171,"1D","f")</f>
        <v>42835</v>
      </c>
      <c r="S172" s="236">
        <f>_xll.qlInterpolationInterpolate(B6Minterpolation,R172,TRUE)</f>
        <v>2.1764793664615519E-3</v>
      </c>
    </row>
    <row r="173" spans="18:19" x14ac:dyDescent="0.2">
      <c r="R173" s="114">
        <f>_xll.qlCalendarAdvance(Calendar,R172,"1D","f")</f>
        <v>42836</v>
      </c>
      <c r="S173" s="236">
        <f>_xll.qlInterpolationInterpolate(B6Minterpolation,R173,TRUE)</f>
        <v>2.1777884577492993E-3</v>
      </c>
    </row>
    <row r="174" spans="18:19" x14ac:dyDescent="0.2">
      <c r="R174" s="114">
        <f>_xll.qlCalendarAdvance(Calendar,R173,"1D","f")</f>
        <v>42837</v>
      </c>
      <c r="S174" s="236">
        <f>_xll.qlInterpolationInterpolate(B6Minterpolation,R174,TRUE)</f>
        <v>2.1791068514762052E-3</v>
      </c>
    </row>
    <row r="175" spans="18:19" x14ac:dyDescent="0.2">
      <c r="R175" s="114">
        <f>_xll.qlCalendarAdvance(Calendar,R174,"1D","f")</f>
        <v>42838</v>
      </c>
      <c r="S175" s="236">
        <f>_xll.qlInterpolationInterpolate(B6Minterpolation,R175,TRUE)</f>
        <v>2.1804345768893611E-3</v>
      </c>
    </row>
    <row r="176" spans="18:19" x14ac:dyDescent="0.2">
      <c r="R176" s="114">
        <f>_xll.qlCalendarAdvance(Calendar,R175,"1D","f")</f>
        <v>42843</v>
      </c>
      <c r="S176" s="236">
        <f>_xll.qlInterpolationInterpolate(B6Minterpolation,R176,TRUE)</f>
        <v>2.1872142028971074E-3</v>
      </c>
    </row>
    <row r="177" spans="18:19" x14ac:dyDescent="0.2">
      <c r="R177" s="114">
        <f>_xll.qlCalendarAdvance(Calendar,R176,"1D","f")</f>
        <v>42844</v>
      </c>
      <c r="S177" s="236">
        <f>_xll.qlInterpolationInterpolate(B6Minterpolation,R177,TRUE)</f>
        <v>2.1885985326166924E-3</v>
      </c>
    </row>
    <row r="178" spans="18:19" x14ac:dyDescent="0.2">
      <c r="R178" s="114">
        <f>_xll.qlCalendarAdvance(Calendar,R177,"1D","f")</f>
        <v>42845</v>
      </c>
      <c r="S178" s="236">
        <f>_xll.qlInterpolationInterpolate(B6Minterpolation,R178,TRUE)</f>
        <v>2.189992398752171E-3</v>
      </c>
    </row>
    <row r="179" spans="18:19" x14ac:dyDescent="0.2">
      <c r="R179" s="114">
        <f>_xll.qlCalendarAdvance(Calendar,R178,"1D","f")</f>
        <v>42846</v>
      </c>
      <c r="S179" s="236">
        <f>_xll.qlInterpolationInterpolate(B6Minterpolation,R179,TRUE)</f>
        <v>2.191395830550634E-3</v>
      </c>
    </row>
    <row r="180" spans="18:19" x14ac:dyDescent="0.2">
      <c r="R180" s="114">
        <f>_xll.qlCalendarAdvance(Calendar,R179,"1D","f")</f>
        <v>42849</v>
      </c>
      <c r="S180" s="236">
        <f>_xll.qlInterpolationInterpolate(B6Minterpolation,R180,TRUE)</f>
        <v>2.1956638123948511E-3</v>
      </c>
    </row>
    <row r="181" spans="18:19" x14ac:dyDescent="0.2">
      <c r="R181" s="114">
        <f>_xll.qlCalendarAdvance(Calendar,R180,"1D","f")</f>
        <v>42850</v>
      </c>
      <c r="S181" s="236">
        <f>_xll.qlInterpolationInterpolate(B6Minterpolation,R181,TRUE)</f>
        <v>2.1971057993161718E-3</v>
      </c>
    </row>
    <row r="182" spans="18:19" x14ac:dyDescent="0.2">
      <c r="R182" s="114">
        <f>_xll.qlCalendarAdvance(Calendar,R181,"1D","f")</f>
        <v>42851</v>
      </c>
      <c r="S182" s="236">
        <f>_xll.qlInterpolationInterpolate(B6Minterpolation,R182,TRUE)</f>
        <v>2.1985574981359369E-3</v>
      </c>
    </row>
    <row r="183" spans="18:19" x14ac:dyDescent="0.2">
      <c r="R183" s="114">
        <f>_xll.qlCalendarAdvance(Calendar,R182,"1D","f")</f>
        <v>42852</v>
      </c>
      <c r="S183" s="236">
        <f>_xll.qlInterpolationInterpolate(B6Minterpolation,R183,TRUE)</f>
        <v>2.2000189381012375E-3</v>
      </c>
    </row>
    <row r="184" spans="18:19" x14ac:dyDescent="0.2">
      <c r="R184" s="114">
        <f>_xll.qlCalendarAdvance(Calendar,R183,"1D","f")</f>
        <v>42853</v>
      </c>
      <c r="S184" s="236">
        <f>_xll.qlInterpolationInterpolate(B6Minterpolation,R184,TRUE)</f>
        <v>2.2014901484591664E-3</v>
      </c>
    </row>
    <row r="185" spans="18:19" x14ac:dyDescent="0.2">
      <c r="R185" s="114">
        <f>_xll.qlCalendarAdvance(Calendar,R184,"1D","f")</f>
        <v>42857</v>
      </c>
      <c r="S185" s="236">
        <f>_xll.qlInterpolationInterpolate(B6Minterpolation,R185,TRUE)</f>
        <v>2.2074732787589948E-3</v>
      </c>
    </row>
    <row r="186" spans="18:19" x14ac:dyDescent="0.2">
      <c r="R186" s="114">
        <f>_xll.qlCalendarAdvance(Calendar,R185,"1D","f")</f>
        <v>42858</v>
      </c>
      <c r="S186" s="236">
        <f>_xll.qlInterpolationInterpolate(B6Minterpolation,R186,TRUE)</f>
        <v>2.2089937797864397E-3</v>
      </c>
    </row>
    <row r="187" spans="18:19" x14ac:dyDescent="0.2">
      <c r="R187" s="114">
        <f>_xll.qlCalendarAdvance(Calendar,R186,"1D","f")</f>
        <v>42859</v>
      </c>
      <c r="S187" s="236">
        <f>_xll.qlInterpolationInterpolate(B6Minterpolation,R187,TRUE)</f>
        <v>2.2105242266890635E-3</v>
      </c>
    </row>
    <row r="188" spans="18:19" x14ac:dyDescent="0.2">
      <c r="R188" s="114">
        <f>_xll.qlCalendarAdvance(Calendar,R187,"1D","f")</f>
        <v>42860</v>
      </c>
      <c r="S188" s="236">
        <f>_xll.qlInterpolationInterpolate(B6Minterpolation,R188,TRUE)</f>
        <v>2.2120646487139577E-3</v>
      </c>
    </row>
    <row r="189" spans="18:19" x14ac:dyDescent="0.2">
      <c r="R189" s="114">
        <f>_xll.qlCalendarAdvance(Calendar,R188,"1D","f")</f>
        <v>42863</v>
      </c>
      <c r="S189" s="236">
        <f>_xll.qlInterpolationInterpolate(B6Minterpolation,R189,TRUE)</f>
        <v>2.2167460579931826E-3</v>
      </c>
    </row>
    <row r="190" spans="18:19" x14ac:dyDescent="0.2">
      <c r="R190" s="114">
        <f>_xll.qlCalendarAdvance(Calendar,R189,"1D","f")</f>
        <v>42864</v>
      </c>
      <c r="S190" s="236">
        <f>_xll.qlInterpolationInterpolate(B6Minterpolation,R190,TRUE)</f>
        <v>2.2183266729780778E-3</v>
      </c>
    </row>
    <row r="191" spans="18:19" x14ac:dyDescent="0.2">
      <c r="R191" s="114">
        <f>_xll.qlCalendarAdvance(Calendar,R190,"1D","f")</f>
        <v>42865</v>
      </c>
      <c r="S191" s="236">
        <f>_xll.qlInterpolationInterpolate(B6Minterpolation,R191,TRUE)</f>
        <v>2.2199174093207028E-3</v>
      </c>
    </row>
    <row r="192" spans="18:19" x14ac:dyDescent="0.2">
      <c r="R192" s="114">
        <f>_xll.qlCalendarAdvance(Calendar,R191,"1D","f")</f>
        <v>42866</v>
      </c>
      <c r="S192" s="236">
        <f>_xll.qlInterpolationInterpolate(B6Minterpolation,R192,TRUE)</f>
        <v>2.2215182962681494E-3</v>
      </c>
    </row>
    <row r="193" spans="18:19" x14ac:dyDescent="0.2">
      <c r="R193" s="114">
        <f>_xll.qlCalendarAdvance(Calendar,R192,"1D","f")</f>
        <v>42867</v>
      </c>
      <c r="S193" s="236">
        <f>_xll.qlInterpolationInterpolate(B6Minterpolation,R193,TRUE)</f>
        <v>2.2231293630675096E-3</v>
      </c>
    </row>
    <row r="194" spans="18:19" x14ac:dyDescent="0.2">
      <c r="R194" s="114">
        <f>_xll.qlCalendarAdvance(Calendar,R193,"1D","f")</f>
        <v>42870</v>
      </c>
      <c r="S194" s="236">
        <f>_xll.qlInterpolationInterpolate(B6Minterpolation,R194,TRUE)</f>
        <v>2.2280239350479895E-3</v>
      </c>
    </row>
    <row r="195" spans="18:19" x14ac:dyDescent="0.2">
      <c r="R195" s="114">
        <f>_xll.qlCalendarAdvance(Calendar,R194,"1D","f")</f>
        <v>42871</v>
      </c>
      <c r="S195" s="236">
        <f>_xll.qlInterpolationInterpolate(B6Minterpolation,R195,TRUE)</f>
        <v>2.2296759718268707E-3</v>
      </c>
    </row>
    <row r="196" spans="18:19" x14ac:dyDescent="0.2">
      <c r="R196" s="114">
        <f>_xll.qlCalendarAdvance(Calendar,R195,"1D","f")</f>
        <v>42872</v>
      </c>
      <c r="S196" s="236">
        <f>_xll.qlInterpolationInterpolate(B6Minterpolation,R196,TRUE)</f>
        <v>2.2313380832988156E-3</v>
      </c>
    </row>
    <row r="197" spans="18:19" x14ac:dyDescent="0.2">
      <c r="R197" s="114">
        <f>_xll.qlCalendarAdvance(Calendar,R196,"1D","f")</f>
        <v>42873</v>
      </c>
      <c r="S197" s="236">
        <f>_xll.qlInterpolationInterpolate(B6Minterpolation,R197,TRUE)</f>
        <v>2.2330100473166078E-3</v>
      </c>
    </row>
    <row r="198" spans="18:19" x14ac:dyDescent="0.2">
      <c r="R198" s="114">
        <f>_xll.qlCalendarAdvance(Calendar,R197,"1D","f")</f>
        <v>42874</v>
      </c>
      <c r="S198" s="236">
        <f>_xll.qlInterpolationInterpolate(B6Minterpolation,R198,TRUE)</f>
        <v>2.2346916417330296E-3</v>
      </c>
    </row>
    <row r="199" spans="18:19" x14ac:dyDescent="0.2">
      <c r="R199" s="114">
        <f>_xll.qlCalendarAdvance(Calendar,R198,"1D","f")</f>
        <v>42877</v>
      </c>
      <c r="S199" s="236">
        <f>_xll.qlInterpolationInterpolate(B6Minterpolation,R199,TRUE)</f>
        <v>2.2397919859019058E-3</v>
      </c>
    </row>
    <row r="200" spans="18:19" x14ac:dyDescent="0.2">
      <c r="R200" s="114">
        <f>_xll.qlCalendarAdvance(Calendar,R199,"1D","f")</f>
        <v>42878</v>
      </c>
      <c r="S200" s="236">
        <f>_xll.qlInterpolationInterpolate(B6Minterpolation,R200,TRUE)</f>
        <v>2.2415098804406779E-3</v>
      </c>
    </row>
    <row r="201" spans="18:19" x14ac:dyDescent="0.2">
      <c r="R201" s="114">
        <f>_xll.qlCalendarAdvance(Calendar,R200,"1D","f")</f>
        <v>42879</v>
      </c>
      <c r="S201" s="236">
        <f>_xll.qlInterpolationInterpolate(B6Minterpolation,R201,TRUE)</f>
        <v>2.2432362946419953E-3</v>
      </c>
    </row>
    <row r="202" spans="18:19" x14ac:dyDescent="0.2">
      <c r="R202" s="114">
        <f>_xll.qlCalendarAdvance(Calendar,R201,"1D","f")</f>
        <v>42880</v>
      </c>
      <c r="S202" s="236">
        <f>_xll.qlInterpolationInterpolate(B6Minterpolation,R202,TRUE)</f>
        <v>2.2449710063586407E-3</v>
      </c>
    </row>
    <row r="203" spans="18:19" x14ac:dyDescent="0.2">
      <c r="R203" s="114">
        <f>_xll.qlCalendarAdvance(Calendar,R202,"1D","f")</f>
        <v>42881</v>
      </c>
      <c r="S203" s="236">
        <f>_xll.qlInterpolationInterpolate(B6Minterpolation,R203,TRUE)</f>
        <v>2.2467137934433974E-3</v>
      </c>
    </row>
    <row r="204" spans="18:19" x14ac:dyDescent="0.2">
      <c r="R204" s="114">
        <f>_xll.qlCalendarAdvance(Calendar,R203,"1D","f")</f>
        <v>42884</v>
      </c>
      <c r="S204" s="236">
        <f>_xll.qlInterpolationInterpolate(B6Minterpolation,R204,TRUE)</f>
        <v>2.251988385434165E-3</v>
      </c>
    </row>
    <row r="205" spans="18:19" x14ac:dyDescent="0.2">
      <c r="R205" s="114">
        <f>_xll.qlCalendarAdvance(Calendar,R204,"1D","f")</f>
        <v>42885</v>
      </c>
      <c r="S205" s="236">
        <f>_xll.qlInterpolationInterpolate(B6Minterpolation,R205,TRUE)</f>
        <v>2.2537612525191969E-3</v>
      </c>
    </row>
    <row r="206" spans="18:19" x14ac:dyDescent="0.2">
      <c r="R206" s="114">
        <f>_xll.qlCalendarAdvance(Calendar,R205,"1D","f")</f>
        <v>42886</v>
      </c>
      <c r="S206" s="236">
        <f>_xll.qlInterpolationInterpolate(B6Minterpolation,R206,TRUE)</f>
        <v>2.2555410842362554E-3</v>
      </c>
    </row>
    <row r="207" spans="18:19" x14ac:dyDescent="0.2">
      <c r="R207" s="114">
        <f>_xll.qlCalendarAdvance(Calendar,R206,"1D","f")</f>
        <v>42887</v>
      </c>
      <c r="S207" s="236">
        <f>_xll.qlInterpolationInterpolate(B6Minterpolation,R207,TRUE)</f>
        <v>2.257327658438123E-3</v>
      </c>
    </row>
    <row r="208" spans="18:19" x14ac:dyDescent="0.2">
      <c r="R208" s="114">
        <f>_xll.qlCalendarAdvance(Calendar,R207,"1D","f")</f>
        <v>42888</v>
      </c>
      <c r="S208" s="236">
        <f>_xll.qlInterpolationInterpolate(B6Minterpolation,R208,TRUE)</f>
        <v>2.2591207529775829E-3</v>
      </c>
    </row>
    <row r="209" spans="18:19" x14ac:dyDescent="0.2">
      <c r="R209" s="114">
        <f>_xll.qlCalendarAdvance(Calendar,R208,"1D","f")</f>
        <v>42891</v>
      </c>
      <c r="S209" s="236">
        <f>_xll.qlInterpolationInterpolate(B6Minterpolation,R209,TRUE)</f>
        <v>2.2645369371493483E-3</v>
      </c>
    </row>
    <row r="210" spans="18:19" x14ac:dyDescent="0.2">
      <c r="R210" s="114">
        <f>_xll.qlCalendarAdvance(Calendar,R209,"1D","f")</f>
        <v>42892</v>
      </c>
      <c r="S210" s="236">
        <f>_xll.qlInterpolationInterpolate(B6Minterpolation,R210,TRUE)</f>
        <v>2.2663538915670082E-3</v>
      </c>
    </row>
    <row r="211" spans="18:19" x14ac:dyDescent="0.2">
      <c r="R211" s="114">
        <f>_xll.qlCalendarAdvance(Calendar,R210,"1D","f")</f>
        <v>42893</v>
      </c>
      <c r="S211" s="236">
        <f>_xll.qlInterpolationInterpolate(B6Minterpolation,R211,TRUE)</f>
        <v>2.2681762555861761E-3</v>
      </c>
    </row>
    <row r="212" spans="18:19" x14ac:dyDescent="0.2">
      <c r="R212" s="114">
        <f>_xll.qlCalendarAdvance(Calendar,R211,"1D","f")</f>
        <v>42894</v>
      </c>
      <c r="S212" s="236">
        <f>_xll.qlInterpolationInterpolate(B6Minterpolation,R212,TRUE)</f>
        <v>2.2700038070596344E-3</v>
      </c>
    </row>
    <row r="213" spans="18:19" x14ac:dyDescent="0.2">
      <c r="R213" s="114">
        <f>_xll.qlCalendarAdvance(Calendar,R212,"1D","f")</f>
        <v>42895</v>
      </c>
      <c r="S213" s="236">
        <f>_xll.qlInterpolationInterpolate(B6Minterpolation,R213,TRUE)</f>
        <v>2.2718363238401667E-3</v>
      </c>
    </row>
    <row r="214" spans="18:19" x14ac:dyDescent="0.2">
      <c r="R214" s="114">
        <f>_xll.qlCalendarAdvance(Calendar,R213,"1D","f")</f>
        <v>42898</v>
      </c>
      <c r="S214" s="236">
        <f>_xll.qlInterpolationInterpolate(B6Minterpolation,R214,TRUE)</f>
        <v>2.2773614445520348E-3</v>
      </c>
    </row>
    <row r="215" spans="18:19" x14ac:dyDescent="0.2">
      <c r="R215" s="114">
        <f>_xll.qlCalendarAdvance(Calendar,R214,"1D","f")</f>
        <v>42899</v>
      </c>
      <c r="S215" s="236">
        <f>_xll.qlInterpolationInterpolate(B6Minterpolation,R215,TRUE)</f>
        <v>2.279211601088692E-3</v>
      </c>
    </row>
    <row r="216" spans="18:19" x14ac:dyDescent="0.2">
      <c r="R216" s="114">
        <f>_xll.qlCalendarAdvance(Calendar,R215,"1D","f")</f>
        <v>42900</v>
      </c>
      <c r="S216" s="236">
        <f>_xll.qlInterpolationInterpolate(B6Minterpolation,R216,TRUE)</f>
        <v>2.281065612196338E-3</v>
      </c>
    </row>
    <row r="217" spans="18:19" x14ac:dyDescent="0.2">
      <c r="R217" s="114">
        <f>_xll.qlCalendarAdvance(Calendar,R216,"1D","f")</f>
        <v>42901</v>
      </c>
      <c r="S217" s="236">
        <f>_xll.qlInterpolationInterpolate(B6Minterpolation,R217,TRUE)</f>
        <v>2.2829232557277559E-3</v>
      </c>
    </row>
    <row r="218" spans="18:19" x14ac:dyDescent="0.2">
      <c r="R218" s="114">
        <f>_xll.qlCalendarAdvance(Calendar,R217,"1D","f")</f>
        <v>42902</v>
      </c>
      <c r="S218" s="236">
        <f>_xll.qlInterpolationInterpolate(B6Minterpolation,R218,TRUE)</f>
        <v>2.2847843095357284E-3</v>
      </c>
    </row>
    <row r="219" spans="18:19" x14ac:dyDescent="0.2">
      <c r="R219" s="114">
        <f>_xll.qlCalendarAdvance(Calendar,R218,"1D","f")</f>
        <v>42905</v>
      </c>
      <c r="S219" s="236">
        <f>_xll.qlInterpolationInterpolate(B6Minterpolation,R219,TRUE)</f>
        <v>2.2903857111468062E-3</v>
      </c>
    </row>
    <row r="220" spans="18:19" x14ac:dyDescent="0.2">
      <c r="R220" s="114">
        <f>_xll.qlCalendarAdvance(Calendar,R219,"1D","f")</f>
        <v>42906</v>
      </c>
      <c r="S220" s="236">
        <f>_xll.qlInterpolationInterpolate(B6Minterpolation,R220,TRUE)</f>
        <v>2.2922581845888287E-3</v>
      </c>
    </row>
    <row r="221" spans="18:19" x14ac:dyDescent="0.2">
      <c r="R221" s="114">
        <f>_xll.qlCalendarAdvance(Calendar,R220,"1D","f")</f>
        <v>42907</v>
      </c>
      <c r="S221" s="236">
        <f>_xll.qlInterpolationInterpolate(B6Minterpolation,R221,TRUE)</f>
        <v>2.2941329575713212E-3</v>
      </c>
    </row>
    <row r="222" spans="18:19" x14ac:dyDescent="0.2">
      <c r="R222" s="114">
        <f>_xll.qlCalendarAdvance(Calendar,R221,"1D","f")</f>
        <v>42908</v>
      </c>
      <c r="S222" s="236">
        <f>_xll.qlInterpolationInterpolate(B6Minterpolation,R222,TRUE)</f>
        <v>2.2960098079470672E-3</v>
      </c>
    </row>
    <row r="223" spans="18:19" x14ac:dyDescent="0.2">
      <c r="R223" s="114">
        <f>_xll.qlCalendarAdvance(Calendar,R222,"1D","f")</f>
        <v>42909</v>
      </c>
      <c r="S223" s="236">
        <f>_xll.qlInterpolationInterpolate(B6Minterpolation,R223,TRUE)</f>
        <v>2.297888513568849E-3</v>
      </c>
    </row>
    <row r="224" spans="18:19" x14ac:dyDescent="0.2">
      <c r="R224" s="114">
        <f>_xll.qlCalendarAdvance(Calendar,R223,"1D","f")</f>
        <v>42912</v>
      </c>
      <c r="S224" s="236">
        <f>_xll.qlInterpolationInterpolate(B6Minterpolation,R224,TRUE)</f>
        <v>2.3035335404382419E-3</v>
      </c>
    </row>
    <row r="225" spans="18:19" x14ac:dyDescent="0.2">
      <c r="R225" s="114">
        <f>_xll.qlCalendarAdvance(Calendar,R224,"1D","f")</f>
        <v>42913</v>
      </c>
      <c r="S225" s="236">
        <f>_xll.qlInterpolationInterpolate(B6Minterpolation,R225,TRUE)</f>
        <v>2.3054174455719987E-3</v>
      </c>
    </row>
    <row r="226" spans="18:19" x14ac:dyDescent="0.2">
      <c r="R226" s="114">
        <f>_xll.qlCalendarAdvance(Calendar,R225,"1D","f")</f>
        <v>42914</v>
      </c>
      <c r="S226" s="236">
        <f>_xll.qlInterpolationInterpolate(B6Minterpolation,R226,TRUE)</f>
        <v>2.3073020952157066E-3</v>
      </c>
    </row>
    <row r="227" spans="18:19" x14ac:dyDescent="0.2">
      <c r="R227" s="114">
        <f>_xll.qlCalendarAdvance(Calendar,R226,"1D","f")</f>
        <v>42915</v>
      </c>
      <c r="S227" s="236">
        <f>_xll.qlInterpolationInterpolate(B6Minterpolation,R227,TRUE)</f>
        <v>2.3091872672221492E-3</v>
      </c>
    </row>
    <row r="228" spans="18:19" x14ac:dyDescent="0.2">
      <c r="R228" s="114">
        <f>_xll.qlCalendarAdvance(Calendar,R227,"1D","f")</f>
        <v>42916</v>
      </c>
      <c r="S228" s="236">
        <f>_xll.qlInterpolationInterpolate(B6Minterpolation,R228,TRUE)</f>
        <v>2.3110727394441088E-3</v>
      </c>
    </row>
    <row r="229" spans="18:19" x14ac:dyDescent="0.2">
      <c r="R229" s="114">
        <f>_xll.qlCalendarAdvance(Calendar,R228,"1D","f")</f>
        <v>42919</v>
      </c>
      <c r="S229" s="236">
        <f>_xll.qlInterpolationInterpolate(B6Minterpolation,R229,TRUE)</f>
        <v>2.3167287359309226E-3</v>
      </c>
    </row>
    <row r="230" spans="18:19" x14ac:dyDescent="0.2">
      <c r="R230" s="114">
        <f>_xll.qlCalendarAdvance(Calendar,R229,"1D","f")</f>
        <v>42920</v>
      </c>
      <c r="S230" s="236">
        <f>_xll.qlInterpolationInterpolate(B6Minterpolation,R230,TRUE)</f>
        <v>2.3186131875427823E-3</v>
      </c>
    </row>
    <row r="231" spans="18:19" x14ac:dyDescent="0.2">
      <c r="R231" s="114">
        <f>_xll.qlCalendarAdvance(Calendar,R230,"1D","f")</f>
        <v>42921</v>
      </c>
      <c r="S231" s="236">
        <f>_xll.qlInterpolationInterpolate(B6Minterpolation,R231,TRUE)</f>
        <v>2.3204968286340746E-3</v>
      </c>
    </row>
    <row r="232" spans="18:19" x14ac:dyDescent="0.2">
      <c r="R232" s="114">
        <f>_xll.qlCalendarAdvance(Calendar,R231,"1D","f")</f>
        <v>42922</v>
      </c>
      <c r="S232" s="236">
        <f>_xll.qlInterpolationInterpolate(B6Minterpolation,R232,TRUE)</f>
        <v>2.3223794370575822E-3</v>
      </c>
    </row>
    <row r="233" spans="18:19" x14ac:dyDescent="0.2">
      <c r="R233" s="114">
        <f>_xll.qlCalendarAdvance(Calendar,R232,"1D","f")</f>
        <v>42923</v>
      </c>
      <c r="S233" s="236">
        <f>_xll.qlInterpolationInterpolate(B6Minterpolation,R233,TRUE)</f>
        <v>2.3242607906660885E-3</v>
      </c>
    </row>
    <row r="234" spans="18:19" x14ac:dyDescent="0.2">
      <c r="R234" s="114">
        <f>_xll.qlCalendarAdvance(Calendar,R233,"1D","f")</f>
        <v>42926</v>
      </c>
      <c r="S234" s="236">
        <f>_xll.qlInterpolationInterpolate(B6Minterpolation,R234,TRUE)</f>
        <v>2.3298951011294288E-3</v>
      </c>
    </row>
    <row r="235" spans="18:19" x14ac:dyDescent="0.2">
      <c r="R235" s="114">
        <f>_xll.qlCalendarAdvance(Calendar,R234,"1D","f")</f>
        <v>42927</v>
      </c>
      <c r="S235" s="236">
        <f>_xll.qlInterpolationInterpolate(B6Minterpolation,R235,TRUE)</f>
        <v>2.3317692140057598E-3</v>
      </c>
    </row>
    <row r="236" spans="18:19" x14ac:dyDescent="0.2">
      <c r="R236" s="114">
        <f>_xll.qlCalendarAdvance(Calendar,R235,"1D","f")</f>
        <v>42928</v>
      </c>
      <c r="S236" s="236">
        <f>_xll.qlInterpolationInterpolate(B6Minterpolation,R236,TRUE)</f>
        <v>2.3336409613310045E-3</v>
      </c>
    </row>
    <row r="237" spans="18:19" x14ac:dyDescent="0.2">
      <c r="R237" s="114">
        <f>_xll.qlCalendarAdvance(Calendar,R236,"1D","f")</f>
        <v>42929</v>
      </c>
      <c r="S237" s="236">
        <f>_xll.qlInterpolationInterpolate(B6Minterpolation,R237,TRUE)</f>
        <v>2.3355101209579462E-3</v>
      </c>
    </row>
    <row r="238" spans="18:19" x14ac:dyDescent="0.2">
      <c r="R238" s="114">
        <f>_xll.qlCalendarAdvance(Calendar,R237,"1D","f")</f>
        <v>42930</v>
      </c>
      <c r="S238" s="236">
        <f>_xll.qlInterpolationInterpolate(B6Minterpolation,R238,TRUE)</f>
        <v>2.3373764707393676E-3</v>
      </c>
    </row>
    <row r="239" spans="18:19" x14ac:dyDescent="0.2">
      <c r="R239" s="114">
        <f>_xll.qlCalendarAdvance(Calendar,R238,"1D","f")</f>
        <v>42933</v>
      </c>
      <c r="S239" s="236">
        <f>_xll.qlInterpolationInterpolate(B6Minterpolation,R239,TRUE)</f>
        <v>2.3429564395383408E-3</v>
      </c>
    </row>
    <row r="240" spans="18:19" x14ac:dyDescent="0.2">
      <c r="R240" s="114">
        <f>_xll.qlCalendarAdvance(Calendar,R239,"1D","f")</f>
        <v>42934</v>
      </c>
      <c r="S240" s="236">
        <f>_xll.qlInterpolationInterpolate(B6Minterpolation,R240,TRUE)</f>
        <v>2.344809328465512E-3</v>
      </c>
    </row>
    <row r="241" spans="18:19" x14ac:dyDescent="0.2">
      <c r="R241" s="114">
        <f>_xll.qlCalendarAdvance(Calendar,R240,"1D","f")</f>
        <v>42935</v>
      </c>
      <c r="S241" s="236">
        <f>_xll.qlInterpolationInterpolate(B6Minterpolation,R241,TRUE)</f>
        <v>2.346658296811078E-3</v>
      </c>
    </row>
    <row r="242" spans="18:19" x14ac:dyDescent="0.2">
      <c r="R242" s="114">
        <f>_xll.qlCalendarAdvance(Calendar,R241,"1D","f")</f>
        <v>42936</v>
      </c>
      <c r="S242" s="236">
        <f>_xll.qlInterpolationInterpolate(B6Minterpolation,R242,TRUE)</f>
        <v>2.3485031224278218E-3</v>
      </c>
    </row>
    <row r="243" spans="18:19" x14ac:dyDescent="0.2">
      <c r="R243" s="114">
        <f>_xll.qlCalendarAdvance(Calendar,R242,"1D","f")</f>
        <v>42937</v>
      </c>
      <c r="S243" s="236">
        <f>_xll.qlInterpolationInterpolate(B6Minterpolation,R243,TRUE)</f>
        <v>2.3503435831685273E-3</v>
      </c>
    </row>
    <row r="244" spans="18:19" x14ac:dyDescent="0.2">
      <c r="R244" s="114">
        <f>_xll.qlCalendarAdvance(Calendar,R243,"1D","f")</f>
        <v>42940</v>
      </c>
      <c r="S244" s="236">
        <f>_xll.qlInterpolationInterpolate(B6Minterpolation,R244,TRUE)</f>
        <v>2.3558365546622389E-3</v>
      </c>
    </row>
    <row r="245" spans="18:19" x14ac:dyDescent="0.2">
      <c r="R245" s="114">
        <f>_xll.qlCalendarAdvance(Calendar,R244,"1D","f")</f>
        <v>42941</v>
      </c>
      <c r="S245" s="236">
        <f>_xll.qlInterpolationInterpolate(B6Minterpolation,R245,TRUE)</f>
        <v>2.3576573344266188E-3</v>
      </c>
    </row>
    <row r="246" spans="18:19" x14ac:dyDescent="0.2">
      <c r="R246" s="114">
        <f>_xll.qlCalendarAdvance(Calendar,R245,"1D","f")</f>
        <v>42942</v>
      </c>
      <c r="S246" s="236">
        <f>_xll.qlInterpolationInterpolate(B6Minterpolation,R246,TRUE)</f>
        <v>2.3594726385788747E-3</v>
      </c>
    </row>
    <row r="247" spans="18:19" x14ac:dyDescent="0.2">
      <c r="R247" s="114">
        <f>_xll.qlCalendarAdvance(Calendar,R246,"1D","f")</f>
        <v>42943</v>
      </c>
      <c r="S247" s="236">
        <f>_xll.qlInterpolationInterpolate(B6Minterpolation,R247,TRUE)</f>
        <v>2.36128224497179E-3</v>
      </c>
    </row>
    <row r="248" spans="18:19" x14ac:dyDescent="0.2">
      <c r="R248" s="114">
        <f>_xll.qlCalendarAdvance(Calendar,R247,"1D","f")</f>
        <v>42944</v>
      </c>
      <c r="S248" s="236">
        <f>_xll.qlInterpolationInterpolate(B6Minterpolation,R248,TRUE)</f>
        <v>2.3630859314581472E-3</v>
      </c>
    </row>
    <row r="249" spans="18:19" x14ac:dyDescent="0.2">
      <c r="R249" s="114">
        <f>_xll.qlCalendarAdvance(Calendar,R248,"1D","f")</f>
        <v>42947</v>
      </c>
      <c r="S249" s="236">
        <f>_xll.qlInterpolationInterpolate(B6Minterpolation,R249,TRUE)</f>
        <v>2.3684592500057039E-3</v>
      </c>
    </row>
    <row r="250" spans="18:19" x14ac:dyDescent="0.2">
      <c r="R250" s="114">
        <f>_xll.qlCalendarAdvance(Calendar,R249,"1D","f")</f>
        <v>42948</v>
      </c>
      <c r="S250" s="236">
        <f>_xll.qlInterpolationInterpolate(B6Minterpolation,R250,TRUE)</f>
        <v>2.370237035393661E-3</v>
      </c>
    </row>
    <row r="251" spans="18:19" x14ac:dyDescent="0.2">
      <c r="R251" s="114">
        <f>_xll.qlCalendarAdvance(Calendar,R250,"1D","f")</f>
        <v>42949</v>
      </c>
      <c r="S251" s="236">
        <f>_xll.qlInterpolationInterpolate(B6Minterpolation,R251,TRUE)</f>
        <v>2.3720077901389753E-3</v>
      </c>
    </row>
    <row r="252" spans="18:19" x14ac:dyDescent="0.2">
      <c r="R252" s="114">
        <f>_xll.qlCalendarAdvance(Calendar,R251,"1D","f")</f>
        <v>42950</v>
      </c>
      <c r="S252" s="236">
        <f>_xll.qlInterpolationInterpolate(B6Minterpolation,R252,TRUE)</f>
        <v>2.37377129209443E-3</v>
      </c>
    </row>
    <row r="253" spans="18:19" x14ac:dyDescent="0.2">
      <c r="R253" s="114">
        <f>_xll.qlCalendarAdvance(Calendar,R252,"1D","f")</f>
        <v>42951</v>
      </c>
      <c r="S253" s="236">
        <f>_xll.qlInterpolationInterpolate(B6Minterpolation,R253,TRUE)</f>
        <v>2.3755273191128083E-3</v>
      </c>
    </row>
    <row r="254" spans="18:19" x14ac:dyDescent="0.2">
      <c r="R254" s="114">
        <f>_xll.qlCalendarAdvance(Calendar,R253,"1D","f")</f>
        <v>42954</v>
      </c>
      <c r="S254" s="236">
        <f>_xll.qlInterpolationInterpolate(B6Minterpolation,R254,TRUE)</f>
        <v>2.3807483290733153E-3</v>
      </c>
    </row>
    <row r="255" spans="18:19" x14ac:dyDescent="0.2">
      <c r="R255" s="114">
        <f>_xll.qlCalendarAdvance(Calendar,R254,"1D","f")</f>
        <v>42955</v>
      </c>
      <c r="S255" s="236">
        <f>_xll.qlInterpolationInterpolate(B6Minterpolation,R255,TRUE)</f>
        <v>2.382472234871218E-3</v>
      </c>
    </row>
    <row r="256" spans="18:19" x14ac:dyDescent="0.2">
      <c r="R256" s="114">
        <f>_xll.qlCalendarAdvance(Calendar,R255,"1D","f")</f>
        <v>42956</v>
      </c>
      <c r="S256" s="236">
        <f>_xll.qlInterpolationInterpolate(B6Minterpolation,R256,TRUE)</f>
        <v>2.3841875549959596E-3</v>
      </c>
    </row>
    <row r="257" spans="18:19" x14ac:dyDescent="0.2">
      <c r="R257" s="114">
        <f>_xll.qlCalendarAdvance(Calendar,R256,"1D","f")</f>
        <v>42957</v>
      </c>
      <c r="S257" s="236">
        <f>_xll.qlInterpolationInterpolate(B6Minterpolation,R257,TRUE)</f>
        <v>2.3858940673003232E-3</v>
      </c>
    </row>
    <row r="258" spans="18:19" x14ac:dyDescent="0.2">
      <c r="R258" s="114">
        <f>_xll.qlCalendarAdvance(Calendar,R257,"1D","f")</f>
        <v>42958</v>
      </c>
      <c r="S258" s="236">
        <f>_xll.qlInterpolationInterpolate(B6Minterpolation,R258,TRUE)</f>
        <v>2.3875915496370912E-3</v>
      </c>
    </row>
    <row r="259" spans="18:19" x14ac:dyDescent="0.2">
      <c r="R259" s="114">
        <f>_xll.qlCalendarAdvance(Calendar,R258,"1D","f")</f>
        <v>42961</v>
      </c>
      <c r="S259" s="236">
        <f>_xll.qlInterpolationInterpolate(B6Minterpolation,R259,TRUE)</f>
        <v>2.3926275953696542E-3</v>
      </c>
    </row>
    <row r="260" spans="18:19" x14ac:dyDescent="0.2">
      <c r="R260" s="114">
        <f>_xll.qlCalendarAdvance(Calendar,R259,"1D","f")</f>
        <v>42962</v>
      </c>
      <c r="S260" s="236">
        <f>_xll.qlInterpolationInterpolate(B6Minterpolation,R260,TRUE)</f>
        <v>2.3942867363638716E-3</v>
      </c>
    </row>
    <row r="261" spans="18:19" x14ac:dyDescent="0.2">
      <c r="R261" s="114">
        <f>_xll.qlCalendarAdvance(Calendar,R260,"1D","f")</f>
        <v>42963</v>
      </c>
      <c r="S261" s="236">
        <f>_xll.qlInterpolationInterpolate(B6Minterpolation,R261,TRUE)</f>
        <v>2.395935782864365E-3</v>
      </c>
    </row>
    <row r="262" spans="18:19" x14ac:dyDescent="0.2">
      <c r="R262" s="118">
        <f>_xll.qlCalendarAdvance(Calendar,R261,"1D","f")</f>
        <v>42964</v>
      </c>
      <c r="S262" s="238">
        <f>_xll.qlInterpolationInterpolate(B6Minterpolation,R262,TRUE)</f>
        <v>2.3975747437736984E-3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ColWidth="9.28515625" defaultRowHeight="10.9" outlineLevelRow="1" outlineLevelCol="1" x14ac:dyDescent="0.2"/>
  <cols>
    <col min="1" max="1" width="3.140625" style="60" customWidth="1"/>
    <col min="2" max="2" width="2.28515625" style="60" bestFit="1" customWidth="1"/>
    <col min="3" max="3" width="3.140625" style="60" customWidth="1"/>
    <col min="4" max="4" width="30.85546875" style="60" customWidth="1"/>
    <col min="5" max="6" width="20.140625" style="60" bestFit="1" customWidth="1"/>
    <col min="7" max="7" width="8.140625" style="60" bestFit="1" customWidth="1"/>
    <col min="8" max="8" width="13" style="60" customWidth="1"/>
    <col min="9" max="10" width="14.140625" style="60" hidden="1" customWidth="1" outlineLevel="1"/>
    <col min="11" max="11" width="10.42578125" style="60" bestFit="1" customWidth="1" collapsed="1"/>
    <col min="12" max="12" width="9.28515625" style="60" bestFit="1" customWidth="1"/>
    <col min="13" max="13" width="10.28515625" style="60" customWidth="1"/>
    <col min="14" max="14" width="9.28515625" style="60" bestFit="1" customWidth="1"/>
    <col min="15" max="15" width="7" style="60" bestFit="1" customWidth="1"/>
    <col min="16" max="16" width="9.28515625" style="60" bestFit="1" customWidth="1"/>
    <col min="17" max="17" width="11.28515625" style="60" customWidth="1"/>
    <col min="18" max="18" width="20.140625" style="60" bestFit="1" customWidth="1"/>
    <col min="19" max="19" width="9.28515625" style="60" bestFit="1" customWidth="1"/>
    <col min="20" max="16384" width="9.285156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_xll.qlInterpolation(,interpolator12M,_xll.ohFilter(E3:E15,M3:M15),_xll.ohFilter(L3:L15,M3:M15))</f>
        <v>obj_005a9#0199</v>
      </c>
    </row>
    <row r="2" spans="1:19" ht="26.3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12M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42597</v>
      </c>
      <c r="F3" s="245">
        <f>_xll.qlCalendarAdvance(Calendar,E3,$F$1,"mf",,Trigger)</f>
        <v>42962</v>
      </c>
      <c r="G3" s="95">
        <f>_xll.qlDayCounterYearFraction(DayCounter,E3,F3,,,Trigger)</f>
        <v>1.0138888888888888</v>
      </c>
      <c r="H3" s="246">
        <f>_xll.qlQuoteValue(D3,LastFixingsTrigger)</f>
        <v>-4.8999999999999998E-4</v>
      </c>
      <c r="I3" s="247">
        <f>_xll.qlYieldTSDiscount(Discounting,E3,,AllTriggers)</f>
        <v>1.0000411124843798</v>
      </c>
      <c r="J3" s="247">
        <f>_xll.qlYieldTSDiscount(Discounting,F3,,AllTriggers)</f>
        <v>1.00414462154005</v>
      </c>
      <c r="K3" s="246">
        <f>(I3/J3-1)/G3</f>
        <v>-4.0305913272189282E-3</v>
      </c>
      <c r="L3" s="246">
        <f>H3-K3</f>
        <v>3.5405913272189282E-3</v>
      </c>
      <c r="M3" s="233" t="b">
        <v>0</v>
      </c>
      <c r="N3" s="239">
        <f>_xll.qlInterpolationInterpolate($N$1,E3,TRUE)</f>
        <v>3.568453371253593E-3</v>
      </c>
      <c r="O3" s="240">
        <f>(L3-N3)*10000</f>
        <v>-0.27862044034664829</v>
      </c>
      <c r="P3" s="274">
        <f t="shared" ref="P3:P15" si="0">LN((1+H3*G3)/(1+K3*G3))</f>
        <v>3.5980156110079087E-3</v>
      </c>
      <c r="R3" s="109">
        <f>E3</f>
        <v>42597</v>
      </c>
      <c r="S3" s="235">
        <f>_xll.qlInterpolationInterpolate(B12Minterpolation,R3,TRUE)</f>
        <v>3.568453371253593E-3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42628</v>
      </c>
      <c r="F4" s="114">
        <f>_xll.qlCalendarAdvance(Calendar,E4,$F$1,"mf",,Trigger)</f>
        <v>42993</v>
      </c>
      <c r="G4" s="100">
        <f>_xll.qlDayCounterYearFraction(DayCounter,E4,F4,,,Trigger)</f>
        <v>1.0138888888888888</v>
      </c>
      <c r="H4" s="112">
        <f>_xll.qlQuoteValue(D4,AllTriggers)</f>
        <v>-5.5000000000000003E-4</v>
      </c>
      <c r="I4" s="111">
        <f>_xll.qlYieldTSDiscount(Discounting,E4,,AllTriggers)</f>
        <v>1.0003296798100809</v>
      </c>
      <c r="J4" s="111">
        <f>_xll.qlYieldTSDiscount(Discounting,F4,,AllTriggers)</f>
        <v>1.0045419956770327</v>
      </c>
      <c r="K4" s="112">
        <f t="shared" ref="K4:K15" si="2">(I4/J4-1)/G4</f>
        <v>-4.1358279969869894E-3</v>
      </c>
      <c r="L4" s="125">
        <f t="shared" ref="L4:L15" si="3">H4-K4</f>
        <v>3.5858279969869893E-3</v>
      </c>
      <c r="M4" s="50" t="b">
        <v>1</v>
      </c>
      <c r="N4" s="112">
        <f>_xll.qlInterpolationInterpolate($N$1,E4,TRUE)</f>
        <v>3.5858279969869893E-3</v>
      </c>
      <c r="O4" s="242">
        <f t="shared" ref="O4:O15" si="4">(L4-N4)*10000</f>
        <v>0</v>
      </c>
      <c r="P4" s="237">
        <f t="shared" si="0"/>
        <v>3.6442920371166365E-3</v>
      </c>
      <c r="R4" s="114">
        <f>_xll.qlCalendarAdvance(Calendar,R3,"1D","f")</f>
        <v>42598</v>
      </c>
      <c r="S4" s="236">
        <f>_xll.qlInterpolationInterpolate(B12Minterpolation,R4,TRUE)</f>
        <v>3.5693475946064024E-3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42660</v>
      </c>
      <c r="F5" s="114">
        <f>_xll.qlCalendarAdvance(Calendar,E5,$F$1,"mf",,Trigger)</f>
        <v>43025</v>
      </c>
      <c r="G5" s="100">
        <f>_xll.qlDayCounterYearFraction(DayCounter,E5,F5,,,Trigger)</f>
        <v>1.0138888888888888</v>
      </c>
      <c r="H5" s="112">
        <f>_xll.qlQuoteValue(D5,AllTriggers)</f>
        <v>-6.3000000000000003E-4</v>
      </c>
      <c r="I5" s="115">
        <f>_xll.qlYieldTSDiscount(Discounting,E5,,AllTriggers)</f>
        <v>1.0006452520553082</v>
      </c>
      <c r="J5" s="115">
        <f>_xll.qlYieldTSDiscount(Discounting,F5,,AllTriggers)</f>
        <v>1.0049594809403375</v>
      </c>
      <c r="K5" s="112">
        <f t="shared" si="2"/>
        <v>-4.2341307683623867E-3</v>
      </c>
      <c r="L5" s="112">
        <f t="shared" si="3"/>
        <v>3.6041307683623868E-3</v>
      </c>
      <c r="M5" s="50" t="b">
        <v>1</v>
      </c>
      <c r="N5" s="112">
        <f>_xll.qlInterpolationInterpolate($N$1,E5,TRUE)</f>
        <v>3.6041307683623868E-3</v>
      </c>
      <c r="O5" s="242">
        <f t="shared" si="4"/>
        <v>0</v>
      </c>
      <c r="P5" s="237">
        <f t="shared" si="0"/>
        <v>3.6632251685658739E-3</v>
      </c>
      <c r="R5" s="114">
        <f>_xll.qlCalendarAdvance(Calendar,R4,"1D","f")</f>
        <v>42599</v>
      </c>
      <c r="S5" s="236">
        <f>_xll.qlInterpolationInterpolate(B12Minterpolation,R5,TRUE)</f>
        <v>3.5702089899374125E-3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42689</v>
      </c>
      <c r="F6" s="114">
        <f>_xll.qlCalendarAdvance(Calendar,E6,$F$1,"mf",,Trigger)</f>
        <v>43054</v>
      </c>
      <c r="G6" s="100">
        <f>_xll.qlDayCounterYearFraction(DayCounter,E6,F6,,,Trigger)</f>
        <v>1.0138888888888888</v>
      </c>
      <c r="H6" s="112">
        <f>_xll.qlQuoteValue(D6,AllTriggers)</f>
        <v>-6.9000000000000008E-4</v>
      </c>
      <c r="I6" s="115">
        <f>_xll.qlYieldTSDiscount(Discounting,E6,,AllTriggers)</f>
        <v>1.0009346411509898</v>
      </c>
      <c r="J6" s="115">
        <f>_xll.qlYieldTSDiscount(Discounting,F6,,AllTriggers)</f>
        <v>1.0053455413059751</v>
      </c>
      <c r="K6" s="112">
        <f t="shared" si="2"/>
        <v>-4.3273448644727298E-3</v>
      </c>
      <c r="L6" s="112">
        <f t="shared" si="3"/>
        <v>3.6373448644727298E-3</v>
      </c>
      <c r="M6" s="50" t="b">
        <v>1</v>
      </c>
      <c r="N6" s="112">
        <f>_xll.qlInterpolationInterpolate($N$1,E6,TRUE)</f>
        <v>3.6373448644727298E-3</v>
      </c>
      <c r="O6" s="242">
        <f t="shared" si="4"/>
        <v>0</v>
      </c>
      <c r="P6" s="237">
        <f t="shared" si="0"/>
        <v>3.6972718108784688E-3</v>
      </c>
      <c r="R6" s="114">
        <f>_xll.qlCalendarAdvance(Calendar,R5,"1D","f")</f>
        <v>42600</v>
      </c>
      <c r="S6" s="236">
        <f>_xll.qlInterpolationInterpolate(B12Minterpolation,R6,TRUE)</f>
        <v>3.5710386515140167E-3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42719</v>
      </c>
      <c r="F7" s="114">
        <f>_xll.qlCalendarAdvance(Calendar,E7,$F$1,"mf",,Trigger)</f>
        <v>43084</v>
      </c>
      <c r="G7" s="100">
        <f>_xll.qlDayCounterYearFraction(DayCounter,E7,F7,,,Trigger)</f>
        <v>1.0138888888888888</v>
      </c>
      <c r="H7" s="112">
        <f>_xll.qlQuoteValue(D7,AllTriggers)</f>
        <v>-7.6000000000000015E-4</v>
      </c>
      <c r="I7" s="115">
        <f>_xll.qlYieldTSDiscount(Discounting,E7,,AllTriggers)</f>
        <v>1.001244116272787</v>
      </c>
      <c r="J7" s="115">
        <f>_xll.qlYieldTSDiscount(Discounting,F7,,AllTriggers)</f>
        <v>1.0057536293475404</v>
      </c>
      <c r="K7" s="112">
        <f t="shared" si="2"/>
        <v>-4.4222946785981978E-3</v>
      </c>
      <c r="L7" s="112">
        <f t="shared" si="3"/>
        <v>3.6622946785981976E-3</v>
      </c>
      <c r="M7" s="50" t="b">
        <v>1</v>
      </c>
      <c r="N7" s="112">
        <f>_xll.qlInterpolationInterpolate($N$1,E7,TRUE)</f>
        <v>3.6622946785981976E-3</v>
      </c>
      <c r="O7" s="242">
        <f t="shared" si="4"/>
        <v>0</v>
      </c>
      <c r="P7" s="237">
        <f t="shared" si="0"/>
        <v>3.7229448518376626E-3</v>
      </c>
      <c r="R7" s="114">
        <f>_xll.qlCalendarAdvance(Calendar,R6,"1D","f")</f>
        <v>42601</v>
      </c>
      <c r="S7" s="236">
        <f>_xll.qlInterpolationInterpolate(B12Minterpolation,R7,TRUE)</f>
        <v>3.5718376736036082E-3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42751</v>
      </c>
      <c r="F8" s="114">
        <f>_xll.qlCalendarAdvance(Calendar,E8,$F$1,"mf",,Trigger)</f>
        <v>43116</v>
      </c>
      <c r="G8" s="100">
        <f>_xll.qlDayCounterYearFraction(DayCounter,E8,F8,,,Trigger)</f>
        <v>1.0138888888888888</v>
      </c>
      <c r="H8" s="112">
        <f>_xll.qlQuoteValue(D8,AllTriggers)</f>
        <v>-8.1999999999999998E-4</v>
      </c>
      <c r="I8" s="115">
        <f>_xll.qlYieldTSDiscount(Discounting,E8,,AllTriggers)</f>
        <v>1.0015953452200712</v>
      </c>
      <c r="J8" s="115">
        <f>_xll.qlYieldTSDiscount(Discounting,F8,,AllTriggers)</f>
        <v>1.0061967484782253</v>
      </c>
      <c r="K8" s="112">
        <f t="shared" si="2"/>
        <v>-4.5104203960838977E-3</v>
      </c>
      <c r="L8" s="112">
        <f t="shared" si="3"/>
        <v>3.6904203960838977E-3</v>
      </c>
      <c r="M8" s="50" t="b">
        <v>1</v>
      </c>
      <c r="N8" s="112">
        <f>_xll.qlInterpolationInterpolate($N$1,E8,TRUE)</f>
        <v>3.6904203960838977E-3</v>
      </c>
      <c r="O8" s="242">
        <f t="shared" si="4"/>
        <v>0</v>
      </c>
      <c r="P8" s="237">
        <f t="shared" si="0"/>
        <v>3.7518188902770913E-3</v>
      </c>
      <c r="R8" s="114">
        <f>_xll.qlCalendarAdvance(Calendar,R7,"1D","f")</f>
        <v>42604</v>
      </c>
      <c r="S8" s="236">
        <f>_xll.qlInterpolationInterpolate(B12Minterpolation,R8,TRUE)</f>
        <v>3.5740618456242415E-3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42781</v>
      </c>
      <c r="F9" s="114">
        <f>_xll.qlCalendarAdvance(Calendar,E9,$F$1,"mf",,Trigger)</f>
        <v>43146</v>
      </c>
      <c r="G9" s="100">
        <f>_xll.qlDayCounterYearFraction(DayCounter,E9,F9,,,Trigger)</f>
        <v>1.0138888888888888</v>
      </c>
      <c r="H9" s="112">
        <f>_xll.qlQuoteValue(D9,AllTriggers)</f>
        <v>-8.699999999999999E-4</v>
      </c>
      <c r="I9" s="115">
        <f>_xll.qlYieldTSDiscount(Discounting,E9,,AllTriggers)</f>
        <v>1.0019389863007946</v>
      </c>
      <c r="J9" s="115">
        <f>_xll.qlYieldTSDiscount(Discounting,F9,,AllTriggers)</f>
        <v>1.0066163925849512</v>
      </c>
      <c r="K9" s="112">
        <f t="shared" si="2"/>
        <v>-4.583009237136189E-3</v>
      </c>
      <c r="L9" s="112">
        <f t="shared" si="3"/>
        <v>3.7130092371361889E-3</v>
      </c>
      <c r="M9" s="50" t="b">
        <v>1</v>
      </c>
      <c r="N9" s="112">
        <f>_xll.qlInterpolationInterpolate($N$1,E9,TRUE)</f>
        <v>3.7130092371361889E-3</v>
      </c>
      <c r="O9" s="242">
        <f t="shared" si="4"/>
        <v>0</v>
      </c>
      <c r="P9" s="237">
        <f t="shared" si="0"/>
        <v>3.7750188397181138E-3</v>
      </c>
      <c r="R9" s="114">
        <f>_xll.qlCalendarAdvance(Calendar,R8,"1D","f")</f>
        <v>42605</v>
      </c>
      <c r="S9" s="236">
        <f>_xll.qlInterpolationInterpolate(B12Minterpolation,R9,TRUE)</f>
        <v>3.5747492524397162E-3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42809</v>
      </c>
      <c r="F10" s="114">
        <f>_xll.qlCalendarAdvance(Calendar,E10,$F$1,"mf",,Trigger)</f>
        <v>43174</v>
      </c>
      <c r="G10" s="100">
        <f>_xll.qlDayCounterYearFraction(DayCounter,E10,F10,,,Trigger)</f>
        <v>1.0138888888888888</v>
      </c>
      <c r="H10" s="112">
        <f>_xll.qlQuoteValue(D10,AllTriggers)</f>
        <v>-8.7999999999999992E-4</v>
      </c>
      <c r="I10" s="115">
        <f>_xll.qlYieldTSDiscount(Discounting,E10,,AllTriggers)</f>
        <v>1.0022647526397575</v>
      </c>
      <c r="J10" s="115">
        <f>_xll.qlYieldTSDiscount(Discounting,F10,,AllTriggers)</f>
        <v>1.0070090553894164</v>
      </c>
      <c r="K10" s="112">
        <f t="shared" si="2"/>
        <v>-4.6467430218132006E-3</v>
      </c>
      <c r="L10" s="112">
        <f t="shared" si="3"/>
        <v>3.7667430218132009E-3</v>
      </c>
      <c r="M10" s="50" t="b">
        <v>1</v>
      </c>
      <c r="N10" s="112">
        <f>_xll.qlInterpolationInterpolate($N$1,E10,TRUE)</f>
        <v>3.7667430218132009E-3</v>
      </c>
      <c r="O10" s="242">
        <f t="shared" si="4"/>
        <v>0</v>
      </c>
      <c r="P10" s="237">
        <f t="shared" si="0"/>
        <v>3.8297936959479097E-3</v>
      </c>
      <c r="R10" s="114">
        <f>_xll.qlCalendarAdvance(Calendar,R9,"1D","f")</f>
        <v>42606</v>
      </c>
      <c r="S10" s="236">
        <f>_xll.qlInterpolationInterpolate(B12Minterpolation,R10,TRUE)</f>
        <v>3.575411491105145E-3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42843</v>
      </c>
      <c r="F11" s="114">
        <f>_xll.qlCalendarAdvance(Calendar,E11,$F$1,"mf",,Trigger)</f>
        <v>43208</v>
      </c>
      <c r="G11" s="100">
        <f>_xll.qlDayCounterYearFraction(DayCounter,E11,F11,,,Trigger)</f>
        <v>1.0138888888888888</v>
      </c>
      <c r="H11" s="112">
        <f>_xll.qlQuoteValue(D11,AllTriggers)</f>
        <v>-8.7999999999999992E-4</v>
      </c>
      <c r="I11" s="115">
        <f>_xll.qlYieldTSDiscount(Discounting,E11,,AllTriggers)</f>
        <v>1.0026707309425424</v>
      </c>
      <c r="J11" s="115">
        <f>_xll.qlYieldTSDiscount(Discounting,F11,,AllTriggers)</f>
        <v>1.0074864318735839</v>
      </c>
      <c r="K11" s="112">
        <f t="shared" si="2"/>
        <v>-4.7144381054381448E-3</v>
      </c>
      <c r="L11" s="112">
        <f t="shared" si="3"/>
        <v>3.8344381054381451E-3</v>
      </c>
      <c r="M11" s="50" t="b">
        <v>1</v>
      </c>
      <c r="N11" s="112">
        <f>_xll.qlInterpolationInterpolate($N$1,E11,TRUE)</f>
        <v>3.8344381054381451E-3</v>
      </c>
      <c r="O11" s="242">
        <f t="shared" si="4"/>
        <v>0</v>
      </c>
      <c r="P11" s="237">
        <f t="shared" si="0"/>
        <v>3.8987562577430558E-3</v>
      </c>
      <c r="R11" s="114">
        <f>_xll.qlCalendarAdvance(Calendar,R10,"1D","f")</f>
        <v>42607</v>
      </c>
      <c r="S11" s="236">
        <f>_xll.qlInterpolationInterpolate(B12Minterpolation,R11,TRUE)</f>
        <v>3.5760496558879212E-3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42870</v>
      </c>
      <c r="F12" s="114">
        <f>_xll.qlCalendarAdvance(Calendar,E12,$F$1,"mf",,Trigger)</f>
        <v>43235</v>
      </c>
      <c r="G12" s="100">
        <f>_xll.qlDayCounterYearFraction(DayCounter,E12,F12,,,Trigger)</f>
        <v>1.0138888888888888</v>
      </c>
      <c r="H12" s="112">
        <f>_xll.qlQuoteValue(D12,AllTriggers)</f>
        <v>-8.7999999999999992E-4</v>
      </c>
      <c r="I12" s="115">
        <f>_xll.qlYieldTSDiscount(Discounting,E12,,AllTriggers)</f>
        <v>1.0029982929192944</v>
      </c>
      <c r="J12" s="115">
        <f>_xll.qlYieldTSDiscount(Discounting,F12,,AllTriggers)</f>
        <v>1.0078661616740383</v>
      </c>
      <c r="K12" s="112">
        <f t="shared" si="2"/>
        <v>-4.7637134807092104E-3</v>
      </c>
      <c r="L12" s="112">
        <f t="shared" si="3"/>
        <v>3.8837134807092107E-3</v>
      </c>
      <c r="M12" s="50" t="b">
        <v>1</v>
      </c>
      <c r="N12" s="112">
        <f>_xll.qlInterpolationInterpolate($N$1,E12,TRUE)</f>
        <v>3.8837134807092107E-3</v>
      </c>
      <c r="O12" s="242">
        <f t="shared" si="4"/>
        <v>0</v>
      </c>
      <c r="P12" s="237">
        <f t="shared" si="0"/>
        <v>3.9489572236717195E-3</v>
      </c>
      <c r="R12" s="114">
        <f>_xll.qlCalendarAdvance(Calendar,R11,"1D","f")</f>
        <v>42608</v>
      </c>
      <c r="S12" s="236">
        <f>_xll.qlInterpolationInterpolate(B12Minterpolation,R12,TRUE)</f>
        <v>3.5766648410554378E-3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42901</v>
      </c>
      <c r="F13" s="114">
        <f>_xll.qlCalendarAdvance(Calendar,E13,$F$1,"mf",,Trigger)</f>
        <v>43266</v>
      </c>
      <c r="G13" s="100">
        <f>_xll.qlDayCounterYearFraction(DayCounter,E13,F13,,,Trigger)</f>
        <v>1.0138888888888888</v>
      </c>
      <c r="H13" s="112">
        <f>_xll.qlQuoteValue(D13,AllTriggers)</f>
        <v>-8.7999999999999992E-4</v>
      </c>
      <c r="I13" s="115">
        <f>_xll.qlYieldTSDiscount(Discounting,E13,,AllTriggers)</f>
        <v>1.0033794201625592</v>
      </c>
      <c r="J13" s="115">
        <f>_xll.qlYieldTSDiscount(Discounting,F13,,AllTriggers)</f>
        <v>1.0083031229054191</v>
      </c>
      <c r="K13" s="112">
        <f t="shared" si="2"/>
        <v>-4.8162647221479758E-3</v>
      </c>
      <c r="L13" s="112">
        <f t="shared" si="3"/>
        <v>3.936264722147976E-3</v>
      </c>
      <c r="M13" s="50" t="b">
        <v>0</v>
      </c>
      <c r="N13" s="112">
        <f>_xll.qlInterpolationInterpolate($N$1,E13,TRUE)</f>
        <v>3.9391443366010425E-3</v>
      </c>
      <c r="O13" s="242">
        <f t="shared" si="4"/>
        <v>-2.879614453066455E-2</v>
      </c>
      <c r="P13" s="237">
        <f t="shared" si="0"/>
        <v>4.0024983669343537E-3</v>
      </c>
      <c r="R13" s="114">
        <f>_xll.qlCalendarAdvance(Calendar,R12,"1D","f")</f>
        <v>42611</v>
      </c>
      <c r="S13" s="236">
        <f>_xll.qlInterpolationInterpolate(B12Minterpolation,R13,TRUE)</f>
        <v>3.5783834615403646E-3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42933</v>
      </c>
      <c r="F14" s="114">
        <f>_xll.qlCalendarAdvance(Calendar,E14,$F$1,"mf",,Trigger)</f>
        <v>43298</v>
      </c>
      <c r="G14" s="100">
        <f>_xll.qlDayCounterYearFraction(DayCounter,E14,F14,,,Trigger)</f>
        <v>1.0138888888888888</v>
      </c>
      <c r="H14" s="112">
        <f>_xll.qlQuoteValue(D14,AllTriggers)</f>
        <v>-8.699999999999999E-4</v>
      </c>
      <c r="I14" s="115">
        <f>_xll.qlYieldTSDiscount(Discounting,E14,,AllTriggers)</f>
        <v>1.0037782583661092</v>
      </c>
      <c r="J14" s="115">
        <f>_xll.qlYieldTSDiscount(Discounting,F14,,AllTriggers)</f>
        <v>1.0087551757221886</v>
      </c>
      <c r="K14" s="112">
        <f t="shared" si="2"/>
        <v>-4.8661365256261382E-3</v>
      </c>
      <c r="L14" s="112">
        <f t="shared" si="3"/>
        <v>3.9961365256261381E-3</v>
      </c>
      <c r="M14" s="50" t="b">
        <v>0</v>
      </c>
      <c r="N14" s="112">
        <f>_xll.qlInterpolationInterpolate($N$1,E14,TRUE)</f>
        <v>3.9959378845884916E-3</v>
      </c>
      <c r="O14" s="242">
        <f t="shared" si="4"/>
        <v>1.9864103764644092E-3</v>
      </c>
      <c r="P14" s="237">
        <f t="shared" si="0"/>
        <v>4.063460142857753E-3</v>
      </c>
      <c r="R14" s="114">
        <f>_xll.qlCalendarAdvance(Calendar,R13,"1D","f")</f>
        <v>42612</v>
      </c>
      <c r="S14" s="236">
        <f>_xll.qlInterpolationInterpolate(B12Minterpolation,R14,TRUE)</f>
        <v>3.5789176709207769E-3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42962</v>
      </c>
      <c r="F15" s="118">
        <f>_xll.qlCalendarAdvance(Calendar,E15,$F$1,"mf",,Trigger)</f>
        <v>43327</v>
      </c>
      <c r="G15" s="105">
        <f>_xll.qlDayCounterYearFraction(DayCounter,E15,F15,,,Trigger)</f>
        <v>1.0138888888888888</v>
      </c>
      <c r="H15" s="121">
        <f>_xll.qlQuoteValue(D15,AllTriggers)</f>
        <v>-8.5999999999999998E-4</v>
      </c>
      <c r="I15" s="119">
        <f>_xll.qlYieldTSDiscount(Discounting,E15,,AllTriggers)</f>
        <v>1.00414462154005</v>
      </c>
      <c r="J15" s="119">
        <f>_xll.qlYieldTSDiscount(Discounting,F15,,AllTriggers)</f>
        <v>1.0091656021941953</v>
      </c>
      <c r="K15" s="121">
        <f t="shared" si="2"/>
        <v>-4.9072224483987072E-3</v>
      </c>
      <c r="L15" s="121">
        <f t="shared" si="3"/>
        <v>4.0472224483987075E-3</v>
      </c>
      <c r="M15" s="55" t="b">
        <v>1</v>
      </c>
      <c r="N15" s="121">
        <f>_xll.qlInterpolationInterpolate($N$1,E15,TRUE)</f>
        <v>4.0472224483987075E-3</v>
      </c>
      <c r="O15" s="243">
        <f t="shared" si="4"/>
        <v>0</v>
      </c>
      <c r="P15" s="275">
        <f t="shared" si="0"/>
        <v>4.1154719092655915E-3</v>
      </c>
      <c r="R15" s="114">
        <f>_xll.qlCalendarAdvance(Calendar,R14,"1D","f")</f>
        <v>42613</v>
      </c>
      <c r="S15" s="236">
        <f>_xll.qlInterpolationInterpolate(B12Minterpolation,R15,TRUE)</f>
        <v>3.5794343720228963E-3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42614</v>
      </c>
      <c r="S16" s="236">
        <f>_xll.qlInterpolationInterpolate(B12Minterpolation,R16,TRUE)</f>
        <v>3.5799346591141156E-3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42615</v>
      </c>
      <c r="S17" s="236">
        <f>_xll.qlInterpolationInterpolate(B12Minterpolation,R17,TRUE)</f>
        <v>3.5804196264618295E-3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42618</v>
      </c>
      <c r="S18" s="236">
        <f>_xll.qlInterpolationInterpolate(B12Minterpolation,R18,TRUE)</f>
        <v>3.5817935527178656E-3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42619</v>
      </c>
      <c r="S19" s="236">
        <f>_xll.qlInterpolationInterpolate(B12Minterpolation,R19,TRUE)</f>
        <v>3.582228183765487E-3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42620</v>
      </c>
      <c r="S20" s="236">
        <f>_xll.qlInterpolationInterpolate(B12Minterpolation,R20,TRUE)</f>
        <v>3.5826529664065689E-3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42621</v>
      </c>
      <c r="S21" s="236">
        <f>_xll.qlInterpolationInterpolate(B12Minterpolation,R21,TRUE)</f>
        <v>3.5830689949085041E-3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42622</v>
      </c>
      <c r="S22" s="236">
        <f>_xll.qlInterpolationInterpolate(B12Minterpolation,R22,TRUE)</f>
        <v>3.5834773635386864E-3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42625</v>
      </c>
      <c r="S23" s="236">
        <f>_xll.qlInterpolationInterpolate(B12Minterpolation,R23,TRUE)</f>
        <v>3.5846674528726475E-3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42626</v>
      </c>
      <c r="S24" s="236">
        <f>_xll.qlInterpolationInterpolate(B12Minterpolation,R24,TRUE)</f>
        <v>3.5850561246897504E-3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42627</v>
      </c>
      <c r="S25" s="236">
        <f>_xll.qlInterpolationInterpolate(B12Minterpolation,R25,TRUE)</f>
        <v>3.5854426079720662E-3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42628</v>
      </c>
      <c r="S26" s="236">
        <f>_xll.qlInterpolationInterpolate(B12Minterpolation,R26,TRUE)</f>
        <v>3.5858279969869893E-3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42629</v>
      </c>
      <c r="S27" s="236">
        <f>_xll.qlInterpolationInterpolate(B12Minterpolation,R27,TRUE)</f>
        <v>3.5862133860019123E-3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42632</v>
      </c>
      <c r="S28" s="236">
        <f>_xll.qlInterpolationInterpolate(B12Minterpolation,R28,TRUE)</f>
        <v>3.5873804957206137E-3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42633</v>
      </c>
      <c r="S29" s="236">
        <f>_xll.qlInterpolationInterpolate(B12Minterpolation,R29,TRUE)</f>
        <v>3.5877768274094695E-3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42634</v>
      </c>
      <c r="S30" s="236">
        <f>_xll.qlInterpolationInterpolate(B12Minterpolation,R30,TRUE)</f>
        <v>3.5881786304352921E-3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42635</v>
      </c>
      <c r="S31" s="236">
        <f>_xll.qlInterpolationInterpolate(B12Minterpolation,R31,TRUE)</f>
        <v>3.5885869990654744E-3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42636</v>
      </c>
      <c r="S32" s="236">
        <f>_xll.qlInterpolationInterpolate(B12Minterpolation,R32,TRUE)</f>
        <v>3.5890030275674096E-3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42639</v>
      </c>
      <c r="S33" s="236">
        <f>_xll.qlInterpolationInterpolate(B12Minterpolation,R33,TRUE)</f>
        <v>3.5903080149776675E-3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42640</v>
      </c>
      <c r="S34" s="236">
        <f>_xll.qlInterpolationInterpolate(B12Minterpolation,R34,TRUE)</f>
        <v>3.5907656256405486E-3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42641</v>
      </c>
      <c r="S35" s="236">
        <f>_xll.qlInterpolationInterpolate(B12Minterpolation,R35,TRUE)</f>
        <v>3.591236367512149E-3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42642</v>
      </c>
      <c r="S36" s="236">
        <f>_xll.qlInterpolationInterpolate(B12Minterpolation,R36,TRUE)</f>
        <v>3.5917213348598629E-3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42643</v>
      </c>
      <c r="S37" s="236">
        <f>_xll.qlInterpolationInterpolate(B12Minterpolation,R37,TRUE)</f>
        <v>3.5922216219510823E-3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42646</v>
      </c>
      <c r="S38" s="236">
        <f>_xll.qlInterpolationInterpolate(B12Minterpolation,R38,TRUE)</f>
        <v>3.5938253443597123E-3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42647</v>
      </c>
      <c r="S39" s="236">
        <f>_xll.qlInterpolationInterpolate(B12Minterpolation,R39,TRUE)</f>
        <v>3.5943978530988902E-3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42648</v>
      </c>
      <c r="S40" s="236">
        <f>_xll.qlInterpolationInterpolate(B12Minterpolation,R40,TRUE)</f>
        <v>3.5949911529185407E-3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42649</v>
      </c>
      <c r="S41" s="236">
        <f>_xll.qlInterpolationInterpolate(B12Minterpolation,R41,TRUE)</f>
        <v>3.5956063380860573E-3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42650</v>
      </c>
      <c r="S42" s="236">
        <f>_xll.qlInterpolationInterpolate(B12Minterpolation,R42,TRUE)</f>
        <v>3.5962445028688336E-3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42653</v>
      </c>
      <c r="S43" s="236">
        <f>_xll.qlInterpolationInterpolate(B12Minterpolation,R43,TRUE)</f>
        <v>3.5983078175826511E-3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42654</v>
      </c>
      <c r="S44" s="236">
        <f>_xll.qlInterpolationInterpolate(B12Minterpolation,R44,TRUE)</f>
        <v>3.5990488435003977E-3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42655</v>
      </c>
      <c r="S45" s="236">
        <f>_xll.qlInterpolationInterpolate(B12Minterpolation,R45,TRUE)</f>
        <v>3.5998183203703703E-3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42656</v>
      </c>
      <c r="S46" s="236">
        <f>_xll.qlInterpolationInterpolate(B12Minterpolation,R46,TRUE)</f>
        <v>3.6006173424599618E-3</v>
      </c>
    </row>
    <row r="47" spans="5:19" ht="11.25" customHeight="1" x14ac:dyDescent="0.2">
      <c r="R47" s="114">
        <f>_xll.qlCalendarAdvance(Calendar,R46,"1D","f")</f>
        <v>42657</v>
      </c>
      <c r="S47" s="236">
        <f>_xll.qlInterpolationInterpolate(B12Minterpolation,R47,TRUE)</f>
        <v>3.601447004036566E-3</v>
      </c>
    </row>
    <row r="48" spans="5:19" ht="11.25" customHeight="1" x14ac:dyDescent="0.2">
      <c r="R48" s="114">
        <f>_xll.qlCalendarAdvance(Calendar,R47,"1D","f")</f>
        <v>42660</v>
      </c>
      <c r="S48" s="236">
        <f>_xll.qlInterpolationInterpolate(B12Minterpolation,R48,TRUE)</f>
        <v>3.6041307683623868E-3</v>
      </c>
    </row>
    <row r="49" spans="18:19" ht="11.25" customHeight="1" x14ac:dyDescent="0.2">
      <c r="R49" s="114">
        <f>_xll.qlCalendarAdvance(Calendar,R48,"1D","f")</f>
        <v>42661</v>
      </c>
      <c r="S49" s="236">
        <f>_xll.qlInterpolationInterpolate(B12Minterpolation,R49,TRUE)</f>
        <v>3.6050933820737366E-3</v>
      </c>
    </row>
    <row r="50" spans="18:19" ht="11.25" customHeight="1" x14ac:dyDescent="0.2">
      <c r="R50" s="114">
        <f>_xll.qlCalendarAdvance(Calendar,R49,"1D","f")</f>
        <v>42662</v>
      </c>
      <c r="S50" s="236">
        <f>_xll.qlInterpolationInterpolate(B12Minterpolation,R50,TRUE)</f>
        <v>3.6060888156856392E-3</v>
      </c>
    </row>
    <row r="51" spans="18:19" ht="11.25" customHeight="1" x14ac:dyDescent="0.2">
      <c r="R51" s="114">
        <f>_xll.qlCalendarAdvance(Calendar,R50,"1D","f")</f>
        <v>42663</v>
      </c>
      <c r="S51" s="236">
        <f>_xll.qlInterpolationInterpolate(B12Minterpolation,R51,TRUE)</f>
        <v>3.6071148725420623E-3</v>
      </c>
    </row>
    <row r="52" spans="18:19" ht="11.25" customHeight="1" x14ac:dyDescent="0.2">
      <c r="R52" s="114">
        <f>_xll.qlCalendarAdvance(Calendar,R51,"1D","f")</f>
        <v>42664</v>
      </c>
      <c r="S52" s="236">
        <f>_xll.qlInterpolationInterpolate(B12Minterpolation,R52,TRUE)</f>
        <v>3.608169355986973E-3</v>
      </c>
    </row>
    <row r="53" spans="18:19" x14ac:dyDescent="0.2">
      <c r="R53" s="114">
        <f>_xll.qlCalendarAdvance(Calendar,R52,"1D","f")</f>
        <v>42667</v>
      </c>
      <c r="S53" s="236">
        <f>_xll.qlInterpolationInterpolate(B12Minterpolation,R53,TRUE)</f>
        <v>3.6114813992923055E-3</v>
      </c>
    </row>
    <row r="54" spans="18:19" x14ac:dyDescent="0.2">
      <c r="R54" s="114">
        <f>_xll.qlCalendarAdvance(Calendar,R53,"1D","f")</f>
        <v>42668</v>
      </c>
      <c r="S54" s="236">
        <f>_xll.qlInterpolationInterpolate(B12Minterpolation,R54,TRUE)</f>
        <v>3.6126276225308409E-3</v>
      </c>
    </row>
    <row r="55" spans="18:19" x14ac:dyDescent="0.2">
      <c r="R55" s="114">
        <f>_xll.qlCalendarAdvance(Calendar,R54,"1D","f")</f>
        <v>42669</v>
      </c>
      <c r="S55" s="236">
        <f>_xll.qlInterpolationInterpolate(B12Minterpolation,R55,TRUE)</f>
        <v>3.6137912890777005E-3</v>
      </c>
    </row>
    <row r="56" spans="18:19" x14ac:dyDescent="0.2">
      <c r="R56" s="114">
        <f>_xll.qlCalendarAdvance(Calendar,R55,"1D","f")</f>
        <v>42670</v>
      </c>
      <c r="S56" s="236">
        <f>_xll.qlInterpolationInterpolate(B12Minterpolation,R56,TRUE)</f>
        <v>3.6149702022768519E-3</v>
      </c>
    </row>
    <row r="57" spans="18:19" x14ac:dyDescent="0.2">
      <c r="R57" s="114">
        <f>_xll.qlCalendarAdvance(Calendar,R56,"1D","f")</f>
        <v>42671</v>
      </c>
      <c r="S57" s="236">
        <f>_xll.qlInterpolationInterpolate(B12Minterpolation,R57,TRUE)</f>
        <v>3.6161621654722622E-3</v>
      </c>
    </row>
    <row r="58" spans="18:19" x14ac:dyDescent="0.2">
      <c r="R58" s="114">
        <f>_xll.qlCalendarAdvance(Calendar,R57,"1D","f")</f>
        <v>42674</v>
      </c>
      <c r="S58" s="236">
        <f>_xll.qlInterpolationInterpolate(B12Minterpolation,R58,TRUE)</f>
        <v>3.619794388475722E-3</v>
      </c>
    </row>
    <row r="59" spans="18:19" x14ac:dyDescent="0.2">
      <c r="R59" s="114">
        <f>_xll.qlCalendarAdvance(Calendar,R58,"1D","f")</f>
        <v>42675</v>
      </c>
      <c r="S59" s="236">
        <f>_xll.qlInterpolationInterpolate(B12Minterpolation,R59,TRUE)</f>
        <v>3.6210165850958428E-3</v>
      </c>
    </row>
    <row r="60" spans="18:19" x14ac:dyDescent="0.2">
      <c r="R60" s="114">
        <f>_xll.qlCalendarAdvance(Calendar,R59,"1D","f")</f>
        <v>42676</v>
      </c>
      <c r="S60" s="236">
        <f>_xll.qlInterpolationInterpolate(B12Minterpolation,R60,TRUE)</f>
        <v>3.6222408484320586E-3</v>
      </c>
    </row>
    <row r="61" spans="18:19" x14ac:dyDescent="0.2">
      <c r="R61" s="114">
        <f>_xll.qlCalendarAdvance(Calendar,R60,"1D","f")</f>
        <v>42677</v>
      </c>
      <c r="S61" s="236">
        <f>_xll.qlInterpolationInterpolate(B12Minterpolation,R61,TRUE)</f>
        <v>3.6234649818283381E-3</v>
      </c>
    </row>
    <row r="62" spans="18:19" x14ac:dyDescent="0.2">
      <c r="R62" s="114">
        <f>_xll.qlCalendarAdvance(Calendar,R61,"1D","f")</f>
        <v>42678</v>
      </c>
      <c r="S62" s="236">
        <f>_xll.qlInterpolationInterpolate(B12Minterpolation,R62,TRUE)</f>
        <v>3.6246867886286483E-3</v>
      </c>
    </row>
    <row r="63" spans="18:19" x14ac:dyDescent="0.2">
      <c r="R63" s="114">
        <f>_xll.qlCalendarAdvance(Calendar,R62,"1D","f")</f>
        <v>42681</v>
      </c>
      <c r="S63" s="236">
        <f>_xll.qlInterpolationInterpolate(B12Minterpolation,R63,TRUE)</f>
        <v>3.6283162828934343E-3</v>
      </c>
    </row>
    <row r="64" spans="18:19" x14ac:dyDescent="0.2">
      <c r="R64" s="114">
        <f>_xll.qlCalendarAdvance(Calendar,R63,"1D","f")</f>
        <v>42682</v>
      </c>
      <c r="S64" s="236">
        <f>_xll.qlInterpolationInterpolate(B12Minterpolation,R64,TRUE)</f>
        <v>3.6295068167495398E-3</v>
      </c>
    </row>
    <row r="65" spans="18:19" x14ac:dyDescent="0.2">
      <c r="R65" s="114">
        <f>_xll.qlCalendarAdvance(Calendar,R64,"1D","f")</f>
        <v>42683</v>
      </c>
      <c r="S65" s="236">
        <f>_xll.qlInterpolationInterpolate(B12Minterpolation,R65,TRUE)</f>
        <v>3.6306840407295121E-3</v>
      </c>
    </row>
    <row r="66" spans="18:19" x14ac:dyDescent="0.2">
      <c r="R66" s="114">
        <f>_xll.qlCalendarAdvance(Calendar,R65,"1D","f")</f>
        <v>42684</v>
      </c>
      <c r="S66" s="236">
        <f>_xll.qlInterpolationInterpolate(B12Minterpolation,R66,TRUE)</f>
        <v>3.6318457581773194E-3</v>
      </c>
    </row>
    <row r="67" spans="18:19" x14ac:dyDescent="0.2">
      <c r="R67" s="114">
        <f>_xll.qlCalendarAdvance(Calendar,R66,"1D","f")</f>
        <v>42685</v>
      </c>
      <c r="S67" s="236">
        <f>_xll.qlInterpolationInterpolate(B12Minterpolation,R67,TRUE)</f>
        <v>3.6329897724369283E-3</v>
      </c>
    </row>
    <row r="68" spans="18:19" x14ac:dyDescent="0.2">
      <c r="R68" s="114">
        <f>_xll.qlCalendarAdvance(Calendar,R67,"1D","f")</f>
        <v>42688</v>
      </c>
      <c r="S68" s="236">
        <f>_xll.qlInterpolationInterpolate(B12Minterpolation,R68,TRUE)</f>
        <v>3.6362936295262398E-3</v>
      </c>
    </row>
    <row r="69" spans="18:19" x14ac:dyDescent="0.2">
      <c r="R69" s="114">
        <f>_xll.qlCalendarAdvance(Calendar,R68,"1D","f")</f>
        <v>42689</v>
      </c>
      <c r="S69" s="236">
        <f>_xll.qlInterpolationInterpolate(B12Minterpolation,R69,TRUE)</f>
        <v>3.6373448644727298E-3</v>
      </c>
    </row>
    <row r="70" spans="18:19" x14ac:dyDescent="0.2">
      <c r="R70" s="114">
        <f>_xll.qlCalendarAdvance(Calendar,R69,"1D","f")</f>
        <v>42690</v>
      </c>
      <c r="S70" s="236">
        <f>_xll.qlInterpolationInterpolate(B12Minterpolation,R70,TRUE)</f>
        <v>3.638368028726502E-3</v>
      </c>
    </row>
    <row r="71" spans="18:19" x14ac:dyDescent="0.2">
      <c r="R71" s="114">
        <f>_xll.qlCalendarAdvance(Calendar,R70,"1D","f")</f>
        <v>42691</v>
      </c>
      <c r="S71" s="236">
        <f>_xll.qlInterpolationInterpolate(B12Minterpolation,R71,TRUE)</f>
        <v>3.6393640045097441E-3</v>
      </c>
    </row>
    <row r="72" spans="18:19" x14ac:dyDescent="0.2">
      <c r="R72" s="114">
        <f>_xll.qlCalendarAdvance(Calendar,R71,"1D","f")</f>
        <v>42692</v>
      </c>
      <c r="S72" s="236">
        <f>_xll.qlInterpolationInterpolate(B12Minterpolation,R72,TRUE)</f>
        <v>3.6403342898202861E-3</v>
      </c>
    </row>
    <row r="73" spans="18:19" x14ac:dyDescent="0.2">
      <c r="R73" s="114">
        <f>_xll.qlCalendarAdvance(Calendar,R72,"1D","f")</f>
        <v>42695</v>
      </c>
      <c r="S73" s="236">
        <f>_xll.qlInterpolationInterpolate(B12Minterpolation,R73,TRUE)</f>
        <v>3.6431059828940212E-3</v>
      </c>
    </row>
    <row r="74" spans="18:19" x14ac:dyDescent="0.2">
      <c r="R74" s="114">
        <f>_xll.qlCalendarAdvance(Calendar,R73,"1D","f")</f>
        <v>42696</v>
      </c>
      <c r="S74" s="236">
        <f>_xll.qlInterpolationInterpolate(B12Minterpolation,R74,TRUE)</f>
        <v>3.6439884862920725E-3</v>
      </c>
    </row>
    <row r="75" spans="18:19" x14ac:dyDescent="0.2">
      <c r="R75" s="114">
        <f>_xll.qlCalendarAdvance(Calendar,R74,"1D","f")</f>
        <v>42697</v>
      </c>
      <c r="S75" s="236">
        <f>_xll.qlInterpolationInterpolate(B12Minterpolation,R75,TRUE)</f>
        <v>3.6448527892065778E-3</v>
      </c>
    </row>
    <row r="76" spans="18:19" x14ac:dyDescent="0.2">
      <c r="R76" s="114">
        <f>_xll.qlCalendarAdvance(Calendar,R75,"1D","f")</f>
        <v>42698</v>
      </c>
      <c r="S76" s="236">
        <f>_xll.qlInterpolationInterpolate(B12Minterpolation,R76,TRUE)</f>
        <v>3.6457003896353678E-3</v>
      </c>
    </row>
    <row r="77" spans="18:19" x14ac:dyDescent="0.2">
      <c r="R77" s="114">
        <f>_xll.qlCalendarAdvance(Calendar,R76,"1D","f")</f>
        <v>42699</v>
      </c>
      <c r="S77" s="236">
        <f>_xll.qlInterpolationInterpolate(B12Minterpolation,R77,TRUE)</f>
        <v>3.6465327855762742E-3</v>
      </c>
    </row>
    <row r="78" spans="18:19" x14ac:dyDescent="0.2">
      <c r="R78" s="114">
        <f>_xll.qlCalendarAdvance(Calendar,R77,"1D","f")</f>
        <v>42702</v>
      </c>
      <c r="S78" s="236">
        <f>_xll.qlInterpolationInterpolate(B12Minterpolation,R78,TRUE)</f>
        <v>3.6489537264499969E-3</v>
      </c>
    </row>
    <row r="79" spans="18:19" x14ac:dyDescent="0.2">
      <c r="R79" s="114">
        <f>_xll.qlCalendarAdvance(Calendar,R78,"1D","f")</f>
        <v>42703</v>
      </c>
      <c r="S79" s="236">
        <f>_xll.qlInterpolationInterpolate(B12Minterpolation,R79,TRUE)</f>
        <v>3.649740284417675E-3</v>
      </c>
    </row>
    <row r="80" spans="18:19" x14ac:dyDescent="0.2">
      <c r="R80" s="114">
        <f>_xll.qlCalendarAdvance(Calendar,R79,"1D","f")</f>
        <v>42704</v>
      </c>
      <c r="S80" s="236">
        <f>_xll.qlInterpolationInterpolate(B12Minterpolation,R80,TRUE)</f>
        <v>3.6505191278866228E-3</v>
      </c>
    </row>
    <row r="81" spans="18:19" x14ac:dyDescent="0.2">
      <c r="R81" s="114">
        <f>_xll.qlCalendarAdvance(Calendar,R80,"1D","f")</f>
        <v>42705</v>
      </c>
      <c r="S81" s="236">
        <f>_xll.qlInterpolationInterpolate(B12Minterpolation,R81,TRUE)</f>
        <v>3.6512917548546719E-3</v>
      </c>
    </row>
    <row r="82" spans="18:19" x14ac:dyDescent="0.2">
      <c r="R82" s="114">
        <f>_xll.qlCalendarAdvance(Calendar,R81,"1D","f")</f>
        <v>42706</v>
      </c>
      <c r="S82" s="236">
        <f>_xll.qlInterpolationInterpolate(B12Minterpolation,R82,TRUE)</f>
        <v>3.6520596633196523E-3</v>
      </c>
    </row>
    <row r="83" spans="18:19" x14ac:dyDescent="0.2">
      <c r="R83" s="114">
        <f>_xll.qlCalendarAdvance(Calendar,R82,"1D","f")</f>
        <v>42709</v>
      </c>
      <c r="S83" s="236">
        <f>_xll.qlInterpolationInterpolate(B12Minterpolation,R83,TRUE)</f>
        <v>3.6543500576744917E-3</v>
      </c>
    </row>
    <row r="84" spans="18:19" x14ac:dyDescent="0.2">
      <c r="R84" s="114">
        <f>_xll.qlCalendarAdvance(Calendar,R83,"1D","f")</f>
        <v>42710</v>
      </c>
      <c r="S84" s="236">
        <f>_xll.qlInterpolationInterpolate(B12Minterpolation,R84,TRUE)</f>
        <v>3.655114072105507E-3</v>
      </c>
    </row>
    <row r="85" spans="18:19" x14ac:dyDescent="0.2">
      <c r="R85" s="114">
        <f>_xll.qlCalendarAdvance(Calendar,R84,"1D","f")</f>
        <v>42711</v>
      </c>
      <c r="S85" s="236">
        <f>_xll.qlInterpolationInterpolate(B12Minterpolation,R85,TRUE)</f>
        <v>3.6558808580226081E-3</v>
      </c>
    </row>
    <row r="86" spans="18:19" x14ac:dyDescent="0.2">
      <c r="R86" s="114">
        <f>_xll.qlCalendarAdvance(Calendar,R85,"1D","f")</f>
        <v>42712</v>
      </c>
      <c r="S86" s="236">
        <f>_xll.qlInterpolationInterpolate(B12Minterpolation,R86,TRUE)</f>
        <v>3.6566519134236253E-3</v>
      </c>
    </row>
    <row r="87" spans="18:19" x14ac:dyDescent="0.2">
      <c r="R87" s="114">
        <f>_xll.qlCalendarAdvance(Calendar,R86,"1D","f")</f>
        <v>42713</v>
      </c>
      <c r="S87" s="236">
        <f>_xll.qlInterpolationInterpolate(B12Minterpolation,R87,TRUE)</f>
        <v>3.6574287363063899E-3</v>
      </c>
    </row>
    <row r="88" spans="18:19" x14ac:dyDescent="0.2">
      <c r="R88" s="114">
        <f>_xll.qlCalendarAdvance(Calendar,R87,"1D","f")</f>
        <v>42716</v>
      </c>
      <c r="S88" s="236">
        <f>_xll.qlInterpolationInterpolate(B12Minterpolation,R88,TRUE)</f>
        <v>3.6598087898234762E-3</v>
      </c>
    </row>
    <row r="89" spans="18:19" x14ac:dyDescent="0.2">
      <c r="R89" s="114">
        <f>_xll.qlCalendarAdvance(Calendar,R88,"1D","f")</f>
        <v>42717</v>
      </c>
      <c r="S89" s="236">
        <f>_xll.qlInterpolationInterpolate(B12Minterpolation,R89,TRUE)</f>
        <v>3.6606236626115381E-3</v>
      </c>
    </row>
    <row r="90" spans="18:19" x14ac:dyDescent="0.2">
      <c r="R90" s="114">
        <f>_xll.qlCalendarAdvance(Calendar,R89,"1D","f")</f>
        <v>42718</v>
      </c>
      <c r="S90" s="236">
        <f>_xll.qlInterpolationInterpolate(B12Minterpolation,R90,TRUE)</f>
        <v>3.6614517928705019E-3</v>
      </c>
    </row>
    <row r="91" spans="18:19" x14ac:dyDescent="0.2">
      <c r="R91" s="114">
        <f>_xll.qlCalendarAdvance(Calendar,R90,"1D","f")</f>
        <v>42719</v>
      </c>
      <c r="S91" s="236">
        <f>_xll.qlInterpolationInterpolate(B12Minterpolation,R91,TRUE)</f>
        <v>3.6622946785981976E-3</v>
      </c>
    </row>
    <row r="92" spans="18:19" x14ac:dyDescent="0.2">
      <c r="R92" s="114">
        <f>_xll.qlCalendarAdvance(Calendar,R91,"1D","f")</f>
        <v>42720</v>
      </c>
      <c r="S92" s="236">
        <f>_xll.qlInterpolationInterpolate(B12Minterpolation,R92,TRUE)</f>
        <v>3.6631533416714751E-3</v>
      </c>
    </row>
    <row r="93" spans="18:19" x14ac:dyDescent="0.2">
      <c r="R93" s="114">
        <f>_xll.qlCalendarAdvance(Calendar,R92,"1D","f")</f>
        <v>42723</v>
      </c>
      <c r="S93" s="236">
        <f>_xll.qlInterpolationInterpolate(B12Minterpolation,R93,TRUE)</f>
        <v>3.6658132644101244E-3</v>
      </c>
    </row>
    <row r="94" spans="18:19" x14ac:dyDescent="0.2">
      <c r="R94" s="114">
        <f>_xll.qlCalendarAdvance(Calendar,R93,"1D","f")</f>
        <v>42724</v>
      </c>
      <c r="S94" s="236">
        <f>_xll.qlInterpolationInterpolate(B12Minterpolation,R94,TRUE)</f>
        <v>3.6667233540690928E-3</v>
      </c>
    </row>
    <row r="95" spans="18:19" x14ac:dyDescent="0.2">
      <c r="R95" s="114">
        <f>_xll.qlCalendarAdvance(Calendar,R94,"1D","f")</f>
        <v>42725</v>
      </c>
      <c r="S95" s="236">
        <f>_xll.qlInterpolationInterpolate(B12Minterpolation,R95,TRUE)</f>
        <v>3.6676429035543429E-3</v>
      </c>
    </row>
    <row r="96" spans="18:19" x14ac:dyDescent="0.2">
      <c r="R96" s="114">
        <f>_xll.qlCalendarAdvance(Calendar,R95,"1D","f")</f>
        <v>42726</v>
      </c>
      <c r="S96" s="236">
        <f>_xll.qlInterpolationInterpolate(B12Minterpolation,R96,TRUE)</f>
        <v>3.6685705541378193E-3</v>
      </c>
    </row>
    <row r="97" spans="18:19" x14ac:dyDescent="0.2">
      <c r="R97" s="114">
        <f>_xll.qlCalendarAdvance(Calendar,R96,"1D","f")</f>
        <v>42727</v>
      </c>
      <c r="S97" s="236">
        <f>_xll.qlInterpolationInterpolate(B12Minterpolation,R97,TRUE)</f>
        <v>3.6695049470914652E-3</v>
      </c>
    </row>
    <row r="98" spans="18:19" x14ac:dyDescent="0.2">
      <c r="R98" s="114">
        <f>_xll.qlCalendarAdvance(Calendar,R97,"1D","f")</f>
        <v>42731</v>
      </c>
      <c r="S98" s="236">
        <f>_xll.qlInterpolationInterpolate(B12Minterpolation,R98,TRUE)</f>
        <v>3.6732827680466254E-3</v>
      </c>
    </row>
    <row r="99" spans="18:19" x14ac:dyDescent="0.2">
      <c r="R99" s="114">
        <f>_xll.qlCalendarAdvance(Calendar,R98,"1D","f")</f>
        <v>42732</v>
      </c>
      <c r="S99" s="236">
        <f>_xll.qlInterpolationInterpolate(B12Minterpolation,R99,TRUE)</f>
        <v>3.6742304919302783E-3</v>
      </c>
    </row>
    <row r="100" spans="18:19" x14ac:dyDescent="0.2">
      <c r="R100" s="114">
        <f>_xll.qlCalendarAdvance(Calendar,R99,"1D","f")</f>
        <v>42733</v>
      </c>
      <c r="S100" s="236">
        <f>_xll.qlInterpolationInterpolate(B12Minterpolation,R100,TRUE)</f>
        <v>3.675176805815764E-3</v>
      </c>
    </row>
    <row r="101" spans="18:19" x14ac:dyDescent="0.2">
      <c r="R101" s="114">
        <f>_xll.qlCalendarAdvance(Calendar,R100,"1D","f")</f>
        <v>42734</v>
      </c>
      <c r="S101" s="236">
        <f>_xll.qlInterpolationInterpolate(B12Minterpolation,R101,TRUE)</f>
        <v>3.6761203509750266E-3</v>
      </c>
    </row>
    <row r="102" spans="18:19" x14ac:dyDescent="0.2">
      <c r="R102" s="114">
        <f>_xll.qlCalendarAdvance(Calendar,R101,"1D","f")</f>
        <v>42737</v>
      </c>
      <c r="S102" s="236">
        <f>_xll.qlInterpolationInterpolate(B12Minterpolation,R102,TRUE)</f>
        <v>3.6789207868149127E-3</v>
      </c>
    </row>
    <row r="103" spans="18:19" x14ac:dyDescent="0.2">
      <c r="R103" s="114">
        <f>_xll.qlCalendarAdvance(Calendar,R102,"1D","f")</f>
        <v>42738</v>
      </c>
      <c r="S103" s="236">
        <f>_xll.qlInterpolationInterpolate(B12Minterpolation,R103,TRUE)</f>
        <v>3.6798396697887204E-3</v>
      </c>
    </row>
    <row r="104" spans="18:19" x14ac:dyDescent="0.2">
      <c r="R104" s="114">
        <f>_xll.qlCalendarAdvance(Calendar,R103,"1D","f")</f>
        <v>42739</v>
      </c>
      <c r="S104" s="236">
        <f>_xll.qlInterpolationInterpolate(B12Minterpolation,R104,TRUE)</f>
        <v>3.6807489903960241E-3</v>
      </c>
    </row>
    <row r="105" spans="18:19" x14ac:dyDescent="0.2">
      <c r="R105" s="114">
        <f>_xll.qlCalendarAdvance(Calendar,R104,"1D","f")</f>
        <v>42740</v>
      </c>
      <c r="S105" s="236">
        <f>_xll.qlInterpolationInterpolate(B12Minterpolation,R105,TRUE)</f>
        <v>3.6816473899087669E-3</v>
      </c>
    </row>
    <row r="106" spans="18:19" x14ac:dyDescent="0.2">
      <c r="R106" s="114">
        <f>_xll.qlCalendarAdvance(Calendar,R105,"1D","f")</f>
        <v>42741</v>
      </c>
      <c r="S106" s="236">
        <f>_xll.qlInterpolationInterpolate(B12Minterpolation,R106,TRUE)</f>
        <v>3.6825335095988939E-3</v>
      </c>
    </row>
    <row r="107" spans="18:19" x14ac:dyDescent="0.2">
      <c r="R107" s="114">
        <f>_xll.qlCalendarAdvance(Calendar,R106,"1D","f")</f>
        <v>42744</v>
      </c>
      <c r="S107" s="236">
        <f>_xll.qlInterpolationInterpolate(B12Minterpolation,R107,TRUE)</f>
        <v>3.6851046024530135E-3</v>
      </c>
    </row>
    <row r="108" spans="18:19" x14ac:dyDescent="0.2">
      <c r="R108" s="114">
        <f>_xll.qlCalendarAdvance(Calendar,R107,"1D","f")</f>
        <v>42745</v>
      </c>
      <c r="S108" s="236">
        <f>_xll.qlInterpolationInterpolate(B12Minterpolation,R108,TRUE)</f>
        <v>3.6859280155721124E-3</v>
      </c>
    </row>
    <row r="109" spans="18:19" x14ac:dyDescent="0.2">
      <c r="R109" s="114">
        <f>_xll.qlCalendarAdvance(Calendar,R108,"1D","f")</f>
        <v>42746</v>
      </c>
      <c r="S109" s="236">
        <f>_xll.qlInterpolationInterpolate(B12Minterpolation,R109,TRUE)</f>
        <v>3.6867323552283141E-3</v>
      </c>
    </row>
    <row r="110" spans="18:19" x14ac:dyDescent="0.2">
      <c r="R110" s="114">
        <f>_xll.qlCalendarAdvance(Calendar,R109,"1D","f")</f>
        <v>42747</v>
      </c>
      <c r="S110" s="236">
        <f>_xll.qlInterpolationInterpolate(B12Minterpolation,R110,TRUE)</f>
        <v>3.6875162626935627E-3</v>
      </c>
    </row>
    <row r="111" spans="18:19" x14ac:dyDescent="0.2">
      <c r="R111" s="114">
        <f>_xll.qlCalendarAdvance(Calendar,R110,"1D","f")</f>
        <v>42748</v>
      </c>
      <c r="S111" s="236">
        <f>_xll.qlInterpolationInterpolate(B12Minterpolation,R111,TRUE)</f>
        <v>3.6882783792398012E-3</v>
      </c>
    </row>
    <row r="112" spans="18:19" x14ac:dyDescent="0.2">
      <c r="R112" s="114">
        <f>_xll.qlCalendarAdvance(Calendar,R111,"1D","f")</f>
        <v>42751</v>
      </c>
      <c r="S112" s="236">
        <f>_xll.qlInterpolationInterpolate(B12Minterpolation,R112,TRUE)</f>
        <v>3.6904203960838977E-3</v>
      </c>
    </row>
    <row r="113" spans="18:19" x14ac:dyDescent="0.2">
      <c r="R113" s="114">
        <f>_xll.qlCalendarAdvance(Calendar,R112,"1D","f")</f>
        <v>42752</v>
      </c>
      <c r="S113" s="236">
        <f>_xll.qlInterpolationInterpolate(B12Minterpolation,R113,TRUE)</f>
        <v>3.6910825282880757E-3</v>
      </c>
    </row>
    <row r="114" spans="18:19" x14ac:dyDescent="0.2">
      <c r="R114" s="114">
        <f>_xll.qlCalendarAdvance(Calendar,R113,"1D","f")</f>
        <v>42753</v>
      </c>
      <c r="S114" s="236">
        <f>_xll.qlInterpolationInterpolate(B12Minterpolation,R114,TRUE)</f>
        <v>3.691720675620199E-3</v>
      </c>
    </row>
    <row r="115" spans="18:19" x14ac:dyDescent="0.2">
      <c r="R115" s="114">
        <f>_xll.qlCalendarAdvance(Calendar,R114,"1D","f")</f>
        <v>42754</v>
      </c>
      <c r="S115" s="236">
        <f>_xll.qlInterpolationInterpolate(B12Minterpolation,R115,TRUE)</f>
        <v>3.692338079039448E-3</v>
      </c>
    </row>
    <row r="116" spans="18:19" x14ac:dyDescent="0.2">
      <c r="R116" s="114">
        <f>_xll.qlCalendarAdvance(Calendar,R115,"1D","f")</f>
        <v>42755</v>
      </c>
      <c r="S116" s="236">
        <f>_xll.qlInterpolationInterpolate(B12Minterpolation,R116,TRUE)</f>
        <v>3.6929379795050026E-3</v>
      </c>
    </row>
    <row r="117" spans="18:19" x14ac:dyDescent="0.2">
      <c r="R117" s="114">
        <f>_xll.qlCalendarAdvance(Calendar,R116,"1D","f")</f>
        <v>42758</v>
      </c>
      <c r="S117" s="236">
        <f>_xll.qlInterpolationInterpolate(B12Minterpolation,R117,TRUE)</f>
        <v>3.6946650727712987E-3</v>
      </c>
    </row>
    <row r="118" spans="18:19" x14ac:dyDescent="0.2">
      <c r="R118" s="114">
        <f>_xll.qlCalendarAdvance(Calendar,R117,"1D","f")</f>
        <v>42759</v>
      </c>
      <c r="S118" s="236">
        <f>_xll.qlInterpolationInterpolate(B12Minterpolation,R118,TRUE)</f>
        <v>3.6952273710138752E-3</v>
      </c>
    </row>
    <row r="119" spans="18:19" x14ac:dyDescent="0.2">
      <c r="R119" s="114">
        <f>_xll.qlCalendarAdvance(Calendar,R118,"1D","f")</f>
        <v>42760</v>
      </c>
      <c r="S119" s="236">
        <f>_xll.qlInterpolationInterpolate(B12Minterpolation,R119,TRUE)</f>
        <v>3.6957883710986568E-3</v>
      </c>
    </row>
    <row r="120" spans="18:19" x14ac:dyDescent="0.2">
      <c r="R120" s="114">
        <f>_xll.qlCalendarAdvance(Calendar,R119,"1D","f")</f>
        <v>42761</v>
      </c>
      <c r="S120" s="236">
        <f>_xll.qlInterpolationInterpolate(B12Minterpolation,R120,TRUE)</f>
        <v>3.6963513139848234E-3</v>
      </c>
    </row>
    <row r="121" spans="18:19" x14ac:dyDescent="0.2">
      <c r="R121" s="114">
        <f>_xll.qlCalendarAdvance(Calendar,R120,"1D","f")</f>
        <v>42762</v>
      </c>
      <c r="S121" s="236">
        <f>_xll.qlInterpolationInterpolate(B12Minterpolation,R121,TRUE)</f>
        <v>3.6969194406315554E-3</v>
      </c>
    </row>
    <row r="122" spans="18:19" x14ac:dyDescent="0.2">
      <c r="R122" s="114">
        <f>_xll.qlCalendarAdvance(Calendar,R121,"1D","f")</f>
        <v>42765</v>
      </c>
      <c r="S122" s="236">
        <f>_xll.qlInterpolationInterpolate(B12Minterpolation,R122,TRUE)</f>
        <v>3.6986873327269423E-3</v>
      </c>
    </row>
    <row r="123" spans="18:19" x14ac:dyDescent="0.2">
      <c r="R123" s="114">
        <f>_xll.qlCalendarAdvance(Calendar,R122,"1D","f")</f>
        <v>42766</v>
      </c>
      <c r="S123" s="236">
        <f>_xll.qlInterpolationInterpolate(B12Minterpolation,R123,TRUE)</f>
        <v>3.6993086040077346E-3</v>
      </c>
    </row>
    <row r="124" spans="18:19" x14ac:dyDescent="0.2">
      <c r="R124" s="114">
        <f>_xll.qlCalendarAdvance(Calendar,R123,"1D","f")</f>
        <v>42767</v>
      </c>
      <c r="S124" s="236">
        <f>_xll.qlInterpolationInterpolate(B12Minterpolation,R124,TRUE)</f>
        <v>3.6999512638449918E-3</v>
      </c>
    </row>
    <row r="125" spans="18:19" x14ac:dyDescent="0.2">
      <c r="R125" s="114">
        <f>_xll.qlCalendarAdvance(Calendar,R124,"1D","f")</f>
        <v>42768</v>
      </c>
      <c r="S125" s="236">
        <f>_xll.qlInterpolationInterpolate(B12Minterpolation,R125,TRUE)</f>
        <v>3.7006185531978939E-3</v>
      </c>
    </row>
    <row r="126" spans="18:19" x14ac:dyDescent="0.2">
      <c r="R126" s="114">
        <f>_xll.qlCalendarAdvance(Calendar,R125,"1D","f")</f>
        <v>42769</v>
      </c>
      <c r="S126" s="236">
        <f>_xll.qlInterpolationInterpolate(B12Minterpolation,R126,TRUE)</f>
        <v>3.7013137130256211E-3</v>
      </c>
    </row>
    <row r="127" spans="18:19" x14ac:dyDescent="0.2">
      <c r="R127" s="114">
        <f>_xll.qlCalendarAdvance(Calendar,R126,"1D","f")</f>
        <v>42772</v>
      </c>
      <c r="S127" s="236">
        <f>_xll.qlInterpolationInterpolate(B12Minterpolation,R127,TRUE)</f>
        <v>3.7035988249495512E-3</v>
      </c>
    </row>
    <row r="128" spans="18:19" x14ac:dyDescent="0.2">
      <c r="R128" s="114">
        <f>_xll.qlCalendarAdvance(Calendar,R127,"1D","f")</f>
        <v>42773</v>
      </c>
      <c r="S128" s="236">
        <f>_xll.qlInterpolationInterpolate(B12Minterpolation,R128,TRUE)</f>
        <v>3.7044378762683774E-3</v>
      </c>
    </row>
    <row r="129" spans="18:19" x14ac:dyDescent="0.2">
      <c r="R129" s="114">
        <f>_xll.qlCalendarAdvance(Calendar,R128,"1D","f")</f>
        <v>42774</v>
      </c>
      <c r="S129" s="236">
        <f>_xll.qlInterpolationInterpolate(B12Minterpolation,R129,TRUE)</f>
        <v>3.705321002857928E-3</v>
      </c>
    </row>
    <row r="130" spans="18:19" x14ac:dyDescent="0.2">
      <c r="R130" s="114">
        <f>_xll.qlCalendarAdvance(Calendar,R129,"1D","f")</f>
        <v>42775</v>
      </c>
      <c r="S130" s="236">
        <f>_xll.qlInterpolationInterpolate(B12Minterpolation,R130,TRUE)</f>
        <v>3.7062514456773833E-3</v>
      </c>
    </row>
    <row r="131" spans="18:19" x14ac:dyDescent="0.2">
      <c r="R131" s="114">
        <f>_xll.qlCalendarAdvance(Calendar,R130,"1D","f")</f>
        <v>42776</v>
      </c>
      <c r="S131" s="236">
        <f>_xll.qlInterpolationInterpolate(B12Minterpolation,R131,TRUE)</f>
        <v>3.707232445685923E-3</v>
      </c>
    </row>
    <row r="132" spans="18:19" x14ac:dyDescent="0.2">
      <c r="R132" s="114">
        <f>_xll.qlCalendarAdvance(Calendar,R131,"1D","f")</f>
        <v>42779</v>
      </c>
      <c r="S132" s="236">
        <f>_xll.qlInterpolationInterpolate(B12Minterpolation,R132,TRUE)</f>
        <v>3.7105111984378496E-3</v>
      </c>
    </row>
    <row r="133" spans="18:19" x14ac:dyDescent="0.2">
      <c r="R133" s="114">
        <f>_xll.qlCalendarAdvance(Calendar,R132,"1D","f")</f>
        <v>42780</v>
      </c>
      <c r="S133" s="236">
        <f>_xll.qlInterpolationInterpolate(B12Minterpolation,R133,TRUE)</f>
        <v>3.7117268367945272E-3</v>
      </c>
    </row>
    <row r="134" spans="18:19" x14ac:dyDescent="0.2">
      <c r="R134" s="114">
        <f>_xll.qlCalendarAdvance(Calendar,R133,"1D","f")</f>
        <v>42781</v>
      </c>
      <c r="S134" s="236">
        <f>_xll.qlInterpolationInterpolate(B12Minterpolation,R134,TRUE)</f>
        <v>3.7130092371361889E-3</v>
      </c>
    </row>
    <row r="135" spans="18:19" x14ac:dyDescent="0.2">
      <c r="R135" s="114">
        <f>_xll.qlCalendarAdvance(Calendar,R134,"1D","f")</f>
        <v>42782</v>
      </c>
      <c r="S135" s="236">
        <f>_xll.qlInterpolationInterpolate(B12Minterpolation,R135,TRUE)</f>
        <v>3.7143606183244809E-3</v>
      </c>
    </row>
    <row r="136" spans="18:19" x14ac:dyDescent="0.2">
      <c r="R136" s="114">
        <f>_xll.qlCalendarAdvance(Calendar,R135,"1D","f")</f>
        <v>42783</v>
      </c>
      <c r="S136" s="236">
        <f>_xll.qlInterpolationInterpolate(B12Minterpolation,R136,TRUE)</f>
        <v>3.7157791108309141E-3</v>
      </c>
    </row>
    <row r="137" spans="18:19" x14ac:dyDescent="0.2">
      <c r="R137" s="114">
        <f>_xll.qlCalendarAdvance(Calendar,R136,"1D","f")</f>
        <v>42786</v>
      </c>
      <c r="S137" s="236">
        <f>_xll.qlInterpolationInterpolate(B12Minterpolation,R137,TRUE)</f>
        <v>3.7204083399988257E-3</v>
      </c>
    </row>
    <row r="138" spans="18:19" x14ac:dyDescent="0.2">
      <c r="R138" s="114">
        <f>_xll.qlCalendarAdvance(Calendar,R137,"1D","f")</f>
        <v>42787</v>
      </c>
      <c r="S138" s="236">
        <f>_xll.qlInterpolationInterpolate(B12Minterpolation,R138,TRUE)</f>
        <v>3.7220663615175893E-3</v>
      </c>
    </row>
    <row r="139" spans="18:19" x14ac:dyDescent="0.2">
      <c r="R139" s="114">
        <f>_xll.qlCalendarAdvance(Calendar,R138,"1D","f")</f>
        <v>42788</v>
      </c>
      <c r="S139" s="236">
        <f>_xll.qlInterpolationInterpolate(B12Minterpolation,R139,TRUE)</f>
        <v>3.723777036224377E-3</v>
      </c>
    </row>
    <row r="140" spans="18:19" x14ac:dyDescent="0.2">
      <c r="R140" s="114">
        <f>_xll.qlCalendarAdvance(Calendar,R139,"1D","f")</f>
        <v>42789</v>
      </c>
      <c r="S140" s="236">
        <f>_xll.qlInterpolationInterpolate(B12Minterpolation,R140,TRUE)</f>
        <v>3.7255374724931654E-3</v>
      </c>
    </row>
    <row r="141" spans="18:19" x14ac:dyDescent="0.2">
      <c r="R141" s="114">
        <f>_xll.qlCalendarAdvance(Calendar,R140,"1D","f")</f>
        <v>42790</v>
      </c>
      <c r="S141" s="236">
        <f>_xll.qlInterpolationInterpolate(B12Minterpolation,R141,TRUE)</f>
        <v>3.7273447786979317E-3</v>
      </c>
    </row>
    <row r="142" spans="18:19" x14ac:dyDescent="0.2">
      <c r="R142" s="114">
        <f>_xll.qlCalendarAdvance(Calendar,R141,"1D","f")</f>
        <v>42793</v>
      </c>
      <c r="S142" s="236">
        <f>_xll.qlInterpolationInterpolate(B12Minterpolation,R142,TRUE)</f>
        <v>3.7330190006678626E-3</v>
      </c>
    </row>
    <row r="143" spans="18:19" x14ac:dyDescent="0.2">
      <c r="R143" s="114">
        <f>_xll.qlCalendarAdvance(Calendar,R142,"1D","f")</f>
        <v>42794</v>
      </c>
      <c r="S143" s="236">
        <f>_xll.qlInterpolationInterpolate(B12Minterpolation,R143,TRUE)</f>
        <v>3.7349848703563059E-3</v>
      </c>
    </row>
    <row r="144" spans="18:19" x14ac:dyDescent="0.2">
      <c r="R144" s="114">
        <f>_xll.qlCalendarAdvance(Calendar,R143,"1D","f")</f>
        <v>42795</v>
      </c>
      <c r="S144" s="236">
        <f>_xll.qlInterpolationInterpolate(B12Minterpolation,R144,TRUE)</f>
        <v>3.7369831518506104E-3</v>
      </c>
    </row>
    <row r="145" spans="18:19" x14ac:dyDescent="0.2">
      <c r="R145" s="114">
        <f>_xll.qlCalendarAdvance(Calendar,R144,"1D","f")</f>
        <v>42796</v>
      </c>
      <c r="S145" s="236">
        <f>_xll.qlInterpolationInterpolate(B12Minterpolation,R145,TRUE)</f>
        <v>3.7390109535247519E-3</v>
      </c>
    </row>
    <row r="146" spans="18:19" x14ac:dyDescent="0.2">
      <c r="R146" s="114">
        <f>_xll.qlCalendarAdvance(Calendar,R145,"1D","f")</f>
        <v>42797</v>
      </c>
      <c r="S146" s="236">
        <f>_xll.qlInterpolationInterpolate(B12Minterpolation,R146,TRUE)</f>
        <v>3.741065383752708E-3</v>
      </c>
    </row>
    <row r="147" spans="18:19" x14ac:dyDescent="0.2">
      <c r="R147" s="114">
        <f>_xll.qlCalendarAdvance(Calendar,R146,"1D","f")</f>
        <v>42800</v>
      </c>
      <c r="S147" s="236">
        <f>_xll.qlInterpolationInterpolate(B12Minterpolation,R147,TRUE)</f>
        <v>3.7473595294992288E-3</v>
      </c>
    </row>
    <row r="148" spans="18:19" x14ac:dyDescent="0.2">
      <c r="R148" s="114">
        <f>_xll.qlCalendarAdvance(Calendar,R147,"1D","f")</f>
        <v>42801</v>
      </c>
      <c r="S148" s="236">
        <f>_xll.qlInterpolationInterpolate(B12Minterpolation,R148,TRUE)</f>
        <v>3.7494915576822083E-3</v>
      </c>
    </row>
    <row r="149" spans="18:19" x14ac:dyDescent="0.2">
      <c r="R149" s="114">
        <f>_xll.qlCalendarAdvance(Calendar,R148,"1D","f")</f>
        <v>42802</v>
      </c>
      <c r="S149" s="236">
        <f>_xll.qlInterpolationInterpolate(B12Minterpolation,R149,TRUE)</f>
        <v>3.7516357562888858E-3</v>
      </c>
    </row>
    <row r="150" spans="18:19" x14ac:dyDescent="0.2">
      <c r="R150" s="114">
        <f>_xll.qlCalendarAdvance(Calendar,R149,"1D","f")</f>
        <v>42803</v>
      </c>
      <c r="S150" s="236">
        <f>_xll.qlInterpolationInterpolate(B12Minterpolation,R150,TRUE)</f>
        <v>3.7537892336932375E-3</v>
      </c>
    </row>
    <row r="151" spans="18:19" x14ac:dyDescent="0.2">
      <c r="R151" s="114">
        <f>_xll.qlCalendarAdvance(Calendar,R150,"1D","f")</f>
        <v>42804</v>
      </c>
      <c r="S151" s="236">
        <f>_xll.qlInterpolationInterpolate(B12Minterpolation,R151,TRUE)</f>
        <v>3.7559490982692401E-3</v>
      </c>
    </row>
    <row r="152" spans="18:19" x14ac:dyDescent="0.2">
      <c r="R152" s="114">
        <f>_xll.qlCalendarAdvance(Calendar,R151,"1D","f")</f>
        <v>42807</v>
      </c>
      <c r="S152" s="236">
        <f>_xll.qlInterpolationInterpolate(B12Minterpolation,R152,TRUE)</f>
        <v>3.7624380987669203E-3</v>
      </c>
    </row>
    <row r="153" spans="18:19" x14ac:dyDescent="0.2">
      <c r="R153" s="114">
        <f>_xll.qlCalendarAdvance(Calendar,R152,"1D","f")</f>
        <v>42808</v>
      </c>
      <c r="S153" s="236">
        <f>_xll.qlInterpolationInterpolate(B12Minterpolation,R153,TRUE)</f>
        <v>3.7645945957692937E-3</v>
      </c>
    </row>
    <row r="154" spans="18:19" x14ac:dyDescent="0.2">
      <c r="R154" s="114">
        <f>_xll.qlCalendarAdvance(Calendar,R153,"1D","f")</f>
        <v>42809</v>
      </c>
      <c r="S154" s="236">
        <f>_xll.qlInterpolationInterpolate(B12Minterpolation,R154,TRUE)</f>
        <v>3.7667430218132009E-3</v>
      </c>
    </row>
    <row r="155" spans="18:19" x14ac:dyDescent="0.2">
      <c r="R155" s="114">
        <f>_xll.qlCalendarAdvance(Calendar,R154,"1D","f")</f>
        <v>42810</v>
      </c>
      <c r="S155" s="236">
        <f>_xll.qlInterpolationInterpolate(B12Minterpolation,R155,TRUE)</f>
        <v>3.7688809965953402E-3</v>
      </c>
    </row>
    <row r="156" spans="18:19" x14ac:dyDescent="0.2">
      <c r="R156" s="114">
        <f>_xll.qlCalendarAdvance(Calendar,R155,"1D","f")</f>
        <v>42811</v>
      </c>
      <c r="S156" s="236">
        <f>_xll.qlInterpolationInterpolate(B12Minterpolation,R156,TRUE)</f>
        <v>3.7710081851032931E-3</v>
      </c>
    </row>
    <row r="157" spans="18:19" x14ac:dyDescent="0.2">
      <c r="R157" s="114">
        <f>_xll.qlCalendarAdvance(Calendar,R156,"1D","f")</f>
        <v>42814</v>
      </c>
      <c r="S157" s="236">
        <f>_xll.qlInterpolationInterpolate(B12Minterpolation,R157,TRUE)</f>
        <v>3.7773267960850591E-3</v>
      </c>
    </row>
    <row r="158" spans="18:19" x14ac:dyDescent="0.2">
      <c r="R158" s="114">
        <f>_xll.qlCalendarAdvance(Calendar,R157,"1D","f")</f>
        <v>42815</v>
      </c>
      <c r="S158" s="236">
        <f>_xll.qlInterpolationInterpolate(B12Minterpolation,R158,TRUE)</f>
        <v>3.7794126025992923E-3</v>
      </c>
    </row>
    <row r="159" spans="18:19" x14ac:dyDescent="0.2">
      <c r="R159" s="114">
        <f>_xll.qlCalendarAdvance(Calendar,R158,"1D","f")</f>
        <v>42816</v>
      </c>
      <c r="S159" s="236">
        <f>_xll.qlInterpolationInterpolate(B12Minterpolation,R159,TRUE)</f>
        <v>3.781488504390852E-3</v>
      </c>
    </row>
    <row r="160" spans="18:19" x14ac:dyDescent="0.2">
      <c r="R160" s="114">
        <f>_xll.qlCalendarAdvance(Calendar,R159,"1D","f")</f>
        <v>42817</v>
      </c>
      <c r="S160" s="236">
        <f>_xll.qlInterpolationInterpolate(B12Minterpolation,R160,TRUE)</f>
        <v>3.7835546777700408E-3</v>
      </c>
    </row>
    <row r="161" spans="18:19" x14ac:dyDescent="0.2">
      <c r="R161" s="114">
        <f>_xll.qlCalendarAdvance(Calendar,R160,"1D","f")</f>
        <v>42818</v>
      </c>
      <c r="S161" s="236">
        <f>_xll.qlInterpolationInterpolate(B12Minterpolation,R161,TRUE)</f>
        <v>3.7856112990471615E-3</v>
      </c>
    </row>
    <row r="162" spans="18:19" x14ac:dyDescent="0.2">
      <c r="R162" s="114">
        <f>_xll.qlCalendarAdvance(Calendar,R161,"1D","f")</f>
        <v>42821</v>
      </c>
      <c r="S162" s="236">
        <f>_xll.qlInterpolationInterpolate(B12Minterpolation,R162,TRUE)</f>
        <v>3.7917256133691408E-3</v>
      </c>
    </row>
    <row r="163" spans="18:19" x14ac:dyDescent="0.2">
      <c r="R163" s="114">
        <f>_xll.qlCalendarAdvance(Calendar,R162,"1D","f")</f>
        <v>42822</v>
      </c>
      <c r="S163" s="236">
        <f>_xll.qlInterpolationInterpolate(B12Minterpolation,R163,TRUE)</f>
        <v>3.7937457893410151E-3</v>
      </c>
    </row>
    <row r="164" spans="18:19" x14ac:dyDescent="0.2">
      <c r="R164" s="114">
        <f>_xll.qlCalendarAdvance(Calendar,R163,"1D","f")</f>
        <v>42823</v>
      </c>
      <c r="S164" s="236">
        <f>_xll.qlInterpolationInterpolate(B12Minterpolation,R164,TRUE)</f>
        <v>3.7957572947623338E-3</v>
      </c>
    </row>
    <row r="165" spans="18:19" x14ac:dyDescent="0.2">
      <c r="R165" s="114">
        <f>_xll.qlCalendarAdvance(Calendar,R164,"1D","f")</f>
        <v>42824</v>
      </c>
      <c r="S165" s="236">
        <f>_xll.qlInterpolationInterpolate(B12Minterpolation,R165,TRUE)</f>
        <v>3.7977603059434002E-3</v>
      </c>
    </row>
    <row r="166" spans="18:19" x14ac:dyDescent="0.2">
      <c r="R166" s="114">
        <f>_xll.qlCalendarAdvance(Calendar,R165,"1D","f")</f>
        <v>42825</v>
      </c>
      <c r="S166" s="236">
        <f>_xll.qlInterpolationInterpolate(B12Minterpolation,R166,TRUE)</f>
        <v>3.7997549991945169E-3</v>
      </c>
    </row>
    <row r="167" spans="18:19" x14ac:dyDescent="0.2">
      <c r="R167" s="114">
        <f>_xll.qlCalendarAdvance(Calendar,R166,"1D","f")</f>
        <v>42828</v>
      </c>
      <c r="S167" s="236">
        <f>_xll.qlInterpolationInterpolate(B12Minterpolation,R167,TRUE)</f>
        <v>3.8056909344711923E-3</v>
      </c>
    </row>
    <row r="168" spans="18:19" x14ac:dyDescent="0.2">
      <c r="R168" s="114">
        <f>_xll.qlCalendarAdvance(Calendar,R167,"1D","f")</f>
        <v>42829</v>
      </c>
      <c r="S168" s="236">
        <f>_xll.qlInterpolationInterpolate(B12Minterpolation,R168,TRUE)</f>
        <v>3.8076541191055351E-3</v>
      </c>
    </row>
    <row r="169" spans="18:19" x14ac:dyDescent="0.2">
      <c r="R169" s="114">
        <f>_xll.qlCalendarAdvance(Calendar,R168,"1D","f")</f>
        <v>42830</v>
      </c>
      <c r="S169" s="236">
        <f>_xll.qlInterpolationInterpolate(B12Minterpolation,R169,TRUE)</f>
        <v>3.8096098673614412E-3</v>
      </c>
    </row>
    <row r="170" spans="18:19" x14ac:dyDescent="0.2">
      <c r="R170" s="114">
        <f>_xll.qlCalendarAdvance(Calendar,R169,"1D","f")</f>
        <v>42831</v>
      </c>
      <c r="S170" s="236">
        <f>_xll.qlInterpolationInterpolate(B12Minterpolation,R170,TRUE)</f>
        <v>3.8115583555492125E-3</v>
      </c>
    </row>
    <row r="171" spans="18:19" x14ac:dyDescent="0.2">
      <c r="R171" s="114">
        <f>_xll.qlCalendarAdvance(Calendar,R170,"1D","f")</f>
        <v>42832</v>
      </c>
      <c r="S171" s="236">
        <f>_xll.qlInterpolationInterpolate(B12Minterpolation,R171,TRUE)</f>
        <v>3.8134997599791522E-3</v>
      </c>
    </row>
    <row r="172" spans="18:19" x14ac:dyDescent="0.2">
      <c r="R172" s="114">
        <f>_xll.qlCalendarAdvance(Calendar,R171,"1D","f")</f>
        <v>42835</v>
      </c>
      <c r="S172" s="236">
        <f>_xll.qlInterpolationInterpolate(B12Minterpolation,R172,TRUE)</f>
        <v>3.8192832338250081E-3</v>
      </c>
    </row>
    <row r="173" spans="18:19" x14ac:dyDescent="0.2">
      <c r="R173" s="114">
        <f>_xll.qlCalendarAdvance(Calendar,R172,"1D","f")</f>
        <v>42836</v>
      </c>
      <c r="S173" s="236">
        <f>_xll.qlInterpolationInterpolate(B12Minterpolation,R173,TRUE)</f>
        <v>3.8211980663266469E-3</v>
      </c>
    </row>
    <row r="174" spans="18:19" x14ac:dyDescent="0.2">
      <c r="R174" s="114">
        <f>_xll.qlCalendarAdvance(Calendar,R173,"1D","f")</f>
        <v>42837</v>
      </c>
      <c r="S174" s="236">
        <f>_xll.qlInterpolationInterpolate(B12Minterpolation,R174,TRUE)</f>
        <v>3.8231066966219677E-3</v>
      </c>
    </row>
    <row r="175" spans="18:19" x14ac:dyDescent="0.2">
      <c r="R175" s="114">
        <f>_xll.qlCalendarAdvance(Calendar,R174,"1D","f")</f>
        <v>42838</v>
      </c>
      <c r="S175" s="236">
        <f>_xll.qlInterpolationInterpolate(B12Minterpolation,R175,TRUE)</f>
        <v>3.825009301021272E-3</v>
      </c>
    </row>
    <row r="176" spans="18:19" x14ac:dyDescent="0.2">
      <c r="R176" s="114">
        <f>_xll.qlCalendarAdvance(Calendar,R175,"1D","f")</f>
        <v>42843</v>
      </c>
      <c r="S176" s="236">
        <f>_xll.qlInterpolationInterpolate(B12Minterpolation,R176,TRUE)</f>
        <v>3.8344381054381451E-3</v>
      </c>
    </row>
    <row r="177" spans="18:19" x14ac:dyDescent="0.2">
      <c r="R177" s="114">
        <f>_xll.qlCalendarAdvance(Calendar,R176,"1D","f")</f>
        <v>42844</v>
      </c>
      <c r="S177" s="236">
        <f>_xll.qlInterpolationInterpolate(B12Minterpolation,R177,TRUE)</f>
        <v>3.8363082543089663E-3</v>
      </c>
    </row>
    <row r="178" spans="18:19" x14ac:dyDescent="0.2">
      <c r="R178" s="114">
        <f>_xll.qlCalendarAdvance(Calendar,R177,"1D","f")</f>
        <v>42845</v>
      </c>
      <c r="S178" s="236">
        <f>_xll.qlInterpolationInterpolate(B12Minterpolation,R178,TRUE)</f>
        <v>3.8381735954434392E-3</v>
      </c>
    </row>
    <row r="179" spans="18:19" x14ac:dyDescent="0.2">
      <c r="R179" s="114">
        <f>_xll.qlCalendarAdvance(Calendar,R178,"1D","f")</f>
        <v>42846</v>
      </c>
      <c r="S179" s="236">
        <f>_xll.qlInterpolationInterpolate(B12Minterpolation,R179,TRUE)</f>
        <v>3.8400342891394155E-3</v>
      </c>
    </row>
    <row r="180" spans="18:19" x14ac:dyDescent="0.2">
      <c r="R180" s="114">
        <f>_xll.qlCalendarAdvance(Calendar,R179,"1D","f")</f>
        <v>42849</v>
      </c>
      <c r="S180" s="236">
        <f>_xll.qlInterpolationInterpolate(B12Minterpolation,R180,TRUE)</f>
        <v>3.8455900885748873E-3</v>
      </c>
    </row>
    <row r="181" spans="18:19" x14ac:dyDescent="0.2">
      <c r="R181" s="114">
        <f>_xll.qlCalendarAdvance(Calendar,R180,"1D","f")</f>
        <v>42850</v>
      </c>
      <c r="S181" s="236">
        <f>_xll.qlInterpolationInterpolate(B12Minterpolation,R181,TRUE)</f>
        <v>3.8474337954953986E-3</v>
      </c>
    </row>
    <row r="182" spans="18:19" x14ac:dyDescent="0.2">
      <c r="R182" s="114">
        <f>_xll.qlCalendarAdvance(Calendar,R181,"1D","f")</f>
        <v>42851</v>
      </c>
      <c r="S182" s="236">
        <f>_xll.qlInterpolationInterpolate(B12Minterpolation,R182,TRUE)</f>
        <v>3.8492736564666738E-3</v>
      </c>
    </row>
    <row r="183" spans="18:19" x14ac:dyDescent="0.2">
      <c r="R183" s="114">
        <f>_xll.qlCalendarAdvance(Calendar,R182,"1D","f")</f>
        <v>42852</v>
      </c>
      <c r="S183" s="236">
        <f>_xll.qlInterpolationInterpolate(B12Minterpolation,R183,TRUE)</f>
        <v>3.8511098317865647E-3</v>
      </c>
    </row>
    <row r="184" spans="18:19" x14ac:dyDescent="0.2">
      <c r="R184" s="114">
        <f>_xll.qlCalendarAdvance(Calendar,R183,"1D","f")</f>
        <v>42853</v>
      </c>
      <c r="S184" s="236">
        <f>_xll.qlInterpolationInterpolate(B12Minterpolation,R184,TRUE)</f>
        <v>3.8529424817529234E-3</v>
      </c>
    </row>
    <row r="185" spans="18:19" x14ac:dyDescent="0.2">
      <c r="R185" s="114">
        <f>_xll.qlCalendarAdvance(Calendar,R184,"1D","f")</f>
        <v>42857</v>
      </c>
      <c r="S185" s="236">
        <f>_xll.qlInterpolationInterpolate(B12Minterpolation,R185,TRUE)</f>
        <v>3.8602410340400771E-3</v>
      </c>
    </row>
    <row r="186" spans="18:19" x14ac:dyDescent="0.2">
      <c r="R186" s="114">
        <f>_xll.qlCalendarAdvance(Calendar,R185,"1D","f")</f>
        <v>42858</v>
      </c>
      <c r="S186" s="236">
        <f>_xll.qlInterpolationInterpolate(B12Minterpolation,R186,TRUE)</f>
        <v>3.8620584617065552E-3</v>
      </c>
    </row>
    <row r="187" spans="18:19" x14ac:dyDescent="0.2">
      <c r="R187" s="114">
        <f>_xll.qlCalendarAdvance(Calendar,R186,"1D","f")</f>
        <v>42859</v>
      </c>
      <c r="S187" s="236">
        <f>_xll.qlInterpolationInterpolate(B12Minterpolation,R187,TRUE)</f>
        <v>3.8638733258066133E-3</v>
      </c>
    </row>
    <row r="188" spans="18:19" x14ac:dyDescent="0.2">
      <c r="R188" s="114">
        <f>_xll.qlCalendarAdvance(Calendar,R187,"1D","f")</f>
        <v>42860</v>
      </c>
      <c r="S188" s="236">
        <f>_xll.qlInterpolationInterpolate(B12Minterpolation,R188,TRUE)</f>
        <v>3.8656857866381034E-3</v>
      </c>
    </row>
    <row r="189" spans="18:19" x14ac:dyDescent="0.2">
      <c r="R189" s="114">
        <f>_xll.qlCalendarAdvance(Calendar,R188,"1D","f")</f>
        <v>42863</v>
      </c>
      <c r="S189" s="236">
        <f>_xll.qlInterpolationInterpolate(B12Minterpolation,R189,TRUE)</f>
        <v>3.8711103524996862E-3</v>
      </c>
    </row>
    <row r="190" spans="18:19" x14ac:dyDescent="0.2">
      <c r="R190" s="114">
        <f>_xll.qlCalendarAdvance(Calendar,R189,"1D","f")</f>
        <v>42864</v>
      </c>
      <c r="S190" s="236">
        <f>_xll.qlInterpolationInterpolate(B12Minterpolation,R190,TRUE)</f>
        <v>3.8729148032354247E-3</v>
      </c>
    </row>
    <row r="191" spans="18:19" x14ac:dyDescent="0.2">
      <c r="R191" s="114">
        <f>_xll.qlCalendarAdvance(Calendar,R190,"1D","f")</f>
        <v>42865</v>
      </c>
      <c r="S191" s="236">
        <f>_xll.qlInterpolationInterpolate(B12Minterpolation,R191,TRUE)</f>
        <v>3.8747176521918554E-3</v>
      </c>
    </row>
    <row r="192" spans="18:19" x14ac:dyDescent="0.2">
      <c r="R192" s="114">
        <f>_xll.qlCalendarAdvance(Calendar,R191,"1D","f")</f>
        <v>42866</v>
      </c>
      <c r="S192" s="236">
        <f>_xll.qlInterpolationInterpolate(B12Minterpolation,R192,TRUE)</f>
        <v>3.8765190596668298E-3</v>
      </c>
    </row>
    <row r="193" spans="18:19" x14ac:dyDescent="0.2">
      <c r="R193" s="114">
        <f>_xll.qlCalendarAdvance(Calendar,R192,"1D","f")</f>
        <v>42867</v>
      </c>
      <c r="S193" s="236">
        <f>_xll.qlInterpolationInterpolate(B12Minterpolation,R193,TRUE)</f>
        <v>3.878319185958201E-3</v>
      </c>
    </row>
    <row r="194" spans="18:19" x14ac:dyDescent="0.2">
      <c r="R194" s="114">
        <f>_xll.qlCalendarAdvance(Calendar,R193,"1D","f")</f>
        <v>42870</v>
      </c>
      <c r="S194" s="236">
        <f>_xll.qlInterpolationInterpolate(B12Minterpolation,R194,TRUE)</f>
        <v>3.8837134807092107E-3</v>
      </c>
    </row>
    <row r="195" spans="18:19" x14ac:dyDescent="0.2">
      <c r="R195" s="114">
        <f>_xll.qlCalendarAdvance(Calendar,R194,"1D","f")</f>
        <v>42871</v>
      </c>
      <c r="S195" s="236">
        <f>_xll.qlInterpolationInterpolate(B12Minterpolation,R195,TRUE)</f>
        <v>3.8855100596877838E-3</v>
      </c>
    </row>
    <row r="196" spans="18:19" x14ac:dyDescent="0.2">
      <c r="R196" s="114">
        <f>_xll.qlCalendarAdvance(Calendar,R195,"1D","f")</f>
        <v>42872</v>
      </c>
      <c r="S196" s="236">
        <f>_xll.qlInterpolationInterpolate(B12Minterpolation,R196,TRUE)</f>
        <v>3.8873060056305985E-3</v>
      </c>
    </row>
    <row r="197" spans="18:19" x14ac:dyDescent="0.2">
      <c r="R197" s="114">
        <f>_xll.qlCalendarAdvance(Calendar,R196,"1D","f")</f>
        <v>42873</v>
      </c>
      <c r="S197" s="236">
        <f>_xll.qlInterpolationInterpolate(B12Minterpolation,R197,TRUE)</f>
        <v>3.8891013254940912E-3</v>
      </c>
    </row>
    <row r="198" spans="18:19" x14ac:dyDescent="0.2">
      <c r="R198" s="114">
        <f>_xll.qlCalendarAdvance(Calendar,R197,"1D","f")</f>
        <v>42874</v>
      </c>
      <c r="S198" s="236">
        <f>_xll.qlInterpolationInterpolate(B12Minterpolation,R198,TRUE)</f>
        <v>3.8908960262346985E-3</v>
      </c>
    </row>
    <row r="199" spans="18:19" x14ac:dyDescent="0.2">
      <c r="R199" s="114">
        <f>_xll.qlCalendarAdvance(Calendar,R198,"1D","f")</f>
        <v>42877</v>
      </c>
      <c r="S199" s="236">
        <f>_xll.qlInterpolationInterpolate(B12Minterpolation,R199,TRUE)</f>
        <v>3.8962764832835804E-3</v>
      </c>
    </row>
    <row r="200" spans="18:19" x14ac:dyDescent="0.2">
      <c r="R200" s="114">
        <f>_xll.qlCalendarAdvance(Calendar,R199,"1D","f")</f>
        <v>42878</v>
      </c>
      <c r="S200" s="236">
        <f>_xll.qlInterpolationInterpolate(B12Minterpolation,R200,TRUE)</f>
        <v>3.8980687770970171E-3</v>
      </c>
    </row>
    <row r="201" spans="18:19" x14ac:dyDescent="0.2">
      <c r="R201" s="114">
        <f>_xll.qlCalendarAdvance(Calendar,R200,"1D","f")</f>
        <v>42879</v>
      </c>
      <c r="S201" s="236">
        <f>_xll.qlInterpolationInterpolate(B12Minterpolation,R201,TRUE)</f>
        <v>3.8998604865697535E-3</v>
      </c>
    </row>
    <row r="202" spans="18:19" x14ac:dyDescent="0.2">
      <c r="R202" s="114">
        <f>_xll.qlCalendarAdvance(Calendar,R201,"1D","f")</f>
        <v>42880</v>
      </c>
      <c r="S202" s="236">
        <f>_xll.qlInterpolationInterpolate(B12Minterpolation,R202,TRUE)</f>
        <v>3.9016516186582261E-3</v>
      </c>
    </row>
    <row r="203" spans="18:19" x14ac:dyDescent="0.2">
      <c r="R203" s="114">
        <f>_xll.qlCalendarAdvance(Calendar,R202,"1D","f")</f>
        <v>42881</v>
      </c>
      <c r="S203" s="236">
        <f>_xll.qlInterpolationInterpolate(B12Minterpolation,R203,TRUE)</f>
        <v>3.9034421803188718E-3</v>
      </c>
    </row>
    <row r="204" spans="18:19" x14ac:dyDescent="0.2">
      <c r="R204" s="114">
        <f>_xll.qlCalendarAdvance(Calendar,R203,"1D","f")</f>
        <v>42884</v>
      </c>
      <c r="S204" s="236">
        <f>_xll.qlInterpolationInterpolate(B12Minterpolation,R204,TRUE)</f>
        <v>3.9088105122982199E-3</v>
      </c>
    </row>
    <row r="205" spans="18:19" x14ac:dyDescent="0.2">
      <c r="R205" s="114">
        <f>_xll.qlCalendarAdvance(Calendar,R204,"1D","f")</f>
        <v>42885</v>
      </c>
      <c r="S205" s="236">
        <f>_xll.qlInterpolationInterpolate(B12Minterpolation,R205,TRUE)</f>
        <v>3.9105988618119277E-3</v>
      </c>
    </row>
    <row r="206" spans="18:19" x14ac:dyDescent="0.2">
      <c r="R206" s="114">
        <f>_xll.qlCalendarAdvance(Calendar,R205,"1D","f")</f>
        <v>42886</v>
      </c>
      <c r="S206" s="236">
        <f>_xll.qlInterpolationInterpolate(B12Minterpolation,R206,TRUE)</f>
        <v>3.9123866756799949E-3</v>
      </c>
    </row>
    <row r="207" spans="18:19" x14ac:dyDescent="0.2">
      <c r="R207" s="114">
        <f>_xll.qlCalendarAdvance(Calendar,R206,"1D","f")</f>
        <v>42887</v>
      </c>
      <c r="S207" s="236">
        <f>_xll.qlInterpolationInterpolate(B12Minterpolation,R207,TRUE)</f>
        <v>3.914173960858856E-3</v>
      </c>
    </row>
    <row r="208" spans="18:19" x14ac:dyDescent="0.2">
      <c r="R208" s="114">
        <f>_xll.qlCalendarAdvance(Calendar,R207,"1D","f")</f>
        <v>42888</v>
      </c>
      <c r="S208" s="236">
        <f>_xll.qlInterpolationInterpolate(B12Minterpolation,R208,TRUE)</f>
        <v>3.9159607243049489E-3</v>
      </c>
    </row>
    <row r="209" spans="18:19" x14ac:dyDescent="0.2">
      <c r="R209" s="114">
        <f>_xll.qlCalendarAdvance(Calendar,R208,"1D","f")</f>
        <v>42891</v>
      </c>
      <c r="S209" s="236">
        <f>_xll.qlInterpolationInterpolate(B12Minterpolation,R209,TRUE)</f>
        <v>3.9213179538109882E-3</v>
      </c>
    </row>
    <row r="210" spans="18:19" x14ac:dyDescent="0.2">
      <c r="R210" s="114">
        <f>_xll.qlCalendarAdvance(Calendar,R209,"1D","f")</f>
        <v>42892</v>
      </c>
      <c r="S210" s="236">
        <f>_xll.qlInterpolationInterpolate(B12Minterpolation,R210,TRUE)</f>
        <v>3.9231026998903778E-3</v>
      </c>
    </row>
    <row r="211" spans="18:19" x14ac:dyDescent="0.2">
      <c r="R211" s="114">
        <f>_xll.qlCalendarAdvance(Calendar,R210,"1D","f")</f>
        <v>42893</v>
      </c>
      <c r="S211" s="236">
        <f>_xll.qlInterpolationInterpolate(B12Minterpolation,R211,TRUE)</f>
        <v>3.9248869590191833E-3</v>
      </c>
    </row>
    <row r="212" spans="18:19" x14ac:dyDescent="0.2">
      <c r="R212" s="114">
        <f>_xll.qlCalendarAdvance(Calendar,R211,"1D","f")</f>
        <v>42894</v>
      </c>
      <c r="S212" s="236">
        <f>_xll.qlInterpolationInterpolate(B12Minterpolation,R212,TRUE)</f>
        <v>3.926670738153842E-3</v>
      </c>
    </row>
    <row r="213" spans="18:19" x14ac:dyDescent="0.2">
      <c r="R213" s="114">
        <f>_xll.qlCalendarAdvance(Calendar,R212,"1D","f")</f>
        <v>42895</v>
      </c>
      <c r="S213" s="236">
        <f>_xll.qlInterpolationInterpolate(B12Minterpolation,R213,TRUE)</f>
        <v>3.9284540442507902E-3</v>
      </c>
    </row>
    <row r="214" spans="18:19" x14ac:dyDescent="0.2">
      <c r="R214" s="114">
        <f>_xll.qlCalendarAdvance(Calendar,R213,"1D","f")</f>
        <v>42898</v>
      </c>
      <c r="S214" s="236">
        <f>_xll.qlInterpolationInterpolate(B12Minterpolation,R214,TRUE)</f>
        <v>3.9338011938797471E-3</v>
      </c>
    </row>
    <row r="215" spans="18:19" x14ac:dyDescent="0.2">
      <c r="R215" s="114">
        <f>_xll.qlCalendarAdvance(Calendar,R214,"1D","f")</f>
        <v>42899</v>
      </c>
      <c r="S215" s="236">
        <f>_xll.qlInterpolationInterpolate(B12Minterpolation,R215,TRUE)</f>
        <v>3.9355826773902255E-3</v>
      </c>
    </row>
    <row r="216" spans="18:19" x14ac:dyDescent="0.2">
      <c r="R216" s="114">
        <f>_xll.qlCalendarAdvance(Calendar,R215,"1D","f")</f>
        <v>42900</v>
      </c>
      <c r="S216" s="236">
        <f>_xll.qlInterpolationInterpolate(B12Minterpolation,R216,TRUE)</f>
        <v>3.9373637226451782E-3</v>
      </c>
    </row>
    <row r="217" spans="18:19" x14ac:dyDescent="0.2">
      <c r="R217" s="114">
        <f>_xll.qlCalendarAdvance(Calendar,R216,"1D","f")</f>
        <v>42901</v>
      </c>
      <c r="S217" s="236">
        <f>_xll.qlInterpolationInterpolate(B12Minterpolation,R217,TRUE)</f>
        <v>3.9391443366010425E-3</v>
      </c>
    </row>
    <row r="218" spans="18:19" x14ac:dyDescent="0.2">
      <c r="R218" s="114">
        <f>_xll.qlCalendarAdvance(Calendar,R217,"1D","f")</f>
        <v>42902</v>
      </c>
      <c r="S218" s="236">
        <f>_xll.qlInterpolationInterpolate(B12Minterpolation,R218,TRUE)</f>
        <v>3.9409245262142555E-3</v>
      </c>
    </row>
    <row r="219" spans="18:19" x14ac:dyDescent="0.2">
      <c r="R219" s="114">
        <f>_xll.qlCalendarAdvance(Calendar,R218,"1D","f")</f>
        <v>42905</v>
      </c>
      <c r="S219" s="236">
        <f>_xll.qlInterpolationInterpolate(B12Minterpolation,R219,TRUE)</f>
        <v>3.9462626185623548E-3</v>
      </c>
    </row>
    <row r="220" spans="18:19" x14ac:dyDescent="0.2">
      <c r="R220" s="114">
        <f>_xll.qlCalendarAdvance(Calendar,R219,"1D","f")</f>
        <v>42906</v>
      </c>
      <c r="S220" s="236">
        <f>_xll.qlInterpolationInterpolate(B12Minterpolation,R220,TRUE)</f>
        <v>3.9480411803693317E-3</v>
      </c>
    </row>
    <row r="221" spans="18:19" x14ac:dyDescent="0.2">
      <c r="R221" s="114">
        <f>_xll.qlCalendarAdvance(Calendar,R220,"1D","f")</f>
        <v>42907</v>
      </c>
      <c r="S221" s="236">
        <f>_xll.qlInterpolationInterpolate(B12Minterpolation,R221,TRUE)</f>
        <v>3.9498193526158404E-3</v>
      </c>
    </row>
    <row r="222" spans="18:19" x14ac:dyDescent="0.2">
      <c r="R222" s="114">
        <f>_xll.qlCalendarAdvance(Calendar,R221,"1D","f")</f>
        <v>42908</v>
      </c>
      <c r="S222" s="236">
        <f>_xll.qlInterpolationInterpolate(B12Minterpolation,R222,TRUE)</f>
        <v>3.9515971422583191E-3</v>
      </c>
    </row>
    <row r="223" spans="18:19" x14ac:dyDescent="0.2">
      <c r="R223" s="114">
        <f>_xll.qlCalendarAdvance(Calendar,R222,"1D","f")</f>
        <v>42909</v>
      </c>
      <c r="S223" s="236">
        <f>_xll.qlInterpolationInterpolate(B12Minterpolation,R223,TRUE)</f>
        <v>3.9533745562532058E-3</v>
      </c>
    </row>
    <row r="224" spans="18:19" x14ac:dyDescent="0.2">
      <c r="R224" s="114">
        <f>_xll.qlCalendarAdvance(Calendar,R223,"1D","f")</f>
        <v>42912</v>
      </c>
      <c r="S224" s="236">
        <f>_xll.qlInterpolationInterpolate(B12Minterpolation,R224,TRUE)</f>
        <v>3.958704613916674E-3</v>
      </c>
    </row>
    <row r="225" spans="18:19" x14ac:dyDescent="0.2">
      <c r="R225" s="114">
        <f>_xll.qlCalendarAdvance(Calendar,R224,"1D","f")</f>
        <v>42913</v>
      </c>
      <c r="S225" s="236">
        <f>_xll.qlInterpolationInterpolate(B12Minterpolation,R225,TRUE)</f>
        <v>3.9604805948855563E-3</v>
      </c>
    </row>
    <row r="226" spans="18:19" x14ac:dyDescent="0.2">
      <c r="R226" s="114">
        <f>_xll.qlCalendarAdvance(Calendar,R225,"1D","f")</f>
        <v>42914</v>
      </c>
      <c r="S226" s="236">
        <f>_xll.qlInterpolationInterpolate(B12Minterpolation,R226,TRUE)</f>
        <v>3.9622562349890299E-3</v>
      </c>
    </row>
    <row r="227" spans="18:19" x14ac:dyDescent="0.2">
      <c r="R227" s="114">
        <f>_xll.qlCalendarAdvance(Calendar,R226,"1D","f")</f>
        <v>42915</v>
      </c>
      <c r="S227" s="236">
        <f>_xll.qlInterpolationInterpolate(B12Minterpolation,R227,TRUE)</f>
        <v>3.9640315411835318E-3</v>
      </c>
    </row>
    <row r="228" spans="18:19" x14ac:dyDescent="0.2">
      <c r="R228" s="114">
        <f>_xll.qlCalendarAdvance(Calendar,R227,"1D","f")</f>
        <v>42916</v>
      </c>
      <c r="S228" s="236">
        <f>_xll.qlInterpolationInterpolate(B12Minterpolation,R228,TRUE)</f>
        <v>3.9658065204255001E-3</v>
      </c>
    </row>
    <row r="229" spans="18:19" x14ac:dyDescent="0.2">
      <c r="R229" s="114">
        <f>_xll.qlCalendarAdvance(Calendar,R228,"1D","f")</f>
        <v>42919</v>
      </c>
      <c r="S229" s="236">
        <f>_xll.qlInterpolationInterpolate(B12Minterpolation,R229,TRUE)</f>
        <v>3.9711295660005627E-3</v>
      </c>
    </row>
    <row r="230" spans="18:19" x14ac:dyDescent="0.2">
      <c r="R230" s="114">
        <f>_xll.qlCalendarAdvance(Calendar,R229,"1D","f")</f>
        <v>42920</v>
      </c>
      <c r="S230" s="236">
        <f>_xll.qlInterpolationInterpolate(B12Minterpolation,R230,TRUE)</f>
        <v>3.9729033069967595E-3</v>
      </c>
    </row>
    <row r="231" spans="18:19" x14ac:dyDescent="0.2">
      <c r="R231" s="114">
        <f>_xll.qlCalendarAdvance(Calendar,R230,"1D","f")</f>
        <v>42921</v>
      </c>
      <c r="S231" s="236">
        <f>_xll.qlInterpolationInterpolate(B12Minterpolation,R231,TRUE)</f>
        <v>3.9746767558226075E-3</v>
      </c>
    </row>
    <row r="232" spans="18:19" x14ac:dyDescent="0.2">
      <c r="R232" s="114">
        <f>_xll.qlCalendarAdvance(Calendar,R231,"1D","f")</f>
        <v>42922</v>
      </c>
      <c r="S232" s="236">
        <f>_xll.qlInterpolationInterpolate(B12Minterpolation,R232,TRUE)</f>
        <v>3.9764499194345406E-3</v>
      </c>
    </row>
    <row r="233" spans="18:19" x14ac:dyDescent="0.2">
      <c r="R233" s="114">
        <f>_xll.qlCalendarAdvance(Calendar,R232,"1D","f")</f>
        <v>42923</v>
      </c>
      <c r="S233" s="236">
        <f>_xll.qlInterpolationInterpolate(B12Minterpolation,R233,TRUE)</f>
        <v>3.9782228047889985E-3</v>
      </c>
    </row>
    <row r="234" spans="18:19" x14ac:dyDescent="0.2">
      <c r="R234" s="114">
        <f>_xll.qlCalendarAdvance(Calendar,R233,"1D","f")</f>
        <v>42926</v>
      </c>
      <c r="S234" s="236">
        <f>_xll.qlInterpolationInterpolate(B12Minterpolation,R234,TRUE)</f>
        <v>3.9835398608718819E-3</v>
      </c>
    </row>
    <row r="235" spans="18:19" x14ac:dyDescent="0.2">
      <c r="R235" s="114">
        <f>_xll.qlCalendarAdvance(Calendar,R234,"1D","f")</f>
        <v>42927</v>
      </c>
      <c r="S235" s="236">
        <f>_xll.qlInterpolationInterpolate(B12Minterpolation,R235,TRUE)</f>
        <v>3.9853117027608027E-3</v>
      </c>
    </row>
    <row r="236" spans="18:19" x14ac:dyDescent="0.2">
      <c r="R236" s="114">
        <f>_xll.qlCalendarAdvance(Calendar,R235,"1D","f")</f>
        <v>42928</v>
      </c>
      <c r="S236" s="236">
        <f>_xll.qlInterpolationInterpolate(B12Minterpolation,R236,TRUE)</f>
        <v>3.9870833011744315E-3</v>
      </c>
    </row>
    <row r="237" spans="18:19" x14ac:dyDescent="0.2">
      <c r="R237" s="114">
        <f>_xll.qlCalendarAdvance(Calendar,R236,"1D","f")</f>
        <v>42929</v>
      </c>
      <c r="S237" s="236">
        <f>_xll.qlInterpolationInterpolate(B12Minterpolation,R237,TRUE)</f>
        <v>3.9888546630692063E-3</v>
      </c>
    </row>
    <row r="238" spans="18:19" x14ac:dyDescent="0.2">
      <c r="R238" s="114">
        <f>_xll.qlCalendarAdvance(Calendar,R237,"1D","f")</f>
        <v>42930</v>
      </c>
      <c r="S238" s="236">
        <f>_xll.qlInterpolationInterpolate(B12Minterpolation,R238,TRUE)</f>
        <v>3.9906257954015617E-3</v>
      </c>
    </row>
    <row r="239" spans="18:19" x14ac:dyDescent="0.2">
      <c r="R239" s="114">
        <f>_xll.qlCalendarAdvance(Calendar,R238,"1D","f")</f>
        <v>42933</v>
      </c>
      <c r="S239" s="236">
        <f>_xll.qlInterpolationInterpolate(B12Minterpolation,R239,TRUE)</f>
        <v>3.9959378845884916E-3</v>
      </c>
    </row>
    <row r="240" spans="18:19" x14ac:dyDescent="0.2">
      <c r="R240" s="114">
        <f>_xll.qlCalendarAdvance(Calendar,R239,"1D","f")</f>
        <v>42934</v>
      </c>
      <c r="S240" s="236">
        <f>_xll.qlInterpolationInterpolate(B12Minterpolation,R240,TRUE)</f>
        <v>3.9977081682355444E-3</v>
      </c>
    </row>
    <row r="241" spans="18:19" x14ac:dyDescent="0.2">
      <c r="R241" s="114">
        <f>_xll.qlCalendarAdvance(Calendar,R240,"1D","f")</f>
        <v>42935</v>
      </c>
      <c r="S241" s="236">
        <f>_xll.qlInterpolationInterpolate(B12Minterpolation,R241,TRUE)</f>
        <v>3.9994782571023645E-3</v>
      </c>
    </row>
    <row r="242" spans="18:19" x14ac:dyDescent="0.2">
      <c r="R242" s="114">
        <f>_xll.qlCalendarAdvance(Calendar,R241,"1D","f")</f>
        <v>42936</v>
      </c>
      <c r="S242" s="236">
        <f>_xll.qlInterpolationInterpolate(B12Minterpolation,R242,TRUE)</f>
        <v>4.0012481581453872E-3</v>
      </c>
    </row>
    <row r="243" spans="18:19" x14ac:dyDescent="0.2">
      <c r="R243" s="114">
        <f>_xll.qlCalendarAdvance(Calendar,R242,"1D","f")</f>
        <v>42937</v>
      </c>
      <c r="S243" s="236">
        <f>_xll.qlInterpolationInterpolate(B12Minterpolation,R243,TRUE)</f>
        <v>4.0030178783210506E-3</v>
      </c>
    </row>
    <row r="244" spans="18:19" x14ac:dyDescent="0.2">
      <c r="R244" s="114">
        <f>_xll.qlCalendarAdvance(Calendar,R243,"1D","f")</f>
        <v>42940</v>
      </c>
      <c r="S244" s="236">
        <f>_xll.qlInterpolationInterpolate(B12Minterpolation,R244,TRUE)</f>
        <v>4.0083260232082517E-3</v>
      </c>
    </row>
    <row r="245" spans="18:19" x14ac:dyDescent="0.2">
      <c r="R245" s="114">
        <f>_xll.qlCalendarAdvance(Calendar,R244,"1D","f")</f>
        <v>42941</v>
      </c>
      <c r="S245" s="236">
        <f>_xll.qlInterpolationInterpolate(B12Minterpolation,R245,TRUE)</f>
        <v>4.0100950894788462E-3</v>
      </c>
    </row>
    <row r="246" spans="18:19" x14ac:dyDescent="0.2">
      <c r="R246" s="114">
        <f>_xll.qlCalendarAdvance(Calendar,R245,"1D","f")</f>
        <v>42942</v>
      </c>
      <c r="S246" s="236">
        <f>_xll.qlInterpolationInterpolate(B12Minterpolation,R246,TRUE)</f>
        <v>4.0118640096642646E-3</v>
      </c>
    </row>
    <row r="247" spans="18:19" x14ac:dyDescent="0.2">
      <c r="R247" s="114">
        <f>_xll.qlCalendarAdvance(Calendar,R246,"1D","f")</f>
        <v>42943</v>
      </c>
      <c r="S247" s="236">
        <f>_xll.qlInterpolationInterpolate(B12Minterpolation,R247,TRUE)</f>
        <v>4.0136327907209449E-3</v>
      </c>
    </row>
    <row r="248" spans="18:19" x14ac:dyDescent="0.2">
      <c r="R248" s="114">
        <f>_xll.qlCalendarAdvance(Calendar,R247,"1D","f")</f>
        <v>42944</v>
      </c>
      <c r="S248" s="236">
        <f>_xll.qlInterpolationInterpolate(B12Minterpolation,R248,TRUE)</f>
        <v>4.0154014396053244E-3</v>
      </c>
    </row>
    <row r="249" spans="18:19" x14ac:dyDescent="0.2">
      <c r="R249" s="114">
        <f>_xll.qlCalendarAdvance(Calendar,R248,"1D","f")</f>
        <v>42947</v>
      </c>
      <c r="S249" s="236">
        <f>_xll.qlInterpolationInterpolate(B12Minterpolation,R249,TRUE)</f>
        <v>4.0207066627890239E-3</v>
      </c>
    </row>
    <row r="250" spans="18:19" x14ac:dyDescent="0.2">
      <c r="R250" s="114">
        <f>_xll.qlCalendarAdvance(Calendar,R249,"1D","f")</f>
        <v>42948</v>
      </c>
      <c r="S250" s="236">
        <f>_xll.qlInterpolationInterpolate(B12Minterpolation,R250,TRUE)</f>
        <v>4.0224748525485672E-3</v>
      </c>
    </row>
    <row r="251" spans="18:19" x14ac:dyDescent="0.2">
      <c r="R251" s="114">
        <f>_xll.qlCalendarAdvance(Calendar,R250,"1D","f")</f>
        <v>42949</v>
      </c>
      <c r="S251" s="236">
        <f>_xll.qlInterpolationInterpolate(B12Minterpolation,R251,TRUE)</f>
        <v>4.0242429449179936E-3</v>
      </c>
    </row>
    <row r="252" spans="18:19" x14ac:dyDescent="0.2">
      <c r="R252" s="114">
        <f>_xll.qlCalendarAdvance(Calendar,R251,"1D","f")</f>
        <v>42950</v>
      </c>
      <c r="S252" s="236">
        <f>_xll.qlInterpolationInterpolate(B12Minterpolation,R252,TRUE)</f>
        <v>4.0260109468537395E-3</v>
      </c>
    </row>
    <row r="253" spans="18:19" x14ac:dyDescent="0.2">
      <c r="R253" s="114">
        <f>_xll.qlCalendarAdvance(Calendar,R252,"1D","f")</f>
        <v>42951</v>
      </c>
      <c r="S253" s="236">
        <f>_xll.qlInterpolationInterpolate(B12Minterpolation,R253,TRUE)</f>
        <v>4.0277788653122438E-3</v>
      </c>
    </row>
    <row r="254" spans="18:19" x14ac:dyDescent="0.2">
      <c r="R254" s="114">
        <f>_xll.qlCalendarAdvance(Calendar,R253,"1D","f")</f>
        <v>42954</v>
      </c>
      <c r="S254" s="236">
        <f>_xll.qlInterpolationInterpolate(B12Minterpolation,R254,TRUE)</f>
        <v>4.0330821893886665E-3</v>
      </c>
    </row>
    <row r="255" spans="18:19" x14ac:dyDescent="0.2">
      <c r="R255" s="114">
        <f>_xll.qlCalendarAdvance(Calendar,R254,"1D","f")</f>
        <v>42955</v>
      </c>
      <c r="S255" s="236">
        <f>_xll.qlInterpolationInterpolate(B12Minterpolation,R255,TRUE)</f>
        <v>4.0348498435025673E-3</v>
      </c>
    </row>
    <row r="256" spans="18:19" x14ac:dyDescent="0.2">
      <c r="R256" s="114">
        <f>_xll.qlCalendarAdvance(Calendar,R255,"1D","f")</f>
        <v>42956</v>
      </c>
      <c r="S256" s="236">
        <f>_xll.qlInterpolationInterpolate(B12Minterpolation,R256,TRUE)</f>
        <v>4.0366174489214098E-3</v>
      </c>
    </row>
    <row r="257" spans="18:19" x14ac:dyDescent="0.2">
      <c r="R257" s="114">
        <f>_xll.qlCalendarAdvance(Calendar,R256,"1D","f")</f>
        <v>42957</v>
      </c>
      <c r="S257" s="236">
        <f>_xll.qlInterpolationInterpolate(B12Minterpolation,R257,TRUE)</f>
        <v>4.0383850126016309E-3</v>
      </c>
    </row>
    <row r="258" spans="18:19" x14ac:dyDescent="0.2">
      <c r="R258" s="114">
        <f>_xll.qlCalendarAdvance(Calendar,R257,"1D","f")</f>
        <v>42958</v>
      </c>
      <c r="S258" s="236">
        <f>_xll.qlInterpolationInterpolate(B12Minterpolation,R258,TRUE)</f>
        <v>4.040152541499668E-3</v>
      </c>
    </row>
    <row r="259" spans="18:19" x14ac:dyDescent="0.2">
      <c r="R259" s="114">
        <f>_xll.qlCalendarAdvance(Calendar,R258,"1D","f")</f>
        <v>42961</v>
      </c>
      <c r="S259" s="236">
        <f>_xll.qlInterpolationInterpolate(B12Minterpolation,R259,TRUE)</f>
        <v>4.0454549890650403E-3</v>
      </c>
    </row>
    <row r="260" spans="18:19" x14ac:dyDescent="0.2">
      <c r="R260" s="114">
        <f>_xll.qlCalendarAdvance(Calendar,R259,"1D","f")</f>
        <v>42962</v>
      </c>
      <c r="S260" s="236">
        <f>_xll.qlInterpolationInterpolate(B12Minterpolation,R260,TRUE)</f>
        <v>4.0472224483987075E-3</v>
      </c>
    </row>
    <row r="261" spans="18:19" x14ac:dyDescent="0.2">
      <c r="R261" s="114">
        <f>_xll.qlCalendarAdvance(Calendar,R260,"1D","f")</f>
        <v>42963</v>
      </c>
      <c r="S261" s="236">
        <f>_xll.qlInterpolationInterpolate(B12Minterpolation,R261,TRUE)</f>
        <v>4.0489899077323756E-3</v>
      </c>
    </row>
    <row r="262" spans="18:19" x14ac:dyDescent="0.2">
      <c r="R262" s="118">
        <f>_xll.qlCalendarAdvance(Calendar,R261,"1D","f")</f>
        <v>42964</v>
      </c>
      <c r="S262" s="238">
        <f>_xll.qlInterpolationInterpolate(B12Minterpolation,R262,TRUE)</f>
        <v>4.05075737402248E-3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MORENI NICOLA</cp:lastModifiedBy>
  <cp:lastPrinted>2014-03-18T13:51:31Z</cp:lastPrinted>
  <dcterms:created xsi:type="dcterms:W3CDTF">2007-10-30T15:41:10Z</dcterms:created>
  <dcterms:modified xsi:type="dcterms:W3CDTF">2016-08-11T15:17:19Z</dcterms:modified>
</cp:coreProperties>
</file>