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4" yWindow="-14" windowWidth="18679" windowHeight="12036" tabRatio="900"/>
  </bookViews>
  <sheets>
    <sheet name="General Settings" sheetId="67" r:id="rId1"/>
    <sheet name="GBPLibor" sheetId="6" r:id="rId2"/>
    <sheet name="Deposits" sheetId="21" r:id="rId3"/>
    <sheet name="FRA" sheetId="22" r:id="rId4"/>
    <sheet name="IMMFra" sheetId="79" r:id="rId5"/>
    <sheet name="IMMFra6M " sheetId="25" r:id="rId6"/>
    <sheet name="OIS" sheetId="28" r:id="rId7"/>
    <sheet name="MPC OIS" sheetId="72" r:id="rId8"/>
    <sheet name="Futures3M" sheetId="24" r:id="rId9"/>
    <sheet name="FuturesHWConvAdj" sheetId="26" r:id="rId10"/>
    <sheet name="BasisSwap1MxM" sheetId="17" r:id="rId11"/>
    <sheet name="BasisSwap3M6M" sheetId="18" r:id="rId12"/>
    <sheet name="BasisSwapxM12M" sheetId="19" r:id="rId13"/>
    <sheet name="Swaps1M" sheetId="29" r:id="rId14"/>
    <sheet name="Swap3MAnnual" sheetId="83" r:id="rId15"/>
    <sheet name="Swap3MSemiAnnual" sheetId="82" r:id="rId16"/>
    <sheet name="Swap6M" sheetId="32" r:id="rId17"/>
    <sheet name="SwapsIMMDated" sheetId="30" r:id="rId18"/>
    <sheet name="LiborSwapIsda" sheetId="84" r:id="rId19"/>
  </sheets>
  <definedNames>
    <definedName name="AreaTable">'General Settings'!$C$34:$D$49</definedName>
    <definedName name="Calendar">'General Settings'!$D$18</definedName>
    <definedName name="Contributor" localSheetId="10">BasisSwap1MxM!$O$2</definedName>
    <definedName name="Contributor" localSheetId="11">BasisSwap3M6M!$O$2</definedName>
    <definedName name="Contributor" localSheetId="12">BasisSwapxM12M!$O$2</definedName>
    <definedName name="Contributor" localSheetId="2">Deposits!$M$2</definedName>
    <definedName name="Contributor" localSheetId="3">FRA!$O$2</definedName>
    <definedName name="Contributor" localSheetId="9">FuturesHWConvAdj!$L$2</definedName>
    <definedName name="Contributor" localSheetId="5">'IMMFra6M '!$O$2</definedName>
    <definedName name="Contributor" localSheetId="14">Swap3MAnnual!$O$2</definedName>
    <definedName name="Contributor" localSheetId="15">Swap3MSemiAnnual!$O$2</definedName>
    <definedName name="Contributor" localSheetId="16">Swap6M!$O$2</definedName>
    <definedName name="Contributor" localSheetId="13">Swaps1M!$O$2</definedName>
    <definedName name="Contributor" localSheetId="17">SwapsIMMDated!$O$2</definedName>
    <definedName name="Contributor">OIS!$O$2</definedName>
    <definedName name="Contributors">'General Settings'!$C$23:$C$29</definedName>
    <definedName name="ContributorTable">'General Settings'!$C$23:$D$29</definedName>
    <definedName name="Currency">'General Settings'!$D$13</definedName>
    <definedName name="Discounting">GBPLibor!$D$4</definedName>
    <definedName name="EvaluationDate">'General Settings'!$D$5</definedName>
    <definedName name="FamilyName" localSheetId="18">LiborSwapIsda!$E$2</definedName>
    <definedName name="FamilyName">'General Settings'!$D$15</definedName>
    <definedName name="FixingType" localSheetId="18">LiborSwapIsda!$E$3</definedName>
    <definedName name="FixingType">'General Settings'!$D$17</definedName>
    <definedName name="FuturesCodes" localSheetId="8">Futures3M!$P$5:$P$46</definedName>
    <definedName name="FuturesCodes" localSheetId="5">'IMMFra6M '!$M$5:$M$8</definedName>
    <definedName name="FuturesDates" localSheetId="8">Futures3M!$Q$5:$Q$46</definedName>
    <definedName name="FuturesDates" localSheetId="5">'IMMFra6M '!$N$5:$N$8</definedName>
    <definedName name="IborIndex" localSheetId="8">Futures3M!$I$3</definedName>
    <definedName name="Instruments" localSheetId="10">BasisSwap1MxM!$N$5:$N$41</definedName>
    <definedName name="Instruments" localSheetId="11">BasisSwap3M6M!$N$5:$N$41</definedName>
    <definedName name="Instruments" localSheetId="12">BasisSwapxM12M!$N$5:$N$41</definedName>
    <definedName name="Instruments" localSheetId="2">Deposits!$L$5:$L$11</definedName>
    <definedName name="Instruments" localSheetId="3">FRA!$N$5:$N$58</definedName>
    <definedName name="Instruments" localSheetId="4">IMMFra!$P$5:$P$9</definedName>
    <definedName name="Instruments" localSheetId="14">Swap3MAnnual!$N$5:$N$43</definedName>
    <definedName name="Instruments" localSheetId="15">Swap3MSemiAnnual!$N$5:$N$41</definedName>
    <definedName name="Instruments" localSheetId="16">Swap6M!$N$5:$N$41</definedName>
    <definedName name="Instruments" localSheetId="13">Swaps1M!$N$5:$N$15</definedName>
    <definedName name="Instruments" localSheetId="17">SwapsIMMDated!$N$5:$N$11</definedName>
    <definedName name="Instruments">'MPC OIS'!$O$5:$O$16</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0">BasisSwap1MxM!$W$5:$W$41</definedName>
    <definedName name="Quote" localSheetId="11">BasisSwap3M6M!$W$5:$W$41</definedName>
    <definedName name="Quote" localSheetId="12">BasisSwapxM12M!$W$5:$W$41</definedName>
    <definedName name="Quote" localSheetId="2">Deposits!$R$5:$R$11</definedName>
    <definedName name="Quote" localSheetId="3">FRA!$W$5:$W$58</definedName>
    <definedName name="Quote" localSheetId="8">Futures3M!$AC$5:$AC$46</definedName>
    <definedName name="Quote" localSheetId="9">FuturesHWConvAdj!$T$5:$T$6</definedName>
    <definedName name="Quote" localSheetId="4">IMMFra!$Z$5:$Z$9</definedName>
    <definedName name="Quote" localSheetId="5">'IMMFra6M '!$X$5:$X$8</definedName>
    <definedName name="Quote" localSheetId="7">'MPC OIS'!$Y$5:$Y$16</definedName>
    <definedName name="Quote" localSheetId="6">OIS!$W$5:$W$40</definedName>
    <definedName name="Quote" localSheetId="14">Swap3MAnnual!$W$5:$W$43</definedName>
    <definedName name="Quote" localSheetId="15">Swap3MSemiAnnual!$W$5:$W$41</definedName>
    <definedName name="Quote" localSheetId="16">Swap6M!$W$5:$W$41</definedName>
    <definedName name="Quote" localSheetId="13">Swaps1M!$W$5:$W$15</definedName>
    <definedName name="Quote" localSheetId="17">SwapsIMMDated!$W$5:$W$11</definedName>
    <definedName name="QuoteLive" localSheetId="10">BasisSwap1MxM!$R$5:$R$41</definedName>
    <definedName name="QuoteLive" localSheetId="11">BasisSwap3M6M!$R$5:$R$41</definedName>
    <definedName name="QuoteLive" localSheetId="12">BasisSwapxM12M!$R$5:$R$41</definedName>
    <definedName name="QuoteLive" localSheetId="2">Deposits!$N$5:$N$11</definedName>
    <definedName name="QuoteLive" localSheetId="3">FRA!$R$5:$R$58</definedName>
    <definedName name="QuoteLive" localSheetId="8">Futures3M!$X$5:$X$46</definedName>
    <definedName name="QuoteLive" localSheetId="9">FuturesHWConvAdj!$P$5:$P$6</definedName>
    <definedName name="QuoteLive" localSheetId="4">IMMFra!$U$5:$U$9</definedName>
    <definedName name="QuoteLive" localSheetId="5">'IMMFra6M '!$S$5:$S$8</definedName>
    <definedName name="QuoteLive" localSheetId="7">'MPC OIS'!$T$5:$T$16</definedName>
    <definedName name="QuoteLive" localSheetId="6">OIS!$R$5:$R$40</definedName>
    <definedName name="QuoteLive" localSheetId="14">Swap3MAnnual!$R$5:$R$43</definedName>
    <definedName name="QuoteLive" localSheetId="15">Swap3MSemiAnnual!$R$5:$R$41</definedName>
    <definedName name="QuoteLive" localSheetId="16">Swap6M!$R$5:$R$41</definedName>
    <definedName name="QuoteLive" localSheetId="13">Swaps1M!$R$5:$R$15</definedName>
    <definedName name="QuoteLive" localSheetId="17">SwapsIMMDated!$R$5:$R$11</definedName>
    <definedName name="QuoteStatic" localSheetId="10">BasisSwap1MxM!$U$5:$U$41</definedName>
    <definedName name="QuoteStatic" localSheetId="11">BasisSwap3M6M!$U$5:$U$41</definedName>
    <definedName name="QuoteStatic" localSheetId="12">BasisSwapxM12M!$U$5:$U$41</definedName>
    <definedName name="QuoteStatic" localSheetId="2">Deposits!$P$5:$P$11</definedName>
    <definedName name="QuoteStatic" localSheetId="3">FRA!$U$5:$U$58</definedName>
    <definedName name="QuoteStatic" localSheetId="8">Futures3M!$AA$5:$AA$46</definedName>
    <definedName name="QuoteStatic" localSheetId="9">FuturesHWConvAdj!$R$5:$R$6</definedName>
    <definedName name="QuoteStatic" localSheetId="4">IMMFra!$X$5:$X$9</definedName>
    <definedName name="QuoteStatic" localSheetId="5">'IMMFra6M '!$V$5:$V$8</definedName>
    <definedName name="QuoteStatic" localSheetId="7">'MPC OIS'!$W$5:$W$16</definedName>
    <definedName name="QuoteStatic" localSheetId="6">OIS!$U$5:$U$40</definedName>
    <definedName name="QuoteStatic" localSheetId="14">Swap3MAnnual!$U$5:$U$43</definedName>
    <definedName name="QuoteStatic" localSheetId="15">Swap3MSemiAnnual!$U$5:$U$41</definedName>
    <definedName name="QuoteStatic" localSheetId="16">Swap6M!$U$5:$U$41</definedName>
    <definedName name="QuoteStatic" localSheetId="13">Swaps1M!$U$5:$U$15</definedName>
    <definedName name="QuoteStatic" localSheetId="17">SwapsIMMDated!$U$5:$U$11</definedName>
    <definedName name="QuoteSuffix">'General Settings'!$I$15</definedName>
    <definedName name="RateTickValue">'General Settings'!$I$16</definedName>
    <definedName name="ReutersRtMode">'General Settings'!$I$18</definedName>
    <definedName name="Swap3M4Y">Swap3MSemiAnnual!$W$11</definedName>
    <definedName name="Swap6M4Y">Swap6M!$W$11</definedName>
    <definedName name="Traits" localSheetId="18">LiborSwapIsda!$M$23:$O$29</definedName>
    <definedName name="Trigger">'General Settings'!$D$4</definedName>
    <definedName name="TriggerCounter">'General Settings'!$D$7</definedName>
    <definedName name="Volatility" localSheetId="8">Futures3M!$I$1</definedName>
  </definedNames>
  <calcPr calcId="145621"/>
</workbook>
</file>

<file path=xl/calcChain.xml><?xml version="1.0" encoding="utf-8"?>
<calcChain xmlns="http://schemas.openxmlformats.org/spreadsheetml/2006/main">
  <c r="B5" i="29" l="1" a="1"/>
  <c r="B5" i="29"/>
  <c r="C5" i="29"/>
  <c r="D5" i="29"/>
  <c r="B6" i="29"/>
  <c r="C6" i="29"/>
  <c r="D6" i="29"/>
  <c r="B7" i="29"/>
  <c r="C7" i="29"/>
  <c r="D7" i="29"/>
  <c r="B8" i="29"/>
  <c r="C8" i="29"/>
  <c r="D8" i="29"/>
  <c r="B9" i="29"/>
  <c r="C9" i="29"/>
  <c r="D9" i="29"/>
  <c r="B10" i="29"/>
  <c r="C10" i="29"/>
  <c r="D10" i="29"/>
  <c r="B11" i="29"/>
  <c r="C11" i="29"/>
  <c r="D11" i="29"/>
  <c r="B12" i="29"/>
  <c r="C12" i="29"/>
  <c r="D12" i="29"/>
  <c r="B13" i="29"/>
  <c r="C13" i="29"/>
  <c r="D13" i="29"/>
  <c r="B14" i="29"/>
  <c r="C14" i="29"/>
  <c r="D14" i="29"/>
  <c r="B15" i="29"/>
  <c r="C15" i="29"/>
  <c r="D15" i="29"/>
  <c r="W5" i="30" l="1" a="1"/>
  <c r="W5" i="32" a="1"/>
  <c r="W5" i="82" a="1"/>
  <c r="W5" i="83" a="1"/>
  <c r="W5" i="29" a="1"/>
  <c r="W5" i="19" a="1"/>
  <c r="W5" i="18" a="1"/>
  <c r="W5" i="17" a="1"/>
  <c r="AC5" i="24" a="1"/>
  <c r="Y5" i="72" a="1"/>
  <c r="W5" i="28" a="1"/>
  <c r="X5" i="25" a="1"/>
  <c r="Z5" i="79" a="1"/>
  <c r="W5" i="22" a="1"/>
  <c r="R5" i="21" a="1"/>
  <c r="I24" i="6" l="1"/>
  <c r="I21" i="6"/>
  <c r="I18" i="6"/>
  <c r="I15" i="6"/>
  <c r="L24" i="6"/>
  <c r="R2" i="17" a="1"/>
  <c r="R2" i="83" a="1"/>
  <c r="U2" i="79" a="1"/>
  <c r="R2" i="32" a="1"/>
  <c r="T2" i="72" a="1"/>
  <c r="R2" i="82" a="1"/>
  <c r="R2" i="19" a="1"/>
  <c r="R2" i="18" a="1"/>
  <c r="R2" i="22" a="1"/>
  <c r="R2" i="29" a="1"/>
  <c r="R2" i="28" a="1"/>
  <c r="R2" i="30" a="1"/>
  <c r="X2" i="24" a="1"/>
  <c r="S2" i="25" a="1"/>
  <c r="O4" i="25"/>
  <c r="O4" i="30"/>
  <c r="R2" i="30" l="1"/>
  <c r="R2" i="32"/>
  <c r="R2" i="82"/>
  <c r="R2" i="83"/>
  <c r="R2" i="29"/>
  <c r="R2" i="19"/>
  <c r="R2" i="18"/>
  <c r="R2" i="17"/>
  <c r="X2" i="24"/>
  <c r="X5" i="24" s="1"/>
  <c r="AC5" i="24" s="1"/>
  <c r="T2" i="72"/>
  <c r="R2" i="28"/>
  <c r="S2" i="25"/>
  <c r="U2" i="79"/>
  <c r="R2" i="22"/>
  <c r="R38" i="18" l="1"/>
  <c r="W38" i="18" s="1"/>
  <c r="R30" i="18"/>
  <c r="W30" i="18" s="1"/>
  <c r="R22" i="18"/>
  <c r="W22" i="18" s="1"/>
  <c r="R14" i="18"/>
  <c r="W14" i="18" s="1"/>
  <c r="R6" i="18"/>
  <c r="W6" i="18" s="1"/>
  <c r="R11" i="18"/>
  <c r="W11" i="18" s="1"/>
  <c r="R34" i="18"/>
  <c r="W34" i="18" s="1"/>
  <c r="R18" i="18"/>
  <c r="W18" i="18" s="1"/>
  <c r="R10" i="18"/>
  <c r="W10" i="18" s="1"/>
  <c r="R41" i="18"/>
  <c r="W41" i="18" s="1"/>
  <c r="R17" i="18"/>
  <c r="W17" i="18" s="1"/>
  <c r="R32" i="18"/>
  <c r="W32" i="18" s="1"/>
  <c r="R8" i="18"/>
  <c r="W8" i="18" s="1"/>
  <c r="R39" i="18"/>
  <c r="W39" i="18" s="1"/>
  <c r="R23" i="18"/>
  <c r="W23" i="18" s="1"/>
  <c r="R37" i="18"/>
  <c r="W37" i="18" s="1"/>
  <c r="R29" i="18"/>
  <c r="W29" i="18" s="1"/>
  <c r="R21" i="18"/>
  <c r="W21" i="18" s="1"/>
  <c r="R13" i="18"/>
  <c r="W13" i="18" s="1"/>
  <c r="R5" i="18"/>
  <c r="W5" i="18" s="1"/>
  <c r="R35" i="18"/>
  <c r="W35" i="18" s="1"/>
  <c r="R19" i="18"/>
  <c r="W19" i="18" s="1"/>
  <c r="R9" i="18"/>
  <c r="W9" i="18" s="1"/>
  <c r="R24" i="18"/>
  <c r="W24" i="18" s="1"/>
  <c r="R7" i="18"/>
  <c r="W7" i="18" s="1"/>
  <c r="R36" i="18"/>
  <c r="W36" i="18" s="1"/>
  <c r="R28" i="18"/>
  <c r="W28" i="18" s="1"/>
  <c r="R20" i="18"/>
  <c r="W20" i="18" s="1"/>
  <c r="R12" i="18"/>
  <c r="W12" i="18" s="1"/>
  <c r="R33" i="18"/>
  <c r="W33" i="18" s="1"/>
  <c r="R16" i="18"/>
  <c r="W16" i="18" s="1"/>
  <c r="R15" i="18"/>
  <c r="W15" i="18" s="1"/>
  <c r="R27" i="18"/>
  <c r="W27" i="18" s="1"/>
  <c r="R26" i="18"/>
  <c r="W26" i="18" s="1"/>
  <c r="R25" i="18"/>
  <c r="W25" i="18" s="1"/>
  <c r="R40" i="18"/>
  <c r="W40" i="18" s="1"/>
  <c r="R31" i="18"/>
  <c r="W31" i="18" s="1"/>
  <c r="R41" i="19"/>
  <c r="W41" i="19" s="1"/>
  <c r="R33" i="19"/>
  <c r="W33" i="19" s="1"/>
  <c r="R25" i="19"/>
  <c r="W25" i="19" s="1"/>
  <c r="R17" i="19"/>
  <c r="W17" i="19" s="1"/>
  <c r="R9" i="19"/>
  <c r="W9" i="19" s="1"/>
  <c r="R40" i="19"/>
  <c r="W40" i="19" s="1"/>
  <c r="R32" i="19"/>
  <c r="W32" i="19" s="1"/>
  <c r="R24" i="19"/>
  <c r="W24" i="19" s="1"/>
  <c r="R16" i="19"/>
  <c r="W16" i="19" s="1"/>
  <c r="R8" i="19"/>
  <c r="W8" i="19" s="1"/>
  <c r="R38" i="19"/>
  <c r="W38" i="19" s="1"/>
  <c r="R22" i="19"/>
  <c r="W22" i="19" s="1"/>
  <c r="R14" i="19"/>
  <c r="W14" i="19" s="1"/>
  <c r="R6" i="19"/>
  <c r="W6" i="19" s="1"/>
  <c r="R39" i="19"/>
  <c r="W39" i="19" s="1"/>
  <c r="R31" i="19"/>
  <c r="W31" i="19" s="1"/>
  <c r="R23" i="19"/>
  <c r="W23" i="19" s="1"/>
  <c r="R15" i="19"/>
  <c r="W15" i="19" s="1"/>
  <c r="R7" i="19"/>
  <c r="W7" i="19" s="1"/>
  <c r="R30" i="19"/>
  <c r="W30" i="19" s="1"/>
  <c r="R37" i="19"/>
  <c r="W37" i="19" s="1"/>
  <c r="R29" i="19"/>
  <c r="W29" i="19" s="1"/>
  <c r="R21" i="19"/>
  <c r="W21" i="19" s="1"/>
  <c r="R13" i="19"/>
  <c r="W13" i="19" s="1"/>
  <c r="R5" i="19"/>
  <c r="W5" i="19" s="1"/>
  <c r="R36" i="19"/>
  <c r="W36" i="19" s="1"/>
  <c r="R28" i="19"/>
  <c r="W28" i="19" s="1"/>
  <c r="R20" i="19"/>
  <c r="W20" i="19" s="1"/>
  <c r="R12" i="19"/>
  <c r="W12" i="19" s="1"/>
  <c r="R35" i="19"/>
  <c r="W35" i="19" s="1"/>
  <c r="R27" i="19"/>
  <c r="W27" i="19" s="1"/>
  <c r="R19" i="19"/>
  <c r="W19" i="19" s="1"/>
  <c r="R11" i="19"/>
  <c r="W11" i="19" s="1"/>
  <c r="R34" i="19"/>
  <c r="W34" i="19" s="1"/>
  <c r="R26" i="19"/>
  <c r="W26" i="19" s="1"/>
  <c r="R18" i="19"/>
  <c r="W18" i="19" s="1"/>
  <c r="R10" i="19"/>
  <c r="W10" i="19" s="1"/>
  <c r="U8" i="79"/>
  <c r="Z8" i="79" s="1"/>
  <c r="U9" i="79"/>
  <c r="Z9" i="79" s="1"/>
  <c r="U7" i="79"/>
  <c r="Z7" i="79" s="1"/>
  <c r="U6" i="79"/>
  <c r="Z6" i="79" s="1"/>
  <c r="U5" i="79"/>
  <c r="Z5" i="79" s="1"/>
  <c r="R11" i="30"/>
  <c r="W11" i="30" s="1"/>
  <c r="R10" i="30"/>
  <c r="W10" i="30" s="1"/>
  <c r="R9" i="30"/>
  <c r="W9" i="30" s="1"/>
  <c r="R8" i="30"/>
  <c r="W8" i="30" s="1"/>
  <c r="R7" i="30"/>
  <c r="W7" i="30" s="1"/>
  <c r="R6" i="30"/>
  <c r="W6" i="30" s="1"/>
  <c r="R5" i="30"/>
  <c r="W5" i="30" s="1"/>
  <c r="R41" i="32"/>
  <c r="W41" i="32" s="1"/>
  <c r="R33" i="32"/>
  <c r="W33" i="32" s="1"/>
  <c r="R25" i="32"/>
  <c r="W25" i="32" s="1"/>
  <c r="R17" i="32"/>
  <c r="W17" i="32" s="1"/>
  <c r="R9" i="32"/>
  <c r="W9" i="32" s="1"/>
  <c r="R40" i="32"/>
  <c r="W40" i="32" s="1"/>
  <c r="R32" i="32"/>
  <c r="W32" i="32" s="1"/>
  <c r="R24" i="32"/>
  <c r="W24" i="32" s="1"/>
  <c r="R16" i="32"/>
  <c r="W16" i="32" s="1"/>
  <c r="R8" i="32"/>
  <c r="W8" i="32" s="1"/>
  <c r="R39" i="32"/>
  <c r="W39" i="32" s="1"/>
  <c r="R31" i="32"/>
  <c r="W31" i="32" s="1"/>
  <c r="R23" i="32"/>
  <c r="W23" i="32" s="1"/>
  <c r="R15" i="32"/>
  <c r="W15" i="32" s="1"/>
  <c r="R7" i="32"/>
  <c r="W7" i="32" s="1"/>
  <c r="R38" i="32"/>
  <c r="W38" i="32" s="1"/>
  <c r="R30" i="32"/>
  <c r="W30" i="32" s="1"/>
  <c r="R22" i="32"/>
  <c r="W22" i="32" s="1"/>
  <c r="R14" i="32"/>
  <c r="W14" i="32" s="1"/>
  <c r="R6" i="32"/>
  <c r="W6" i="32" s="1"/>
  <c r="R37" i="32"/>
  <c r="W37" i="32" s="1"/>
  <c r="R29" i="32"/>
  <c r="W29" i="32" s="1"/>
  <c r="R21" i="32"/>
  <c r="W21" i="32" s="1"/>
  <c r="R13" i="32"/>
  <c r="W13" i="32" s="1"/>
  <c r="R5" i="32"/>
  <c r="W5" i="32" s="1"/>
  <c r="R36" i="32"/>
  <c r="W36" i="32" s="1"/>
  <c r="R28" i="32"/>
  <c r="W28" i="32" s="1"/>
  <c r="R20" i="32"/>
  <c r="W20" i="32" s="1"/>
  <c r="R12" i="32"/>
  <c r="W12" i="32" s="1"/>
  <c r="R35" i="32"/>
  <c r="W35" i="32" s="1"/>
  <c r="R27" i="32"/>
  <c r="W27" i="32" s="1"/>
  <c r="R19" i="32"/>
  <c r="W19" i="32" s="1"/>
  <c r="R11" i="32"/>
  <c r="W11" i="32" s="1"/>
  <c r="R34" i="32"/>
  <c r="W34" i="32" s="1"/>
  <c r="R26" i="32"/>
  <c r="W26" i="32" s="1"/>
  <c r="R18" i="32"/>
  <c r="W18" i="32" s="1"/>
  <c r="R10" i="32"/>
  <c r="W10" i="32" s="1"/>
  <c r="R43" i="83"/>
  <c r="W43" i="83" s="1"/>
  <c r="R35" i="83"/>
  <c r="W35" i="83" s="1"/>
  <c r="R27" i="83"/>
  <c r="W27" i="83" s="1"/>
  <c r="R19" i="83"/>
  <c r="W19" i="83" s="1"/>
  <c r="R11" i="83"/>
  <c r="W11" i="83" s="1"/>
  <c r="R42" i="83"/>
  <c r="W42" i="83" s="1"/>
  <c r="R34" i="83"/>
  <c r="W34" i="83" s="1"/>
  <c r="R26" i="83"/>
  <c r="W26" i="83" s="1"/>
  <c r="R18" i="83"/>
  <c r="W18" i="83" s="1"/>
  <c r="R10" i="83"/>
  <c r="W10" i="83" s="1"/>
  <c r="R41" i="83"/>
  <c r="W41" i="83" s="1"/>
  <c r="R33" i="83"/>
  <c r="W33" i="83" s="1"/>
  <c r="R25" i="83"/>
  <c r="W25" i="83" s="1"/>
  <c r="R17" i="83"/>
  <c r="W17" i="83" s="1"/>
  <c r="R9" i="83"/>
  <c r="W9" i="83" s="1"/>
  <c r="R40" i="83"/>
  <c r="W40" i="83" s="1"/>
  <c r="R32" i="83"/>
  <c r="W32" i="83" s="1"/>
  <c r="R24" i="83"/>
  <c r="W24" i="83" s="1"/>
  <c r="R16" i="83"/>
  <c r="W16" i="83" s="1"/>
  <c r="R8" i="83"/>
  <c r="W8" i="83" s="1"/>
  <c r="R39" i="83"/>
  <c r="W39" i="83" s="1"/>
  <c r="R31" i="83"/>
  <c r="W31" i="83" s="1"/>
  <c r="R23" i="83"/>
  <c r="W23" i="83" s="1"/>
  <c r="R15" i="83"/>
  <c r="W15" i="83" s="1"/>
  <c r="R7" i="83"/>
  <c r="W7" i="83" s="1"/>
  <c r="R38" i="83"/>
  <c r="W38" i="83" s="1"/>
  <c r="R30" i="83"/>
  <c r="W30" i="83" s="1"/>
  <c r="R22" i="83"/>
  <c r="W22" i="83" s="1"/>
  <c r="R14" i="83"/>
  <c r="W14" i="83" s="1"/>
  <c r="R6" i="83"/>
  <c r="W6" i="83" s="1"/>
  <c r="R37" i="83"/>
  <c r="W37" i="83" s="1"/>
  <c r="R29" i="83"/>
  <c r="W29" i="83" s="1"/>
  <c r="R21" i="83"/>
  <c r="W21" i="83" s="1"/>
  <c r="R13" i="83"/>
  <c r="W13" i="83" s="1"/>
  <c r="R5" i="83"/>
  <c r="W5" i="83" s="1"/>
  <c r="R36" i="83"/>
  <c r="W36" i="83" s="1"/>
  <c r="R28" i="83"/>
  <c r="W28" i="83" s="1"/>
  <c r="R20" i="83"/>
  <c r="W20" i="83" s="1"/>
  <c r="R12" i="83"/>
  <c r="W12" i="83" s="1"/>
  <c r="R41" i="82"/>
  <c r="W41" i="82" s="1"/>
  <c r="R33" i="82"/>
  <c r="W33" i="82" s="1"/>
  <c r="R25" i="82"/>
  <c r="W25" i="82" s="1"/>
  <c r="R17" i="82"/>
  <c r="W17" i="82" s="1"/>
  <c r="R9" i="82"/>
  <c r="W9" i="82" s="1"/>
  <c r="R40" i="82"/>
  <c r="W40" i="82" s="1"/>
  <c r="R32" i="82"/>
  <c r="W32" i="82" s="1"/>
  <c r="R24" i="82"/>
  <c r="W24" i="82" s="1"/>
  <c r="R16" i="82"/>
  <c r="W16" i="82" s="1"/>
  <c r="R8" i="82"/>
  <c r="W8" i="82" s="1"/>
  <c r="R39" i="82"/>
  <c r="W39" i="82" s="1"/>
  <c r="R31" i="82"/>
  <c r="W31" i="82" s="1"/>
  <c r="R23" i="82"/>
  <c r="W23" i="82" s="1"/>
  <c r="R15" i="82"/>
  <c r="W15" i="82" s="1"/>
  <c r="R7" i="82"/>
  <c r="W7" i="82" s="1"/>
  <c r="R38" i="82"/>
  <c r="W38" i="82" s="1"/>
  <c r="R30" i="82"/>
  <c r="W30" i="82" s="1"/>
  <c r="R22" i="82"/>
  <c r="W22" i="82" s="1"/>
  <c r="R14" i="82"/>
  <c r="W14" i="82" s="1"/>
  <c r="R6" i="82"/>
  <c r="W6" i="82" s="1"/>
  <c r="R37" i="82"/>
  <c r="W37" i="82" s="1"/>
  <c r="R29" i="82"/>
  <c r="W29" i="82" s="1"/>
  <c r="R21" i="82"/>
  <c r="W21" i="82" s="1"/>
  <c r="R13" i="82"/>
  <c r="W13" i="82" s="1"/>
  <c r="R5" i="82"/>
  <c r="W5" i="82" s="1"/>
  <c r="R36" i="82"/>
  <c r="W36" i="82" s="1"/>
  <c r="R28" i="82"/>
  <c r="W28" i="82" s="1"/>
  <c r="R20" i="82"/>
  <c r="W20" i="82" s="1"/>
  <c r="R12" i="82"/>
  <c r="W12" i="82" s="1"/>
  <c r="R35" i="82"/>
  <c r="W35" i="82" s="1"/>
  <c r="R27" i="82"/>
  <c r="W27" i="82" s="1"/>
  <c r="R19" i="82"/>
  <c r="W19" i="82" s="1"/>
  <c r="R11" i="82"/>
  <c r="W11" i="82" s="1"/>
  <c r="R34" i="82"/>
  <c r="W34" i="82" s="1"/>
  <c r="R26" i="82"/>
  <c r="W26" i="82" s="1"/>
  <c r="R18" i="82"/>
  <c r="W18" i="82" s="1"/>
  <c r="R10" i="82"/>
  <c r="W10" i="82" s="1"/>
  <c r="R15" i="29"/>
  <c r="W15" i="29" s="1"/>
  <c r="R7" i="29"/>
  <c r="W7" i="29" s="1"/>
  <c r="R14" i="29"/>
  <c r="W14" i="29" s="1"/>
  <c r="R6" i="29"/>
  <c r="W6" i="29" s="1"/>
  <c r="R13" i="29"/>
  <c r="W13" i="29" s="1"/>
  <c r="R5" i="29"/>
  <c r="W5" i="29" s="1"/>
  <c r="R12" i="29"/>
  <c r="W12" i="29" s="1"/>
  <c r="R11" i="29"/>
  <c r="W11" i="29" s="1"/>
  <c r="R10" i="29"/>
  <c r="W10" i="29" s="1"/>
  <c r="R9" i="29"/>
  <c r="W9" i="29" s="1"/>
  <c r="R8" i="29"/>
  <c r="W8" i="29" s="1"/>
  <c r="R5" i="17"/>
  <c r="W5" i="17" s="1"/>
  <c r="R41" i="17"/>
  <c r="W41" i="17" s="1"/>
  <c r="R33" i="17"/>
  <c r="W33" i="17" s="1"/>
  <c r="R25" i="17"/>
  <c r="W25" i="17" s="1"/>
  <c r="R17" i="17"/>
  <c r="W17" i="17" s="1"/>
  <c r="R9" i="17"/>
  <c r="W9" i="17" s="1"/>
  <c r="R40" i="17"/>
  <c r="W40" i="17" s="1"/>
  <c r="R32" i="17"/>
  <c r="W32" i="17" s="1"/>
  <c r="R24" i="17"/>
  <c r="W24" i="17" s="1"/>
  <c r="R16" i="17"/>
  <c r="W16" i="17" s="1"/>
  <c r="R8" i="17"/>
  <c r="W8" i="17" s="1"/>
  <c r="R39" i="17"/>
  <c r="W39" i="17" s="1"/>
  <c r="R31" i="17"/>
  <c r="W31" i="17" s="1"/>
  <c r="R23" i="17"/>
  <c r="W23" i="17" s="1"/>
  <c r="R15" i="17"/>
  <c r="W15" i="17" s="1"/>
  <c r="R7" i="17"/>
  <c r="W7" i="17" s="1"/>
  <c r="R38" i="17"/>
  <c r="W38" i="17" s="1"/>
  <c r="R30" i="17"/>
  <c r="W30" i="17" s="1"/>
  <c r="R22" i="17"/>
  <c r="W22" i="17" s="1"/>
  <c r="R14" i="17"/>
  <c r="W14" i="17" s="1"/>
  <c r="R6" i="17"/>
  <c r="W6" i="17" s="1"/>
  <c r="R37" i="17"/>
  <c r="W37" i="17" s="1"/>
  <c r="R29" i="17"/>
  <c r="W29" i="17" s="1"/>
  <c r="R21" i="17"/>
  <c r="W21" i="17" s="1"/>
  <c r="R13" i="17"/>
  <c r="W13" i="17" s="1"/>
  <c r="R36" i="17"/>
  <c r="W36" i="17" s="1"/>
  <c r="R28" i="17"/>
  <c r="W28" i="17" s="1"/>
  <c r="R20" i="17"/>
  <c r="W20" i="17" s="1"/>
  <c r="R12" i="17"/>
  <c r="W12" i="17" s="1"/>
  <c r="R35" i="17"/>
  <c r="W35" i="17" s="1"/>
  <c r="R27" i="17"/>
  <c r="W27" i="17" s="1"/>
  <c r="R19" i="17"/>
  <c r="W19" i="17" s="1"/>
  <c r="R11" i="17"/>
  <c r="W11" i="17" s="1"/>
  <c r="R34" i="17"/>
  <c r="W34" i="17" s="1"/>
  <c r="R26" i="17"/>
  <c r="W26" i="17" s="1"/>
  <c r="R18" i="17"/>
  <c r="W18" i="17" s="1"/>
  <c r="R10" i="17"/>
  <c r="W10" i="17" s="1"/>
  <c r="X46" i="24"/>
  <c r="AC46" i="24" s="1"/>
  <c r="X38" i="24"/>
  <c r="AC38" i="24" s="1"/>
  <c r="X30" i="24"/>
  <c r="AC30" i="24" s="1"/>
  <c r="X22" i="24"/>
  <c r="AC22" i="24" s="1"/>
  <c r="X14" i="24"/>
  <c r="AC14" i="24" s="1"/>
  <c r="X6" i="24"/>
  <c r="AC6" i="24" s="1"/>
  <c r="X45" i="24"/>
  <c r="AC45" i="24" s="1"/>
  <c r="X37" i="24"/>
  <c r="AC37" i="24" s="1"/>
  <c r="X29" i="24"/>
  <c r="AC29" i="24" s="1"/>
  <c r="X21" i="24"/>
  <c r="AC21" i="24" s="1"/>
  <c r="X13" i="24"/>
  <c r="AC13" i="24" s="1"/>
  <c r="X44" i="24"/>
  <c r="AC44" i="24" s="1"/>
  <c r="X36" i="24"/>
  <c r="AC36" i="24" s="1"/>
  <c r="X28" i="24"/>
  <c r="AC28" i="24" s="1"/>
  <c r="X20" i="24"/>
  <c r="AC20" i="24" s="1"/>
  <c r="X12" i="24"/>
  <c r="AC12" i="24" s="1"/>
  <c r="X43" i="24"/>
  <c r="AC43" i="24" s="1"/>
  <c r="X35" i="24"/>
  <c r="AC35" i="24" s="1"/>
  <c r="X27" i="24"/>
  <c r="AC27" i="24" s="1"/>
  <c r="X19" i="24"/>
  <c r="AC19" i="24" s="1"/>
  <c r="X11" i="24"/>
  <c r="AC11" i="24" s="1"/>
  <c r="X42" i="24"/>
  <c r="AC42" i="24" s="1"/>
  <c r="X34" i="24"/>
  <c r="AC34" i="24" s="1"/>
  <c r="X26" i="24"/>
  <c r="AC26" i="24" s="1"/>
  <c r="X18" i="24"/>
  <c r="AC18" i="24" s="1"/>
  <c r="X10" i="24"/>
  <c r="AC10" i="24" s="1"/>
  <c r="X41" i="24"/>
  <c r="AC41" i="24" s="1"/>
  <c r="X33" i="24"/>
  <c r="AC33" i="24" s="1"/>
  <c r="X25" i="24"/>
  <c r="AC25" i="24" s="1"/>
  <c r="X17" i="24"/>
  <c r="AC17" i="24" s="1"/>
  <c r="X9" i="24"/>
  <c r="AC9" i="24" s="1"/>
  <c r="X40" i="24"/>
  <c r="AC40" i="24" s="1"/>
  <c r="X32" i="24"/>
  <c r="AC32" i="24" s="1"/>
  <c r="X24" i="24"/>
  <c r="AC24" i="24" s="1"/>
  <c r="X16" i="24"/>
  <c r="AC16" i="24" s="1"/>
  <c r="X8" i="24"/>
  <c r="AC8" i="24" s="1"/>
  <c r="X39" i="24"/>
  <c r="AC39" i="24" s="1"/>
  <c r="X31" i="24"/>
  <c r="AC31" i="24" s="1"/>
  <c r="X23" i="24"/>
  <c r="AC23" i="24" s="1"/>
  <c r="X15" i="24"/>
  <c r="AC15" i="24" s="1"/>
  <c r="X7" i="24"/>
  <c r="AC7" i="24" s="1"/>
  <c r="T16" i="72"/>
  <c r="Y16" i="72" s="1"/>
  <c r="T8" i="72"/>
  <c r="Y8" i="72" s="1"/>
  <c r="T15" i="72"/>
  <c r="Y15" i="72" s="1"/>
  <c r="T7" i="72"/>
  <c r="Y7" i="72" s="1"/>
  <c r="T14" i="72"/>
  <c r="Y14" i="72" s="1"/>
  <c r="T6" i="72"/>
  <c r="Y6" i="72" s="1"/>
  <c r="T13" i="72"/>
  <c r="Y13" i="72" s="1"/>
  <c r="T5" i="72"/>
  <c r="Y5" i="72" s="1"/>
  <c r="T12" i="72"/>
  <c r="Y12" i="72" s="1"/>
  <c r="T11" i="72"/>
  <c r="Y11" i="72" s="1"/>
  <c r="T10" i="72"/>
  <c r="Y10" i="72" s="1"/>
  <c r="T9" i="72"/>
  <c r="Y9" i="72" s="1"/>
  <c r="R5" i="28"/>
  <c r="W5" i="28" s="1"/>
  <c r="R40" i="28"/>
  <c r="W40" i="28" s="1"/>
  <c r="R32" i="28"/>
  <c r="W32" i="28" s="1"/>
  <c r="R24" i="28"/>
  <c r="W24" i="28" s="1"/>
  <c r="R16" i="28"/>
  <c r="W16" i="28" s="1"/>
  <c r="R8" i="28"/>
  <c r="W8" i="28" s="1"/>
  <c r="R39" i="28"/>
  <c r="W39" i="28" s="1"/>
  <c r="R31" i="28"/>
  <c r="W31" i="28" s="1"/>
  <c r="R23" i="28"/>
  <c r="W23" i="28" s="1"/>
  <c r="R15" i="28"/>
  <c r="W15" i="28" s="1"/>
  <c r="R7" i="28"/>
  <c r="W7" i="28" s="1"/>
  <c r="R38" i="28"/>
  <c r="W38" i="28" s="1"/>
  <c r="R30" i="28"/>
  <c r="W30" i="28" s="1"/>
  <c r="R22" i="28"/>
  <c r="W22" i="28" s="1"/>
  <c r="R14" i="28"/>
  <c r="W14" i="28" s="1"/>
  <c r="R6" i="28"/>
  <c r="W6" i="28" s="1"/>
  <c r="R37" i="28"/>
  <c r="W37" i="28" s="1"/>
  <c r="R29" i="28"/>
  <c r="W29" i="28" s="1"/>
  <c r="R21" i="28"/>
  <c r="W21" i="28" s="1"/>
  <c r="R13" i="28"/>
  <c r="W13" i="28" s="1"/>
  <c r="R36" i="28"/>
  <c r="W36" i="28" s="1"/>
  <c r="R28" i="28"/>
  <c r="W28" i="28" s="1"/>
  <c r="R20" i="28"/>
  <c r="W20" i="28" s="1"/>
  <c r="R12" i="28"/>
  <c r="W12" i="28" s="1"/>
  <c r="R35" i="28"/>
  <c r="W35" i="28" s="1"/>
  <c r="R27" i="28"/>
  <c r="W27" i="28" s="1"/>
  <c r="R19" i="28"/>
  <c r="W19" i="28" s="1"/>
  <c r="R11" i="28"/>
  <c r="W11" i="28" s="1"/>
  <c r="R34" i="28"/>
  <c r="W34" i="28" s="1"/>
  <c r="R26" i="28"/>
  <c r="W26" i="28" s="1"/>
  <c r="R18" i="28"/>
  <c r="W18" i="28" s="1"/>
  <c r="R10" i="28"/>
  <c r="W10" i="28" s="1"/>
  <c r="R33" i="28"/>
  <c r="W33" i="28" s="1"/>
  <c r="R25" i="28"/>
  <c r="W25" i="28" s="1"/>
  <c r="R17" i="28"/>
  <c r="W17" i="28" s="1"/>
  <c r="R9" i="28"/>
  <c r="W9" i="28" s="1"/>
  <c r="S8" i="25"/>
  <c r="X8" i="25" s="1"/>
  <c r="S7" i="25"/>
  <c r="X7" i="25" s="1"/>
  <c r="S6" i="25"/>
  <c r="X6" i="25" s="1"/>
  <c r="S5" i="25"/>
  <c r="X5" i="25" s="1"/>
  <c r="R58" i="22"/>
  <c r="W58" i="22" s="1"/>
  <c r="R50" i="22"/>
  <c r="W50" i="22" s="1"/>
  <c r="R42" i="22"/>
  <c r="W42" i="22" s="1"/>
  <c r="R34" i="22"/>
  <c r="W34" i="22" s="1"/>
  <c r="R26" i="22"/>
  <c r="W26" i="22" s="1"/>
  <c r="R18" i="22"/>
  <c r="W18" i="22" s="1"/>
  <c r="R10" i="22"/>
  <c r="W10" i="22" s="1"/>
  <c r="R57" i="22"/>
  <c r="W57" i="22" s="1"/>
  <c r="R49" i="22"/>
  <c r="W49" i="22" s="1"/>
  <c r="R41" i="22"/>
  <c r="W41" i="22" s="1"/>
  <c r="R33" i="22"/>
  <c r="W33" i="22" s="1"/>
  <c r="R25" i="22"/>
  <c r="W25" i="22" s="1"/>
  <c r="R17" i="22"/>
  <c r="W17" i="22" s="1"/>
  <c r="R9" i="22"/>
  <c r="W9" i="22" s="1"/>
  <c r="R56" i="22"/>
  <c r="W56" i="22" s="1"/>
  <c r="R48" i="22"/>
  <c r="W48" i="22" s="1"/>
  <c r="R40" i="22"/>
  <c r="W40" i="22" s="1"/>
  <c r="R32" i="22"/>
  <c r="W32" i="22" s="1"/>
  <c r="R24" i="22"/>
  <c r="W24" i="22" s="1"/>
  <c r="R16" i="22"/>
  <c r="W16" i="22" s="1"/>
  <c r="R8" i="22"/>
  <c r="W8" i="22" s="1"/>
  <c r="R55" i="22"/>
  <c r="W55" i="22" s="1"/>
  <c r="R47" i="22"/>
  <c r="W47" i="22" s="1"/>
  <c r="R39" i="22"/>
  <c r="W39" i="22" s="1"/>
  <c r="R31" i="22"/>
  <c r="W31" i="22" s="1"/>
  <c r="R23" i="22"/>
  <c r="W23" i="22" s="1"/>
  <c r="R15" i="22"/>
  <c r="W15" i="22" s="1"/>
  <c r="R7" i="22"/>
  <c r="W7" i="22" s="1"/>
  <c r="R54" i="22"/>
  <c r="W54" i="22" s="1"/>
  <c r="R46" i="22"/>
  <c r="W46" i="22" s="1"/>
  <c r="R38" i="22"/>
  <c r="W38" i="22" s="1"/>
  <c r="R30" i="22"/>
  <c r="W30" i="22" s="1"/>
  <c r="R22" i="22"/>
  <c r="W22" i="22" s="1"/>
  <c r="R14" i="22"/>
  <c r="W14" i="22" s="1"/>
  <c r="R6" i="22"/>
  <c r="W6" i="22" s="1"/>
  <c r="R53" i="22"/>
  <c r="W53" i="22" s="1"/>
  <c r="R45" i="22"/>
  <c r="W45" i="22" s="1"/>
  <c r="R37" i="22"/>
  <c r="W37" i="22" s="1"/>
  <c r="R29" i="22"/>
  <c r="W29" i="22" s="1"/>
  <c r="R21" i="22"/>
  <c r="W21" i="22" s="1"/>
  <c r="R13" i="22"/>
  <c r="W13" i="22" s="1"/>
  <c r="R5" i="22"/>
  <c r="W5" i="22" s="1"/>
  <c r="R52" i="22"/>
  <c r="W52" i="22" s="1"/>
  <c r="R44" i="22"/>
  <c r="W44" i="22" s="1"/>
  <c r="R36" i="22"/>
  <c r="W36" i="22" s="1"/>
  <c r="R28" i="22"/>
  <c r="W28" i="22" s="1"/>
  <c r="R20" i="22"/>
  <c r="W20" i="22" s="1"/>
  <c r="R12" i="22"/>
  <c r="W12" i="22" s="1"/>
  <c r="R51" i="22"/>
  <c r="W51" i="22" s="1"/>
  <c r="R43" i="22"/>
  <c r="W43" i="22" s="1"/>
  <c r="R35" i="22"/>
  <c r="W35" i="22" s="1"/>
  <c r="R27" i="22"/>
  <c r="W27" i="22" s="1"/>
  <c r="R19" i="22"/>
  <c r="W19" i="22" s="1"/>
  <c r="R11" i="22"/>
  <c r="W11" i="22" s="1"/>
  <c r="M6" i="21" l="1"/>
  <c r="N6" i="21"/>
  <c r="R6" i="21" s="1"/>
  <c r="M7" i="21"/>
  <c r="N7" i="21"/>
  <c r="R7" i="21" s="1"/>
  <c r="M8" i="21"/>
  <c r="N8" i="21"/>
  <c r="R8" i="21" s="1"/>
  <c r="M9" i="21"/>
  <c r="N9" i="21"/>
  <c r="R9" i="21" s="1"/>
  <c r="M10" i="21"/>
  <c r="N10" i="21"/>
  <c r="R10" i="21" s="1"/>
  <c r="M11" i="21"/>
  <c r="N11" i="21"/>
  <c r="R11" i="21" s="1"/>
  <c r="N5" i="21"/>
  <c r="R5" i="21" s="1"/>
  <c r="M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B16" i="72"/>
  <c r="B8" i="72"/>
  <c r="B5" i="72"/>
  <c r="B11" i="72"/>
  <c r="B6" i="72"/>
  <c r="E16" i="72"/>
  <c r="E12" i="72"/>
  <c r="E9" i="72"/>
  <c r="B7" i="72"/>
  <c r="E10" i="72"/>
  <c r="E6" i="72"/>
  <c r="E14" i="72"/>
  <c r="E11" i="72"/>
  <c r="B13" i="72"/>
  <c r="E15" i="72"/>
  <c r="E13" i="72"/>
  <c r="B9" i="72"/>
  <c r="B12" i="72"/>
  <c r="E7" i="72"/>
  <c r="E8" i="72"/>
  <c r="B14" i="72"/>
  <c r="B15" i="72"/>
  <c r="B10" i="72"/>
  <c r="N7" i="83" l="1"/>
  <c r="N6" i="83"/>
  <c r="D7" i="83"/>
  <c r="C7" i="83"/>
  <c r="B7" i="83"/>
  <c r="D6" i="83"/>
  <c r="C6" i="83"/>
  <c r="B6" i="83"/>
  <c r="D5" i="83"/>
  <c r="C5" i="83"/>
  <c r="B5" i="83"/>
  <c r="F5" i="83"/>
  <c r="F6" i="83"/>
  <c r="F7" i="83"/>
  <c r="S6" i="83" l="1"/>
  <c r="S7" i="83"/>
  <c r="E6" i="83"/>
  <c r="E7" i="83"/>
  <c r="E5" i="83"/>
  <c r="N43" i="83"/>
  <c r="D43" i="83"/>
  <c r="C43" i="83"/>
  <c r="B43" i="83"/>
  <c r="N42" i="83"/>
  <c r="D42" i="83"/>
  <c r="C42" i="83"/>
  <c r="E42" i="83" s="1"/>
  <c r="B42" i="83"/>
  <c r="N41" i="83"/>
  <c r="D41" i="83"/>
  <c r="C41" i="83"/>
  <c r="B41" i="83"/>
  <c r="N40" i="83"/>
  <c r="D40" i="83"/>
  <c r="C40" i="83"/>
  <c r="B40" i="83"/>
  <c r="N39" i="83"/>
  <c r="D39" i="83"/>
  <c r="E39" i="83" s="1"/>
  <c r="C39" i="83"/>
  <c r="B39" i="83"/>
  <c r="N38" i="83"/>
  <c r="D38" i="83"/>
  <c r="C38" i="83"/>
  <c r="E38" i="83" s="1"/>
  <c r="B38" i="83"/>
  <c r="N37" i="83"/>
  <c r="D37" i="83"/>
  <c r="C37" i="83"/>
  <c r="B37" i="83"/>
  <c r="N36" i="83"/>
  <c r="D36" i="83"/>
  <c r="C36" i="83"/>
  <c r="B36" i="83"/>
  <c r="N35" i="83"/>
  <c r="D35" i="83"/>
  <c r="C35" i="83"/>
  <c r="B35" i="83"/>
  <c r="N34" i="83"/>
  <c r="D34" i="83"/>
  <c r="C34" i="83"/>
  <c r="E34" i="83" s="1"/>
  <c r="B34" i="83"/>
  <c r="N33" i="83"/>
  <c r="D33" i="83"/>
  <c r="C33" i="83"/>
  <c r="B33" i="83"/>
  <c r="N32" i="83"/>
  <c r="D32" i="83"/>
  <c r="C32" i="83"/>
  <c r="B32" i="83"/>
  <c r="N31" i="83"/>
  <c r="D31" i="83"/>
  <c r="E31" i="83" s="1"/>
  <c r="C31" i="83"/>
  <c r="B31" i="83"/>
  <c r="N30" i="83"/>
  <c r="D30" i="83"/>
  <c r="C30" i="83"/>
  <c r="E30" i="83" s="1"/>
  <c r="B30" i="83"/>
  <c r="N29" i="83"/>
  <c r="D29" i="83"/>
  <c r="C29" i="83"/>
  <c r="B29" i="83"/>
  <c r="N28" i="83"/>
  <c r="D28" i="83"/>
  <c r="C28" i="83"/>
  <c r="B28" i="83"/>
  <c r="N27" i="83"/>
  <c r="D27" i="83"/>
  <c r="C27" i="83"/>
  <c r="E27" i="83" s="1"/>
  <c r="B27" i="83"/>
  <c r="N26" i="83"/>
  <c r="D26" i="83"/>
  <c r="C26" i="83"/>
  <c r="E26" i="83" s="1"/>
  <c r="B26" i="83"/>
  <c r="N25" i="83"/>
  <c r="D25" i="83"/>
  <c r="C25" i="83"/>
  <c r="B25" i="83"/>
  <c r="N24" i="83"/>
  <c r="D24" i="83"/>
  <c r="C24" i="83"/>
  <c r="B24" i="83"/>
  <c r="N23" i="83"/>
  <c r="D23" i="83"/>
  <c r="C23" i="83"/>
  <c r="B23" i="83"/>
  <c r="N22" i="83"/>
  <c r="D22" i="83"/>
  <c r="C22" i="83"/>
  <c r="E22" i="83" s="1"/>
  <c r="B22" i="83"/>
  <c r="N21" i="83"/>
  <c r="D21" i="83"/>
  <c r="C21" i="83"/>
  <c r="B21" i="83"/>
  <c r="N20" i="83"/>
  <c r="D20" i="83"/>
  <c r="C20" i="83"/>
  <c r="B20" i="83"/>
  <c r="N19" i="83"/>
  <c r="D19" i="83"/>
  <c r="C19" i="83"/>
  <c r="B19" i="83"/>
  <c r="N18" i="83"/>
  <c r="D18" i="83"/>
  <c r="C18" i="83"/>
  <c r="E18" i="83" s="1"/>
  <c r="B18" i="83"/>
  <c r="N17" i="83"/>
  <c r="D17" i="83"/>
  <c r="C17" i="83"/>
  <c r="B17" i="83"/>
  <c r="N16" i="83"/>
  <c r="D16" i="83"/>
  <c r="C16" i="83"/>
  <c r="B16" i="83"/>
  <c r="N15" i="83"/>
  <c r="D15" i="83"/>
  <c r="C15" i="83"/>
  <c r="B15" i="83"/>
  <c r="N14" i="83"/>
  <c r="D14" i="83"/>
  <c r="C14" i="83"/>
  <c r="E14" i="83" s="1"/>
  <c r="B14" i="83"/>
  <c r="N13" i="83"/>
  <c r="D13" i="83"/>
  <c r="C13" i="83"/>
  <c r="B13" i="83"/>
  <c r="N12" i="83"/>
  <c r="D12" i="83"/>
  <c r="C12" i="83"/>
  <c r="B12" i="83"/>
  <c r="N11" i="83"/>
  <c r="D11" i="83"/>
  <c r="C11" i="83"/>
  <c r="B11" i="83"/>
  <c r="N10" i="83"/>
  <c r="D10" i="83"/>
  <c r="C10" i="83"/>
  <c r="E10" i="83" s="1"/>
  <c r="B10" i="83"/>
  <c r="N9" i="83"/>
  <c r="D9" i="83"/>
  <c r="C9" i="83"/>
  <c r="B9" i="83"/>
  <c r="N8" i="83"/>
  <c r="D8" i="83"/>
  <c r="C8" i="83"/>
  <c r="B8" i="83"/>
  <c r="N5" i="83"/>
  <c r="O2" i="83"/>
  <c r="I2" i="24"/>
  <c r="I1" i="24"/>
  <c r="E40" i="28"/>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35" i="83"/>
  <c r="F24" i="28"/>
  <c r="F28" i="28"/>
  <c r="F20" i="28"/>
  <c r="F14" i="28"/>
  <c r="F5" i="28"/>
  <c r="F18" i="28"/>
  <c r="F8" i="28"/>
  <c r="F38" i="83"/>
  <c r="F14" i="83"/>
  <c r="F15" i="28"/>
  <c r="F22" i="28"/>
  <c r="F34" i="28"/>
  <c r="F6" i="28"/>
  <c r="F7" i="28"/>
  <c r="F27" i="28"/>
  <c r="F23" i="28"/>
  <c r="F30" i="28"/>
  <c r="F37" i="28"/>
  <c r="F26" i="28"/>
  <c r="F39" i="28"/>
  <c r="G6" i="83"/>
  <c r="F38" i="28"/>
  <c r="F25" i="28"/>
  <c r="F43" i="83"/>
  <c r="F36" i="28"/>
  <c r="F18" i="83"/>
  <c r="F35" i="28"/>
  <c r="F19" i="83"/>
  <c r="F15" i="83"/>
  <c r="F29" i="28"/>
  <c r="G5" i="83"/>
  <c r="F23" i="83"/>
  <c r="F17" i="28"/>
  <c r="F33" i="28"/>
  <c r="F11" i="83"/>
  <c r="F40" i="28"/>
  <c r="F26" i="83"/>
  <c r="F12" i="28"/>
  <c r="F32" i="28"/>
  <c r="F9" i="28"/>
  <c r="F31" i="28"/>
  <c r="F13" i="83"/>
  <c r="F19" i="28"/>
  <c r="F10" i="28"/>
  <c r="F30" i="83"/>
  <c r="F13" i="28"/>
  <c r="F34" i="83"/>
  <c r="F10" i="83"/>
  <c r="F16" i="28"/>
  <c r="F27" i="83"/>
  <c r="G7" i="83"/>
  <c r="F22" i="83"/>
  <c r="F11" i="28"/>
  <c r="F42" i="83"/>
  <c r="F21" i="28"/>
  <c r="X6" i="83"/>
  <c r="X7" i="83"/>
  <c r="O5" i="83" l="1"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H10" i="6"/>
  <c r="H9" i="6"/>
  <c r="H8" i="6"/>
  <c r="H7" i="6"/>
  <c r="H6" i="6"/>
  <c r="H5" i="6"/>
  <c r="E7" i="6"/>
  <c r="E5" i="6"/>
  <c r="F16" i="83"/>
  <c r="G26" i="83"/>
  <c r="F24" i="83"/>
  <c r="F41" i="83"/>
  <c r="F20" i="83"/>
  <c r="F31" i="83"/>
  <c r="G42" i="83"/>
  <c r="F37" i="83"/>
  <c r="F32" i="83"/>
  <c r="G18" i="83"/>
  <c r="G22" i="83"/>
  <c r="F36" i="83"/>
  <c r="G14" i="83"/>
  <c r="G10" i="83"/>
  <c r="G43" i="83"/>
  <c r="F12" i="83"/>
  <c r="G11" i="83"/>
  <c r="F39" i="83"/>
  <c r="D4" i="6"/>
  <c r="F40" i="83"/>
  <c r="K4" i="6"/>
  <c r="F33" i="83"/>
  <c r="G13" i="83"/>
  <c r="G19" i="83"/>
  <c r="F17" i="83"/>
  <c r="G35" i="83"/>
  <c r="G27" i="83"/>
  <c r="F8" i="83"/>
  <c r="G23" i="83"/>
  <c r="F28" i="83"/>
  <c r="G15" i="83"/>
  <c r="F21" i="83"/>
  <c r="F25" i="83"/>
  <c r="G34" i="83"/>
  <c r="F9" i="83"/>
  <c r="G30" i="83"/>
  <c r="G38" i="83"/>
  <c r="F29" i="83"/>
  <c r="X31" i="83"/>
  <c r="X26" i="83"/>
  <c r="X8" i="83"/>
  <c r="X10" i="83"/>
  <c r="X33" i="83"/>
  <c r="X9" i="83"/>
  <c r="X36" i="83"/>
  <c r="X22" i="83"/>
  <c r="X37" i="83"/>
  <c r="X20" i="83"/>
  <c r="X11" i="83"/>
  <c r="X34" i="83"/>
  <c r="X38" i="83"/>
  <c r="X28" i="83"/>
  <c r="X23" i="83"/>
  <c r="X42" i="83"/>
  <c r="X27" i="83"/>
  <c r="X17" i="83"/>
  <c r="X24" i="83"/>
  <c r="X14" i="83"/>
  <c r="X32" i="83"/>
  <c r="X21" i="83"/>
  <c r="X16" i="83"/>
  <c r="X19" i="83"/>
  <c r="X15" i="83"/>
  <c r="X18" i="83"/>
  <c r="X35" i="83"/>
  <c r="X40" i="83"/>
  <c r="X39" i="83"/>
  <c r="X13" i="83"/>
  <c r="X41" i="83"/>
  <c r="X25" i="83"/>
  <c r="X12" i="83"/>
  <c r="X30" i="83"/>
  <c r="X43" i="83"/>
  <c r="X5"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20" i="83"/>
  <c r="G16" i="83"/>
  <c r="E4" i="6"/>
  <c r="G9" i="83"/>
  <c r="G12" i="83"/>
  <c r="G8" i="83"/>
  <c r="G33" i="83"/>
  <c r="G31" i="83"/>
  <c r="G29" i="83"/>
  <c r="G28" i="83"/>
  <c r="G37" i="83"/>
  <c r="G21" i="83"/>
  <c r="G25" i="83"/>
  <c r="G41" i="83"/>
  <c r="G39" i="83"/>
  <c r="G24" i="83"/>
  <c r="G32" i="83"/>
  <c r="G17" i="83"/>
  <c r="G40" i="83"/>
  <c r="G36" i="83"/>
  <c r="X29"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E24" i="82" s="1"/>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E16" i="82" s="1"/>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E8" i="82" s="1"/>
  <c r="B8" i="82"/>
  <c r="N7" i="82"/>
  <c r="D7" i="82"/>
  <c r="C7" i="82"/>
  <c r="B7" i="82"/>
  <c r="N6" i="82"/>
  <c r="D6" i="82"/>
  <c r="C6" i="82"/>
  <c r="B6" i="82"/>
  <c r="N5" i="82"/>
  <c r="D5" i="82"/>
  <c r="C5" i="82"/>
  <c r="B5" i="82"/>
  <c r="O2" i="82"/>
  <c r="O2"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40" i="82"/>
  <c r="F24" i="82"/>
  <c r="F12" i="82"/>
  <c r="F23" i="82"/>
  <c r="F37" i="82"/>
  <c r="F20" i="82"/>
  <c r="F41" i="82"/>
  <c r="F36" i="82"/>
  <c r="F29" i="82"/>
  <c r="F19" i="82"/>
  <c r="F9" i="82"/>
  <c r="F35" i="82"/>
  <c r="F32" i="82"/>
  <c r="F16" i="82"/>
  <c r="F13" i="82"/>
  <c r="F5" i="82"/>
  <c r="F39" i="82"/>
  <c r="F15" i="82"/>
  <c r="F28" i="82"/>
  <c r="F25" i="82"/>
  <c r="F8" i="82"/>
  <c r="L4" i="6"/>
  <c r="F17" i="82"/>
  <c r="F31" i="82"/>
  <c r="F21" i="82"/>
  <c r="F27" i="82"/>
  <c r="F7" i="82"/>
  <c r="F33" i="82"/>
  <c r="P5" i="26" l="1"/>
  <c r="T5" i="26" s="1" a="1"/>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28" i="82"/>
  <c r="F38" i="82"/>
  <c r="G41" i="82"/>
  <c r="G32" i="82"/>
  <c r="F30" i="82"/>
  <c r="G37" i="82"/>
  <c r="G5" i="82"/>
  <c r="F34" i="82"/>
  <c r="G17" i="82"/>
  <c r="G8" i="82"/>
  <c r="G39" i="82"/>
  <c r="F14" i="82"/>
  <c r="G16" i="82"/>
  <c r="G29" i="82"/>
  <c r="G19" i="82"/>
  <c r="F22" i="82"/>
  <c r="G15" i="82"/>
  <c r="F18" i="82"/>
  <c r="G35" i="82"/>
  <c r="G7" i="82"/>
  <c r="G31" i="82"/>
  <c r="G40" i="82"/>
  <c r="F6" i="82"/>
  <c r="G27" i="82"/>
  <c r="F26" i="82"/>
  <c r="G12" i="82"/>
  <c r="G33" i="82"/>
  <c r="G25" i="82"/>
  <c r="G13" i="82"/>
  <c r="F10" i="82"/>
  <c r="G21" i="82"/>
  <c r="G23" i="82"/>
  <c r="G20" i="82"/>
  <c r="G24" i="82"/>
  <c r="F11" i="82"/>
  <c r="G36" i="82"/>
  <c r="G9" i="82"/>
  <c r="X14" i="82"/>
  <c r="X16" i="82"/>
  <c r="X24" i="82"/>
  <c r="X39" i="82"/>
  <c r="X28" i="82"/>
  <c r="X17" i="82"/>
  <c r="X35" i="82"/>
  <c r="X36" i="82"/>
  <c r="X33" i="82"/>
  <c r="X9" i="82"/>
  <c r="X15" i="82"/>
  <c r="X10" i="82"/>
  <c r="X6" i="82"/>
  <c r="X21" i="82"/>
  <c r="X23" i="82"/>
  <c r="X22" i="82"/>
  <c r="X32" i="82"/>
  <c r="X19" i="82"/>
  <c r="X12" i="82"/>
  <c r="X37" i="82"/>
  <c r="X41" i="82"/>
  <c r="X25" i="82"/>
  <c r="X7" i="82"/>
  <c r="X13" i="82"/>
  <c r="X34" i="82"/>
  <c r="X40" i="82"/>
  <c r="X8" i="82"/>
  <c r="X20" i="82"/>
  <c r="X27" i="82"/>
  <c r="X5" i="82"/>
  <c r="X31" i="82"/>
  <c r="X29" i="82"/>
  <c r="T5" i="26" l="1"/>
  <c r="T6" i="26"/>
  <c r="O6" i="82"/>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10" i="82"/>
  <c r="F14" i="6"/>
  <c r="G30" i="82"/>
  <c r="G38" i="82"/>
  <c r="G22" i="82"/>
  <c r="G18" i="82"/>
  <c r="G26" i="82"/>
  <c r="G34" i="82"/>
  <c r="G11" i="82"/>
  <c r="G6" i="82"/>
  <c r="G14" i="82"/>
  <c r="X26" i="82"/>
  <c r="X18" i="82"/>
  <c r="X38" i="82"/>
  <c r="X30" i="82"/>
  <c r="X11" i="82"/>
  <c r="H14" i="6"/>
  <c r="H23" i="6"/>
  <c r="H17" i="6"/>
  <c r="H20" i="6"/>
  <c r="I3" i="24" l="1"/>
  <c r="T6" i="25" l="1"/>
  <c r="T7" i="25"/>
  <c r="T8" i="25"/>
  <c r="T5" i="25"/>
  <c r="D5" i="25" a="1"/>
  <c r="D5" i="25" l="1"/>
  <c r="D6" i="25"/>
  <c r="D7" i="25"/>
  <c r="D8" i="25"/>
  <c r="D14" i="67" l="1"/>
  <c r="D11" i="6"/>
  <c r="K10" i="6"/>
  <c r="K9" i="6"/>
  <c r="K6" i="6"/>
  <c r="D8" i="6"/>
  <c r="D10" i="6"/>
  <c r="K8" i="6"/>
  <c r="F4" i="6"/>
  <c r="D6" i="6"/>
  <c r="K7" i="6"/>
  <c r="D9" i="6"/>
  <c r="K5" i="6"/>
  <c r="C12" i="84" l="1"/>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E44" i="84"/>
  <c r="F52" i="22"/>
  <c r="E64" i="84"/>
  <c r="F56" i="22"/>
  <c r="F32" i="22"/>
  <c r="E43" i="84"/>
  <c r="F20" i="22"/>
  <c r="E30" i="84"/>
  <c r="E7" i="84"/>
  <c r="E20" i="84"/>
  <c r="E47" i="84"/>
  <c r="E63" i="84"/>
  <c r="E45" i="84"/>
  <c r="F51" i="22"/>
  <c r="E12" i="84"/>
  <c r="F17" i="22"/>
  <c r="E38" i="84"/>
  <c r="F38" i="22"/>
  <c r="F42" i="22"/>
  <c r="F54" i="22"/>
  <c r="F43" i="22"/>
  <c r="E21" i="84"/>
  <c r="F16" i="22"/>
  <c r="E59" i="84"/>
  <c r="F26" i="22"/>
  <c r="F41" i="22"/>
  <c r="E6" i="84"/>
  <c r="E6" i="6"/>
  <c r="F45" i="22"/>
  <c r="E17" i="84"/>
  <c r="F55" i="22"/>
  <c r="F21" i="22"/>
  <c r="E56" i="84"/>
  <c r="E52" i="84"/>
  <c r="F40" i="22"/>
  <c r="E8" i="6"/>
  <c r="E29" i="84"/>
  <c r="F18" i="22"/>
  <c r="F28" i="22"/>
  <c r="E33" i="84"/>
  <c r="F46" i="22"/>
  <c r="E57" i="84"/>
  <c r="E10" i="84"/>
  <c r="E53" i="84"/>
  <c r="E23" i="84"/>
  <c r="E13" i="84"/>
  <c r="E32" i="84"/>
  <c r="F22" i="22"/>
  <c r="F29" i="22"/>
  <c r="E51" i="84"/>
  <c r="F53" i="22"/>
  <c r="F33" i="22"/>
  <c r="E18" i="84"/>
  <c r="M5" i="6"/>
  <c r="E36" i="84"/>
  <c r="E42" i="84"/>
  <c r="E28" i="84"/>
  <c r="F47" i="22"/>
  <c r="E61" i="84"/>
  <c r="F58" i="22"/>
  <c r="E65" i="84"/>
  <c r="F31" i="22"/>
  <c r="F48" i="22"/>
  <c r="E11" i="84"/>
  <c r="F49" i="22"/>
  <c r="F7" i="6"/>
  <c r="E34" i="84"/>
  <c r="E16" i="84"/>
  <c r="F19" i="22"/>
  <c r="E25" i="84"/>
  <c r="E60" i="84"/>
  <c r="E8" i="84"/>
  <c r="F30" i="22"/>
  <c r="E24" i="84"/>
  <c r="F39" i="22"/>
  <c r="E19" i="84"/>
  <c r="F8" i="6"/>
  <c r="E46" i="84"/>
  <c r="F35" i="22"/>
  <c r="E41" i="84"/>
  <c r="E62" i="84"/>
  <c r="E22" i="84"/>
  <c r="F23" i="22"/>
  <c r="F57" i="22"/>
  <c r="E26" i="84"/>
  <c r="E37" i="84"/>
  <c r="F50" i="22"/>
  <c r="F5" i="6"/>
  <c r="E54" i="84"/>
  <c r="E15" i="84"/>
  <c r="E10" i="6"/>
  <c r="E39" i="84"/>
  <c r="E48" i="84"/>
  <c r="F27" i="22"/>
  <c r="E49" i="84"/>
  <c r="M7" i="6"/>
  <c r="E9" i="6"/>
  <c r="M6" i="6"/>
  <c r="E9" i="84"/>
  <c r="F25" i="22"/>
  <c r="F34" i="22"/>
  <c r="E40" i="84"/>
  <c r="L18" i="6"/>
  <c r="E55" i="84"/>
  <c r="F36" i="22"/>
  <c r="E50" i="84"/>
  <c r="F44" i="22"/>
  <c r="E58" i="84"/>
  <c r="E31" i="84"/>
  <c r="F24" i="22"/>
  <c r="E35" i="84"/>
  <c r="E14" i="84"/>
  <c r="E27" i="84"/>
  <c r="F37"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21" i="6"/>
  <c r="F34" i="84"/>
  <c r="F8" i="84"/>
  <c r="F38" i="84"/>
  <c r="F54" i="84"/>
  <c r="F43" i="84"/>
  <c r="F53" i="84"/>
  <c r="F27" i="84"/>
  <c r="F65" i="84"/>
  <c r="G43" i="22"/>
  <c r="G40" i="22"/>
  <c r="G58" i="22"/>
  <c r="G27" i="22"/>
  <c r="F44" i="84"/>
  <c r="F51" i="84"/>
  <c r="F22" i="84"/>
  <c r="F6" i="6"/>
  <c r="F45" i="84"/>
  <c r="F9" i="84"/>
  <c r="G18" i="22"/>
  <c r="F52" i="84"/>
  <c r="F11" i="84"/>
  <c r="G20" i="22"/>
  <c r="F39" i="84"/>
  <c r="F40" i="84"/>
  <c r="F30" i="84"/>
  <c r="F46" i="84"/>
  <c r="F59" i="84"/>
  <c r="G41" i="22"/>
  <c r="F9" i="6"/>
  <c r="F16" i="84"/>
  <c r="F60" i="84"/>
  <c r="F11" i="22"/>
  <c r="G53" i="22"/>
  <c r="G48" i="22"/>
  <c r="F24" i="84"/>
  <c r="G16" i="22"/>
  <c r="G57" i="22"/>
  <c r="G25" i="22"/>
  <c r="F63" i="84"/>
  <c r="G38" i="22"/>
  <c r="F18" i="84"/>
  <c r="G33" i="22"/>
  <c r="F32" i="84"/>
  <c r="F12" i="84"/>
  <c r="G23" i="22"/>
  <c r="F47" i="84"/>
  <c r="L5" i="6"/>
  <c r="F15" i="22"/>
  <c r="F58" i="84"/>
  <c r="G37" i="22"/>
  <c r="G45" i="22"/>
  <c r="M10" i="6"/>
  <c r="F28" i="84"/>
  <c r="F10" i="84"/>
  <c r="G55" i="22"/>
  <c r="F64" i="84"/>
  <c r="F36" i="84"/>
  <c r="F48" i="84"/>
  <c r="F14" i="84"/>
  <c r="G26" i="22"/>
  <c r="F21" i="84"/>
  <c r="F33" i="84"/>
  <c r="F13" i="84"/>
  <c r="G30" i="22"/>
  <c r="G52" i="22"/>
  <c r="F12" i="22"/>
  <c r="F10" i="6"/>
  <c r="F13" i="22"/>
  <c r="L6" i="6"/>
  <c r="G19" i="22"/>
  <c r="F31" i="84"/>
  <c r="F41" i="84"/>
  <c r="F14" i="22"/>
  <c r="G42" i="22"/>
  <c r="M8" i="6"/>
  <c r="G35" i="22"/>
  <c r="G54" i="22"/>
  <c r="G36" i="22"/>
  <c r="F61" i="84"/>
  <c r="F42" i="84"/>
  <c r="M9" i="6"/>
  <c r="F26" i="84"/>
  <c r="G21" i="22"/>
  <c r="F19" i="84"/>
  <c r="F6" i="84"/>
  <c r="G28" i="22"/>
  <c r="F7" i="84"/>
  <c r="F23" i="84"/>
  <c r="G22" i="22"/>
  <c r="F62" i="84"/>
  <c r="F49" i="84"/>
  <c r="F50" i="84"/>
  <c r="G24" i="22"/>
  <c r="F25" i="84"/>
  <c r="F20" i="84"/>
  <c r="F15" i="84"/>
  <c r="G56" i="22"/>
  <c r="F56" i="84"/>
  <c r="F35" i="84"/>
  <c r="G32" i="22"/>
  <c r="G44" i="22"/>
  <c r="G34" i="22"/>
  <c r="F29" i="84"/>
  <c r="F55" i="84"/>
  <c r="G29" i="22"/>
  <c r="G49" i="22"/>
  <c r="G51" i="22"/>
  <c r="G31" i="22"/>
  <c r="F37" i="84"/>
  <c r="G39" i="22"/>
  <c r="F17" i="84"/>
  <c r="G17" i="22"/>
  <c r="G50" i="22"/>
  <c r="G46" i="22"/>
  <c r="G47" i="22"/>
  <c r="F57" i="84"/>
  <c r="L7" i="6"/>
  <c r="P9" i="79" l="1"/>
  <c r="P8" i="79"/>
  <c r="P7" i="79"/>
  <c r="P6" i="79"/>
  <c r="P5" i="79"/>
  <c r="G9" i="79"/>
  <c r="L9" i="6"/>
  <c r="L10" i="6"/>
  <c r="G11" i="22"/>
  <c r="G12" i="22"/>
  <c r="G13" i="22"/>
  <c r="G5" i="79"/>
  <c r="L8" i="6"/>
  <c r="G6" i="79"/>
  <c r="G15" i="22"/>
  <c r="G14" i="22"/>
  <c r="G7" i="79"/>
  <c r="G8" i="79"/>
  <c r="Q5" i="79" l="1" a="1"/>
  <c r="Q9" i="79" s="1"/>
  <c r="AA6" i="79"/>
  <c r="Q5" i="79" l="1"/>
  <c r="Q8" i="79"/>
  <c r="Q7" i="79"/>
  <c r="Q6" i="79"/>
  <c r="AA9" i="79"/>
  <c r="AA8" i="79"/>
  <c r="AA5" i="79"/>
  <c r="AA7" i="79"/>
  <c r="S5" i="22" l="1"/>
  <c r="X27" i="22"/>
  <c r="X45" i="22"/>
  <c r="X32" i="22"/>
  <c r="X14" i="22"/>
  <c r="X56" i="22"/>
  <c r="X39" i="22"/>
  <c r="X26" i="22"/>
  <c r="X29" i="22"/>
  <c r="X40" i="22"/>
  <c r="X44" i="22"/>
  <c r="X22" i="22"/>
  <c r="X20" i="22"/>
  <c r="X36" i="22"/>
  <c r="X54" i="22"/>
  <c r="X23" i="22"/>
  <c r="X12" i="22"/>
  <c r="X37" i="22"/>
  <c r="X46" i="22"/>
  <c r="X17" i="22"/>
  <c r="X50" i="22"/>
  <c r="X33" i="22"/>
  <c r="X38" i="22"/>
  <c r="X28" i="22"/>
  <c r="X47" i="22"/>
  <c r="X24" i="22"/>
  <c r="X15" i="22"/>
  <c r="X43" i="22"/>
  <c r="X57" i="22"/>
  <c r="X51" i="22"/>
  <c r="X49" i="22"/>
  <c r="X31" i="22"/>
  <c r="X30" i="22"/>
  <c r="X34" i="22"/>
  <c r="X35" i="22"/>
  <c r="X13" i="22"/>
  <c r="X42" i="22"/>
  <c r="X55" i="22"/>
  <c r="X48" i="22"/>
  <c r="X18" i="22"/>
  <c r="X41" i="22"/>
  <c r="X52" i="22"/>
  <c r="X21" i="22"/>
  <c r="X25" i="22"/>
  <c r="X16" i="22"/>
  <c r="X58" i="22"/>
  <c r="X53" i="22"/>
  <c r="X19" i="22"/>
  <c r="X11"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E5" i="72"/>
  <c r="F5" i="72" l="1"/>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5" i="79"/>
  <c r="Q5" i="24" a="1"/>
  <c r="D6" i="79"/>
  <c r="N3" i="25"/>
  <c r="G6" i="72"/>
  <c r="G5" i="72"/>
  <c r="F5" i="79" l="1"/>
  <c r="E5" i="79"/>
  <c r="E6" i="79"/>
  <c r="F6" i="79"/>
  <c r="F7" i="72"/>
  <c r="Q5" i="24"/>
  <c r="D7" i="79"/>
  <c r="Z5" i="72"/>
  <c r="H6" i="72"/>
  <c r="G7" i="72"/>
  <c r="H5" i="72"/>
  <c r="Z6" i="72"/>
  <c r="E7" i="79" l="1"/>
  <c r="F7" i="79"/>
  <c r="F8" i="72"/>
  <c r="Y5" i="24"/>
  <c r="Q6" i="24"/>
  <c r="D8" i="79"/>
  <c r="D9" i="79"/>
  <c r="G8" i="72"/>
  <c r="H7" i="72"/>
  <c r="Z7" i="72"/>
  <c r="E8" i="79" l="1"/>
  <c r="F8" i="79"/>
  <c r="F9" i="79"/>
  <c r="E9" i="79"/>
  <c r="F9" i="72"/>
  <c r="Y6" i="24"/>
  <c r="Q7" i="24"/>
  <c r="H8" i="72"/>
  <c r="G9" i="72"/>
  <c r="Z8" i="72"/>
  <c r="F10" i="72" l="1"/>
  <c r="Y7" i="24"/>
  <c r="Q8" i="24"/>
  <c r="Z9" i="72"/>
  <c r="G10" i="72"/>
  <c r="H9" i="72"/>
  <c r="Y8" i="24" l="1"/>
  <c r="Q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1" i="72"/>
  <c r="H11" i="72" s="1"/>
  <c r="G12"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Z12" i="72"/>
  <c r="Z11" i="72"/>
  <c r="H12" i="72"/>
  <c r="G13" i="72"/>
  <c r="F14" i="72" l="1"/>
  <c r="N7" i="25"/>
  <c r="N5" i="25"/>
  <c r="N6" i="25"/>
  <c r="N8" i="25"/>
  <c r="O8" i="25"/>
  <c r="O6" i="25"/>
  <c r="O7" i="25"/>
  <c r="H13" i="72"/>
  <c r="Z13" i="72"/>
  <c r="G14" i="72"/>
  <c r="F15" i="72" l="1"/>
  <c r="N5" i="29"/>
  <c r="N6" i="29"/>
  <c r="H14" i="72"/>
  <c r="Z14" i="72"/>
  <c r="L4" i="26"/>
  <c r="G15" i="72"/>
  <c r="F16" i="72" l="1"/>
  <c r="N7" i="29"/>
  <c r="H15" i="72"/>
  <c r="G16" i="72"/>
  <c r="Z15" i="72"/>
  <c r="H16" i="72"/>
  <c r="N8" i="29" l="1"/>
  <c r="Z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7" i="29"/>
  <c r="F5" i="30"/>
  <c r="F5" i="29"/>
  <c r="F7" i="30"/>
  <c r="F6" i="30"/>
  <c r="F15" i="29"/>
  <c r="F11" i="30"/>
  <c r="F10" i="29"/>
  <c r="F6" i="29"/>
  <c r="F8" i="29"/>
  <c r="F11" i="29"/>
  <c r="F10" i="30"/>
  <c r="F8" i="30"/>
  <c r="F12" i="29"/>
  <c r="F13" i="29"/>
  <c r="F14" i="29"/>
  <c r="F9" i="30"/>
  <c r="F9" i="29"/>
  <c r="E11" i="32" l="1"/>
  <c r="G8" i="30"/>
  <c r="G38" i="28"/>
  <c r="G7" i="28"/>
  <c r="G7" i="29"/>
  <c r="G31" i="28"/>
  <c r="G14" i="29"/>
  <c r="G19" i="28"/>
  <c r="G20" i="28"/>
  <c r="G7" i="30"/>
  <c r="G10" i="28"/>
  <c r="G21" i="28"/>
  <c r="G10" i="30"/>
  <c r="G16" i="28"/>
  <c r="G6" i="29"/>
  <c r="G8" i="28"/>
  <c r="G33" i="28"/>
  <c r="G36" i="28"/>
  <c r="G23" i="28"/>
  <c r="G37" i="28"/>
  <c r="F18" i="32"/>
  <c r="G10" i="29"/>
  <c r="G8" i="29"/>
  <c r="G29" i="28"/>
  <c r="F26" i="32"/>
  <c r="G11" i="28"/>
  <c r="G12" i="29"/>
  <c r="G34" i="28"/>
  <c r="G6" i="30"/>
  <c r="G14" i="28"/>
  <c r="G5" i="28"/>
  <c r="G26" i="28"/>
  <c r="G17" i="28"/>
  <c r="G9" i="28"/>
  <c r="G39" i="28"/>
  <c r="G40" i="28"/>
  <c r="F37" i="32"/>
  <c r="F21" i="32"/>
  <c r="G11" i="29"/>
  <c r="G35" i="28"/>
  <c r="G13" i="29"/>
  <c r="G6" i="28"/>
  <c r="G28" i="28"/>
  <c r="G13" i="28"/>
  <c r="F29" i="32"/>
  <c r="G22" i="28"/>
  <c r="G5" i="29"/>
  <c r="G27" i="28"/>
  <c r="G15" i="29"/>
  <c r="G15" i="28"/>
  <c r="G30" i="28"/>
  <c r="F34" i="32"/>
  <c r="G11" i="30"/>
  <c r="G32" i="28"/>
  <c r="G25" i="28"/>
  <c r="G18" i="28"/>
  <c r="F10" i="32"/>
  <c r="G9" i="29"/>
  <c r="G24" i="28"/>
  <c r="G5" i="30"/>
  <c r="G9" i="30"/>
  <c r="G12" i="28"/>
  <c r="X6" i="30"/>
  <c r="X25" i="28"/>
  <c r="X39" i="28"/>
  <c r="X10" i="28"/>
  <c r="X21" i="28"/>
  <c r="X14" i="29"/>
  <c r="X31" i="28"/>
  <c r="X8" i="29"/>
  <c r="X19" i="28"/>
  <c r="X8" i="30"/>
  <c r="X28" i="28"/>
  <c r="X32" i="28"/>
  <c r="X13" i="28"/>
  <c r="X11" i="28"/>
  <c r="X6" i="28"/>
  <c r="X16" i="28"/>
  <c r="X12" i="28"/>
  <c r="X22" i="28"/>
  <c r="X30" i="28"/>
  <c r="X9" i="28"/>
  <c r="X11" i="29"/>
  <c r="X15" i="28"/>
  <c r="X27" i="28"/>
  <c r="X26" i="28"/>
  <c r="X7" i="28"/>
  <c r="X38" i="28"/>
  <c r="X20" i="28"/>
  <c r="X9" i="30"/>
  <c r="X15" i="29"/>
  <c r="X5" i="30"/>
  <c r="X17" i="28"/>
  <c r="X9" i="29"/>
  <c r="X18" i="28"/>
  <c r="X10" i="30"/>
  <c r="X12" i="29"/>
  <c r="X33" i="28"/>
  <c r="X23" i="28"/>
  <c r="X40" i="28"/>
  <c r="X13" i="29"/>
  <c r="X14" i="28"/>
  <c r="X7" i="30"/>
  <c r="X36" i="28"/>
  <c r="X34" i="28"/>
  <c r="X35" i="28"/>
  <c r="X10" i="29"/>
  <c r="X24" i="28"/>
  <c r="X6" i="29"/>
  <c r="X5" i="29"/>
  <c r="X8" i="28"/>
  <c r="X29" i="28"/>
  <c r="X11" i="30"/>
  <c r="X7" i="29"/>
  <c r="X37"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27" i="32"/>
  <c r="F32" i="32"/>
  <c r="F30" i="32"/>
  <c r="F24" i="32"/>
  <c r="F14" i="32"/>
  <c r="F19" i="32"/>
  <c r="F36" i="32"/>
  <c r="F40" i="32"/>
  <c r="F41" i="32"/>
  <c r="G18" i="32"/>
  <c r="G29" i="32"/>
  <c r="F31" i="32"/>
  <c r="F7" i="32"/>
  <c r="F5" i="32"/>
  <c r="F6" i="32"/>
  <c r="F9" i="32"/>
  <c r="F16" i="32"/>
  <c r="F17" i="32"/>
  <c r="F25" i="32"/>
  <c r="G34" i="32"/>
  <c r="F28" i="32"/>
  <c r="G21" i="32"/>
  <c r="F20" i="32"/>
  <c r="F11" i="32"/>
  <c r="F39" i="32"/>
  <c r="F22" i="32"/>
  <c r="G10" i="32"/>
  <c r="F38" i="32"/>
  <c r="G26" i="32"/>
  <c r="F15" i="32"/>
  <c r="F33" i="32"/>
  <c r="F35" i="32"/>
  <c r="G37" i="32"/>
  <c r="F13" i="32"/>
  <c r="F23" i="32"/>
  <c r="F8" i="32"/>
  <c r="F12" i="32"/>
  <c r="X25" i="32"/>
  <c r="X24" i="32"/>
  <c r="X21" i="32"/>
  <c r="X13" i="32"/>
  <c r="X19" i="32"/>
  <c r="X11" i="32"/>
  <c r="X37" i="32"/>
  <c r="X26" i="32"/>
  <c r="X31" i="32"/>
  <c r="X10" i="32"/>
  <c r="X33" i="32"/>
  <c r="X6" i="32"/>
  <c r="X17" i="32"/>
  <c r="X20" i="32"/>
  <c r="X34" i="32"/>
  <c r="X30" i="32"/>
  <c r="X38" i="32"/>
  <c r="X9" i="32"/>
  <c r="X29" i="32"/>
  <c r="X18" i="32"/>
  <c r="X28" i="32"/>
  <c r="X36" i="32"/>
  <c r="X15" i="32"/>
  <c r="X14" i="32"/>
  <c r="X40" i="32"/>
  <c r="X5" i="32"/>
  <c r="X35" i="32"/>
  <c r="X12" i="32"/>
  <c r="X22" i="32"/>
  <c r="X7" i="32"/>
  <c r="X39" i="32"/>
  <c r="X8" i="32"/>
  <c r="X23" i="32"/>
  <c r="B5" i="26" l="1"/>
  <c r="B6" i="26"/>
  <c r="G15" i="32"/>
  <c r="G6" i="32"/>
  <c r="G27" i="32"/>
  <c r="G13" i="32"/>
  <c r="F7" i="21"/>
  <c r="G8" i="32"/>
  <c r="G41" i="32"/>
  <c r="G30" i="32"/>
  <c r="G12" i="32"/>
  <c r="G19" i="32"/>
  <c r="G14" i="32"/>
  <c r="G38" i="32"/>
  <c r="F8" i="22"/>
  <c r="C6" i="26"/>
  <c r="G5" i="32"/>
  <c r="G9" i="32"/>
  <c r="G35" i="32"/>
  <c r="F9" i="22"/>
  <c r="G39" i="32"/>
  <c r="G11" i="32"/>
  <c r="F11" i="21"/>
  <c r="G32" i="32"/>
  <c r="G16" i="32"/>
  <c r="F5" i="22"/>
  <c r="F8" i="21"/>
  <c r="F6" i="21"/>
  <c r="G17" i="32"/>
  <c r="G23" i="32"/>
  <c r="F5" i="21"/>
  <c r="G36" i="32"/>
  <c r="F7" i="22"/>
  <c r="G31" i="32"/>
  <c r="F6" i="22"/>
  <c r="G40" i="32"/>
  <c r="G33" i="32"/>
  <c r="F10" i="21"/>
  <c r="C5" i="26"/>
  <c r="F9" i="21"/>
  <c r="G24" i="32"/>
  <c r="G20" i="32"/>
  <c r="G22" i="32"/>
  <c r="G25" i="32"/>
  <c r="G7" i="32"/>
  <c r="F10" i="22"/>
  <c r="G28" i="32"/>
  <c r="X41" i="32"/>
  <c r="X16" i="32"/>
  <c r="X27" i="32"/>
  <c r="X32" i="32"/>
  <c r="E6" i="25" l="1"/>
  <c r="E8" i="25"/>
  <c r="E7" i="25"/>
  <c r="E5" i="25"/>
  <c r="G4" i="22"/>
  <c r="G4" i="21"/>
  <c r="G9" i="21"/>
  <c r="D6" i="26"/>
  <c r="G8" i="22"/>
  <c r="G5" i="21"/>
  <c r="G10" i="21"/>
  <c r="F5" i="25"/>
  <c r="G7" i="21"/>
  <c r="F8" i="25"/>
  <c r="D5" i="26"/>
  <c r="G6" i="21"/>
  <c r="F6" i="25"/>
  <c r="G5" i="22"/>
  <c r="G7" i="22"/>
  <c r="G10" i="22"/>
  <c r="F7" i="25"/>
  <c r="G8" i="21"/>
  <c r="G11" i="21"/>
  <c r="G9" i="22"/>
  <c r="G6" i="22"/>
  <c r="X8" i="22"/>
  <c r="X6" i="22"/>
  <c r="S7" i="21"/>
  <c r="S9" i="21"/>
  <c r="S5" i="21"/>
  <c r="S11" i="21"/>
  <c r="X5" i="22"/>
  <c r="X7" i="22"/>
  <c r="Y8" i="25"/>
  <c r="X10" i="22"/>
  <c r="U6" i="26"/>
  <c r="S6" i="21"/>
  <c r="S8" i="21"/>
  <c r="S10" i="21"/>
  <c r="U5" i="26"/>
  <c r="X9" i="22"/>
  <c r="E5" i="18" l="1"/>
  <c r="G7" i="25"/>
  <c r="G6" i="25"/>
  <c r="F5" i="18"/>
  <c r="G8" i="25"/>
  <c r="G5" i="25"/>
  <c r="Y5" i="25"/>
  <c r="Y7" i="25"/>
  <c r="Y6" i="25"/>
  <c r="E5" i="19" l="1"/>
  <c r="E6" i="18"/>
  <c r="E5" i="17"/>
  <c r="G5" i="18"/>
  <c r="F5" i="17"/>
  <c r="F6" i="18"/>
  <c r="F5" i="19"/>
  <c r="E6" i="19" l="1"/>
  <c r="E7" i="18"/>
  <c r="E6" i="17"/>
  <c r="G5" i="19"/>
  <c r="F6" i="19"/>
  <c r="F7" i="18"/>
  <c r="F6" i="17"/>
  <c r="G5" i="17"/>
  <c r="G6" i="18"/>
  <c r="E7" i="19" l="1"/>
  <c r="E8" i="18"/>
  <c r="E7" i="17"/>
  <c r="F8" i="18"/>
  <c r="F7" i="17"/>
  <c r="G6" i="17"/>
  <c r="G7" i="18"/>
  <c r="G6" i="19"/>
  <c r="F7" i="19"/>
  <c r="E8" i="19" l="1"/>
  <c r="E9" i="18"/>
  <c r="E8" i="17"/>
  <c r="F8" i="17"/>
  <c r="F9" i="18"/>
  <c r="G7" i="19"/>
  <c r="G8" i="18"/>
  <c r="F8" i="19"/>
  <c r="G7" i="17"/>
  <c r="E9" i="19" l="1"/>
  <c r="E10" i="18"/>
  <c r="E9" i="17"/>
  <c r="G9" i="18"/>
  <c r="G8" i="17"/>
  <c r="F10" i="18"/>
  <c r="F9" i="19"/>
  <c r="F9" i="17"/>
  <c r="G8" i="19"/>
  <c r="E10" i="19" l="1"/>
  <c r="E11" i="18"/>
  <c r="E10" i="17"/>
  <c r="F10" i="19"/>
  <c r="F10" i="17"/>
  <c r="F11" i="18"/>
  <c r="G9" i="19"/>
  <c r="G10" i="18"/>
  <c r="G9" i="17"/>
  <c r="E11" i="19" l="1"/>
  <c r="E12" i="18"/>
  <c r="E11" i="17"/>
  <c r="F11" i="17"/>
  <c r="G11" i="18"/>
  <c r="G10" i="17"/>
  <c r="F11" i="19"/>
  <c r="G10" i="19"/>
  <c r="F12" i="18"/>
  <c r="E12" i="19" l="1"/>
  <c r="E13" i="18"/>
  <c r="E12" i="17"/>
  <c r="F12" i="19"/>
  <c r="G12" i="18"/>
  <c r="F12" i="17"/>
  <c r="G11" i="19"/>
  <c r="F13" i="18"/>
  <c r="G11" i="17"/>
  <c r="E13" i="19" l="1"/>
  <c r="E14" i="18"/>
  <c r="E13" i="17"/>
  <c r="F14" i="18"/>
  <c r="G12" i="19"/>
  <c r="G12" i="17"/>
  <c r="F13" i="19"/>
  <c r="F13" i="17"/>
  <c r="G13" i="18"/>
  <c r="E14" i="19" l="1"/>
  <c r="E15" i="18"/>
  <c r="E14" i="17"/>
  <c r="F14" i="19"/>
  <c r="G13" i="19"/>
  <c r="F14" i="17"/>
  <c r="F15" i="18"/>
  <c r="G14" i="18"/>
  <c r="G13" i="17"/>
  <c r="E15" i="19" l="1"/>
  <c r="E16" i="18"/>
  <c r="E15" i="17"/>
  <c r="G15" i="18"/>
  <c r="F15" i="17"/>
  <c r="G14" i="19"/>
  <c r="F15" i="19"/>
  <c r="G14" i="17"/>
  <c r="F16" i="18"/>
  <c r="E16" i="19" l="1"/>
  <c r="E17" i="18"/>
  <c r="E16" i="17"/>
  <c r="G16" i="18"/>
  <c r="F16" i="19"/>
  <c r="F16" i="17"/>
  <c r="G15" i="17"/>
  <c r="G15" i="19"/>
  <c r="F17" i="18"/>
  <c r="E17" i="19" l="1"/>
  <c r="E18" i="18"/>
  <c r="E17" i="17"/>
  <c r="F17" i="17"/>
  <c r="F17" i="19"/>
  <c r="G16" i="17"/>
  <c r="G16" i="19"/>
  <c r="F18" i="18"/>
  <c r="G17" i="18"/>
  <c r="E18" i="19" l="1"/>
  <c r="E19" i="18"/>
  <c r="E18" i="17"/>
  <c r="G17" i="17"/>
  <c r="F18" i="19"/>
  <c r="G17" i="19"/>
  <c r="F19" i="18"/>
  <c r="F18" i="17"/>
  <c r="G18" i="18"/>
  <c r="E19" i="19" l="1"/>
  <c r="E20" i="18"/>
  <c r="E19" i="17"/>
  <c r="G19" i="18"/>
  <c r="F19" i="19"/>
  <c r="F20" i="18"/>
  <c r="F19" i="17"/>
  <c r="G18" i="17"/>
  <c r="G18" i="19"/>
  <c r="E20" i="19" l="1"/>
  <c r="E21" i="18"/>
  <c r="E20" i="17"/>
  <c r="F20" i="17"/>
  <c r="G19" i="17"/>
  <c r="G19" i="19"/>
  <c r="F20" i="19"/>
  <c r="G20" i="18"/>
  <c r="F21" i="18"/>
  <c r="E21" i="19" l="1"/>
  <c r="E22" i="18"/>
  <c r="E21" i="17"/>
  <c r="F21" i="17"/>
  <c r="F22" i="18"/>
  <c r="G20" i="17"/>
  <c r="G21" i="18"/>
  <c r="F21" i="19"/>
  <c r="G20" i="19"/>
  <c r="E22" i="19" l="1"/>
  <c r="E23" i="18"/>
  <c r="E22" i="17"/>
  <c r="G22" i="18"/>
  <c r="F22" i="19"/>
  <c r="F23" i="18"/>
  <c r="G21" i="17"/>
  <c r="G21" i="19"/>
  <c r="F22" i="17"/>
  <c r="E23" i="19" l="1"/>
  <c r="E24" i="18"/>
  <c r="E23" i="17"/>
  <c r="G22" i="17"/>
  <c r="G23" i="18"/>
  <c r="F23" i="17"/>
  <c r="F23" i="19"/>
  <c r="F24" i="18"/>
  <c r="G22" i="19"/>
  <c r="E24" i="19" l="1"/>
  <c r="E25" i="18"/>
  <c r="E24" i="17"/>
  <c r="F24" i="17"/>
  <c r="F25" i="18"/>
  <c r="G23" i="17"/>
  <c r="F24" i="19"/>
  <c r="G24" i="18"/>
  <c r="G23" i="19"/>
  <c r="E25" i="19" l="1"/>
  <c r="E26" i="18"/>
  <c r="E25" i="17"/>
  <c r="F26" i="18"/>
  <c r="G25" i="18"/>
  <c r="G24" i="17"/>
  <c r="G24" i="19"/>
  <c r="F25" i="19"/>
  <c r="F25" i="17"/>
  <c r="E26" i="19" l="1"/>
  <c r="E27" i="18"/>
  <c r="E26" i="17"/>
  <c r="F26" i="19"/>
  <c r="G26" i="18"/>
  <c r="F27" i="18"/>
  <c r="F26" i="17"/>
  <c r="G25" i="19"/>
  <c r="G25" i="17"/>
  <c r="E27" i="19" l="1"/>
  <c r="E28" i="18"/>
  <c r="E27" i="17"/>
  <c r="F27" i="19"/>
  <c r="F28" i="18"/>
  <c r="F27" i="17"/>
  <c r="G26" i="17"/>
  <c r="G27" i="18"/>
  <c r="G26" i="19"/>
  <c r="E28" i="19" l="1"/>
  <c r="E29" i="18"/>
  <c r="E28" i="17"/>
  <c r="F28" i="19"/>
  <c r="G27" i="17"/>
  <c r="G28" i="18"/>
  <c r="F28" i="17"/>
  <c r="G27" i="19"/>
  <c r="F29" i="18"/>
  <c r="E29" i="19" l="1"/>
  <c r="E30" i="18"/>
  <c r="E29" i="17"/>
  <c r="G29" i="18"/>
  <c r="F29" i="17"/>
  <c r="F30" i="18"/>
  <c r="F29" i="19"/>
  <c r="G28" i="19"/>
  <c r="G28" i="17"/>
  <c r="E30" i="19" l="1"/>
  <c r="E31" i="18"/>
  <c r="E30" i="17"/>
  <c r="G29" i="19"/>
  <c r="F30" i="17"/>
  <c r="F30" i="19"/>
  <c r="F31" i="18"/>
  <c r="G30" i="18"/>
  <c r="G29" i="17"/>
  <c r="E31" i="19" l="1"/>
  <c r="E32" i="18"/>
  <c r="E31" i="17"/>
  <c r="G30" i="17"/>
  <c r="F31" i="19"/>
  <c r="F32" i="18"/>
  <c r="G31" i="18"/>
  <c r="F31" i="17"/>
  <c r="G30" i="19"/>
  <c r="E32" i="19" l="1"/>
  <c r="E33" i="18"/>
  <c r="E32" i="17"/>
  <c r="G31" i="19"/>
  <c r="G32" i="18"/>
  <c r="F33" i="18"/>
  <c r="F32" i="19"/>
  <c r="F32" i="17"/>
  <c r="G31" i="17"/>
  <c r="E33" i="19" l="1"/>
  <c r="E34" i="18"/>
  <c r="E33" i="17"/>
  <c r="F34" i="18"/>
  <c r="G32" i="19"/>
  <c r="F33" i="17"/>
  <c r="G32" i="17"/>
  <c r="F33" i="19"/>
  <c r="G33" i="18"/>
  <c r="E34" i="19" l="1"/>
  <c r="E35" i="18"/>
  <c r="E34" i="17"/>
  <c r="G33" i="19"/>
  <c r="F34" i="19"/>
  <c r="F34" i="17"/>
  <c r="G33" i="17"/>
  <c r="F35" i="18"/>
  <c r="G34" i="18"/>
  <c r="E35" i="19" l="1"/>
  <c r="E36" i="18"/>
  <c r="E35" i="17"/>
  <c r="F35" i="17"/>
  <c r="F36" i="18"/>
  <c r="G34" i="17"/>
  <c r="G35" i="18"/>
  <c r="G34" i="19"/>
  <c r="F35" i="19"/>
  <c r="E36" i="19" l="1"/>
  <c r="E37" i="18"/>
  <c r="E36" i="17"/>
  <c r="G35" i="19"/>
  <c r="F37" i="18"/>
  <c r="G36" i="18"/>
  <c r="F36" i="17"/>
  <c r="G35" i="17"/>
  <c r="F36" i="19"/>
  <c r="E37" i="19" l="1"/>
  <c r="E38" i="18"/>
  <c r="E37" i="17"/>
  <c r="G36" i="17"/>
  <c r="G37" i="18"/>
  <c r="F37" i="19"/>
  <c r="F37" i="17"/>
  <c r="G36" i="19"/>
  <c r="F38" i="18"/>
  <c r="E38" i="19" l="1"/>
  <c r="E39" i="18"/>
  <c r="E38" i="17"/>
  <c r="G37" i="19"/>
  <c r="G38" i="18"/>
  <c r="F39" i="18"/>
  <c r="G37" i="17"/>
  <c r="F38" i="17"/>
  <c r="F38" i="19"/>
  <c r="E39" i="19" l="1"/>
  <c r="E40" i="18"/>
  <c r="E41" i="18"/>
  <c r="E39" i="17"/>
  <c r="F39" i="17"/>
  <c r="G39" i="18"/>
  <c r="G38" i="17"/>
  <c r="F40" i="18"/>
  <c r="G38" i="19"/>
  <c r="F41" i="18"/>
  <c r="F39" i="19"/>
  <c r="E41" i="19" l="1"/>
  <c r="E40" i="19"/>
  <c r="E41" i="17"/>
  <c r="E40" i="17"/>
  <c r="F40" i="19"/>
  <c r="G39" i="19"/>
  <c r="F40" i="17"/>
  <c r="F41" i="19"/>
  <c r="G41" i="18"/>
  <c r="G39" i="17"/>
  <c r="F41" i="17"/>
  <c r="M5" i="25" a="1"/>
  <c r="G40" i="18"/>
  <c r="X36" i="18"/>
  <c r="X41" i="19"/>
  <c r="X10" i="18"/>
  <c r="X9" i="18"/>
  <c r="X37" i="19"/>
  <c r="X37" i="18"/>
  <c r="X26" i="19"/>
  <c r="X7" i="18"/>
  <c r="X17" i="19"/>
  <c r="X38" i="18"/>
  <c r="X31" i="18"/>
  <c r="X6" i="18"/>
  <c r="X32" i="19"/>
  <c r="X5" i="18"/>
  <c r="X15" i="19"/>
  <c r="X23" i="19"/>
  <c r="X14" i="18"/>
  <c r="X9" i="19"/>
  <c r="X13" i="18"/>
  <c r="X35" i="19"/>
  <c r="X21" i="19"/>
  <c r="X40" i="18"/>
  <c r="X34" i="19"/>
  <c r="X21" i="18"/>
  <c r="X19" i="19"/>
  <c r="X8" i="19"/>
  <c r="X29" i="18"/>
  <c r="X33" i="19"/>
  <c r="X30" i="18"/>
  <c r="X36" i="19"/>
  <c r="X30" i="19"/>
  <c r="X7" i="19"/>
  <c r="X39" i="19"/>
  <c r="X14" i="19"/>
  <c r="X2" i="30"/>
  <c r="X39" i="18"/>
  <c r="X2" i="29"/>
  <c r="X27" i="19"/>
  <c r="X16" i="19"/>
  <c r="X29" i="19"/>
  <c r="X28" i="18"/>
  <c r="X13" i="19"/>
  <c r="X41" i="18"/>
  <c r="X6" i="19"/>
  <c r="X20" i="18"/>
  <c r="X27" i="18"/>
  <c r="X16" i="18"/>
  <c r="X38" i="19"/>
  <c r="X31" i="19"/>
  <c r="X19" i="18"/>
  <c r="X32" i="18"/>
  <c r="X2" i="32"/>
  <c r="X17" i="18"/>
  <c r="X25" i="18"/>
  <c r="X28" i="19"/>
  <c r="X8" i="18"/>
  <c r="X34" i="18"/>
  <c r="X18" i="18"/>
  <c r="X24" i="19"/>
  <c r="X18" i="19"/>
  <c r="X5" i="19"/>
  <c r="X10" i="19"/>
  <c r="X12" i="18"/>
  <c r="X25" i="19"/>
  <c r="X33" i="18"/>
  <c r="X26" i="18"/>
  <c r="X23" i="18"/>
  <c r="X11" i="18"/>
  <c r="X35" i="18"/>
  <c r="X22" i="18"/>
  <c r="X24" i="18"/>
  <c r="X22" i="19"/>
  <c r="X20" i="19"/>
  <c r="X11" i="19"/>
  <c r="X15" i="18"/>
  <c r="X12" i="19"/>
  <c r="M6" i="25" l="1"/>
  <c r="M5" i="25"/>
  <c r="M7" i="25"/>
  <c r="G41" i="17"/>
  <c r="G40" i="19"/>
  <c r="G41" i="19"/>
  <c r="G40" i="17"/>
  <c r="X41" i="17"/>
  <c r="X30" i="17"/>
  <c r="X10" i="17"/>
  <c r="X24" i="17"/>
  <c r="X38" i="17"/>
  <c r="X36" i="17"/>
  <c r="X19" i="17"/>
  <c r="X2" i="18"/>
  <c r="X15" i="17"/>
  <c r="X11" i="17"/>
  <c r="X6" i="17"/>
  <c r="X7" i="17"/>
  <c r="X27" i="17"/>
  <c r="X35" i="17"/>
  <c r="X16" i="17"/>
  <c r="X39" i="17"/>
  <c r="X17" i="17"/>
  <c r="X26" i="17"/>
  <c r="X5" i="17"/>
  <c r="X9" i="17"/>
  <c r="X31" i="17"/>
  <c r="X40" i="17"/>
  <c r="X29" i="17"/>
  <c r="X8" i="17"/>
  <c r="X20" i="17"/>
  <c r="X37" i="17"/>
  <c r="X13" i="17"/>
  <c r="X33" i="17"/>
  <c r="X14" i="17"/>
  <c r="X34" i="17"/>
  <c r="X18" i="17"/>
  <c r="X21" i="17"/>
  <c r="X40" i="19"/>
  <c r="X22" i="17"/>
  <c r="X28" i="17"/>
  <c r="X12" i="17"/>
  <c r="X23" i="17"/>
  <c r="X32" i="17"/>
  <c r="X25"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12" i="24"/>
  <c r="F14" i="24"/>
  <c r="F41" i="24"/>
  <c r="F36" i="24"/>
  <c r="F42" i="24"/>
  <c r="F6" i="24"/>
  <c r="F15" i="24"/>
  <c r="G42" i="24"/>
  <c r="I15" i="24"/>
  <c r="F39" i="24"/>
  <c r="F37" i="24"/>
  <c r="G37" i="24" s="1"/>
  <c r="F17" i="24"/>
  <c r="F46" i="24"/>
  <c r="G46" i="24"/>
  <c r="G15" i="24"/>
  <c r="F21" i="24"/>
  <c r="F27" i="24"/>
  <c r="F26" i="24"/>
  <c r="I26" i="24" s="1"/>
  <c r="F31" i="24"/>
  <c r="G12" i="24"/>
  <c r="F25" i="24"/>
  <c r="F40" i="24"/>
  <c r="I40" i="24" s="1"/>
  <c r="F8" i="24"/>
  <c r="F35" i="24"/>
  <c r="I14" i="24"/>
  <c r="I39" i="24"/>
  <c r="F44" i="24"/>
  <c r="G44" i="24" s="1"/>
  <c r="F22" i="24"/>
  <c r="I17" i="24"/>
  <c r="J17" i="24"/>
  <c r="F20" i="24"/>
  <c r="I20" i="24" s="1"/>
  <c r="F33" i="24"/>
  <c r="I33" i="24"/>
  <c r="F5" i="24"/>
  <c r="D8" i="67"/>
  <c r="G33" i="24"/>
  <c r="G5" i="24"/>
  <c r="F7" i="24"/>
  <c r="F10" i="24"/>
  <c r="F9" i="24"/>
  <c r="G40" i="24"/>
  <c r="F19" i="24"/>
  <c r="F28" i="24"/>
  <c r="F32" i="24"/>
  <c r="I28" i="24"/>
  <c r="F23" i="24"/>
  <c r="I23" i="24" s="1"/>
  <c r="G7" i="24"/>
  <c r="F34" i="24"/>
  <c r="F13" i="24"/>
  <c r="I22" i="24"/>
  <c r="F30" i="24"/>
  <c r="G30" i="24" s="1"/>
  <c r="G8" i="24"/>
  <c r="F11" i="24"/>
  <c r="F24" i="24"/>
  <c r="G24" i="24" s="1"/>
  <c r="F38" i="24"/>
  <c r="I44" i="24"/>
  <c r="I8" i="24"/>
  <c r="I7" i="24"/>
  <c r="J7" i="24" s="1"/>
  <c r="I24" i="24"/>
  <c r="I37" i="24"/>
  <c r="J37" i="24" s="1"/>
  <c r="G35" i="24"/>
  <c r="I21" i="24"/>
  <c r="J21" i="24" s="1"/>
  <c r="I6" i="24"/>
  <c r="F43" i="24"/>
  <c r="F45" i="24"/>
  <c r="I45" i="24" s="1"/>
  <c r="I32" i="24"/>
  <c r="J32" i="24" s="1"/>
  <c r="F16" i="24"/>
  <c r="I16" i="24" s="1"/>
  <c r="F29" i="24"/>
  <c r="G25" i="24"/>
  <c r="I12" i="24"/>
  <c r="G41" i="24"/>
  <c r="G20" i="24"/>
  <c r="I25" i="24"/>
  <c r="J25" i="24" s="1"/>
  <c r="I5" i="24"/>
  <c r="I41" i="24"/>
  <c r="G6" i="24"/>
  <c r="F18" i="24"/>
  <c r="I36" i="24"/>
  <c r="AD34" i="24"/>
  <c r="AD13" i="24"/>
  <c r="AD26" i="24"/>
  <c r="AD46" i="24"/>
  <c r="AD37" i="24"/>
  <c r="X2" i="82"/>
  <c r="AD19" i="24"/>
  <c r="X2" i="17"/>
  <c r="AD31" i="24"/>
  <c r="AD33" i="24"/>
  <c r="AD35" i="24"/>
  <c r="AD25" i="24"/>
  <c r="X2" i="19"/>
  <c r="AD27" i="24"/>
  <c r="AD18" i="24"/>
  <c r="AD15" i="24"/>
  <c r="AD44" i="24"/>
  <c r="AD21" i="24"/>
  <c r="AD24" i="24"/>
  <c r="U2" i="26"/>
  <c r="AD20" i="24"/>
  <c r="AD32" i="24"/>
  <c r="AD17" i="24"/>
  <c r="AD30" i="24"/>
  <c r="AD5" i="24"/>
  <c r="AD16" i="24"/>
  <c r="AD43" i="24"/>
  <c r="X2" i="83"/>
  <c r="AD41" i="24"/>
  <c r="AD29" i="24"/>
  <c r="AD45" i="24"/>
  <c r="AD6" i="24"/>
  <c r="AA2" i="79"/>
  <c r="AD38" i="24"/>
  <c r="AD11" i="24"/>
  <c r="AD22" i="24"/>
  <c r="AD8" i="24"/>
  <c r="AD7" i="24"/>
  <c r="X2" i="22"/>
  <c r="AD12" i="24"/>
  <c r="AD42" i="24"/>
  <c r="AD36" i="24"/>
  <c r="AD39" i="24"/>
  <c r="AD14" i="24"/>
  <c r="AD9" i="24"/>
  <c r="AD28" i="24"/>
  <c r="X2" i="28"/>
  <c r="AD40" i="24"/>
  <c r="AD10" i="24"/>
  <c r="AD23" i="24"/>
  <c r="O4" i="22"/>
  <c r="O4" i="29"/>
  <c r="R4" i="24"/>
  <c r="O4" i="19"/>
  <c r="O4" i="82"/>
  <c r="O4" i="32"/>
  <c r="Q4" i="79"/>
  <c r="Z2" i="72"/>
  <c r="O4" i="17"/>
  <c r="O4" i="18"/>
  <c r="O4" i="83"/>
  <c r="O4" i="28"/>
  <c r="I27" i="24"/>
  <c r="I31" i="24"/>
  <c r="I10" i="24"/>
  <c r="G10" i="24"/>
  <c r="G9" i="24"/>
  <c r="I9" i="24"/>
  <c r="G19" i="24"/>
  <c r="I19" i="24"/>
  <c r="J19" i="24" s="1"/>
  <c r="I34" i="24"/>
  <c r="J34" i="24" s="1"/>
  <c r="G13" i="24"/>
  <c r="I13" i="24"/>
  <c r="G11" i="24"/>
  <c r="I11" i="24"/>
  <c r="G38" i="24"/>
  <c r="I43" i="24"/>
  <c r="G43" i="24"/>
  <c r="G29" i="24"/>
  <c r="I29" i="24"/>
  <c r="G18" i="24"/>
  <c r="I18" i="24"/>
  <c r="J18" i="24"/>
  <c r="J6" i="24"/>
  <c r="J39" i="24"/>
  <c r="G36" i="24"/>
  <c r="G28" i="24"/>
  <c r="J11" i="24"/>
  <c r="J43" i="24"/>
  <c r="J29" i="24"/>
  <c r="I38" i="24"/>
  <c r="I35" i="24"/>
  <c r="J35" i="24" s="1"/>
  <c r="J8" i="24"/>
  <c r="J9" i="24"/>
  <c r="J22" i="24"/>
  <c r="J44" i="24"/>
  <c r="J10" i="24"/>
  <c r="G34" i="24"/>
  <c r="J40" i="24"/>
  <c r="H6" i="79"/>
  <c r="J16" i="24"/>
  <c r="G23" i="24"/>
  <c r="H9" i="79"/>
  <c r="J31" i="24"/>
  <c r="J23" i="24"/>
  <c r="G31" i="24"/>
  <c r="J12" i="24"/>
  <c r="G26" i="24"/>
  <c r="G22" i="24"/>
  <c r="H5" i="79"/>
  <c r="J27" i="24"/>
  <c r="J28" i="24"/>
  <c r="G27" i="24"/>
  <c r="G17" i="24"/>
  <c r="H7" i="79"/>
  <c r="G14" i="24"/>
  <c r="G39" i="24"/>
  <c r="J41" i="24"/>
  <c r="G32" i="24"/>
  <c r="G21" i="24"/>
  <c r="J13" i="24"/>
  <c r="J26" i="24"/>
  <c r="J24" i="24"/>
  <c r="H8" i="79"/>
  <c r="J5" i="24"/>
  <c r="J33" i="24"/>
  <c r="I46" i="24"/>
  <c r="G16" i="24"/>
  <c r="I42" i="24"/>
  <c r="J38" i="24"/>
  <c r="J45" i="24"/>
  <c r="J20" i="24"/>
  <c r="J15" i="24"/>
  <c r="J46" i="24"/>
  <c r="J14" i="24"/>
  <c r="G45" i="24"/>
  <c r="J36" i="24"/>
  <c r="I30" i="24"/>
  <c r="AD2" i="24"/>
  <c r="D7" i="67"/>
  <c r="J30" i="24" l="1"/>
  <c r="I8" i="79"/>
  <c r="I5" i="79"/>
  <c r="I9" i="79"/>
  <c r="J42" i="24"/>
  <c r="I7" i="79"/>
  <c r="I6" i="79"/>
  <c r="L15" i="6"/>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<sst xmlns="http://schemas.openxmlformats.org/spreadsheetml/2006/main" count="1857" uniqueCount="239">
  <si>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</si>
  <si>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</si>
  <si>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</si>
  <si>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</si>
  <si>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</si>
  <si>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</si>
  <si>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</si>
  <si>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</si>
  <si>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</si>
  <si>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</si>
  <si>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</si>
  <si>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</si>
  <si>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</si>
  <si>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</si>
  <si>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</si>
  <si>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</si>
  <si>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</si>
  <si>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</si>
  <si>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</si>
  <si>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</si>
  <si>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</si>
  <si>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</si>
  <si>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</si>
  <si>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</si>
  <si>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</si>
  <si>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</si>
  <si>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</si>
  <si>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</si>
  <si>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</si>
  <si>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</si>
  <si>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</si>
  <si>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</si>
  <si>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</si>
  <si>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</si>
  <si>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</si>
  <si>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</si>
  <si>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</si>
  <si>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</si>
  <si>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</si>
  <si>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</si>
  <si>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</si>
  <si>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</si>
  <si>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</si>
  <si>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</si>
  <si>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</si>
  <si>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</si>
  <si>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</si>
  <si>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</si>
  <si>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</si>
  <si>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</si>
  <si>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</si>
  <si>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</si>
  <si>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</si>
  <si>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</si>
  <si>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</si>
  <si>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</si>
  <si>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</si>
  <si>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</si>
  <si>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</si>
  <si>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</si>
  <si>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</si>
  <si>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</si>
  <si>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</si>
  <si>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</si>
  <si>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</si>
  <si>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</si>
  <si>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</si>
  <si>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</si>
  <si>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</si>
  <si>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</si>
  <si>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</si>
  <si>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</si>
  <si>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</si>
  <si>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</si>
  <si>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</si>
  <si>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</si>
  <si>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</si>
  <si>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</si>
  <si>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</si>
  <si>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</si>
  <si>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</si>
  <si>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</si>
  <si>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</si>
  <si>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</si>
  <si>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</si>
  <si>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</si>
  <si>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</si>
  <si>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</si>
  <si>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</si>
  <si>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</si>
  <si>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</si>
  <si>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</si>
  <si>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</si>
  <si>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</si>
  <si>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</si>
  <si>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</si>
  <si>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</si>
  <si>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</si>
  <si>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</si>
  <si>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</si>
  <si>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</si>
  <si>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</si>
  <si>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</si>
  <si>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</si>
  <si>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</si>
  <si>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</si>
  <si>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</si>
  <si>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</si>
  <si>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</si>
  <si>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</si>
  <si>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</si>
  <si>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</si>
  <si>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</si>
  <si>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</si>
  <si>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</si>
  <si>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</si>
  <si>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</si>
  <si>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</si>
  <si>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</si>
  <si>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</si>
  <si>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</si>
  <si>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</si>
  <si>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</si>
  <si>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</si>
  <si>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</si>
  <si>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</si>
  <si>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</si>
  <si>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</si>
  <si>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</si>
  <si>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</si>
  <si>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</si>
  <si>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</si>
  <si>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</si>
  <si>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</si>
  <si>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</si>
  <si>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</si>
  <si>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</si>
  <si>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</si>
  <si>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</si>
  <si>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</si>
  <si>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</si>
  <si>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</si>
  <si>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</si>
  <si>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</si>
  <si>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</si>
  <si>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</si>
  <si>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</si>
  <si>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</si>
  <si>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</si>
  <si>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</si>
  <si>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</si>
  <si>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</si>
  <si>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</si>
  <si>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</si>
  <si>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</si>
  <si>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</si>
  <si>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</si>
  <si>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</si>
  <si>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</si>
  <si>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</si>
  <si>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</si>
  <si>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</si>
  <si>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</si>
  <si>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</si>
  <si>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</si>
  <si>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</si>
  <si>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</si>
  <si>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</si>
  <si>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</si>
  <si>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</si>
  <si>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</si>
  <si>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</si>
  <si>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</si>
  <si>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</si>
  <si>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</si>
  <si>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</si>
  <si>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</si>
  <si>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</si>
  <si>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</si>
  <si>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</si>
  <si>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</si>
  <si>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</si>
  <si>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</si>
  <si>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</si>
  <si>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</si>
  <si>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</si>
  <si>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</si>
  <si>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</si>
  <si>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</si>
  <si>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</si>
  <si>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</si>
  <si>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</si>
  <si>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</si>
  <si>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</si>
  <si>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</si>
  <si>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</si>
  <si>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</si>
  <si>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</si>
  <si>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</si>
  <si>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</si>
  <si>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</si>
  <si>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</si>
  <si>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</si>
  <si>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</si>
  <si>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</si>
  <si>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</si>
  <si>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</si>
  <si>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</si>
  <si>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</si>
  <si>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</si>
  <si>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</si>
  <si>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</si>
  <si>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</si>
  <si>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</si>
  <si>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</si>
  <si>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</si>
  <si>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</si>
  <si>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</si>
  <si>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</si>
  <si>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</si>
  <si>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</si>
  <si>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</si>
  <si>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</si>
  <si>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NDA_RAW.Nda_date</t>
  </si>
  <si>
    <t>NDA_RAW.Nda_last</t>
  </si>
  <si>
    <t>DATE</t>
  </si>
  <si>
    <t>Quote Object</t>
  </si>
  <si>
    <t>1x7</t>
  </si>
  <si>
    <t>4x10</t>
  </si>
  <si>
    <t>7x13</t>
  </si>
  <si>
    <t>10x16</t>
  </si>
  <si>
    <t>NOV16</t>
  </si>
  <si>
    <t>FEB17</t>
  </si>
  <si>
    <t>MAR17</t>
  </si>
  <si>
    <t>MAY17</t>
  </si>
  <si>
    <t>JUN17</t>
  </si>
  <si>
    <t>AUG17</t>
  </si>
  <si>
    <t>SEP17</t>
  </si>
  <si>
    <t>NOV17</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</si>
</sst>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9">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0">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9">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8"/>
    <cellStyle name="Percent 3 2 3" xfId="26"/>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Retrieving...</v>
        <stp/>
        <stp>{E896DF83-5382-447A-820A-7460C4FB468D}_x0000_</stp>
        <tr r="H17" s="6"/>
      </tp>
    </main>
    <main first="pldatasource.rdatartdserver">
      <tp t="s">
        <v>Updated at 14:53:10</v>
        <stp/>
        <stp>{BE1375CB-74B6-43C8-96DF-2769B156AA60}</stp>
        <tr r="O4" s="82"/>
      </tp>
      <tp t="s">
        <v>Updated at 14:22:38</v>
        <stp/>
        <stp>{93C7E55E-65EF-40AA-8D45-53D500911191}</stp>
        <tr r="L4" s="26"/>
      </tp>
      <tp t="s">
        <v>Updated at 14:53:05</v>
        <stp/>
        <stp>{EBA8D406-B7AD-4BBB-80E4-F6E65ACFF3F8}</stp>
        <tr r="O4" s="22"/>
      </tp>
      <tp t="s">
        <v>Updated at 14:53:05</v>
        <stp/>
        <stp>{5AC67B07-FC6F-4B8C-BB51-B233C6236336}</stp>
        <tr r="O4" s="25"/>
      </tp>
      <tp t="s">
        <v>Updated at 14:53:05</v>
        <stp/>
        <stp>{F272AFBE-AB9D-44CE-A574-467BD22C9C80}</stp>
        <tr r="P4" s="72"/>
      </tp>
      <tp t="s">
        <v>Updated at 14:22:38</v>
        <stp/>
        <stp>{AE849F56-F624-408F-AABE-D6DDCA54E302}</stp>
        <tr r="Q4" s="79"/>
      </tp>
      <tp t="s">
        <v>Updated at 14:48:52</v>
        <stp/>
        <stp>{5B1D4B20-BB26-4B25-AE79-D2F6A652E01F}</stp>
        <tr r="O4" s="19"/>
      </tp>
      <tp t="s">
        <v>Updated at 14:53:05</v>
        <stp/>
        <stp>{B7F44C0A-CEAA-4C74-8488-9F516A0BA24A}</stp>
        <tr r="O4" s="17"/>
      </tp>
      <tp t="s">
        <v>Updated at 14:53:08</v>
        <stp/>
        <stp>{14C388D1-2D37-4606-8D76-EAC50E696AF1}</stp>
        <tr r="R4" s="24"/>
      </tp>
      <tp t="s">
        <v>Updated at 14:53:05</v>
        <stp/>
        <stp>{643168F2-090B-42D0-BB5C-55E09484425A}</stp>
        <tr r="O4" s="30"/>
      </tp>
      <tp t="s">
        <v>Updated at 14:53:05</v>
        <stp/>
        <stp>{A841AEC7-71E8-4AF7-9551-3F259E5A1B5C}</stp>
        <tr r="O4" s="83"/>
      </tp>
      <tp t="s">
        <v>Updated at 14:22:38</v>
        <stp/>
        <stp>{ED2392D0-E27D-4968-996C-A69EAED2AC96}</stp>
        <tr r="O4" s="18"/>
      </tp>
      <tp t="s">
        <v>Updated at 14:22:38</v>
        <stp/>
        <stp>{04C618A5-2006-4C09-AE31-EB755EBDE96B}</stp>
        <tr r="H3" s="6"/>
      </tp>
      <tp t="s">
        <v>Updated at 14:50:20</v>
        <stp/>
        <stp>{8DF78CB7-7462-4CAF-A7A2-15091F42E8FE}</stp>
        <tr r="O4" s="29"/>
      </tp>
      <tp t="s">
        <v>Updated at 14:53:12</v>
        <stp/>
        <stp>{C830AD40-0A82-411E-9CF0-8153B0C145A2}</stp>
        <tr r="O4" s="28"/>
      </tp>
      <tp t="s">
        <v>Updated at 14:53:10</v>
        <stp/>
        <stp>{948110D9-E6CE-4874-AE15-55AEC36FFCED}</stp>
        <tr r="O4" s="32"/>
      </tp>
    </main>
    <main first="pldatasource.rhistoryrtdserver">
      <tp t="s">
        <v>Retrieving...</v>
        <stp/>
        <stp>{8B47485B-2667-4870-BC6C-2D14412E8159}_x0000_</stp>
        <tr r="H20" s="6"/>
      </tp>
      <tp t="s">
        <v>Retrieving...</v>
        <stp/>
        <stp>{0432E2D3-9B84-4745-A200-ABAACDABDBD5}_x0000_</stp>
        <tr r="H23" s="6"/>
      </tp>
      <tp t="s">
        <v>Retrieving...</v>
        <stp/>
        <stp>{10ECE641-35C8-4BB7-B177-44CC6C080040}_x0000_</stp>
        <tr r="H14"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ColWidth="9.125" defaultRowHeight="12.9" x14ac:dyDescent="0.2"/>
  <cols>
    <col min="1" max="1" width="3.125" style="22" customWidth="1"/>
    <col min="2" max="2" width="2.75" style="22" customWidth="1"/>
    <col min="3" max="4" width="27.25" style="22" customWidth="1"/>
    <col min="5" max="7" width="2.75" style="22" customWidth="1"/>
    <col min="8" max="8" width="26.375" style="22" customWidth="1"/>
    <col min="9" max="9" width="28.375" style="22" customWidth="1"/>
    <col min="10" max="10" width="2.75" style="22" customWidth="1"/>
    <col min="11" max="16384" width="9.125" style="22"/>
  </cols>
  <sheetData>
    <row r="1" spans="2:10" s="2" customFormat="1" ht="11.25" x14ac:dyDescent="0.2">
      <c r="B1" s="2" t="str">
        <f>_xll.qlxlVersion(TRUE,Trigger)</f>
        <v>QuantLibXL 1.9.0 - MS VC++ (version unknown) - Multithreaded Dynamic Runtime library - Release Configuration - Jul 26 2016 13:15:05</v>
      </c>
    </row>
    <row r="2" spans="2:10" s="2" customFormat="1" ht="17.350000000000001" customHeight="1" x14ac:dyDescent="0.2">
      <c r="B2" s="340" t="s">
        <v>147</v>
      </c>
      <c r="C2" s="341"/>
      <c r="D2" s="341"/>
      <c r="E2" s="342"/>
      <c r="G2" s="340" t="s">
        <v>148</v>
      </c>
      <c r="H2" s="341"/>
      <c r="I2" s="341"/>
      <c r="J2" s="342"/>
    </row>
    <row r="3" spans="2:10" s="2" customFormat="1" ht="11.25" customHeight="1" x14ac:dyDescent="0.2">
      <c r="B3" s="204"/>
      <c r="C3" s="162"/>
      <c r="D3" s="162"/>
      <c r="E3" s="205"/>
      <c r="G3" s="204"/>
      <c r="H3" s="162"/>
      <c r="I3" s="162"/>
      <c r="J3" s="205"/>
    </row>
    <row r="4" spans="2:10" s="2" customFormat="1" ht="11.25" customHeight="1" x14ac:dyDescent="0.2">
      <c r="B4" s="204"/>
      <c r="C4" s="4" t="s">
        <v>3</v>
      </c>
      <c r="D4" s="355"/>
      <c r="E4" s="335"/>
      <c r="G4" s="204"/>
      <c r="H4" s="4" t="s">
        <v>112</v>
      </c>
      <c r="I4" s="10" t="b">
        <v>1</v>
      </c>
      <c r="J4" s="335"/>
    </row>
    <row r="5" spans="2:10" s="2" customFormat="1" ht="11.25" customHeight="1" x14ac:dyDescent="0.2">
      <c r="B5" s="336"/>
      <c r="C5" s="6" t="s">
        <v>121</v>
      </c>
      <c r="D5" s="7">
        <f>_xll.qlSettingsEvaluationDate(Trigger)</f>
        <v>42597</v>
      </c>
      <c r="E5" s="337"/>
      <c r="G5" s="204"/>
      <c r="H5" s="6" t="s">
        <v>113</v>
      </c>
      <c r="I5" s="12">
        <v>42283.696342592593</v>
      </c>
      <c r="J5" s="335"/>
    </row>
    <row r="6" spans="2:10" s="2" customFormat="1" ht="11.25" customHeight="1" x14ac:dyDescent="0.2">
      <c r="B6" s="338"/>
      <c r="C6" s="225"/>
      <c r="D6" s="8"/>
      <c r="E6" s="339"/>
      <c r="G6" s="206"/>
      <c r="H6" s="207"/>
      <c r="I6" s="207"/>
      <c r="J6" s="209"/>
    </row>
    <row r="7" spans="2:10" s="2" customFormat="1" ht="11.25" customHeight="1" x14ac:dyDescent="0.2">
      <c r="B7" s="204"/>
      <c r="C7" s="4" t="s">
        <v>114</v>
      </c>
      <c r="D7" s="9">
        <f ca="1">_xll.ohTrigger(GBPLibor!J5:J10,Deposits!S2,FRA!X2,OIS!X2,'MPC OIS'!Z2,Futures3M!AD2,BasisSwap1MxM!X2,BasisSwap3M6M!X2,BasisSwapxM12M!X2,Swaps1M!X2,#REF!,Swap3MSemiAnnual!X2,Swap6M!X2,#REF!)</f>
        <v>0</v>
      </c>
      <c r="E7" s="205"/>
    </row>
    <row r="8" spans="2:10" s="2" customFormat="1" ht="11.25" customHeight="1" x14ac:dyDescent="0.2">
      <c r="B8" s="204"/>
      <c r="C8" s="6" t="s">
        <v>123</v>
      </c>
      <c r="D8" s="11">
        <f>_xll.ohTrigger(GBPLibor!L5:L10)</f>
        <v>2</v>
      </c>
      <c r="E8" s="205"/>
    </row>
    <row r="9" spans="2:10" s="2" customFormat="1" ht="11.25" customHeight="1" x14ac:dyDescent="0.2">
      <c r="B9" s="206"/>
      <c r="C9" s="252"/>
      <c r="D9" s="252"/>
      <c r="E9" s="209"/>
    </row>
    <row r="10" spans="2:10" s="2" customFormat="1" ht="11.25" customHeight="1" x14ac:dyDescent="0.2"/>
    <row r="11" spans="2:10" s="2" customFormat="1" ht="17.350000000000001" customHeight="1" x14ac:dyDescent="0.2">
      <c r="B11" s="340" t="s">
        <v>149</v>
      </c>
      <c r="C11" s="341"/>
      <c r="D11" s="341"/>
      <c r="E11" s="342"/>
      <c r="G11" s="340" t="s">
        <v>4</v>
      </c>
      <c r="H11" s="341"/>
      <c r="I11" s="341"/>
      <c r="J11" s="342"/>
    </row>
    <row r="12" spans="2:10" s="2" customFormat="1" ht="11.25" customHeight="1" x14ac:dyDescent="0.2">
      <c r="B12" s="204"/>
      <c r="C12" s="162"/>
      <c r="D12" s="162"/>
      <c r="E12" s="205"/>
      <c r="G12" s="204"/>
      <c r="H12" s="162"/>
      <c r="I12" s="162"/>
      <c r="J12" s="205"/>
    </row>
    <row r="13" spans="2:10" s="2" customFormat="1" ht="11.25" customHeight="1" x14ac:dyDescent="0.2">
      <c r="B13" s="204"/>
      <c r="C13" s="4" t="s">
        <v>0</v>
      </c>
      <c r="D13" s="9" t="s">
        <v>179</v>
      </c>
      <c r="E13" s="335"/>
      <c r="G13" s="204"/>
      <c r="H13" s="4" t="s">
        <v>2</v>
      </c>
      <c r="I13" s="9" t="b">
        <v>1</v>
      </c>
      <c r="J13" s="335"/>
    </row>
    <row r="14" spans="2:10" s="2" customFormat="1" ht="11.25" customHeight="1" x14ac:dyDescent="0.2">
      <c r="B14" s="204"/>
      <c r="C14" s="13" t="s">
        <v>143</v>
      </c>
      <c r="D14" s="164" t="str">
        <f>Currency&amp;"ON"</f>
        <v>GBPON</v>
      </c>
      <c r="E14" s="335"/>
      <c r="G14" s="204"/>
      <c r="H14" s="13" t="s">
        <v>1</v>
      </c>
      <c r="I14" s="164" t="b">
        <v>0</v>
      </c>
      <c r="J14" s="335"/>
    </row>
    <row r="15" spans="2:10" s="2" customFormat="1" ht="11.25" customHeight="1" x14ac:dyDescent="0.2">
      <c r="B15" s="204"/>
      <c r="C15" s="13" t="s">
        <v>21</v>
      </c>
      <c r="D15" s="164" t="s">
        <v>180</v>
      </c>
      <c r="E15" s="335"/>
      <c r="G15" s="204"/>
      <c r="H15" s="13" t="s">
        <v>64</v>
      </c>
      <c r="I15" s="164" t="s">
        <v>63</v>
      </c>
      <c r="J15" s="335"/>
    </row>
    <row r="16" spans="2:10" s="2" customFormat="1" ht="11.25" customHeight="1" x14ac:dyDescent="0.2">
      <c r="B16" s="204"/>
      <c r="C16" s="13" t="s">
        <v>144</v>
      </c>
      <c r="D16" s="164" t="s">
        <v>145</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146</v>
      </c>
      <c r="D18" s="11" t="s">
        <v>181</v>
      </c>
      <c r="E18" s="335"/>
      <c r="G18" s="204"/>
      <c r="H18" s="5" t="s">
        <v>116</v>
      </c>
      <c r="I18" s="17" t="s">
        <v>115</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350000000000001" customHeight="1" x14ac:dyDescent="0.2">
      <c r="B21" s="340" t="s">
        <v>93</v>
      </c>
      <c r="C21" s="341"/>
      <c r="D21" s="341"/>
      <c r="E21" s="342"/>
    </row>
    <row r="22" spans="2:10" s="2" customFormat="1" ht="11.25" x14ac:dyDescent="0.2">
      <c r="B22" s="204"/>
      <c r="C22" s="20"/>
      <c r="D22" s="21"/>
      <c r="E22" s="205"/>
    </row>
    <row r="23" spans="2:10" s="2" customFormat="1" ht="11.25" customHeight="1" x14ac:dyDescent="0.2">
      <c r="B23" s="204"/>
      <c r="C23" s="4" t="s">
        <v>90</v>
      </c>
      <c r="D23" s="9" t="str">
        <f>""</f>
        <v/>
      </c>
      <c r="E23" s="205"/>
    </row>
    <row r="24" spans="2:10" s="2" customFormat="1" ht="11.25" customHeight="1" x14ac:dyDescent="0.2">
      <c r="B24" s="204"/>
      <c r="C24" s="13" t="s">
        <v>89</v>
      </c>
      <c r="D24" s="164" t="s">
        <v>88</v>
      </c>
      <c r="E24" s="205"/>
    </row>
    <row r="25" spans="2:10" s="2" customFormat="1" ht="11.25" customHeight="1" x14ac:dyDescent="0.2">
      <c r="B25" s="204"/>
      <c r="C25" s="13" t="s">
        <v>87</v>
      </c>
      <c r="D25" s="164" t="s">
        <v>87</v>
      </c>
      <c r="E25" s="205"/>
    </row>
    <row r="26" spans="2:10" s="2" customFormat="1" ht="11.25" customHeight="1" x14ac:dyDescent="0.2">
      <c r="B26" s="204"/>
      <c r="C26" s="13" t="s">
        <v>86</v>
      </c>
      <c r="D26" s="164" t="s">
        <v>85</v>
      </c>
      <c r="E26" s="205"/>
    </row>
    <row r="27" spans="2:10" s="2" customFormat="1" ht="11.25" customHeight="1" x14ac:dyDescent="0.2">
      <c r="B27" s="204"/>
      <c r="C27" s="13" t="s">
        <v>84</v>
      </c>
      <c r="D27" s="164" t="s">
        <v>83</v>
      </c>
      <c r="E27" s="205"/>
    </row>
    <row r="28" spans="2:10" s="2" customFormat="1" ht="11.25" customHeight="1" x14ac:dyDescent="0.2">
      <c r="B28" s="204"/>
      <c r="C28" s="13" t="s">
        <v>82</v>
      </c>
      <c r="D28" s="164" t="s">
        <v>81</v>
      </c>
      <c r="E28" s="205"/>
      <c r="G28" s="22"/>
      <c r="H28" s="22"/>
      <c r="I28" s="22"/>
      <c r="J28" s="22"/>
    </row>
    <row r="29" spans="2:10" s="2" customFormat="1" ht="11.25" customHeight="1" x14ac:dyDescent="0.2">
      <c r="B29" s="204"/>
      <c r="C29" s="6" t="s">
        <v>80</v>
      </c>
      <c r="D29" s="11" t="s">
        <v>79</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ht="12.75" x14ac:dyDescent="0.2">
      <c r="B32" s="343"/>
      <c r="C32" s="344"/>
      <c r="D32" s="344"/>
      <c r="E32" s="345"/>
      <c r="G32" s="22"/>
      <c r="H32" s="22"/>
      <c r="I32" s="22"/>
      <c r="J32" s="22"/>
    </row>
    <row r="33" spans="1:16384" s="2" customFormat="1" ht="12.75" x14ac:dyDescent="0.2">
      <c r="B33" s="346"/>
      <c r="C33" s="194" t="s">
        <v>157</v>
      </c>
      <c r="D33" s="194"/>
      <c r="E33" s="347"/>
      <c r="G33" s="22"/>
      <c r="H33" s="22"/>
      <c r="I33" s="22"/>
      <c r="J33" s="22"/>
    </row>
    <row r="34" spans="1:16384" s="2" customFormat="1" ht="12.75" x14ac:dyDescent="0.2">
      <c r="B34" s="346"/>
      <c r="C34" s="278" t="s">
        <v>158</v>
      </c>
      <c r="D34" s="281"/>
      <c r="E34" s="347"/>
      <c r="G34" s="22"/>
      <c r="H34" s="22"/>
      <c r="I34" s="22"/>
      <c r="J34" s="22"/>
    </row>
    <row r="35" spans="1:16384" s="1" customFormat="1" ht="12.75" x14ac:dyDescent="0.2">
      <c r="A35" s="2"/>
      <c r="B35" s="346"/>
      <c r="C35" s="279" t="s">
        <v>165</v>
      </c>
      <c r="D35" s="260" t="s">
        <v>87</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ht="12.75" x14ac:dyDescent="0.2">
      <c r="B36" s="346"/>
      <c r="C36" s="279" t="s">
        <v>70</v>
      </c>
      <c r="D36" s="260" t="s">
        <v>87</v>
      </c>
      <c r="E36" s="348"/>
    </row>
    <row r="37" spans="1:16384" ht="12.75" x14ac:dyDescent="0.2">
      <c r="B37" s="346"/>
      <c r="C37" s="279" t="s">
        <v>171</v>
      </c>
      <c r="D37" s="260" t="s">
        <v>87</v>
      </c>
      <c r="E37" s="348"/>
    </row>
    <row r="38" spans="1:16384" ht="12.75" x14ac:dyDescent="0.2">
      <c r="B38" s="346"/>
      <c r="C38" s="279" t="s">
        <v>172</v>
      </c>
      <c r="D38" s="260" t="s">
        <v>87</v>
      </c>
      <c r="E38" s="348"/>
    </row>
    <row r="39" spans="1:16384" ht="12.75" x14ac:dyDescent="0.2">
      <c r="B39" s="346"/>
      <c r="C39" s="279" t="s">
        <v>175</v>
      </c>
      <c r="D39" s="260" t="s">
        <v>87</v>
      </c>
      <c r="E39" s="348"/>
    </row>
    <row r="40" spans="1:16384" ht="12.75" x14ac:dyDescent="0.2">
      <c r="B40" s="346"/>
      <c r="C40" s="279" t="s">
        <v>159</v>
      </c>
      <c r="D40" s="260" t="s">
        <v>87</v>
      </c>
      <c r="E40" s="348"/>
    </row>
    <row r="41" spans="1:16384" ht="12.75" x14ac:dyDescent="0.2">
      <c r="B41" s="346"/>
      <c r="C41" s="279" t="s">
        <v>160</v>
      </c>
      <c r="D41" s="260" t="s">
        <v>87</v>
      </c>
      <c r="E41" s="348"/>
    </row>
    <row r="42" spans="1:16384" ht="12.75" x14ac:dyDescent="0.2">
      <c r="B42" s="346"/>
      <c r="C42" s="279" t="s">
        <v>176</v>
      </c>
      <c r="D42" s="260" t="s">
        <v>87</v>
      </c>
      <c r="E42" s="348"/>
    </row>
    <row r="43" spans="1:16384" ht="12.75" x14ac:dyDescent="0.2">
      <c r="B43" s="346"/>
      <c r="C43" s="279" t="s">
        <v>177</v>
      </c>
      <c r="D43" s="260" t="s">
        <v>87</v>
      </c>
      <c r="E43" s="348"/>
    </row>
    <row r="44" spans="1:16384" ht="12.75" x14ac:dyDescent="0.2">
      <c r="B44" s="346"/>
      <c r="C44" s="279" t="s">
        <v>161</v>
      </c>
      <c r="D44" s="260" t="s">
        <v>87</v>
      </c>
      <c r="E44" s="348"/>
    </row>
    <row r="45" spans="1:16384" x14ac:dyDescent="0.2">
      <c r="B45" s="346"/>
      <c r="C45" s="279" t="s">
        <v>178</v>
      </c>
      <c r="D45" s="260" t="s">
        <v>87</v>
      </c>
      <c r="E45" s="348"/>
    </row>
    <row r="46" spans="1:16384" x14ac:dyDescent="0.2">
      <c r="B46" s="346"/>
      <c r="C46" s="279" t="s">
        <v>167</v>
      </c>
      <c r="D46" s="260" t="s">
        <v>87</v>
      </c>
      <c r="E46" s="348"/>
    </row>
    <row r="47" spans="1:16384" x14ac:dyDescent="0.2">
      <c r="B47" s="346"/>
      <c r="C47" s="279" t="s">
        <v>162</v>
      </c>
      <c r="D47" s="260" t="s">
        <v>87</v>
      </c>
      <c r="E47" s="348"/>
    </row>
    <row r="48" spans="1:16384" x14ac:dyDescent="0.2">
      <c r="B48" s="346"/>
      <c r="C48" s="279" t="s">
        <v>163</v>
      </c>
      <c r="D48" s="260" t="s">
        <v>87</v>
      </c>
      <c r="E48" s="348"/>
    </row>
    <row r="49" spans="2:5" x14ac:dyDescent="0.2">
      <c r="B49" s="346"/>
      <c r="C49" s="280" t="s">
        <v>164</v>
      </c>
      <c r="D49" s="261" t="s">
        <v>87</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election activeCell="C3" sqref="C3"/>
    </sheetView>
  </sheetViews>
  <sheetFormatPr defaultColWidth="9.125" defaultRowHeight="10.9" x14ac:dyDescent="0.2"/>
  <cols>
    <col min="1" max="2" width="2.75" style="25" customWidth="1"/>
    <col min="3" max="3" width="10.125" style="25" bestFit="1" customWidth="1"/>
    <col min="4" max="5" width="19.375" style="25" customWidth="1"/>
    <col min="6" max="6" width="34.875" style="25" bestFit="1" customWidth="1"/>
    <col min="7" max="7" width="2.375" style="25" customWidth="1"/>
    <col min="8" max="8" width="12.625" style="25" customWidth="1"/>
    <col min="9" max="9" width="15.75" style="25" customWidth="1"/>
    <col min="10" max="10" width="9" style="25" bestFit="1" customWidth="1"/>
    <col min="11" max="11" width="9.125" style="25" customWidth="1"/>
    <col min="12" max="12" width="11" style="25" bestFit="1" customWidth="1"/>
    <col min="13" max="13" width="14.125" style="25" bestFit="1" customWidth="1"/>
    <col min="14" max="14" width="3" style="25" customWidth="1"/>
    <col min="15" max="15" width="2.75" style="25" customWidth="1"/>
    <col min="16" max="16" width="12.625" style="25" bestFit="1" customWidth="1"/>
    <col min="17" max="21" width="9.125" style="25"/>
    <col min="22" max="23" width="2.75" style="25" customWidth="1"/>
    <col min="24" max="16384" width="9.125" style="25"/>
  </cols>
  <sheetData>
    <row r="1" spans="2:18" s="24" customFormat="1" ht="11.25" x14ac:dyDescent="0.2">
      <c r="H1" s="25"/>
      <c r="I1" s="25"/>
      <c r="J1" s="25"/>
      <c r="K1" s="25"/>
      <c r="L1" s="25"/>
      <c r="M1" s="25"/>
      <c r="N1" s="25"/>
      <c r="O1" s="25"/>
      <c r="P1" s="25"/>
      <c r="Q1" s="25"/>
      <c r="R1" s="25"/>
    </row>
    <row r="2" spans="2:18" s="24" customFormat="1" ht="12.1" x14ac:dyDescent="0.25">
      <c r="B2" s="274"/>
      <c r="C2" s="166"/>
      <c r="D2" s="333"/>
      <c r="E2" s="330"/>
      <c r="F2" s="330"/>
      <c r="G2" s="330"/>
      <c r="H2" s="334"/>
      <c r="I2" s="330"/>
      <c r="J2" s="330"/>
      <c r="K2" s="330"/>
      <c r="L2" s="330"/>
      <c r="M2" s="330"/>
      <c r="N2" s="331"/>
    </row>
    <row r="3" spans="2:18" s="24" customFormat="1" ht="22.6" customHeight="1" x14ac:dyDescent="0.2">
      <c r="B3" s="204"/>
      <c r="C3" s="27" t="s">
        <v>20</v>
      </c>
      <c r="D3" s="27" t="s">
        <v>150</v>
      </c>
      <c r="E3" s="27" t="s">
        <v>129</v>
      </c>
      <c r="F3" s="27" t="s">
        <v>151</v>
      </c>
      <c r="G3" s="28"/>
      <c r="H3" s="356" t="str">
        <f>_xll.RData(H4:H10,I3:J3,,,,I4)</f>
        <v>Updated at 14:22:38</v>
      </c>
      <c r="I3" s="357" t="s">
        <v>120</v>
      </c>
      <c r="J3" s="357" t="s">
        <v>91</v>
      </c>
      <c r="K3" s="357" t="s">
        <v>119</v>
      </c>
      <c r="L3" s="357" t="s">
        <v>118</v>
      </c>
      <c r="M3" s="357" t="s">
        <v>117</v>
      </c>
      <c r="N3" s="332"/>
    </row>
    <row r="4" spans="2:18" s="24" customFormat="1" ht="11.25" x14ac:dyDescent="0.2">
      <c r="B4" s="204"/>
      <c r="C4" s="276" t="s">
        <v>56</v>
      </c>
      <c r="D4" s="33" t="str">
        <f>_xll.qlRelinkableHandleYieldTermStructure(UPPER(Currency)&amp;C4,,Permanent,Trigger,ObjectOverwrite)</f>
        <v>GBPON#0001</v>
      </c>
      <c r="E4" s="34" t="str">
        <f>_xll.qlSonia("Sonia",D4,Permanent,Trigger,ObjectOverwrite)</f>
        <v>Sonia#0001</v>
      </c>
      <c r="F4" s="34" t="str">
        <f>_xll.qlLastFixingQuote("Eonia"&amp;$F$3,E4,Permanent,Trigger,ObjectOverwrite)</f>
        <v>EoniaLastFixing_Quote#0001</v>
      </c>
      <c r="G4" s="26"/>
      <c r="H4" s="161" t="str">
        <f t="shared" ref="H4:H10" si="0">UPPER(Currency)&amp;C4&amp;"FSR="</f>
        <v>GBPONFSR=</v>
      </c>
      <c r="I4" s="358">
        <v>42597</v>
      </c>
      <c r="J4" s="359">
        <v>0.22938000000000003</v>
      </c>
      <c r="K4" s="359" t="b">
        <f>IF(AND(ISNUMBER($J4),$J4&lt;&gt;0%,_xll.ohTrigger(Trigger)+1),TRUE,FALSE)</f>
        <v>1</v>
      </c>
      <c r="L4" s="360" t="b">
        <f>IF($K4,_xll.qlIndexAddFixings($E4,$I4,$J4/100,TRUE,ISERROR($M4)),NA())</f>
        <v>1</v>
      </c>
      <c r="M4" s="361" t="e">
        <f>_xll.qlIndexFixing($E4,$I4,TRUE,$K4)</f>
        <v>#NUM!</v>
      </c>
      <c r="N4" s="332"/>
    </row>
    <row r="5" spans="2:18" s="24" customFormat="1" ht="11.25" x14ac:dyDescent="0.2">
      <c r="B5" s="204"/>
      <c r="C5" s="276" t="s">
        <v>19</v>
      </c>
      <c r="D5" s="33"/>
      <c r="E5" s="34" t="str">
        <f>_xll.qlLibor(PROPER(Currency)&amp;FamilyName&amp;C5,Currency,C5,D5,Permanent,Trigger,ObjectOverwrite)</f>
        <v>GbpLiborSW#0001</v>
      </c>
      <c r="F5" s="34" t="str">
        <f>_xll.qlLastFixingQuote(PROPER(Currency)&amp;FamilyName&amp;C5&amp;$F$3,E5,Permanent,Trigger,ObjectOverwrite)</f>
        <v>GbpLiborSWLastFixing_Quote#0001</v>
      </c>
      <c r="G5" s="26"/>
      <c r="H5" s="29" t="str">
        <f t="shared" si="0"/>
        <v>GBPSWFSR=</v>
      </c>
      <c r="I5" s="30">
        <v>42597</v>
      </c>
      <c r="J5" s="31">
        <v>0.24188000000000001</v>
      </c>
      <c r="K5" s="31" t="b">
        <f>IF(AND(ISNUMBER($J5),$J5&lt;&gt;0%,_xll.ohTrigger(Trigger)+1),TRUE,FALSE)</f>
        <v>1</v>
      </c>
      <c r="L5" s="32" t="b">
        <f>IF($K5,_xll.qlIndexAddFixings($E5,$I5,$J5/100,TRUE,ISERROR($M5)),NA())</f>
        <v>1</v>
      </c>
      <c r="M5" s="29" t="e">
        <f>_xll.qlIndexFixing($E5,$I5,TRUE,$K5)</f>
        <v>#NUM!</v>
      </c>
      <c r="N5" s="332"/>
    </row>
    <row r="6" spans="2:18" s="24" customFormat="1" ht="11.25" x14ac:dyDescent="0.2">
      <c r="B6" s="204"/>
      <c r="C6" s="276" t="s">
        <v>16</v>
      </c>
      <c r="D6" s="33" t="str">
        <f>_xll.qlRelinkableHandleYieldTermStructure(UPPER(Currency)&amp;C6,,Permanent,Trigger,ObjectOverwrite)</f>
        <v>GBP1M#0001</v>
      </c>
      <c r="E6" s="34" t="str">
        <f>_xll.qlLibor(PROPER(Currency)&amp;FamilyName&amp;C6,Currency,C6,D6,Permanent,Trigger,ObjectOverwrite)</f>
        <v>GbpLibor1M#0001</v>
      </c>
      <c r="F6" s="34" t="str">
        <f>_xll.qlLastFixingQuote(PROPER(Currency)&amp;FamilyName&amp;C6&amp;$F$3,E6,Permanent,Trigger,ObjectOverwrite)</f>
        <v>GbpLibor1MLastFixing_Quote#0001</v>
      </c>
      <c r="G6" s="26"/>
      <c r="H6" s="29" t="str">
        <f t="shared" si="0"/>
        <v>GBP1MFSR=</v>
      </c>
      <c r="I6" s="30">
        <v>42597</v>
      </c>
      <c r="J6" s="31">
        <v>0.27313000000000004</v>
      </c>
      <c r="K6" s="31" t="b">
        <f>IF(AND(ISNUMBER($J6),$J6&lt;&gt;0%,_xll.ohTrigger(Trigger)+1),TRUE,FALSE)</f>
        <v>1</v>
      </c>
      <c r="L6" s="32" t="b">
        <f>IF($K6,_xll.qlIndexAddFixings($E6,$I6,$J6/100,TRUE,ISERROR($M6)),NA())</f>
        <v>1</v>
      </c>
      <c r="M6" s="29" t="e">
        <f>_xll.qlIndexFixing($E6,$I6,TRUE,$K6)</f>
        <v>#NUM!</v>
      </c>
      <c r="N6" s="332"/>
    </row>
    <row r="7" spans="2:18" s="24" customFormat="1" ht="11.25" x14ac:dyDescent="0.2">
      <c r="B7" s="204"/>
      <c r="C7" s="276" t="s">
        <v>15</v>
      </c>
      <c r="D7" s="33"/>
      <c r="E7" s="34" t="str">
        <f>_xll.qlLibor(PROPER(Currency)&amp;FamilyName&amp;C7,Currency,C7,D7,Permanent,Trigger,ObjectOverwrite)</f>
        <v>GbpLibor2M#0001</v>
      </c>
      <c r="F7" s="34" t="str">
        <f>_xll.qlLastFixingQuote(PROPER(Currency)&amp;FamilyName&amp;C7&amp;$F$3,E7,Permanent,Trigger,ObjectOverwrite)</f>
        <v>GbpLibor2MLastFixing_Quote#0001</v>
      </c>
      <c r="G7" s="26"/>
      <c r="H7" s="29" t="str">
        <f t="shared" si="0"/>
        <v>GBP2MFSR=</v>
      </c>
      <c r="I7" s="30">
        <v>42597</v>
      </c>
      <c r="J7" s="31">
        <v>0.33225000000000005</v>
      </c>
      <c r="K7" s="31" t="b">
        <f>IF(AND(ISNUMBER($J7),$J7&lt;&gt;0%,_xll.ohTrigger(Trigger)+1),TRUE,FALSE)</f>
        <v>1</v>
      </c>
      <c r="L7" s="32" t="b">
        <f>IF($K7,_xll.qlIndexAddFixings($E7,$I7,$J7/100,TRUE,ISERROR($M7)),NA())</f>
        <v>1</v>
      </c>
      <c r="M7" s="29" t="e">
        <f>_xll.qlIndexFixing($E7,$I7,TRUE,$K7)</f>
        <v>#NUM!</v>
      </c>
      <c r="N7" s="332"/>
    </row>
    <row r="8" spans="2:18" s="24" customFormat="1" ht="11.25" x14ac:dyDescent="0.2">
      <c r="B8" s="204"/>
      <c r="C8" s="276" t="s">
        <v>14</v>
      </c>
      <c r="D8" s="33" t="str">
        <f>_xll.qlRelinkableHandleYieldTermStructure(UPPER(Currency)&amp;C8,,Permanent,Trigger,ObjectOverwrite)</f>
        <v>GBP3M#0001</v>
      </c>
      <c r="E8" s="34" t="str">
        <f>_xll.qlLibor(PROPER(Currency)&amp;FamilyName&amp;C8,Currency,C8,D8,Permanent,Trigger,ObjectOverwrite)</f>
        <v>GbpLibor3M#0001</v>
      </c>
      <c r="F8" s="34" t="str">
        <f>_xll.qlLastFixingQuote(PROPER(Currency)&amp;FamilyName&amp;C8&amp;$F$3,E8,Permanent,Trigger,ObjectOverwrite)</f>
        <v>GbpLibor3MLastFixing_Quote#0001</v>
      </c>
      <c r="G8" s="26"/>
      <c r="H8" s="29" t="str">
        <f t="shared" si="0"/>
        <v>GBP3MFSR=</v>
      </c>
      <c r="I8" s="30">
        <v>42597</v>
      </c>
      <c r="J8" s="31">
        <v>0.38563000000000003</v>
      </c>
      <c r="K8" s="31" t="b">
        <f>IF(AND(ISNUMBER($J8),$J8&lt;&gt;0%,_xll.ohTrigger(Trigger)+1),TRUE,FALSE)</f>
        <v>1</v>
      </c>
      <c r="L8" s="32" t="b">
        <f>IF($K8,_xll.qlIndexAddFixings($E8,$I8,$J8/100,TRUE,ISERROR($M8)),NA())</f>
        <v>1</v>
      </c>
      <c r="M8" s="29" t="e">
        <f>_xll.qlIndexFixing($E8,$I8,TRUE,$K8)</f>
        <v>#NUM!</v>
      </c>
      <c r="N8" s="332"/>
    </row>
    <row r="9" spans="2:18" s="24" customFormat="1" ht="11.25" x14ac:dyDescent="0.2">
      <c r="B9" s="204"/>
      <c r="C9" s="276" t="s">
        <v>11</v>
      </c>
      <c r="D9" s="33" t="str">
        <f>_xll.qlRelinkableHandleYieldTermStructure(UPPER(Currency)&amp;C9,,Permanent,Trigger,ObjectOverwrite)</f>
        <v>GBP6M#0001</v>
      </c>
      <c r="E9" s="34" t="str">
        <f>_xll.qlLibor(PROPER(Currency)&amp;FamilyName&amp;C9,Currency,C9,D9,Permanent,Trigger,ObjectOverwrite)</f>
        <v>GbpLibor6M#0001</v>
      </c>
      <c r="F9" s="34" t="str">
        <f>_xll.qlLastFixingQuote(PROPER(Currency)&amp;FamilyName&amp;C9&amp;$F$3,E9,Permanent,Trigger,ObjectOverwrite)</f>
        <v>GbpLibor6MLastFixing_Quote#0001</v>
      </c>
      <c r="G9" s="26"/>
      <c r="H9" s="29" t="str">
        <f t="shared" si="0"/>
        <v>GBP6MFSR=</v>
      </c>
      <c r="I9" s="30">
        <v>42597</v>
      </c>
      <c r="J9" s="31">
        <v>0.50650000000000006</v>
      </c>
      <c r="K9" s="31" t="b">
        <f>IF(AND(ISNUMBER($J9),$J9&lt;&gt;0%,_xll.ohTrigger(Trigger)+1),TRUE,FALSE)</f>
        <v>1</v>
      </c>
      <c r="L9" s="32" t="b">
        <f>IF($K9,_xll.qlIndexAddFixings($E9,$I9,$J9/100,TRUE,ISERROR($M9)),NA())</f>
        <v>1</v>
      </c>
      <c r="M9" s="29" t="e">
        <f>_xll.qlIndexFixing($E9,$I9,TRUE,$K9)</f>
        <v>#NUM!</v>
      </c>
      <c r="N9" s="332"/>
    </row>
    <row r="10" spans="2:18" s="24" customFormat="1" ht="11.25" x14ac:dyDescent="0.2">
      <c r="B10" s="204"/>
      <c r="C10" s="276" t="s">
        <v>5</v>
      </c>
      <c r="D10" s="33" t="str">
        <f>_xll.qlRelinkableHandleYieldTermStructure(UPPER(Currency)&amp;C10,,Permanent,Trigger,ObjectOverwrite)</f>
        <v>GBP1Y#0001</v>
      </c>
      <c r="E10" s="34" t="str">
        <f>_xll.qlLibor(PROPER(Currency)&amp;FamilyName&amp;C10,Currency,C10,D10,Permanent,Trigger,ObjectOverwrite)</f>
        <v>GbpLibor1Y#0001</v>
      </c>
      <c r="F10" s="34" t="str">
        <f>_xll.qlLastFixingQuote(PROPER(Currency)&amp;FamilyName&amp;C10&amp;$F$3,E10,Permanent,Trigger,ObjectOverwrite)</f>
        <v>GbpLibor1YLastFixing_Quote#0001</v>
      </c>
      <c r="G10" s="26"/>
      <c r="H10" s="157" t="str">
        <f t="shared" si="0"/>
        <v>GBP1YFSR=</v>
      </c>
      <c r="I10" s="158">
        <v>42597</v>
      </c>
      <c r="J10" s="159">
        <v>0.72225000000000006</v>
      </c>
      <c r="K10" s="159" t="b">
        <f>IF(AND(ISNUMBER($J10),$J10&lt;&gt;0%,_xll.ohTrigger(Trigger)+1),TRUE,FALSE)</f>
        <v>1</v>
      </c>
      <c r="L10" s="160" t="b">
        <f>IF($K10,_xll.qlIndexAddFixings($E10,$I10,$J10/100,TRUE,ISERROR($M10)),NA())</f>
        <v>1</v>
      </c>
      <c r="M10" s="157" t="e">
        <f>_xll.qlIndexFixing($E10,$I10,TRUE,$K10)</f>
        <v>#NUM!</v>
      </c>
      <c r="N10" s="332"/>
    </row>
    <row r="11" spans="2:18" s="24" customFormat="1" ht="11.25" x14ac:dyDescent="0.2">
      <c r="B11" s="204"/>
      <c r="C11" s="362" t="s">
        <v>122</v>
      </c>
      <c r="D11" s="363" t="str">
        <f>_xll.qlRelinkableHandleYieldTermStructure(UPPER(Currency)&amp;C11,,Permanent,Trigger,ObjectOverwrite)</f>
        <v>GBPSTD#0001</v>
      </c>
      <c r="E11" s="135"/>
      <c r="F11" s="364"/>
      <c r="G11" s="26"/>
      <c r="H11" s="36"/>
      <c r="I11" s="37"/>
      <c r="J11" s="38"/>
      <c r="K11" s="38"/>
      <c r="L11" s="39"/>
      <c r="M11" s="163"/>
      <c r="N11" s="332"/>
    </row>
    <row r="12" spans="2:18" s="24" customFormat="1" ht="11.25" x14ac:dyDescent="0.2">
      <c r="B12" s="206"/>
      <c r="C12" s="207"/>
      <c r="D12" s="207"/>
      <c r="E12" s="207"/>
      <c r="F12" s="207"/>
      <c r="G12" s="207"/>
      <c r="H12" s="207"/>
      <c r="I12" s="207"/>
      <c r="J12" s="207"/>
      <c r="K12" s="207"/>
      <c r="L12" s="207"/>
      <c r="M12" s="207"/>
      <c r="N12" s="209"/>
    </row>
    <row r="13" spans="2:18" s="24" customFormat="1" ht="11.25" x14ac:dyDescent="0.2">
      <c r="E13" s="25"/>
      <c r="F13" s="25"/>
      <c r="G13" s="25"/>
      <c r="J13" s="25"/>
    </row>
    <row r="14" spans="2:18" ht="11.25" x14ac:dyDescent="0.2">
      <c r="E14" s="134" t="s">
        <v>125</v>
      </c>
      <c r="F14" s="135" t="str">
        <f>"START:"&amp;_xll.qlSettingsEvaluationDate(Trigger)&amp; " END:"&amp;_xll.qlSettingsEvaluationDate(Trigger)&amp;" INTERVAL:1D"</f>
        <v>START:42597 END:42597 INTERVAL:1D</v>
      </c>
      <c r="H14" s="399" t="str">
        <f>_xll.RHistory(I15,$F$16&amp;";"&amp;$F$17,$F$14,,"SORT:"&amp;$F$15&amp;" CH:Fd",J14)</f>
        <v>Retrieving...</v>
      </c>
      <c r="I14" s="399"/>
      <c r="J14" s="419" t="s">
        <v>225</v>
      </c>
      <c r="K14" s="419" t="s">
        <v>91</v>
      </c>
      <c r="L14" s="178" t="s">
        <v>118</v>
      </c>
    </row>
    <row r="15" spans="2:18" ht="11.25" x14ac:dyDescent="0.2">
      <c r="E15" s="134" t="s">
        <v>126</v>
      </c>
      <c r="F15" s="35" t="s">
        <v>127</v>
      </c>
      <c r="H15" s="150" t="s">
        <v>16</v>
      </c>
      <c r="I15" s="150" t="str">
        <f>Currency&amp;H15&amp;"FSR="</f>
        <v>GBP1MFSR=</v>
      </c>
      <c r="J15" s="400">
        <v>42283</v>
      </c>
      <c r="K15" s="150">
        <v>0.50819000000000003</v>
      </c>
      <c r="L15" s="150" t="b">
        <f>_xll.qlIndexAddFixings(PROPER(Currency)&amp;FamilyName&amp;H15,J15,K15/100,TRUE,_xll.ohTrigger(GBPLibor!E4:E10))</f>
        <v>1</v>
      </c>
    </row>
    <row r="16" spans="2:18" ht="11.25" x14ac:dyDescent="0.2">
      <c r="E16" s="134" t="s">
        <v>128</v>
      </c>
      <c r="F16" s="418" t="s">
        <v>223</v>
      </c>
    </row>
    <row r="17" spans="1:25" ht="11.25" x14ac:dyDescent="0.2">
      <c r="E17" s="417"/>
      <c r="F17" s="418" t="s">
        <v>224</v>
      </c>
      <c r="H17" s="399" t="str">
        <f>_xll.RHistory(I18,$F$16&amp;";"&amp;$F$17,$F$14,,"SORT:"&amp;$F$15&amp;" CH:Fd",J17)</f>
        <v>Retrieving...</v>
      </c>
      <c r="I17" s="399"/>
      <c r="J17" s="419" t="s">
        <v>225</v>
      </c>
      <c r="K17" s="419" t="s">
        <v>91</v>
      </c>
      <c r="L17" s="421" t="s">
        <v>118</v>
      </c>
    </row>
    <row r="18" spans="1:25" ht="11.25" x14ac:dyDescent="0.2">
      <c r="H18" s="420" t="s">
        <v>14</v>
      </c>
      <c r="I18" s="420" t="str">
        <f>Currency&amp;H18&amp;"FSR="</f>
        <v>GBP3MFSR=</v>
      </c>
      <c r="J18" s="400">
        <v>42283</v>
      </c>
      <c r="K18" s="420">
        <v>0.58313000000000004</v>
      </c>
      <c r="L18" s="420" t="b">
        <f>_xll.qlIndexAddFixings(PROPER(Currency)&amp;FamilyName&amp;H18,J18,K18/100,TRUE,_xll.ohTrigger(GBPLibor!E7:E13))</f>
        <v>1</v>
      </c>
    </row>
    <row r="19" spans="1:25" ht="11.25" x14ac:dyDescent="0.2">
      <c r="H19" s="417"/>
      <c r="I19" s="417"/>
      <c r="J19" s="417"/>
      <c r="K19" s="417"/>
      <c r="L19" s="417"/>
    </row>
    <row r="20" spans="1:25" s="24" customFormat="1" ht="11.25" x14ac:dyDescent="0.2">
      <c r="A20" s="25"/>
      <c r="B20" s="25"/>
      <c r="C20" s="25"/>
      <c r="D20" s="25"/>
      <c r="G20" s="25"/>
      <c r="H20" s="399" t="str">
        <f>_xll.RHistory(I21,$F$16&amp;";"&amp;$F$17,$F$14,,"SORT:"&amp;$F$15&amp;" CH:Fd",J20)</f>
        <v>Retrieving...</v>
      </c>
      <c r="I20" s="399"/>
      <c r="J20" s="419" t="s">
        <v>225</v>
      </c>
      <c r="K20" s="419" t="s">
        <v>91</v>
      </c>
      <c r="L20" s="421" t="s">
        <v>118</v>
      </c>
      <c r="M20" s="25"/>
      <c r="N20" s="25"/>
      <c r="O20" s="25"/>
      <c r="P20" s="25"/>
      <c r="Q20" s="25"/>
      <c r="R20" s="25"/>
      <c r="S20" s="25"/>
      <c r="T20" s="25"/>
      <c r="U20" s="25"/>
      <c r="V20" s="25"/>
      <c r="W20" s="25"/>
      <c r="X20" s="25"/>
      <c r="Y20" s="25"/>
    </row>
    <row r="21" spans="1:25" s="24" customFormat="1" ht="11.25" x14ac:dyDescent="0.2">
      <c r="A21" s="25"/>
      <c r="B21" s="25"/>
      <c r="C21" s="25"/>
      <c r="D21" s="25"/>
      <c r="G21" s="25"/>
      <c r="H21" s="420" t="s">
        <v>11</v>
      </c>
      <c r="I21" s="420" t="str">
        <f>Currency&amp;H21&amp;"FSR="</f>
        <v>GBP6MFSR=</v>
      </c>
      <c r="J21" s="400">
        <v>42283</v>
      </c>
      <c r="K21" s="420">
        <v>0.74938000000000005</v>
      </c>
      <c r="L21" s="420" t="b">
        <f>_xll.qlIndexAddFixings(PROPER(Currency)&amp;FamilyName&amp;H21,J21,K21/100,TRUE,_xll.ohTrigger(GBPLibor!E10:E16))</f>
        <v>1</v>
      </c>
      <c r="M21" s="25"/>
      <c r="N21" s="25"/>
      <c r="O21" s="25"/>
      <c r="P21" s="25"/>
      <c r="Q21" s="25"/>
      <c r="R21" s="25"/>
      <c r="S21" s="25"/>
      <c r="T21" s="25"/>
      <c r="U21" s="25"/>
      <c r="V21" s="25"/>
      <c r="W21" s="25"/>
      <c r="X21" s="25"/>
      <c r="Y21" s="25"/>
    </row>
    <row r="22" spans="1:25" s="24" customFormat="1" ht="11.25"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ht="11.25" x14ac:dyDescent="0.2">
      <c r="A23" s="25"/>
      <c r="B23" s="25"/>
      <c r="C23" s="25"/>
      <c r="D23" s="25"/>
      <c r="E23" s="25"/>
      <c r="F23" s="25"/>
      <c r="G23" s="25"/>
      <c r="H23" s="399" t="str">
        <f>_xll.RHistory(I24,$F$16&amp;";"&amp;$F$17,$F$14,,"SORT:"&amp;$F$15&amp;" CH:Fd",J23)</f>
        <v>Retrieving...</v>
      </c>
      <c r="I23" s="399"/>
      <c r="J23" s="419" t="s">
        <v>225</v>
      </c>
      <c r="K23" s="419" t="s">
        <v>91</v>
      </c>
      <c r="L23" s="421" t="s">
        <v>118</v>
      </c>
      <c r="M23" s="25"/>
      <c r="N23" s="25"/>
      <c r="O23" s="25"/>
      <c r="P23" s="25"/>
      <c r="Q23" s="25"/>
      <c r="R23" s="25"/>
      <c r="S23" s="25"/>
      <c r="T23" s="25"/>
      <c r="U23" s="25"/>
      <c r="V23" s="25"/>
      <c r="W23" s="25"/>
      <c r="X23" s="25"/>
      <c r="Y23" s="25"/>
    </row>
    <row r="24" spans="1:25" s="24" customFormat="1" ht="11.25" x14ac:dyDescent="0.2">
      <c r="A24" s="25"/>
      <c r="B24" s="25"/>
      <c r="C24" s="25"/>
      <c r="D24" s="25"/>
      <c r="E24" s="25"/>
      <c r="F24" s="25"/>
      <c r="G24" s="25"/>
      <c r="H24" s="420" t="s">
        <v>5</v>
      </c>
      <c r="I24" s="420" t="str">
        <f>Currency&amp;H24&amp;"FSR="</f>
        <v>GBP1YFSR=</v>
      </c>
      <c r="J24" s="400">
        <v>42283</v>
      </c>
      <c r="K24" s="420">
        <v>1.0327500000000001</v>
      </c>
      <c r="L24" s="420" t="b">
        <f>_xll.qlIndexAddFixings(PROPER(Currency)&amp;FamilyName&amp;H24,J24,K24/100,TRUE,_xll.ohTrigger(GBPLibor!E13:E19))</f>
        <v>1</v>
      </c>
      <c r="M24" s="25"/>
      <c r="N24" s="25"/>
      <c r="O24" s="25"/>
      <c r="P24" s="25"/>
      <c r="Q24" s="25"/>
      <c r="R24" s="25"/>
      <c r="S24" s="25"/>
      <c r="T24" s="25"/>
      <c r="U24" s="25"/>
      <c r="V24" s="25"/>
      <c r="W24" s="25"/>
      <c r="X24" s="25"/>
      <c r="Y24" s="25"/>
    </row>
    <row r="25" spans="1:25" s="24" customFormat="1" ht="11.25"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ht="11.25"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ht="11.25"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ht="11.25"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ht="11.25"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ht="11.25"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ht="11.25"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ht="11.25"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ht="11.25"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ht="11.25"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ht="11.25"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ht="11.25" x14ac:dyDescent="0.2">
      <c r="H36" s="417"/>
      <c r="I36" s="417"/>
      <c r="J36" s="417"/>
      <c r="K36" s="417"/>
      <c r="L36" s="417"/>
    </row>
    <row r="37" spans="1:25" ht="11.25" x14ac:dyDescent="0.2">
      <c r="H37" s="417"/>
      <c r="I37" s="417"/>
      <c r="J37" s="417"/>
      <c r="K37" s="417"/>
      <c r="L37" s="417"/>
    </row>
    <row r="38" spans="1:25" ht="11.25" x14ac:dyDescent="0.2">
      <c r="H38" s="417"/>
      <c r="I38" s="417"/>
      <c r="J38" s="417"/>
      <c r="K38" s="417"/>
      <c r="L38" s="417"/>
    </row>
    <row r="39" spans="1:25" ht="11.25" x14ac:dyDescent="0.2">
      <c r="H39" s="417"/>
      <c r="I39" s="417"/>
      <c r="J39" s="417"/>
      <c r="K39" s="417"/>
      <c r="L39" s="417"/>
    </row>
    <row r="40" spans="1:25" ht="11.25" x14ac:dyDescent="0.2">
      <c r="H40" s="417"/>
      <c r="I40" s="417"/>
      <c r="J40" s="417"/>
      <c r="K40" s="417"/>
      <c r="L40" s="417"/>
    </row>
    <row r="41" spans="1:25" ht="11.25" x14ac:dyDescent="0.2">
      <c r="H41" s="417"/>
      <c r="I41" s="417"/>
      <c r="J41" s="417"/>
      <c r="K41" s="417"/>
      <c r="L41" s="417"/>
    </row>
    <row r="42" spans="1:25" ht="11.25" x14ac:dyDescent="0.2">
      <c r="H42" s="417"/>
      <c r="I42" s="417"/>
      <c r="J42" s="417"/>
      <c r="K42" s="417"/>
      <c r="L42" s="417"/>
    </row>
    <row r="43" spans="1:25" ht="11.25" x14ac:dyDescent="0.2">
      <c r="H43" s="417"/>
      <c r="I43" s="417"/>
      <c r="J43" s="417"/>
      <c r="K43" s="417"/>
      <c r="L43" s="417"/>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M4" sqref="M4"/>
    </sheetView>
  </sheetViews>
  <sheetFormatPr defaultColWidth="25.375" defaultRowHeight="11.25" customHeight="1" outlineLevelCol="1" x14ac:dyDescent="0.2"/>
  <cols>
    <col min="1" max="1" width="3.125" style="2" hidden="1" customWidth="1" outlineLevel="1"/>
    <col min="2" max="2" width="6" style="2" hidden="1" customWidth="1" outlineLevel="1"/>
    <col min="3" max="3" width="3.125" style="2" hidden="1" customWidth="1" outlineLevel="1"/>
    <col min="4" max="4" width="2" style="2" hidden="1" customWidth="1" outlineLevel="1"/>
    <col min="5" max="5" width="21.375" style="2" hidden="1" customWidth="1" outlineLevel="1"/>
    <col min="6" max="6" width="20.125" style="2" hidden="1" customWidth="1" outlineLevel="1"/>
    <col min="7" max="7" width="25.375" style="2" hidden="1" customWidth="1" outlineLevel="1"/>
    <col min="8" max="8" width="2.75" style="2" hidden="1" customWidth="1" outlineLevel="1"/>
    <col min="9" max="9" width="2.625" style="2" customWidth="1" collapsed="1"/>
    <col min="10" max="10" width="2.75" style="2" customWidth="1"/>
    <col min="11" max="11" width="4.25" style="2" customWidth="1"/>
    <col min="12" max="13" width="14.875" style="2" customWidth="1"/>
    <col min="14" max="14" width="10.75" style="2" customWidth="1"/>
    <col min="15" max="15" width="2.75" style="2" customWidth="1"/>
    <col min="16" max="16" width="10.75" style="2" customWidth="1"/>
    <col min="17" max="17" width="2.75" style="2" customWidth="1"/>
    <col min="18" max="19" width="10.75" style="2" customWidth="1"/>
    <col min="20" max="20" width="2.75" style="2" customWidth="1"/>
    <col min="21" max="21" width="5.75" style="2" customWidth="1"/>
    <col min="22" max="22" width="9.375" style="2" bestFit="1" customWidth="1"/>
    <col min="23" max="23" width="15" style="2" bestFit="1" customWidth="1"/>
    <col min="24" max="24" width="9.875" style="2" bestFit="1" customWidth="1"/>
    <col min="25" max="26" width="8.75" style="2" bestFit="1" customWidth="1"/>
    <col min="27" max="16384" width="25.375" style="2"/>
  </cols>
  <sheetData>
    <row r="1" spans="1:20" ht="11.25" customHeight="1" x14ac:dyDescent="0.2">
      <c r="A1" s="19"/>
      <c r="B1" s="19"/>
      <c r="C1" s="19"/>
      <c r="D1" s="70"/>
      <c r="E1" s="70"/>
      <c r="F1" s="70"/>
      <c r="G1" s="70"/>
      <c r="H1" s="71"/>
      <c r="J1" s="274" t="s">
        <v>158</v>
      </c>
      <c r="K1" s="166"/>
      <c r="L1" s="166"/>
      <c r="M1" s="166"/>
      <c r="N1" s="166"/>
      <c r="O1" s="166"/>
      <c r="P1" s="166"/>
      <c r="Q1" s="166"/>
      <c r="R1" s="166"/>
      <c r="S1" s="166"/>
      <c r="T1" s="203"/>
    </row>
    <row r="2" spans="1:20" ht="11.25" customHeight="1" x14ac:dyDescent="0.2">
      <c r="A2" s="72"/>
      <c r="B2" s="40"/>
      <c r="C2" s="40"/>
      <c r="D2" s="40"/>
      <c r="E2" s="40"/>
      <c r="F2" s="40"/>
      <c r="G2" s="40"/>
      <c r="H2" s="73"/>
      <c r="J2" s="204"/>
      <c r="K2" s="162"/>
      <c r="L2" s="262"/>
      <c r="M2" s="249">
        <f>VLOOKUP(J1,AreaTable,2,FALSE)</f>
        <v>0</v>
      </c>
      <c r="N2" s="165"/>
      <c r="O2" s="165"/>
      <c r="P2" s="165"/>
      <c r="Q2" s="165"/>
      <c r="R2" s="165"/>
      <c r="S2" s="184">
        <f>_xll.ohTrigger(S5:S11)</f>
        <v>3</v>
      </c>
      <c r="T2" s="205"/>
    </row>
    <row r="3" spans="1:20" ht="11.25" customHeight="1" x14ac:dyDescent="0.2">
      <c r="A3" s="74"/>
      <c r="B3" s="75"/>
      <c r="C3" s="75"/>
      <c r="D3" s="40"/>
      <c r="E3" s="40"/>
      <c r="F3" s="40"/>
      <c r="G3" s="40"/>
      <c r="H3" s="73"/>
      <c r="J3" s="167"/>
      <c r="K3" s="165"/>
      <c r="L3" s="162"/>
      <c r="M3" s="162"/>
      <c r="N3" s="162"/>
      <c r="O3" s="165"/>
      <c r="P3" s="165"/>
      <c r="Q3" s="165"/>
      <c r="R3" s="162"/>
      <c r="S3" s="198"/>
      <c r="T3" s="168"/>
    </row>
    <row r="4" spans="1:20" ht="21.1" customHeight="1" x14ac:dyDescent="0.2">
      <c r="A4" s="56"/>
      <c r="B4" s="283" t="s">
        <v>20</v>
      </c>
      <c r="C4" s="200"/>
      <c r="D4" s="202"/>
      <c r="E4" s="200" t="s">
        <v>140</v>
      </c>
      <c r="F4" s="180" t="s">
        <v>156</v>
      </c>
      <c r="G4" s="180" t="str">
        <f>_xll.ohRangeRetrieveError(F4)</f>
        <v/>
      </c>
      <c r="H4" s="73"/>
      <c r="J4" s="167"/>
      <c r="K4" s="178"/>
      <c r="L4" s="181" t="s">
        <v>124</v>
      </c>
      <c r="M4" s="182"/>
      <c r="N4" s="200"/>
      <c r="O4" s="165"/>
      <c r="P4" s="172" t="s">
        <v>96</v>
      </c>
      <c r="Q4" s="165"/>
      <c r="R4" s="173" t="s">
        <v>95</v>
      </c>
      <c r="S4" s="174" t="s">
        <v>94</v>
      </c>
      <c r="T4" s="168"/>
    </row>
    <row r="5" spans="1:20" ht="11.25" customHeight="1" x14ac:dyDescent="0.2">
      <c r="A5" s="56"/>
      <c r="B5" s="57" t="str">
        <f>K5</f>
        <v>ON</v>
      </c>
      <c r="C5" s="58"/>
      <c r="D5" s="59" t="s">
        <v>168</v>
      </c>
      <c r="E5" s="60" t="str">
        <f t="shared" ref="E5:E11" si="0">Currency&amp;B5&amp;$D5&amp;QuoteSuffix</f>
        <v>GBPOND_Quote</v>
      </c>
      <c r="F5" s="60" t="str">
        <f>_xll.qlSimpleQuote(E5,,RateTickValue,Permanent,Trigger,ObjectOverwrite)</f>
        <v>GBPOND_Quote#0001</v>
      </c>
      <c r="G5" s="61" t="str">
        <f>_xll.ohRangeRetrieveError(F5)</f>
        <v/>
      </c>
      <c r="H5" s="73"/>
      <c r="J5" s="167"/>
      <c r="K5" s="76" t="s">
        <v>56</v>
      </c>
      <c r="L5" s="77"/>
      <c r="M5" s="255" t="str">
        <f>GBPLibor!H4</f>
        <v>GBPONFSR=</v>
      </c>
      <c r="N5" s="365">
        <f>GBPLibor!J4</f>
        <v>0.22938000000000003</v>
      </c>
      <c r="O5" s="253"/>
      <c r="P5" s="223">
        <v>0.48125000000000001</v>
      </c>
      <c r="Q5" s="225"/>
      <c r="R5" s="223">
        <f t="array" ref="R5:R11">QuoteLive</f>
        <v>0.22938000000000003</v>
      </c>
      <c r="S5" s="189" t="e">
        <f>_xll.qlSimpleQuoteSetValue(F5,R5/100,Trigger)</f>
        <v>#N/A</v>
      </c>
      <c r="T5" s="168"/>
    </row>
    <row r="6" spans="1:20" ht="11.25" customHeight="1" x14ac:dyDescent="0.2">
      <c r="A6" s="56"/>
      <c r="B6" s="62" t="str">
        <f t="shared" ref="B6:B11" si="1">K6</f>
        <v>SW</v>
      </c>
      <c r="C6" s="63"/>
      <c r="D6" s="64" t="s">
        <v>168</v>
      </c>
      <c r="E6" s="53" t="str">
        <f t="shared" si="0"/>
        <v>GBPSWD_Quote</v>
      </c>
      <c r="F6" s="53" t="str">
        <f>_xll.qlSimpleQuote(E6,,RateTickValue,Permanent,Trigger,ObjectOverwrite)</f>
        <v>GBPSWD_Quote#0001</v>
      </c>
      <c r="G6" s="65" t="str">
        <f>_xll.ohRangeRetrieveError(F6)</f>
        <v/>
      </c>
      <c r="H6" s="73"/>
      <c r="J6" s="167"/>
      <c r="K6" s="78" t="s">
        <v>19</v>
      </c>
      <c r="L6" s="255"/>
      <c r="M6" s="255" t="str">
        <f>GBPLibor!H5</f>
        <v>GBPSWFSR=</v>
      </c>
      <c r="N6" s="366">
        <f>GBPLibor!J5</f>
        <v>0.24188000000000001</v>
      </c>
      <c r="O6" s="253"/>
      <c r="P6" s="222">
        <v>0.48613000000000001</v>
      </c>
      <c r="Q6" s="225"/>
      <c r="R6" s="222">
        <v>0.24188000000000001</v>
      </c>
      <c r="S6" s="190" t="e">
        <f>_xll.qlSimpleQuoteSetValue(F6,R6/100,Trigger)</f>
        <v>#N/A</v>
      </c>
      <c r="T6" s="168"/>
    </row>
    <row r="7" spans="1:20" ht="11.25" customHeight="1" x14ac:dyDescent="0.2">
      <c r="A7" s="56"/>
      <c r="B7" s="62" t="str">
        <f t="shared" si="1"/>
        <v>1M</v>
      </c>
      <c r="C7" s="63"/>
      <c r="D7" s="64" t="s">
        <v>168</v>
      </c>
      <c r="E7" s="53" t="str">
        <f t="shared" si="0"/>
        <v>GBP1MD_Quote</v>
      </c>
      <c r="F7" s="53" t="str">
        <f>_xll.qlSimpleQuote(E7,,RateTickValue,Permanent,Trigger,ObjectOverwrite)</f>
        <v>GBP1MD_Quote#0001</v>
      </c>
      <c r="G7" s="65" t="str">
        <f>_xll.ohRangeRetrieveError(F7)</f>
        <v/>
      </c>
      <c r="H7" s="133"/>
      <c r="J7" s="167"/>
      <c r="K7" s="78" t="s">
        <v>16</v>
      </c>
      <c r="L7" s="255"/>
      <c r="M7" s="255" t="str">
        <f>GBPLibor!H6</f>
        <v>GBP1MFSR=</v>
      </c>
      <c r="N7" s="366">
        <f>GBPLibor!J6</f>
        <v>0.27313000000000004</v>
      </c>
      <c r="O7" s="253"/>
      <c r="P7" s="222">
        <v>0.50819000000000003</v>
      </c>
      <c r="Q7" s="225"/>
      <c r="R7" s="222">
        <v>0.27313000000000004</v>
      </c>
      <c r="S7" s="190" t="e">
        <f>_xll.qlSimpleQuoteSetValue(F7,R7/100,Trigger)</f>
        <v>#N/A</v>
      </c>
      <c r="T7" s="168"/>
    </row>
    <row r="8" spans="1:20" ht="11.25" customHeight="1" x14ac:dyDescent="0.2">
      <c r="A8" s="56"/>
      <c r="B8" s="62" t="str">
        <f t="shared" si="1"/>
        <v>2M</v>
      </c>
      <c r="C8" s="63"/>
      <c r="D8" s="64" t="s">
        <v>168</v>
      </c>
      <c r="E8" s="53" t="str">
        <f t="shared" si="0"/>
        <v>GBP2MD_Quote</v>
      </c>
      <c r="F8" s="53" t="str">
        <f>_xll.qlSimpleQuote(E8,,RateTickValue,Permanent,Trigger,ObjectOverwrite)</f>
        <v>GBP2MD_Quote#0001</v>
      </c>
      <c r="G8" s="65" t="str">
        <f>_xll.ohRangeRetrieveError(F8)</f>
        <v/>
      </c>
      <c r="H8" s="133"/>
      <c r="J8" s="167"/>
      <c r="K8" s="78" t="s">
        <v>15</v>
      </c>
      <c r="L8" s="255"/>
      <c r="M8" s="255" t="str">
        <f>GBPLibor!H7</f>
        <v>GBP2MFSR=</v>
      </c>
      <c r="N8" s="366">
        <f>GBPLibor!J7</f>
        <v>0.33225000000000005</v>
      </c>
      <c r="O8" s="253"/>
      <c r="P8" s="222">
        <v>0.53800000000000003</v>
      </c>
      <c r="Q8" s="225"/>
      <c r="R8" s="222">
        <v>0.33225000000000005</v>
      </c>
      <c r="S8" s="190" t="e">
        <f>_xll.qlSimpleQuoteSetValue(F8,R8/100,Trigger)</f>
        <v>#N/A</v>
      </c>
      <c r="T8" s="168"/>
    </row>
    <row r="9" spans="1:20" ht="11.25" customHeight="1" x14ac:dyDescent="0.2">
      <c r="A9" s="56"/>
      <c r="B9" s="62" t="str">
        <f t="shared" si="1"/>
        <v>3M</v>
      </c>
      <c r="C9" s="63"/>
      <c r="D9" s="64" t="s">
        <v>168</v>
      </c>
      <c r="E9" s="53" t="str">
        <f t="shared" si="0"/>
        <v>GBP3MD_Quote</v>
      </c>
      <c r="F9" s="53" t="str">
        <f>_xll.qlSimpleQuote(E9,,RateTickValue,Permanent,Trigger,ObjectOverwrite)</f>
        <v>GBP3MD_Quote#0001</v>
      </c>
      <c r="G9" s="65" t="str">
        <f>_xll.ohRangeRetrieveError(F9)</f>
        <v/>
      </c>
      <c r="H9" s="133"/>
      <c r="J9" s="167"/>
      <c r="K9" s="78" t="s">
        <v>14</v>
      </c>
      <c r="L9" s="255"/>
      <c r="M9" s="255" t="str">
        <f>GBPLibor!H8</f>
        <v>GBP3MFSR=</v>
      </c>
      <c r="N9" s="366">
        <f>GBPLibor!J8</f>
        <v>0.38563000000000003</v>
      </c>
      <c r="O9" s="253"/>
      <c r="P9" s="222">
        <v>0.58312999999999993</v>
      </c>
      <c r="Q9" s="225"/>
      <c r="R9" s="222">
        <v>0.38563000000000003</v>
      </c>
      <c r="S9" s="190" t="e">
        <f>_xll.qlSimpleQuoteSetValue(F9,R9/100,Trigger)</f>
        <v>#N/A</v>
      </c>
      <c r="T9" s="168"/>
    </row>
    <row r="10" spans="1:20" ht="11.25" customHeight="1" x14ac:dyDescent="0.2">
      <c r="A10" s="56"/>
      <c r="B10" s="62" t="str">
        <f t="shared" si="1"/>
        <v>6M</v>
      </c>
      <c r="C10" s="63"/>
      <c r="D10" s="64" t="s">
        <v>168</v>
      </c>
      <c r="E10" s="53" t="str">
        <f t="shared" si="0"/>
        <v>GBP6MD_Quote</v>
      </c>
      <c r="F10" s="53" t="str">
        <f>_xll.qlSimpleQuote(E10,,RateTickValue,Permanent,Trigger,ObjectOverwrite)</f>
        <v>GBP6MD_Quote#0001</v>
      </c>
      <c r="G10" s="65" t="str">
        <f>_xll.ohRangeRetrieveError(F10)</f>
        <v/>
      </c>
      <c r="H10" s="133"/>
      <c r="J10" s="167"/>
      <c r="K10" s="78" t="s">
        <v>11</v>
      </c>
      <c r="L10" s="255"/>
      <c r="M10" s="255" t="str">
        <f>GBPLibor!H9</f>
        <v>GBP6MFSR=</v>
      </c>
      <c r="N10" s="366">
        <f>GBPLibor!J9</f>
        <v>0.50650000000000006</v>
      </c>
      <c r="O10" s="253"/>
      <c r="P10" s="222">
        <v>0.74938000000000005</v>
      </c>
      <c r="Q10" s="225"/>
      <c r="R10" s="222">
        <v>0.50650000000000006</v>
      </c>
      <c r="S10" s="190" t="e">
        <f>_xll.qlSimpleQuoteSetValue(F10,R10/100,Trigger)</f>
        <v>#N/A</v>
      </c>
      <c r="T10" s="168"/>
    </row>
    <row r="11" spans="1:20" ht="11.25" customHeight="1" x14ac:dyDescent="0.2">
      <c r="A11" s="56"/>
      <c r="B11" s="66" t="str">
        <f t="shared" si="1"/>
        <v>1Y</v>
      </c>
      <c r="C11" s="67"/>
      <c r="D11" s="68" t="s">
        <v>168</v>
      </c>
      <c r="E11" s="55" t="str">
        <f t="shared" si="0"/>
        <v>GBP1YD_Quote</v>
      </c>
      <c r="F11" s="55" t="str">
        <f>_xll.qlSimpleQuote(E11,,RateTickValue,Permanent,Trigger,ObjectOverwrite)</f>
        <v>GBP1YD_Quote#0001</v>
      </c>
      <c r="G11" s="69" t="str">
        <f>_xll.ohRangeRetrieveError(F11)</f>
        <v/>
      </c>
      <c r="H11" s="133"/>
      <c r="J11" s="167"/>
      <c r="K11" s="81" t="s">
        <v>5</v>
      </c>
      <c r="L11" s="257"/>
      <c r="M11" s="257" t="str">
        <f>GBPLibor!H10</f>
        <v>GBP1YFSR=</v>
      </c>
      <c r="N11" s="367">
        <f>GBPLibor!J10</f>
        <v>0.72225000000000006</v>
      </c>
      <c r="O11" s="253"/>
      <c r="P11" s="224">
        <v>1.0327500000000001</v>
      </c>
      <c r="Q11" s="225"/>
      <c r="R11" s="224">
        <v>0.72225000000000006</v>
      </c>
      <c r="S11" s="192" t="e">
        <f>_xll.qlSimpleQuoteSetValue(F11,R11/100,Trigger)</f>
        <v>#N/A</v>
      </c>
      <c r="T11" s="168"/>
    </row>
    <row r="12" spans="1:20"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O4" sqref="O4"/>
    </sheetView>
  </sheetViews>
  <sheetFormatPr defaultColWidth="9.125" defaultRowHeight="10.9" outlineLevelCol="1" x14ac:dyDescent="0.2"/>
  <cols>
    <col min="1" max="2" width="2.75" style="2" hidden="1" customWidth="1" outlineLevel="1"/>
    <col min="3" max="3" width="2.75" style="229" hidden="1" customWidth="1" outlineLevel="1"/>
    <col min="4" max="4" width="5" style="2" hidden="1" customWidth="1" outlineLevel="1"/>
    <col min="5" max="5" width="16.125" style="2" hidden="1" customWidth="1" outlineLevel="1"/>
    <col min="6" max="6" width="21.375" style="2" hidden="1" customWidth="1" outlineLevel="1"/>
    <col min="7" max="7" width="25.75" style="148" hidden="1" customWidth="1" outlineLevel="1"/>
    <col min="8" max="8" width="2.75" style="2" hidden="1" customWidth="1" outlineLevel="1"/>
    <col min="9" max="9" width="2.75" style="2" customWidth="1" collapsed="1"/>
    <col min="10" max="10" width="2.75" style="2" customWidth="1"/>
    <col min="11" max="11" width="4.25" style="2" customWidth="1"/>
    <col min="12" max="12" width="4.25" style="229" customWidth="1"/>
    <col min="13" max="13" width="4.25" style="2" customWidth="1"/>
    <col min="14" max="14" width="14.75" style="2" customWidth="1"/>
    <col min="15" max="15" width="18.75" style="2" customWidth="1"/>
    <col min="16" max="19" width="10.75" style="2" customWidth="1"/>
    <col min="20" max="20" width="2.75" style="2" customWidth="1"/>
    <col min="21" max="21" width="10.75" style="2" customWidth="1"/>
    <col min="22" max="22" width="2.75" style="2" customWidth="1"/>
    <col min="23" max="24" width="10.75" style="2" customWidth="1"/>
    <col min="25" max="25" width="2.75" style="2" customWidth="1"/>
    <col min="26" max="26" width="10" style="2" bestFit="1" customWidth="1"/>
    <col min="27" max="16384" width="9.125" style="2"/>
  </cols>
  <sheetData>
    <row r="1" spans="1:25" ht="11.25" x14ac:dyDescent="0.2">
      <c r="A1" s="323"/>
      <c r="B1" s="324"/>
      <c r="C1" s="324"/>
      <c r="D1" s="324"/>
      <c r="E1" s="324"/>
      <c r="F1" s="325"/>
      <c r="G1" s="324"/>
      <c r="H1" s="326"/>
      <c r="J1" s="285" t="s">
        <v>165</v>
      </c>
      <c r="K1" s="70"/>
      <c r="L1" s="70"/>
      <c r="M1" s="70"/>
      <c r="N1" s="70"/>
      <c r="O1" s="70"/>
      <c r="P1" s="70"/>
      <c r="Q1" s="70"/>
      <c r="R1" s="70"/>
      <c r="S1" s="70"/>
      <c r="T1" s="70"/>
      <c r="U1" s="70"/>
      <c r="V1" s="70"/>
      <c r="W1" s="70"/>
      <c r="X1" s="70"/>
      <c r="Y1" s="71"/>
    </row>
    <row r="2" spans="1:25" ht="11.25" x14ac:dyDescent="0.2">
      <c r="A2" s="327"/>
      <c r="B2" s="149"/>
      <c r="C2" s="149"/>
      <c r="D2" s="149"/>
      <c r="E2" s="149"/>
      <c r="F2" s="149"/>
      <c r="G2" s="328"/>
      <c r="H2" s="329"/>
      <c r="J2" s="72"/>
      <c r="K2" s="163"/>
      <c r="L2" s="163"/>
      <c r="M2" s="163"/>
      <c r="N2" s="163"/>
      <c r="O2" s="249" t="str">
        <f>VLOOKUP(J1,AreaTable,2,FALSE)</f>
        <v>ICAP</v>
      </c>
      <c r="P2" s="163"/>
      <c r="Q2" s="178" t="s">
        <v>221</v>
      </c>
      <c r="R2" s="386" t="b">
        <f t="array" ref="R2">AND(_xll.ohFilter($Q$5:$Q$58,ISNUMBER($Q$5:$Q$58))=0)</f>
        <v>0</v>
      </c>
      <c r="S2" s="253"/>
      <c r="T2" s="253"/>
      <c r="U2" s="253"/>
      <c r="V2" s="253"/>
      <c r="W2" s="253"/>
      <c r="X2" s="150">
        <f>_xll.ohTrigger(X5:X58)</f>
        <v>124</v>
      </c>
      <c r="Y2" s="201"/>
    </row>
    <row r="3" spans="1:25" ht="11.25"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row>
    <row r="4" spans="1:25" ht="21.1" customHeight="1" x14ac:dyDescent="0.2">
      <c r="A4" s="167"/>
      <c r="B4" s="283"/>
      <c r="C4" s="284"/>
      <c r="D4" s="202"/>
      <c r="E4" s="200" t="s">
        <v>140</v>
      </c>
      <c r="F4" s="180" t="s">
        <v>156</v>
      </c>
      <c r="G4" s="180" t="str">
        <f>_xll.ohRangeRetrieveError(F4)</f>
        <v/>
      </c>
      <c r="H4" s="205"/>
      <c r="J4" s="286"/>
      <c r="K4" s="179"/>
      <c r="L4" s="179"/>
      <c r="M4" s="179"/>
      <c r="N4" s="200" t="s">
        <v>124</v>
      </c>
      <c r="O4" s="182" t="str">
        <f>_xll.RData(O5:O58,P4:Q4,,ReutersRtMode,,P5)</f>
        <v>Updated at 14:53:05</v>
      </c>
      <c r="P4" s="172" t="s">
        <v>99</v>
      </c>
      <c r="Q4" s="172" t="s">
        <v>78</v>
      </c>
      <c r="R4" s="172" t="s">
        <v>166</v>
      </c>
      <c r="S4" s="172" t="s">
        <v>153</v>
      </c>
      <c r="T4" s="253"/>
      <c r="U4" s="172" t="s">
        <v>96</v>
      </c>
      <c r="V4" s="253"/>
      <c r="W4" s="172" t="s">
        <v>95</v>
      </c>
      <c r="X4" s="172" t="s">
        <v>94</v>
      </c>
      <c r="Y4" s="287"/>
    </row>
    <row r="5" spans="1:25" ht="11.25" x14ac:dyDescent="0.2">
      <c r="A5" s="167"/>
      <c r="B5" s="175">
        <f>K5</f>
        <v>1</v>
      </c>
      <c r="C5" s="175" t="str">
        <f>L5</f>
        <v>x</v>
      </c>
      <c r="D5" s="175" t="str">
        <f>M5</f>
        <v>4F</v>
      </c>
      <c r="E5" s="185" t="str">
        <f t="shared" ref="E5:E36" si="0">Currency&amp;$B5&amp;C5&amp;$D5&amp;QuoteSuffix</f>
        <v>GBP1x4F_Quote</v>
      </c>
      <c r="F5" s="175" t="str">
        <f>_xll.qlSimpleQuote(E5,,RateTickValue,Permanent,Trigger,ObjectOverwrite)</f>
        <v>GBP1x4F_Quote#0001</v>
      </c>
      <c r="G5" s="231" t="str">
        <f>_xll.ohRangeRetrieveError(F5)</f>
        <v/>
      </c>
      <c r="H5" s="205"/>
      <c r="J5" s="286"/>
      <c r="K5" s="295">
        <v>1</v>
      </c>
      <c r="L5" s="295" t="s">
        <v>169</v>
      </c>
      <c r="M5" s="295" t="str">
        <f>K5+3&amp;"F"</f>
        <v>4F</v>
      </c>
      <c r="N5" s="85" t="str">
        <f t="shared" ref="N5:N36" si="1">Currency&amp;$K5&amp;L5&amp;$M5</f>
        <v>GBP1x4F</v>
      </c>
      <c r="O5" s="193" t="str">
        <f t="array" ref="O5:O58">UPPER(Instruments)&amp;"="&amp;VLOOKUP(Contributor,ContributorTable,2,FALSE)</f>
        <v>GBP1X4F=ICAP</v>
      </c>
      <c r="P5" s="383">
        <v>0.32300000000000001</v>
      </c>
      <c r="Q5" s="383">
        <v>0.373</v>
      </c>
      <c r="R5" s="223">
        <f>IF($R$2,IF(ISNUMBER(P5),P5,#NUM!), IFERROR(AVERAGE(P5:Q5),#NUM!))</f>
        <v>0.34799999999999998</v>
      </c>
      <c r="S5" s="223">
        <f>(R5-P5)*2</f>
        <v>4.9999999999999933E-2</v>
      </c>
      <c r="T5" s="253"/>
      <c r="U5" s="223">
        <v>0.59000000000000008</v>
      </c>
      <c r="V5" s="253"/>
      <c r="W5" s="122">
        <f t="array" ref="W5:W58">QuoteLive</f>
        <v>0.34799999999999998</v>
      </c>
      <c r="X5" s="291">
        <f>_xll.qlSimpleQuoteSetValue(F5,W5/100,Trigger)</f>
        <v>0</v>
      </c>
      <c r="Y5" s="287"/>
    </row>
    <row r="6" spans="1:25" ht="11.25" x14ac:dyDescent="0.2">
      <c r="A6" s="167"/>
      <c r="B6" s="176">
        <f t="shared" ref="B6:B58" si="2">K6</f>
        <v>2</v>
      </c>
      <c r="C6" s="176" t="str">
        <f t="shared" ref="C6:C58" si="3">L6</f>
        <v>x</v>
      </c>
      <c r="D6" s="176" t="str">
        <f t="shared" ref="D6:D58" si="4">M6</f>
        <v>5F</v>
      </c>
      <c r="E6" s="186" t="str">
        <f t="shared" si="0"/>
        <v>GBP2x5F_Quote</v>
      </c>
      <c r="F6" s="176" t="str">
        <f>_xll.qlSimpleQuote(E6,,RateTickValue,Permanent,Trigger,ObjectOverwrite)</f>
        <v>GBP2x5F_Quote#0001</v>
      </c>
      <c r="G6" s="232" t="str">
        <f>_xll.ohRangeRetrieveError(F6)</f>
        <v/>
      </c>
      <c r="H6" s="205"/>
      <c r="J6" s="286"/>
      <c r="K6" s="296">
        <v>2</v>
      </c>
      <c r="L6" s="296" t="s">
        <v>169</v>
      </c>
      <c r="M6" s="296" t="str">
        <f t="shared" ref="M6:M16" si="5">K6+3&amp;"F"</f>
        <v>5F</v>
      </c>
      <c r="N6" s="86" t="str">
        <f t="shared" si="1"/>
        <v>GBP2x5F</v>
      </c>
      <c r="O6" s="188" t="str">
        <v>GBP2X5F=ICAP</v>
      </c>
      <c r="P6" s="384">
        <v>0.28899999999999998</v>
      </c>
      <c r="Q6" s="384">
        <v>0.33900000000000002</v>
      </c>
      <c r="R6" s="222">
        <f t="shared" ref="R6:R58" si="6">IF($R$2,IF(ISNUMBER(P6),P6,#NUM!), IFERROR(AVERAGE(P6:Q6),#NUM!))</f>
        <v>0.314</v>
      </c>
      <c r="S6" s="222">
        <f t="shared" ref="S6:S58" si="7">(R6-P6)*2</f>
        <v>5.0000000000000044E-2</v>
      </c>
      <c r="T6" s="253"/>
      <c r="U6" s="222">
        <v>0.6</v>
      </c>
      <c r="V6" s="253"/>
      <c r="W6" s="124">
        <v>0.314</v>
      </c>
      <c r="X6" s="292">
        <f>_xll.qlSimpleQuoteSetValue(F6,W6/100,Trigger)</f>
        <v>0</v>
      </c>
      <c r="Y6" s="287"/>
    </row>
    <row r="7" spans="1:25" ht="11.25" x14ac:dyDescent="0.2">
      <c r="A7" s="167"/>
      <c r="B7" s="176">
        <f t="shared" si="2"/>
        <v>3</v>
      </c>
      <c r="C7" s="176" t="str">
        <f t="shared" si="3"/>
        <v>x</v>
      </c>
      <c r="D7" s="176" t="str">
        <f t="shared" si="4"/>
        <v>6F</v>
      </c>
      <c r="E7" s="186" t="str">
        <f t="shared" si="0"/>
        <v>GBP3x6F_Quote</v>
      </c>
      <c r="F7" s="176" t="str">
        <f>_xll.qlSimpleQuote(E7,,RateTickValue,Permanent,Trigger,ObjectOverwrite)</f>
        <v>GBP3x6F_Quote#0001</v>
      </c>
      <c r="G7" s="232" t="str">
        <f>_xll.ohRangeRetrieveError(F7)</f>
        <v/>
      </c>
      <c r="H7" s="205"/>
      <c r="J7" s="286"/>
      <c r="K7" s="296">
        <v>3</v>
      </c>
      <c r="L7" s="296" t="s">
        <v>169</v>
      </c>
      <c r="M7" s="296" t="str">
        <f t="shared" si="5"/>
        <v>6F</v>
      </c>
      <c r="N7" s="86" t="str">
        <f t="shared" si="1"/>
        <v>GBP3x6F</v>
      </c>
      <c r="O7" s="188" t="str">
        <v>GBP3X6F=ICAP</v>
      </c>
      <c r="P7" s="384">
        <v>0.246</v>
      </c>
      <c r="Q7" s="384">
        <v>0.29599999999999999</v>
      </c>
      <c r="R7" s="222">
        <f t="shared" si="6"/>
        <v>0.27100000000000002</v>
      </c>
      <c r="S7" s="222">
        <f t="shared" si="7"/>
        <v>5.0000000000000044E-2</v>
      </c>
      <c r="T7" s="253"/>
      <c r="U7" s="222">
        <v>0.61499999999999999</v>
      </c>
      <c r="V7" s="253"/>
      <c r="W7" s="124">
        <v>0.27100000000000002</v>
      </c>
      <c r="X7" s="292">
        <f>_xll.qlSimpleQuoteSetValue(F7,W7/100,Trigger)</f>
        <v>0</v>
      </c>
      <c r="Y7" s="287"/>
    </row>
    <row r="8" spans="1:25" ht="11.25" x14ac:dyDescent="0.2">
      <c r="A8" s="167"/>
      <c r="B8" s="176">
        <f t="shared" si="2"/>
        <v>4</v>
      </c>
      <c r="C8" s="176" t="str">
        <f t="shared" si="3"/>
        <v>x</v>
      </c>
      <c r="D8" s="176" t="str">
        <f t="shared" si="4"/>
        <v>7F</v>
      </c>
      <c r="E8" s="186" t="str">
        <f t="shared" si="0"/>
        <v>GBP4x7F_Quote</v>
      </c>
      <c r="F8" s="176" t="str">
        <f>_xll.qlSimpleQuote(E8,,RateTickValue,Permanent,Trigger,ObjectOverwrite)</f>
        <v>GBP4x7F_Quote#0001</v>
      </c>
      <c r="G8" s="232" t="str">
        <f>_xll.ohRangeRetrieveError(F8)</f>
        <v/>
      </c>
      <c r="H8" s="205"/>
      <c r="J8" s="286"/>
      <c r="K8" s="296">
        <v>4</v>
      </c>
      <c r="L8" s="296" t="s">
        <v>169</v>
      </c>
      <c r="M8" s="296" t="str">
        <f t="shared" si="5"/>
        <v>7F</v>
      </c>
      <c r="N8" s="86" t="str">
        <f t="shared" si="1"/>
        <v>GBP4x7F</v>
      </c>
      <c r="O8" s="188" t="str">
        <v>GBP4X7F=ICAP</v>
      </c>
      <c r="P8" s="384">
        <v>0.23400000000000001</v>
      </c>
      <c r="Q8" s="384">
        <v>0.28400000000000003</v>
      </c>
      <c r="R8" s="222">
        <f t="shared" si="6"/>
        <v>0.25900000000000001</v>
      </c>
      <c r="S8" s="222">
        <f t="shared" si="7"/>
        <v>4.9999999999999989E-2</v>
      </c>
      <c r="T8" s="253"/>
      <c r="U8" s="222">
        <v>0.63</v>
      </c>
      <c r="V8" s="253"/>
      <c r="W8" s="124">
        <v>0.25900000000000001</v>
      </c>
      <c r="X8" s="292">
        <f>_xll.qlSimpleQuoteSetValue(F8,W8/100,Trigger)</f>
        <v>0</v>
      </c>
      <c r="Y8" s="287"/>
    </row>
    <row r="9" spans="1:25" ht="11.25" x14ac:dyDescent="0.2">
      <c r="A9" s="167"/>
      <c r="B9" s="176">
        <f t="shared" si="2"/>
        <v>5</v>
      </c>
      <c r="C9" s="176" t="str">
        <f t="shared" si="3"/>
        <v>x</v>
      </c>
      <c r="D9" s="176" t="str">
        <f t="shared" si="4"/>
        <v>8F</v>
      </c>
      <c r="E9" s="186" t="str">
        <f t="shared" si="0"/>
        <v>GBP5x8F_Quote</v>
      </c>
      <c r="F9" s="176" t="str">
        <f>_xll.qlSimpleQuote(E9,,RateTickValue,Permanent,Trigger,ObjectOverwrite)</f>
        <v>GBP5x8F_Quote#0001</v>
      </c>
      <c r="G9" s="232" t="str">
        <f>_xll.ohRangeRetrieveError(F9)</f>
        <v/>
      </c>
      <c r="H9" s="205"/>
      <c r="J9" s="286"/>
      <c r="K9" s="296">
        <v>5</v>
      </c>
      <c r="L9" s="296" t="s">
        <v>169</v>
      </c>
      <c r="M9" s="296" t="str">
        <f t="shared" si="5"/>
        <v>8F</v>
      </c>
      <c r="N9" s="86" t="str">
        <f t="shared" si="1"/>
        <v>GBP5x8F</v>
      </c>
      <c r="O9" s="188" t="str">
        <v>GBP5X8F=ICAP</v>
      </c>
      <c r="P9" s="384">
        <v>0.223</v>
      </c>
      <c r="Q9" s="384">
        <v>0.27300000000000002</v>
      </c>
      <c r="R9" s="222">
        <f t="shared" si="6"/>
        <v>0.248</v>
      </c>
      <c r="S9" s="222">
        <f t="shared" si="7"/>
        <v>4.9999999999999989E-2</v>
      </c>
      <c r="T9" s="253"/>
      <c r="U9" s="222">
        <v>0.65</v>
      </c>
      <c r="V9" s="253"/>
      <c r="W9" s="124">
        <v>0.248</v>
      </c>
      <c r="X9" s="292">
        <f>_xll.qlSimpleQuoteSetValue(F9,W9/100,Trigger)</f>
        <v>0</v>
      </c>
      <c r="Y9" s="287"/>
    </row>
    <row r="10" spans="1:25" ht="11.25" x14ac:dyDescent="0.2">
      <c r="A10" s="167"/>
      <c r="B10" s="176">
        <f t="shared" si="2"/>
        <v>6</v>
      </c>
      <c r="C10" s="176" t="str">
        <f t="shared" si="3"/>
        <v>x</v>
      </c>
      <c r="D10" s="176" t="str">
        <f t="shared" si="4"/>
        <v>9F</v>
      </c>
      <c r="E10" s="186" t="str">
        <f t="shared" si="0"/>
        <v>GBP6x9F_Quote</v>
      </c>
      <c r="F10" s="176" t="str">
        <f>_xll.qlSimpleQuote(E10,,RateTickValue,Permanent,Trigger,ObjectOverwrite)</f>
        <v>GBP6x9F_Quote#0001</v>
      </c>
      <c r="G10" s="232" t="str">
        <f>_xll.ohRangeRetrieveError(F10)</f>
        <v/>
      </c>
      <c r="H10" s="205"/>
      <c r="J10" s="286"/>
      <c r="K10" s="296">
        <v>6</v>
      </c>
      <c r="L10" s="296" t="s">
        <v>169</v>
      </c>
      <c r="M10" s="296" t="str">
        <f t="shared" si="5"/>
        <v>9F</v>
      </c>
      <c r="N10" s="86" t="str">
        <f t="shared" si="1"/>
        <v>GBP6x9F</v>
      </c>
      <c r="O10" s="188" t="str">
        <v>GBP6X9F=ICAP</v>
      </c>
      <c r="P10" s="384">
        <v>0.215</v>
      </c>
      <c r="Q10" s="384">
        <v>0.26500000000000001</v>
      </c>
      <c r="R10" s="222">
        <f t="shared" si="6"/>
        <v>0.24</v>
      </c>
      <c r="S10" s="222">
        <f t="shared" si="7"/>
        <v>4.9999999999999989E-2</v>
      </c>
      <c r="T10" s="253"/>
      <c r="U10" s="222">
        <v>0.66500000000000004</v>
      </c>
      <c r="V10" s="253"/>
      <c r="W10" s="124">
        <v>0.24</v>
      </c>
      <c r="X10" s="292">
        <f>_xll.qlSimpleQuoteSetValue(F10,W10/100,Trigger)</f>
        <v>0</v>
      </c>
      <c r="Y10" s="287"/>
    </row>
    <row r="11" spans="1:25" ht="11.25" x14ac:dyDescent="0.2">
      <c r="A11" s="167"/>
      <c r="B11" s="176">
        <f t="shared" si="2"/>
        <v>7</v>
      </c>
      <c r="C11" s="176" t="str">
        <f t="shared" si="3"/>
        <v>x</v>
      </c>
      <c r="D11" s="176" t="str">
        <f t="shared" si="4"/>
        <v>10F</v>
      </c>
      <c r="E11" s="186" t="str">
        <f t="shared" si="0"/>
        <v>GBP7x10F_Quote</v>
      </c>
      <c r="F11" s="176" t="str">
        <f>_xll.qlSimpleQuote(E11,,RateTickValue,Permanent,Trigger,ObjectOverwrite)</f>
        <v>GBP7x10F_Quote#0001</v>
      </c>
      <c r="G11" s="232" t="str">
        <f>_xll.ohRangeRetrieveError(F11)</f>
        <v/>
      </c>
      <c r="H11" s="205"/>
      <c r="J11" s="286"/>
      <c r="K11" s="296">
        <v>7</v>
      </c>
      <c r="L11" s="296" t="s">
        <v>169</v>
      </c>
      <c r="M11" s="296" t="str">
        <f t="shared" si="5"/>
        <v>10F</v>
      </c>
      <c r="N11" s="86" t="str">
        <f t="shared" si="1"/>
        <v>GBP7x10F</v>
      </c>
      <c r="O11" s="188" t="str">
        <v>GBP7X10F=ICAP</v>
      </c>
      <c r="P11" s="384" t="s">
        <v>222</v>
      </c>
      <c r="Q11" s="384" t="s">
        <v>222</v>
      </c>
      <c r="R11" s="222" t="e">
        <f t="shared" si="6"/>
        <v>#NUM!</v>
      </c>
      <c r="S11" s="222" t="e">
        <f t="shared" si="7"/>
        <v>#NUM!</v>
      </c>
      <c r="T11" s="253"/>
      <c r="U11" s="222" t="e">
        <v>#NUM!</v>
      </c>
      <c r="V11" s="253"/>
      <c r="W11" s="124" t="e">
        <v>#NUM!</v>
      </c>
      <c r="X11" s="292">
        <f>_xll.qlSimpleQuoteSetValue(F11,W11/100,Trigger)</f>
        <v>0</v>
      </c>
      <c r="Y11" s="287"/>
    </row>
    <row r="12" spans="1:25" ht="11.25" x14ac:dyDescent="0.2">
      <c r="A12" s="167"/>
      <c r="B12" s="176">
        <f t="shared" si="2"/>
        <v>8</v>
      </c>
      <c r="C12" s="176" t="str">
        <f t="shared" si="3"/>
        <v>x</v>
      </c>
      <c r="D12" s="176" t="str">
        <f t="shared" si="4"/>
        <v>11F</v>
      </c>
      <c r="E12" s="186" t="str">
        <f t="shared" si="0"/>
        <v>GBP8x11F_Quote</v>
      </c>
      <c r="F12" s="176" t="str">
        <f>_xll.qlSimpleQuote(E12,,RateTickValue,Permanent,Trigger,ObjectOverwrite)</f>
        <v>GBP8x11F_Quote#0001</v>
      </c>
      <c r="G12" s="232" t="str">
        <f>_xll.ohRangeRetrieveError(F12)</f>
        <v/>
      </c>
      <c r="H12" s="205"/>
      <c r="J12" s="286"/>
      <c r="K12" s="296">
        <v>8</v>
      </c>
      <c r="L12" s="296" t="s">
        <v>169</v>
      </c>
      <c r="M12" s="296" t="str">
        <f t="shared" si="5"/>
        <v>11F</v>
      </c>
      <c r="N12" s="86" t="str">
        <f t="shared" si="1"/>
        <v>GBP8x11F</v>
      </c>
      <c r="O12" s="188" t="str">
        <v>GBP8X11F=ICAP</v>
      </c>
      <c r="P12" s="384" t="s">
        <v>222</v>
      </c>
      <c r="Q12" s="384" t="s">
        <v>222</v>
      </c>
      <c r="R12" s="222" t="e">
        <f t="shared" si="6"/>
        <v>#NUM!</v>
      </c>
      <c r="S12" s="222" t="e">
        <f t="shared" si="7"/>
        <v>#NUM!</v>
      </c>
      <c r="T12" s="253"/>
      <c r="U12" s="222" t="e">
        <v>#NUM!</v>
      </c>
      <c r="V12" s="253"/>
      <c r="W12" s="124" t="e">
        <v>#NUM!</v>
      </c>
      <c r="X12" s="292">
        <f>_xll.qlSimpleQuoteSetValue(F12,W12/100,Trigger)</f>
        <v>0</v>
      </c>
      <c r="Y12" s="287"/>
    </row>
    <row r="13" spans="1:25" ht="11.25" x14ac:dyDescent="0.2">
      <c r="A13" s="167"/>
      <c r="B13" s="176">
        <f t="shared" si="2"/>
        <v>9</v>
      </c>
      <c r="C13" s="176" t="str">
        <f t="shared" si="3"/>
        <v>x</v>
      </c>
      <c r="D13" s="176" t="str">
        <f t="shared" si="4"/>
        <v>12F</v>
      </c>
      <c r="E13" s="186" t="str">
        <f t="shared" si="0"/>
        <v>GBP9x12F_Quote</v>
      </c>
      <c r="F13" s="176" t="str">
        <f>_xll.qlSimpleQuote(E13,,RateTickValue,Permanent,Trigger,ObjectOverwrite)</f>
        <v>GBP9x12F_Quote#0001</v>
      </c>
      <c r="G13" s="232" t="str">
        <f>_xll.ohRangeRetrieveError(F13)</f>
        <v/>
      </c>
      <c r="H13" s="205"/>
      <c r="J13" s="286"/>
      <c r="K13" s="296">
        <v>9</v>
      </c>
      <c r="L13" s="296" t="s">
        <v>169</v>
      </c>
      <c r="M13" s="296" t="str">
        <f t="shared" si="5"/>
        <v>12F</v>
      </c>
      <c r="N13" s="86" t="str">
        <f t="shared" si="1"/>
        <v>GBP9x12F</v>
      </c>
      <c r="O13" s="188" t="str">
        <v>GBP9X12F=ICAP</v>
      </c>
      <c r="P13" s="384">
        <v>0.21</v>
      </c>
      <c r="Q13" s="384">
        <v>0.26</v>
      </c>
      <c r="R13" s="222">
        <f t="shared" si="6"/>
        <v>0.23499999999999999</v>
      </c>
      <c r="S13" s="222">
        <f t="shared" si="7"/>
        <v>4.9999999999999989E-2</v>
      </c>
      <c r="T13" s="253"/>
      <c r="U13" s="222">
        <v>0.73</v>
      </c>
      <c r="V13" s="253"/>
      <c r="W13" s="124">
        <v>0.23499999999999999</v>
      </c>
      <c r="X13" s="292">
        <f>_xll.qlSimpleQuoteSetValue(F13,W13/100,Trigger)</f>
        <v>-1.0000000000000026E-5</v>
      </c>
      <c r="Y13" s="287"/>
    </row>
    <row r="14" spans="1:25" ht="11.25" x14ac:dyDescent="0.2">
      <c r="A14" s="167"/>
      <c r="B14" s="176">
        <f t="shared" si="2"/>
        <v>10</v>
      </c>
      <c r="C14" s="176" t="str">
        <f t="shared" si="3"/>
        <v>x</v>
      </c>
      <c r="D14" s="176" t="str">
        <f t="shared" si="4"/>
        <v>13F</v>
      </c>
      <c r="E14" s="186" t="str">
        <f t="shared" si="0"/>
        <v>GBP10x13F_Quote</v>
      </c>
      <c r="F14" s="176" t="str">
        <f>_xll.qlSimpleQuote(E14,,RateTickValue,Permanent,Trigger,ObjectOverwrite)</f>
        <v>GBP10x13F_Quote#0001</v>
      </c>
      <c r="G14" s="232" t="str">
        <f>_xll.ohRangeRetrieveError(F14)</f>
        <v/>
      </c>
      <c r="H14" s="205"/>
      <c r="J14" s="286"/>
      <c r="K14" s="296">
        <v>10</v>
      </c>
      <c r="L14" s="296" t="s">
        <v>169</v>
      </c>
      <c r="M14" s="296" t="str">
        <f t="shared" si="5"/>
        <v>13F</v>
      </c>
      <c r="N14" s="86" t="str">
        <f t="shared" si="1"/>
        <v>GBP10x13F</v>
      </c>
      <c r="O14" s="188" t="str">
        <v>GBP10X13F=ICAP</v>
      </c>
      <c r="P14" s="384" t="s">
        <v>222</v>
      </c>
      <c r="Q14" s="384" t="s">
        <v>222</v>
      </c>
      <c r="R14" s="222" t="e">
        <f t="shared" si="6"/>
        <v>#NUM!</v>
      </c>
      <c r="S14" s="222" t="e">
        <f t="shared" si="7"/>
        <v>#NUM!</v>
      </c>
      <c r="T14" s="253"/>
      <c r="U14" s="222" t="e">
        <v>#NUM!</v>
      </c>
      <c r="V14" s="253"/>
      <c r="W14" s="124" t="e">
        <v>#NUM!</v>
      </c>
      <c r="X14" s="292">
        <f>_xll.qlSimpleQuoteSetValue(F14,W14/100,Trigger)</f>
        <v>0</v>
      </c>
      <c r="Y14" s="287"/>
    </row>
    <row r="15" spans="1:25" ht="11.25" x14ac:dyDescent="0.2">
      <c r="A15" s="167"/>
      <c r="B15" s="176">
        <f t="shared" si="2"/>
        <v>11</v>
      </c>
      <c r="C15" s="176" t="str">
        <f t="shared" si="3"/>
        <v>x</v>
      </c>
      <c r="D15" s="176" t="str">
        <f t="shared" si="4"/>
        <v>14F</v>
      </c>
      <c r="E15" s="186" t="str">
        <f t="shared" si="0"/>
        <v>GBP11x14F_Quote</v>
      </c>
      <c r="F15" s="176" t="str">
        <f>_xll.qlSimpleQuote(E15,,RateTickValue,Permanent,Trigger,ObjectOverwrite)</f>
        <v>GBP11x14F_Quote#0001</v>
      </c>
      <c r="G15" s="232" t="str">
        <f>_xll.ohRangeRetrieveError(F15)</f>
        <v/>
      </c>
      <c r="H15" s="205"/>
      <c r="J15" s="286"/>
      <c r="K15" s="296">
        <v>11</v>
      </c>
      <c r="L15" s="296" t="s">
        <v>169</v>
      </c>
      <c r="M15" s="296" t="str">
        <f t="shared" si="5"/>
        <v>14F</v>
      </c>
      <c r="N15" s="86" t="str">
        <f t="shared" si="1"/>
        <v>GBP11x14F</v>
      </c>
      <c r="O15" s="188" t="str">
        <v>GBP11X14F=ICAP</v>
      </c>
      <c r="P15" s="384" t="s">
        <v>222</v>
      </c>
      <c r="Q15" s="384" t="s">
        <v>222</v>
      </c>
      <c r="R15" s="222" t="e">
        <f t="shared" si="6"/>
        <v>#NUM!</v>
      </c>
      <c r="S15" s="222" t="e">
        <f t="shared" si="7"/>
        <v>#NUM!</v>
      </c>
      <c r="T15" s="253"/>
      <c r="U15" s="222" t="e">
        <v>#NUM!</v>
      </c>
      <c r="V15" s="253"/>
      <c r="W15" s="124" t="e">
        <v>#NUM!</v>
      </c>
      <c r="X15" s="292">
        <f>_xll.qlSimpleQuoteSetValue(F15,W15/100,Trigger)</f>
        <v>0</v>
      </c>
      <c r="Y15" s="287"/>
    </row>
    <row r="16" spans="1:25" ht="11.25" x14ac:dyDescent="0.2">
      <c r="A16" s="167"/>
      <c r="B16" s="176">
        <f t="shared" si="2"/>
        <v>12</v>
      </c>
      <c r="C16" s="176" t="str">
        <f t="shared" si="3"/>
        <v>x</v>
      </c>
      <c r="D16" s="176" t="str">
        <f t="shared" si="4"/>
        <v>15F</v>
      </c>
      <c r="E16" s="186" t="str">
        <f t="shared" si="0"/>
        <v>GBP12x15F_Quote</v>
      </c>
      <c r="F16" s="176" t="str">
        <f>_xll.qlSimpleQuote(E16,,RateTickValue,Permanent,Trigger,ObjectOverwrite)</f>
        <v>GBP12x15F_Quote#0001</v>
      </c>
      <c r="G16" s="232" t="str">
        <f>_xll.ohRangeRetrieveError(F16)</f>
        <v/>
      </c>
      <c r="H16" s="205"/>
      <c r="J16" s="286"/>
      <c r="K16" s="296">
        <v>12</v>
      </c>
      <c r="L16" s="296" t="s">
        <v>169</v>
      </c>
      <c r="M16" s="296" t="str">
        <f t="shared" si="5"/>
        <v>15F</v>
      </c>
      <c r="N16" s="86" t="str">
        <f t="shared" si="1"/>
        <v>GBP12x15F</v>
      </c>
      <c r="O16" s="188" t="str">
        <v>GBP12X15F=ICAP</v>
      </c>
      <c r="P16" s="384">
        <v>0.20600000000000002</v>
      </c>
      <c r="Q16" s="384">
        <v>0.25600000000000001</v>
      </c>
      <c r="R16" s="222">
        <f t="shared" si="6"/>
        <v>0.23100000000000001</v>
      </c>
      <c r="S16" s="222">
        <f t="shared" si="7"/>
        <v>4.9999999999999989E-2</v>
      </c>
      <c r="T16" s="253"/>
      <c r="U16" s="222">
        <v>0.81500000000000006</v>
      </c>
      <c r="V16" s="253"/>
      <c r="W16" s="124">
        <v>0.23100000000000001</v>
      </c>
      <c r="X16" s="292">
        <f>_xll.qlSimpleQuoteSetValue(F16,W16/100,Trigger)</f>
        <v>-1.0000000000000026E-5</v>
      </c>
      <c r="Y16" s="287"/>
    </row>
    <row r="17" spans="1:25" ht="11.25" x14ac:dyDescent="0.2">
      <c r="A17" s="167"/>
      <c r="B17" s="175">
        <f t="shared" si="2"/>
        <v>1</v>
      </c>
      <c r="C17" s="175" t="str">
        <f t="shared" si="3"/>
        <v>x</v>
      </c>
      <c r="D17" s="175" t="str">
        <f t="shared" si="4"/>
        <v>7F</v>
      </c>
      <c r="E17" s="185" t="str">
        <f t="shared" si="0"/>
        <v>GBP1x7F_Quote</v>
      </c>
      <c r="F17" s="175" t="str">
        <f>_xll.qlSimpleQuote(E17,,RateTickValue,Permanent,Trigger,ObjectOverwrite)</f>
        <v>GBP1x7F_Quote#0001</v>
      </c>
      <c r="G17" s="231" t="str">
        <f>_xll.ohRangeRetrieveError(F17)</f>
        <v/>
      </c>
      <c r="H17" s="205"/>
      <c r="J17" s="286"/>
      <c r="K17" s="295">
        <v>1</v>
      </c>
      <c r="L17" s="295" t="s">
        <v>169</v>
      </c>
      <c r="M17" s="295" t="str">
        <f>K17+6&amp;"F"</f>
        <v>7F</v>
      </c>
      <c r="N17" s="275" t="str">
        <f t="shared" si="1"/>
        <v>GBP1x7F</v>
      </c>
      <c r="O17" s="193" t="str">
        <v>GBP1X7F=ICAP</v>
      </c>
      <c r="P17" s="383">
        <v>0.42699999999999999</v>
      </c>
      <c r="Q17" s="383">
        <v>0.47700000000000004</v>
      </c>
      <c r="R17" s="223">
        <f t="shared" si="6"/>
        <v>0.45200000000000001</v>
      </c>
      <c r="S17" s="223">
        <f t="shared" si="7"/>
        <v>5.0000000000000044E-2</v>
      </c>
      <c r="T17" s="253"/>
      <c r="U17" s="223">
        <v>0.755</v>
      </c>
      <c r="V17" s="253"/>
      <c r="W17" s="122">
        <v>0.45200000000000001</v>
      </c>
      <c r="X17" s="291">
        <f>_xll.qlSimpleQuoteSetValue(F17,W17/100,Trigger)</f>
        <v>0</v>
      </c>
      <c r="Y17" s="287"/>
    </row>
    <row r="18" spans="1:25" ht="11.25" x14ac:dyDescent="0.2">
      <c r="A18" s="167"/>
      <c r="B18" s="176">
        <f t="shared" si="2"/>
        <v>2</v>
      </c>
      <c r="C18" s="176" t="str">
        <f t="shared" si="3"/>
        <v>x</v>
      </c>
      <c r="D18" s="176" t="str">
        <f t="shared" si="4"/>
        <v>8F</v>
      </c>
      <c r="E18" s="186" t="str">
        <f t="shared" si="0"/>
        <v>GBP2x8F_Quote</v>
      </c>
      <c r="F18" s="176" t="str">
        <f>_xll.qlSimpleQuote(E18,,RateTickValue,Permanent,Trigger,ObjectOverwrite)</f>
        <v>GBP2x8F_Quote#0001</v>
      </c>
      <c r="G18" s="232" t="str">
        <f>_xll.ohRangeRetrieveError(F18)</f>
        <v/>
      </c>
      <c r="H18" s="205"/>
      <c r="J18" s="286"/>
      <c r="K18" s="296">
        <v>2</v>
      </c>
      <c r="L18" s="296" t="s">
        <v>169</v>
      </c>
      <c r="M18" s="296" t="str">
        <f t="shared" ref="M18:M34" si="8">K18+6&amp;"F"</f>
        <v>8F</v>
      </c>
      <c r="N18" s="276" t="str">
        <f t="shared" si="1"/>
        <v>GBP2x8F</v>
      </c>
      <c r="O18" s="188" t="str">
        <v>GBP2X8F=ICAP</v>
      </c>
      <c r="P18" s="384">
        <v>0.39800000000000002</v>
      </c>
      <c r="Q18" s="384">
        <v>0.44800000000000001</v>
      </c>
      <c r="R18" s="222">
        <f t="shared" si="6"/>
        <v>0.42300000000000004</v>
      </c>
      <c r="S18" s="222">
        <f t="shared" si="7"/>
        <v>5.0000000000000044E-2</v>
      </c>
      <c r="T18" s="253"/>
      <c r="U18" s="222">
        <v>0.76500000000000001</v>
      </c>
      <c r="V18" s="253"/>
      <c r="W18" s="124">
        <v>0.42300000000000004</v>
      </c>
      <c r="X18" s="292">
        <f>_xll.qlSimpleQuoteSetValue(F18,W18/100,Trigger)</f>
        <v>0</v>
      </c>
      <c r="Y18" s="287"/>
    </row>
    <row r="19" spans="1:25" ht="11.25" x14ac:dyDescent="0.2">
      <c r="A19" s="167"/>
      <c r="B19" s="176">
        <f t="shared" si="2"/>
        <v>3</v>
      </c>
      <c r="C19" s="176" t="str">
        <f t="shared" si="3"/>
        <v>x</v>
      </c>
      <c r="D19" s="176" t="str">
        <f t="shared" si="4"/>
        <v>9F</v>
      </c>
      <c r="E19" s="186" t="str">
        <f t="shared" si="0"/>
        <v>GBP3x9F_Quote</v>
      </c>
      <c r="F19" s="176" t="str">
        <f>_xll.qlSimpleQuote(E19,,RateTickValue,Permanent,Trigger,ObjectOverwrite)</f>
        <v>GBP3x9F_Quote#0001</v>
      </c>
      <c r="G19" s="232" t="str">
        <f>_xll.ohRangeRetrieveError(F19)</f>
        <v/>
      </c>
      <c r="H19" s="205"/>
      <c r="J19" s="286"/>
      <c r="K19" s="296">
        <v>3</v>
      </c>
      <c r="L19" s="296" t="s">
        <v>169</v>
      </c>
      <c r="M19" s="296" t="str">
        <f t="shared" si="8"/>
        <v>9F</v>
      </c>
      <c r="N19" s="276" t="str">
        <f t="shared" si="1"/>
        <v>GBP3x9F</v>
      </c>
      <c r="O19" s="188" t="str">
        <v>GBP3X9F=ICAP</v>
      </c>
      <c r="P19" s="384">
        <v>0.373</v>
      </c>
      <c r="Q19" s="384">
        <v>0.42299999999999999</v>
      </c>
      <c r="R19" s="222">
        <f t="shared" si="6"/>
        <v>0.39800000000000002</v>
      </c>
      <c r="S19" s="222">
        <f t="shared" si="7"/>
        <v>5.0000000000000044E-2</v>
      </c>
      <c r="T19" s="253"/>
      <c r="U19" s="222">
        <v>0.77500000000000002</v>
      </c>
      <c r="V19" s="253"/>
      <c r="W19" s="124">
        <v>0.39800000000000002</v>
      </c>
      <c r="X19" s="292">
        <f>_xll.qlSimpleQuoteSetValue(F19,W19/100,Trigger)</f>
        <v>0</v>
      </c>
      <c r="Y19" s="287"/>
    </row>
    <row r="20" spans="1:25" ht="11.25" x14ac:dyDescent="0.2">
      <c r="A20" s="167"/>
      <c r="B20" s="176">
        <f t="shared" si="2"/>
        <v>4</v>
      </c>
      <c r="C20" s="176" t="str">
        <f t="shared" si="3"/>
        <v>x</v>
      </c>
      <c r="D20" s="176" t="str">
        <f t="shared" si="4"/>
        <v>10F</v>
      </c>
      <c r="E20" s="186" t="str">
        <f t="shared" si="0"/>
        <v>GBP4x10F_Quote</v>
      </c>
      <c r="F20" s="176" t="str">
        <f>_xll.qlSimpleQuote(E20,,RateTickValue,Permanent,Trigger,ObjectOverwrite)</f>
        <v>GBP4x10F_Quote#0001</v>
      </c>
      <c r="G20" s="232" t="str">
        <f>_xll.ohRangeRetrieveError(F20)</f>
        <v/>
      </c>
      <c r="H20" s="205"/>
      <c r="J20" s="286"/>
      <c r="K20" s="296">
        <v>4</v>
      </c>
      <c r="L20" s="296" t="s">
        <v>169</v>
      </c>
      <c r="M20" s="296" t="str">
        <f t="shared" si="8"/>
        <v>10F</v>
      </c>
      <c r="N20" s="276" t="str">
        <f t="shared" si="1"/>
        <v>GBP4x10F</v>
      </c>
      <c r="O20" s="188" t="str">
        <v>GBP4X10F=ICAP</v>
      </c>
      <c r="P20" s="384">
        <v>0.36499999999999999</v>
      </c>
      <c r="Q20" s="384">
        <v>0.41500000000000004</v>
      </c>
      <c r="R20" s="222">
        <f t="shared" si="6"/>
        <v>0.39</v>
      </c>
      <c r="S20" s="222">
        <f t="shared" si="7"/>
        <v>5.0000000000000044E-2</v>
      </c>
      <c r="T20" s="253"/>
      <c r="U20" s="222">
        <v>0.79</v>
      </c>
      <c r="V20" s="253"/>
      <c r="W20" s="124">
        <v>0.39</v>
      </c>
      <c r="X20" s="292">
        <f>_xll.qlSimpleQuoteSetValue(F20,W20/100,Trigger)</f>
        <v>0</v>
      </c>
      <c r="Y20" s="287"/>
    </row>
    <row r="21" spans="1:25" ht="11.25" x14ac:dyDescent="0.2">
      <c r="A21" s="167"/>
      <c r="B21" s="176">
        <f t="shared" si="2"/>
        <v>5</v>
      </c>
      <c r="C21" s="176" t="str">
        <f t="shared" si="3"/>
        <v>x</v>
      </c>
      <c r="D21" s="176" t="str">
        <f t="shared" si="4"/>
        <v>11F</v>
      </c>
      <c r="E21" s="186" t="str">
        <f t="shared" si="0"/>
        <v>GBP5x11F_Quote</v>
      </c>
      <c r="F21" s="176" t="str">
        <f>_xll.qlSimpleQuote(E21,,RateTickValue,Permanent,Trigger,ObjectOverwrite)</f>
        <v>GBP5x11F_Quote#0001</v>
      </c>
      <c r="G21" s="232" t="str">
        <f>_xll.ohRangeRetrieveError(F21)</f>
        <v/>
      </c>
      <c r="H21" s="205"/>
      <c r="J21" s="286"/>
      <c r="K21" s="296">
        <v>5</v>
      </c>
      <c r="L21" s="296" t="s">
        <v>169</v>
      </c>
      <c r="M21" s="296" t="str">
        <f t="shared" si="8"/>
        <v>11F</v>
      </c>
      <c r="N21" s="276" t="str">
        <f t="shared" si="1"/>
        <v>GBP5x11F</v>
      </c>
      <c r="O21" s="188" t="str">
        <v>GBP5X11F=ICAP</v>
      </c>
      <c r="P21" s="384">
        <v>0.35399999999999998</v>
      </c>
      <c r="Q21" s="384">
        <v>0.40400000000000003</v>
      </c>
      <c r="R21" s="222">
        <f t="shared" si="6"/>
        <v>0.379</v>
      </c>
      <c r="S21" s="222">
        <f t="shared" si="7"/>
        <v>5.0000000000000044E-2</v>
      </c>
      <c r="T21" s="253"/>
      <c r="U21" s="222">
        <v>0.80999999999999994</v>
      </c>
      <c r="V21" s="253"/>
      <c r="W21" s="124">
        <v>0.379</v>
      </c>
      <c r="X21" s="292">
        <f>_xll.qlSimpleQuoteSetValue(F21,W21/100,Trigger)</f>
        <v>0</v>
      </c>
      <c r="Y21" s="287"/>
    </row>
    <row r="22" spans="1:25" ht="11.25" x14ac:dyDescent="0.2">
      <c r="A22" s="167"/>
      <c r="B22" s="176">
        <f t="shared" si="2"/>
        <v>6</v>
      </c>
      <c r="C22" s="176" t="str">
        <f t="shared" si="3"/>
        <v>x</v>
      </c>
      <c r="D22" s="176" t="str">
        <f t="shared" si="4"/>
        <v>12F</v>
      </c>
      <c r="E22" s="186" t="str">
        <f t="shared" si="0"/>
        <v>GBP6x12F_Quote</v>
      </c>
      <c r="F22" s="176" t="str">
        <f>_xll.qlSimpleQuote(E22,,RateTickValue,Permanent,Trigger,ObjectOverwrite)</f>
        <v>GBP6x12F_Quote#0001</v>
      </c>
      <c r="G22" s="232" t="str">
        <f>_xll.ohRangeRetrieveError(F22)</f>
        <v/>
      </c>
      <c r="H22" s="205"/>
      <c r="J22" s="286"/>
      <c r="K22" s="296">
        <v>6</v>
      </c>
      <c r="L22" s="296" t="s">
        <v>169</v>
      </c>
      <c r="M22" s="296" t="str">
        <f t="shared" si="8"/>
        <v>12F</v>
      </c>
      <c r="N22" s="276" t="str">
        <f t="shared" si="1"/>
        <v>GBP6x12F</v>
      </c>
      <c r="O22" s="188" t="str">
        <v>GBP6X12F=ICAP</v>
      </c>
      <c r="P22" s="384">
        <v>0.34500000000000003</v>
      </c>
      <c r="Q22" s="384">
        <v>0.39500000000000002</v>
      </c>
      <c r="R22" s="222">
        <f t="shared" si="6"/>
        <v>0.37</v>
      </c>
      <c r="S22" s="222">
        <f t="shared" si="7"/>
        <v>4.9999999999999933E-2</v>
      </c>
      <c r="T22" s="253"/>
      <c r="U22" s="222">
        <v>0.82000000000000006</v>
      </c>
      <c r="V22" s="253"/>
      <c r="W22" s="124">
        <v>0.37</v>
      </c>
      <c r="X22" s="292">
        <f>_xll.qlSimpleQuoteSetValue(F22,W22/100,Trigger)</f>
        <v>0</v>
      </c>
      <c r="Y22" s="287"/>
    </row>
    <row r="23" spans="1:25" ht="11.25" x14ac:dyDescent="0.2">
      <c r="A23" s="167"/>
      <c r="B23" s="176">
        <f t="shared" si="2"/>
        <v>7</v>
      </c>
      <c r="C23" s="176" t="str">
        <f t="shared" si="3"/>
        <v>x</v>
      </c>
      <c r="D23" s="176" t="str">
        <f t="shared" si="4"/>
        <v>13F</v>
      </c>
      <c r="E23" s="186" t="str">
        <f t="shared" si="0"/>
        <v>GBP7x13F_Quote</v>
      </c>
      <c r="F23" s="176" t="str">
        <f>_xll.qlSimpleQuote(E23,,RateTickValue,Permanent,Trigger,ObjectOverwrite)</f>
        <v>GBP7x13F_Quote#0001</v>
      </c>
      <c r="G23" s="232" t="str">
        <f>_xll.ohRangeRetrieveError(F23)</f>
        <v/>
      </c>
      <c r="H23" s="205"/>
      <c r="J23" s="286"/>
      <c r="K23" s="296">
        <v>7</v>
      </c>
      <c r="L23" s="296" t="s">
        <v>169</v>
      </c>
      <c r="M23" s="296" t="str">
        <f t="shared" si="8"/>
        <v>13F</v>
      </c>
      <c r="N23" s="276" t="str">
        <f t="shared" si="1"/>
        <v>GBP7x13F</v>
      </c>
      <c r="O23" s="188" t="str">
        <v>GBP7X13F=ICAP</v>
      </c>
      <c r="P23" s="384" t="s">
        <v>222</v>
      </c>
      <c r="Q23" s="384" t="s">
        <v>222</v>
      </c>
      <c r="R23" s="222" t="e">
        <f t="shared" si="6"/>
        <v>#NUM!</v>
      </c>
      <c r="S23" s="222" t="e">
        <f t="shared" si="7"/>
        <v>#NUM!</v>
      </c>
      <c r="T23" s="253"/>
      <c r="U23" s="222" t="e">
        <v>#NUM!</v>
      </c>
      <c r="V23" s="253"/>
      <c r="W23" s="124" t="e">
        <v>#NUM!</v>
      </c>
      <c r="X23" s="292">
        <f>_xll.qlSimpleQuoteSetValue(F23,W23/100,Trigger)</f>
        <v>0</v>
      </c>
      <c r="Y23" s="287"/>
    </row>
    <row r="24" spans="1:25" ht="11.25" x14ac:dyDescent="0.2">
      <c r="A24" s="167"/>
      <c r="B24" s="176">
        <f t="shared" si="2"/>
        <v>8</v>
      </c>
      <c r="C24" s="176" t="str">
        <f t="shared" si="3"/>
        <v>x</v>
      </c>
      <c r="D24" s="176" t="str">
        <f t="shared" si="4"/>
        <v>14F</v>
      </c>
      <c r="E24" s="186" t="str">
        <f t="shared" si="0"/>
        <v>GBP8x14F_Quote</v>
      </c>
      <c r="F24" s="176" t="str">
        <f>_xll.qlSimpleQuote(E24,,RateTickValue,Permanent,Trigger,ObjectOverwrite)</f>
        <v>GBP8x14F_Quote#0001</v>
      </c>
      <c r="G24" s="232" t="str">
        <f>_xll.ohRangeRetrieveError(F24)</f>
        <v/>
      </c>
      <c r="H24" s="205"/>
      <c r="J24" s="286"/>
      <c r="K24" s="296">
        <v>8</v>
      </c>
      <c r="L24" s="296" t="s">
        <v>169</v>
      </c>
      <c r="M24" s="296" t="str">
        <f t="shared" si="8"/>
        <v>14F</v>
      </c>
      <c r="N24" s="276" t="str">
        <f t="shared" si="1"/>
        <v>GBP8x14F</v>
      </c>
      <c r="O24" s="188" t="str">
        <v>GBP8X14F=ICAP</v>
      </c>
      <c r="P24" s="384" t="s">
        <v>222</v>
      </c>
      <c r="Q24" s="384" t="s">
        <v>222</v>
      </c>
      <c r="R24" s="222" t="e">
        <f t="shared" si="6"/>
        <v>#NUM!</v>
      </c>
      <c r="S24" s="222" t="e">
        <f t="shared" si="7"/>
        <v>#NUM!</v>
      </c>
      <c r="T24" s="253"/>
      <c r="U24" s="222" t="e">
        <v>#NUM!</v>
      </c>
      <c r="V24" s="253"/>
      <c r="W24" s="124" t="e">
        <v>#NUM!</v>
      </c>
      <c r="X24" s="292">
        <f>_xll.qlSimpleQuoteSetValue(F24,W24/100,Trigger)</f>
        <v>0</v>
      </c>
      <c r="Y24" s="287"/>
    </row>
    <row r="25" spans="1:25" ht="11.25" x14ac:dyDescent="0.2">
      <c r="A25" s="167"/>
      <c r="B25" s="176">
        <f t="shared" si="2"/>
        <v>9</v>
      </c>
      <c r="C25" s="176" t="str">
        <f t="shared" si="3"/>
        <v>x</v>
      </c>
      <c r="D25" s="176" t="str">
        <f t="shared" si="4"/>
        <v>15F</v>
      </c>
      <c r="E25" s="186" t="str">
        <f t="shared" si="0"/>
        <v>GBP9x15F_Quote</v>
      </c>
      <c r="F25" s="176" t="str">
        <f>_xll.qlSimpleQuote(E25,,RateTickValue,Permanent,Trigger,ObjectOverwrite)</f>
        <v>GBP9x15F_Quote#0001</v>
      </c>
      <c r="G25" s="232" t="str">
        <f>_xll.ohRangeRetrieveError(F25)</f>
        <v/>
      </c>
      <c r="H25" s="205"/>
      <c r="J25" s="286"/>
      <c r="K25" s="296">
        <v>9</v>
      </c>
      <c r="L25" s="296" t="s">
        <v>169</v>
      </c>
      <c r="M25" s="296" t="str">
        <f t="shared" si="8"/>
        <v>15F</v>
      </c>
      <c r="N25" s="276" t="str">
        <f t="shared" si="1"/>
        <v>GBP9x15F</v>
      </c>
      <c r="O25" s="188" t="str">
        <v>GBP9X15F=ICAP</v>
      </c>
      <c r="P25" s="384">
        <v>0.34100000000000003</v>
      </c>
      <c r="Q25" s="384">
        <v>0.39100000000000001</v>
      </c>
      <c r="R25" s="222">
        <f t="shared" si="6"/>
        <v>0.36599999999999999</v>
      </c>
      <c r="S25" s="222">
        <f t="shared" si="7"/>
        <v>4.9999999999999933E-2</v>
      </c>
      <c r="T25" s="253"/>
      <c r="U25" s="222">
        <v>0.89499999999999991</v>
      </c>
      <c r="V25" s="253"/>
      <c r="W25" s="124">
        <v>0.36599999999999999</v>
      </c>
      <c r="X25" s="292">
        <f>_xll.qlSimpleQuoteSetValue(F25,W25/100,Trigger)</f>
        <v>-1.0000000000000026E-5</v>
      </c>
      <c r="Y25" s="287"/>
    </row>
    <row r="26" spans="1:25" ht="11.25" x14ac:dyDescent="0.2">
      <c r="A26" s="167"/>
      <c r="B26" s="176">
        <f t="shared" si="2"/>
        <v>10</v>
      </c>
      <c r="C26" s="176" t="str">
        <f t="shared" si="3"/>
        <v>x</v>
      </c>
      <c r="D26" s="176" t="str">
        <f t="shared" si="4"/>
        <v>16F</v>
      </c>
      <c r="E26" s="186" t="str">
        <f t="shared" si="0"/>
        <v>GBP10x16F_Quote</v>
      </c>
      <c r="F26" s="176" t="str">
        <f>_xll.qlSimpleQuote(E26,,RateTickValue,Permanent,Trigger,ObjectOverwrite)</f>
        <v>GBP10x16F_Quote#0001</v>
      </c>
      <c r="G26" s="232" t="str">
        <f>_xll.ohRangeRetrieveError(F26)</f>
        <v/>
      </c>
      <c r="H26" s="205"/>
      <c r="J26" s="286"/>
      <c r="K26" s="296">
        <v>10</v>
      </c>
      <c r="L26" s="296" t="s">
        <v>169</v>
      </c>
      <c r="M26" s="296" t="str">
        <f t="shared" si="8"/>
        <v>16F</v>
      </c>
      <c r="N26" s="276" t="str">
        <f t="shared" si="1"/>
        <v>GBP10x16F</v>
      </c>
      <c r="O26" s="188" t="str">
        <v>GBP10X16F=ICAP</v>
      </c>
      <c r="P26" s="384" t="s">
        <v>222</v>
      </c>
      <c r="Q26" s="384" t="s">
        <v>222</v>
      </c>
      <c r="R26" s="222" t="e">
        <f t="shared" si="6"/>
        <v>#NUM!</v>
      </c>
      <c r="S26" s="222" t="e">
        <f t="shared" si="7"/>
        <v>#NUM!</v>
      </c>
      <c r="T26" s="253"/>
      <c r="U26" s="222" t="e">
        <v>#NUM!</v>
      </c>
      <c r="V26" s="253"/>
      <c r="W26" s="124" t="e">
        <v>#NUM!</v>
      </c>
      <c r="X26" s="292">
        <f>_xll.qlSimpleQuoteSetValue(F26,W26/100,Trigger)</f>
        <v>0</v>
      </c>
      <c r="Y26" s="287"/>
    </row>
    <row r="27" spans="1:25" ht="11.25" x14ac:dyDescent="0.2">
      <c r="A27" s="167"/>
      <c r="B27" s="176">
        <f t="shared" si="2"/>
        <v>11</v>
      </c>
      <c r="C27" s="176" t="str">
        <f t="shared" si="3"/>
        <v>x</v>
      </c>
      <c r="D27" s="176" t="str">
        <f t="shared" si="4"/>
        <v>17F</v>
      </c>
      <c r="E27" s="186" t="str">
        <f t="shared" si="0"/>
        <v>GBP11x17F_Quote</v>
      </c>
      <c r="F27" s="176" t="str">
        <f>_xll.qlSimpleQuote(E27,,RateTickValue,Permanent,Trigger,ObjectOverwrite)</f>
        <v>GBP11x17F_Quote#0001</v>
      </c>
      <c r="G27" s="232" t="str">
        <f>_xll.ohRangeRetrieveError(F27)</f>
        <v/>
      </c>
      <c r="H27" s="205"/>
      <c r="J27" s="286"/>
      <c r="K27" s="296">
        <v>11</v>
      </c>
      <c r="L27" s="296" t="s">
        <v>169</v>
      </c>
      <c r="M27" s="296" t="str">
        <f t="shared" si="8"/>
        <v>17F</v>
      </c>
      <c r="N27" s="276" t="str">
        <f t="shared" si="1"/>
        <v>GBP11x17F</v>
      </c>
      <c r="O27" s="188" t="str">
        <v>GBP11X17F=ICAP</v>
      </c>
      <c r="P27" s="384" t="s">
        <v>222</v>
      </c>
      <c r="Q27" s="384" t="s">
        <v>222</v>
      </c>
      <c r="R27" s="222" t="e">
        <f t="shared" si="6"/>
        <v>#NUM!</v>
      </c>
      <c r="S27" s="222" t="e">
        <f t="shared" si="7"/>
        <v>#NUM!</v>
      </c>
      <c r="T27" s="253"/>
      <c r="U27" s="222" t="e">
        <v>#NUM!</v>
      </c>
      <c r="V27" s="253"/>
      <c r="W27" s="124" t="e">
        <v>#NUM!</v>
      </c>
      <c r="X27" s="292">
        <f>_xll.qlSimpleQuoteSetValue(F27,W27/100,Trigger)</f>
        <v>0</v>
      </c>
      <c r="Y27" s="287"/>
    </row>
    <row r="28" spans="1:25" ht="11.25" x14ac:dyDescent="0.2">
      <c r="A28" s="167"/>
      <c r="B28" s="176">
        <f t="shared" si="2"/>
        <v>12</v>
      </c>
      <c r="C28" s="176" t="str">
        <f t="shared" si="3"/>
        <v>x</v>
      </c>
      <c r="D28" s="176" t="str">
        <f t="shared" si="4"/>
        <v>18F</v>
      </c>
      <c r="E28" s="186" t="str">
        <f t="shared" si="0"/>
        <v>GBP12x18F_Quote</v>
      </c>
      <c r="F28" s="176" t="str">
        <f>_xll.qlSimpleQuote(E28,,RateTickValue,Permanent,Trigger,ObjectOverwrite)</f>
        <v>GBP12x18F_Quote#0001</v>
      </c>
      <c r="G28" s="232" t="str">
        <f>_xll.ohRangeRetrieveError(F28)</f>
        <v/>
      </c>
      <c r="H28" s="205"/>
      <c r="J28" s="286"/>
      <c r="K28" s="296">
        <v>12</v>
      </c>
      <c r="L28" s="296" t="s">
        <v>169</v>
      </c>
      <c r="M28" s="296" t="str">
        <f t="shared" si="8"/>
        <v>18F</v>
      </c>
      <c r="N28" s="276" t="str">
        <f t="shared" si="1"/>
        <v>GBP12x18F</v>
      </c>
      <c r="O28" s="188" t="str">
        <v>GBP12X18F=ICAP</v>
      </c>
      <c r="P28" s="384">
        <v>0.33600000000000002</v>
      </c>
      <c r="Q28" s="384">
        <v>0.38600000000000001</v>
      </c>
      <c r="R28" s="222">
        <f t="shared" si="6"/>
        <v>0.36099999999999999</v>
      </c>
      <c r="S28" s="222">
        <f t="shared" si="7"/>
        <v>4.9999999999999933E-2</v>
      </c>
      <c r="T28" s="253"/>
      <c r="U28" s="222">
        <v>0.995</v>
      </c>
      <c r="V28" s="253"/>
      <c r="W28" s="124">
        <v>0.36099999999999999</v>
      </c>
      <c r="X28" s="292">
        <f>_xll.qlSimpleQuoteSetValue(F28,W28/100,Trigger)</f>
        <v>-1.0000000000000026E-5</v>
      </c>
      <c r="Y28" s="287"/>
    </row>
    <row r="29" spans="1:25" ht="11.25" x14ac:dyDescent="0.2">
      <c r="A29" s="167"/>
      <c r="B29" s="176">
        <f t="shared" si="2"/>
        <v>13</v>
      </c>
      <c r="C29" s="176" t="str">
        <f t="shared" si="3"/>
        <v>x</v>
      </c>
      <c r="D29" s="176" t="str">
        <f t="shared" si="4"/>
        <v>19F</v>
      </c>
      <c r="E29" s="186" t="str">
        <f t="shared" si="0"/>
        <v>GBP13x19F_Quote</v>
      </c>
      <c r="F29" s="176" t="str">
        <f>_xll.qlSimpleQuote(E29,,RateTickValue,Permanent,Trigger,ObjectOverwrite)</f>
        <v>GBP13x19F_Quote#0001</v>
      </c>
      <c r="G29" s="232" t="str">
        <f>_xll.ohRangeRetrieveError(F29)</f>
        <v/>
      </c>
      <c r="H29" s="205"/>
      <c r="J29" s="286"/>
      <c r="K29" s="296">
        <v>13</v>
      </c>
      <c r="L29" s="296" t="s">
        <v>169</v>
      </c>
      <c r="M29" s="296" t="str">
        <f t="shared" si="8"/>
        <v>19F</v>
      </c>
      <c r="N29" s="276" t="str">
        <f t="shared" si="1"/>
        <v>GBP13x19F</v>
      </c>
      <c r="O29" s="188" t="str">
        <v>GBP13X19F=ICAP</v>
      </c>
      <c r="P29" s="384" t="s">
        <v>222</v>
      </c>
      <c r="Q29" s="384" t="s">
        <v>222</v>
      </c>
      <c r="R29" s="222" t="e">
        <f t="shared" si="6"/>
        <v>#NUM!</v>
      </c>
      <c r="S29" s="222" t="e">
        <f t="shared" si="7"/>
        <v>#NUM!</v>
      </c>
      <c r="T29" s="253"/>
      <c r="U29" s="222" t="e">
        <v>#NUM!</v>
      </c>
      <c r="V29" s="253"/>
      <c r="W29" s="124" t="e">
        <v>#NUM!</v>
      </c>
      <c r="X29" s="292">
        <f>_xll.qlSimpleQuoteSetValue(F29,W29/100,Trigger)</f>
        <v>0</v>
      </c>
      <c r="Y29" s="287"/>
    </row>
    <row r="30" spans="1:25" ht="11.25" x14ac:dyDescent="0.2">
      <c r="A30" s="167"/>
      <c r="B30" s="176">
        <f t="shared" si="2"/>
        <v>14</v>
      </c>
      <c r="C30" s="176" t="str">
        <f t="shared" si="3"/>
        <v>x</v>
      </c>
      <c r="D30" s="176" t="str">
        <f t="shared" si="4"/>
        <v>20F</v>
      </c>
      <c r="E30" s="186" t="str">
        <f t="shared" si="0"/>
        <v>GBP14x20F_Quote</v>
      </c>
      <c r="F30" s="176" t="str">
        <f>_xll.qlSimpleQuote(E30,,RateTickValue,Permanent,Trigger,ObjectOverwrite)</f>
        <v>GBP14x20F_Quote#0001</v>
      </c>
      <c r="G30" s="232" t="str">
        <f>_xll.ohRangeRetrieveError(F30)</f>
        <v/>
      </c>
      <c r="H30" s="205"/>
      <c r="J30" s="286"/>
      <c r="K30" s="296">
        <v>14</v>
      </c>
      <c r="L30" s="296" t="s">
        <v>169</v>
      </c>
      <c r="M30" s="296" t="str">
        <f t="shared" si="8"/>
        <v>20F</v>
      </c>
      <c r="N30" s="276" t="str">
        <f t="shared" si="1"/>
        <v>GBP14x20F</v>
      </c>
      <c r="O30" s="188" t="str">
        <v>GBP14X20F=ICAP</v>
      </c>
      <c r="P30" s="384" t="s">
        <v>222</v>
      </c>
      <c r="Q30" s="384" t="s">
        <v>222</v>
      </c>
      <c r="R30" s="222" t="e">
        <f t="shared" si="6"/>
        <v>#NUM!</v>
      </c>
      <c r="S30" s="222" t="e">
        <f t="shared" si="7"/>
        <v>#NUM!</v>
      </c>
      <c r="T30" s="253"/>
      <c r="U30" s="222" t="e">
        <v>#NUM!</v>
      </c>
      <c r="V30" s="253"/>
      <c r="W30" s="124" t="e">
        <v>#NUM!</v>
      </c>
      <c r="X30" s="292">
        <f>_xll.qlSimpleQuoteSetValue(F30,W30/100,Trigger)</f>
        <v>0</v>
      </c>
      <c r="Y30" s="287"/>
    </row>
    <row r="31" spans="1:25" ht="11.25" x14ac:dyDescent="0.2">
      <c r="A31" s="167"/>
      <c r="B31" s="176">
        <f t="shared" si="2"/>
        <v>15</v>
      </c>
      <c r="C31" s="176" t="str">
        <f t="shared" si="3"/>
        <v>x</v>
      </c>
      <c r="D31" s="176" t="str">
        <f t="shared" si="4"/>
        <v>21F</v>
      </c>
      <c r="E31" s="186" t="str">
        <f t="shared" si="0"/>
        <v>GBP15x21F_Quote</v>
      </c>
      <c r="F31" s="176" t="str">
        <f>_xll.qlSimpleQuote(E31,,RateTickValue,Permanent,Trigger,ObjectOverwrite)</f>
        <v>GBP15x21F_Quote#0001</v>
      </c>
      <c r="G31" s="232" t="str">
        <f>_xll.ohRangeRetrieveError(F31)</f>
        <v/>
      </c>
      <c r="H31" s="205"/>
      <c r="J31" s="286"/>
      <c r="K31" s="296">
        <v>15</v>
      </c>
      <c r="L31" s="296" t="s">
        <v>169</v>
      </c>
      <c r="M31" s="296" t="str">
        <f t="shared" si="8"/>
        <v>21F</v>
      </c>
      <c r="N31" s="276" t="str">
        <f t="shared" si="1"/>
        <v>GBP15x21F</v>
      </c>
      <c r="O31" s="188" t="str">
        <v>GBP15X21F=ICAP</v>
      </c>
      <c r="P31" s="384" t="s">
        <v>222</v>
      </c>
      <c r="Q31" s="384" t="s">
        <v>222</v>
      </c>
      <c r="R31" s="222" t="e">
        <f t="shared" si="6"/>
        <v>#NUM!</v>
      </c>
      <c r="S31" s="222" t="e">
        <f t="shared" si="7"/>
        <v>#NUM!</v>
      </c>
      <c r="T31" s="253"/>
      <c r="U31" s="222" t="e">
        <v>#NUM!</v>
      </c>
      <c r="V31" s="253"/>
      <c r="W31" s="124" t="e">
        <v>#NUM!</v>
      </c>
      <c r="X31" s="292">
        <f>_xll.qlSimpleQuoteSetValue(F31,W31/100,Trigger)</f>
        <v>0</v>
      </c>
      <c r="Y31" s="287"/>
    </row>
    <row r="32" spans="1:25" ht="11.25" x14ac:dyDescent="0.2">
      <c r="A32" s="167"/>
      <c r="B32" s="176">
        <f t="shared" si="2"/>
        <v>16</v>
      </c>
      <c r="C32" s="176" t="str">
        <f t="shared" si="3"/>
        <v>x</v>
      </c>
      <c r="D32" s="176" t="str">
        <f t="shared" si="4"/>
        <v>22F</v>
      </c>
      <c r="E32" s="186" t="str">
        <f t="shared" si="0"/>
        <v>GBP16x22F_Quote</v>
      </c>
      <c r="F32" s="176" t="str">
        <f>_xll.qlSimpleQuote(E32,,RateTickValue,Permanent,Trigger,ObjectOverwrite)</f>
        <v>GBP16x22F_Quote#0001</v>
      </c>
      <c r="G32" s="232" t="str">
        <f>_xll.ohRangeRetrieveError(F32)</f>
        <v/>
      </c>
      <c r="H32" s="205"/>
      <c r="J32" s="286"/>
      <c r="K32" s="296">
        <v>16</v>
      </c>
      <c r="L32" s="296" t="s">
        <v>169</v>
      </c>
      <c r="M32" s="296" t="str">
        <f t="shared" si="8"/>
        <v>22F</v>
      </c>
      <c r="N32" s="276" t="str">
        <f t="shared" si="1"/>
        <v>GBP16x22F</v>
      </c>
      <c r="O32" s="188" t="str">
        <v>GBP16X22F=ICAP</v>
      </c>
      <c r="P32" s="384" t="s">
        <v>222</v>
      </c>
      <c r="Q32" s="384" t="s">
        <v>222</v>
      </c>
      <c r="R32" s="222" t="e">
        <f t="shared" si="6"/>
        <v>#NUM!</v>
      </c>
      <c r="S32" s="222" t="e">
        <f t="shared" si="7"/>
        <v>#NUM!</v>
      </c>
      <c r="T32" s="253"/>
      <c r="U32" s="222" t="e">
        <v>#NUM!</v>
      </c>
      <c r="V32" s="253"/>
      <c r="W32" s="124" t="e">
        <v>#NUM!</v>
      </c>
      <c r="X32" s="292">
        <f>_xll.qlSimpleQuoteSetValue(F32,W32/100,Trigger)</f>
        <v>0</v>
      </c>
      <c r="Y32" s="287"/>
    </row>
    <row r="33" spans="1:25" ht="11.25" x14ac:dyDescent="0.2">
      <c r="A33" s="167"/>
      <c r="B33" s="176">
        <f t="shared" si="2"/>
        <v>17</v>
      </c>
      <c r="C33" s="176" t="str">
        <f t="shared" si="3"/>
        <v>x</v>
      </c>
      <c r="D33" s="176" t="str">
        <f t="shared" si="4"/>
        <v>23F</v>
      </c>
      <c r="E33" s="186" t="str">
        <f t="shared" si="0"/>
        <v>GBP17x23F_Quote</v>
      </c>
      <c r="F33" s="176" t="str">
        <f>_xll.qlSimpleQuote(E33,,RateTickValue,Permanent,Trigger,ObjectOverwrite)</f>
        <v>GBP17x23F_Quote#0001</v>
      </c>
      <c r="G33" s="232" t="str">
        <f>_xll.ohRangeRetrieveError(F33)</f>
        <v/>
      </c>
      <c r="H33" s="205"/>
      <c r="J33" s="286"/>
      <c r="K33" s="296">
        <v>17</v>
      </c>
      <c r="L33" s="296" t="s">
        <v>169</v>
      </c>
      <c r="M33" s="296" t="str">
        <f t="shared" si="8"/>
        <v>23F</v>
      </c>
      <c r="N33" s="276" t="str">
        <f t="shared" si="1"/>
        <v>GBP17x23F</v>
      </c>
      <c r="O33" s="188" t="str">
        <v>GBP17X23F=ICAP</v>
      </c>
      <c r="P33" s="384" t="s">
        <v>222</v>
      </c>
      <c r="Q33" s="384" t="s">
        <v>222</v>
      </c>
      <c r="R33" s="222" t="e">
        <f t="shared" si="6"/>
        <v>#NUM!</v>
      </c>
      <c r="S33" s="222" t="e">
        <f t="shared" si="7"/>
        <v>#NUM!</v>
      </c>
      <c r="T33" s="253"/>
      <c r="U33" s="222" t="e">
        <v>#NUM!</v>
      </c>
      <c r="V33" s="253"/>
      <c r="W33" s="124" t="e">
        <v>#NUM!</v>
      </c>
      <c r="X33" s="292">
        <f>_xll.qlSimpleQuoteSetValue(F33,W33/100,Trigger)</f>
        <v>0</v>
      </c>
      <c r="Y33" s="287"/>
    </row>
    <row r="34" spans="1:25" ht="11.25" x14ac:dyDescent="0.2">
      <c r="A34" s="167"/>
      <c r="B34" s="177">
        <f t="shared" si="2"/>
        <v>18</v>
      </c>
      <c r="C34" s="177" t="str">
        <f t="shared" si="3"/>
        <v>x</v>
      </c>
      <c r="D34" s="177" t="str">
        <f t="shared" si="4"/>
        <v>24F</v>
      </c>
      <c r="E34" s="187" t="str">
        <f t="shared" si="0"/>
        <v>GBP18x24F_Quote</v>
      </c>
      <c r="F34" s="177" t="str">
        <f>_xll.qlSimpleQuote(E34,,RateTickValue,Permanent,Trigger,ObjectOverwrite)</f>
        <v>GBP18x24F_Quote#0001</v>
      </c>
      <c r="G34" s="233" t="str">
        <f>_xll.ohRangeRetrieveError(F34)</f>
        <v/>
      </c>
      <c r="H34" s="205"/>
      <c r="J34" s="286"/>
      <c r="K34" s="297">
        <v>18</v>
      </c>
      <c r="L34" s="297" t="s">
        <v>169</v>
      </c>
      <c r="M34" s="297" t="str">
        <f t="shared" si="8"/>
        <v>24F</v>
      </c>
      <c r="N34" s="277" t="str">
        <f t="shared" si="1"/>
        <v>GBP18x24F</v>
      </c>
      <c r="O34" s="191" t="str">
        <v>GBP18X24F=ICAP</v>
      </c>
      <c r="P34" s="385" t="s">
        <v>222</v>
      </c>
      <c r="Q34" s="385" t="s">
        <v>222</v>
      </c>
      <c r="R34" s="224" t="e">
        <f t="shared" si="6"/>
        <v>#NUM!</v>
      </c>
      <c r="S34" s="224" t="e">
        <f t="shared" si="7"/>
        <v>#NUM!</v>
      </c>
      <c r="T34" s="253"/>
      <c r="U34" s="224" t="e">
        <v>#NUM!</v>
      </c>
      <c r="V34" s="253"/>
      <c r="W34" s="293" t="e">
        <v>#NUM!</v>
      </c>
      <c r="X34" s="294">
        <f>_xll.qlSimpleQuoteSetValue(F34,W34/100,Trigger)</f>
        <v>0</v>
      </c>
      <c r="Y34" s="287"/>
    </row>
    <row r="35" spans="1:25" ht="11.25" x14ac:dyDescent="0.2">
      <c r="A35" s="167"/>
      <c r="B35" s="176">
        <f t="shared" si="2"/>
        <v>1</v>
      </c>
      <c r="C35" s="176" t="str">
        <f t="shared" si="3"/>
        <v>x</v>
      </c>
      <c r="D35" s="176" t="str">
        <f t="shared" si="4"/>
        <v>13F</v>
      </c>
      <c r="E35" s="186" t="str">
        <f t="shared" si="0"/>
        <v>GBP1x13F_Quote</v>
      </c>
      <c r="F35" s="176" t="str">
        <f>_xll.qlSimpleQuote(E35,,RateTickValue,Permanent,Trigger,ObjectOverwrite)</f>
        <v>GBP1x13F_Quote#0001</v>
      </c>
      <c r="G35" s="232" t="str">
        <f>_xll.ohRangeRetrieveError(F35)</f>
        <v/>
      </c>
      <c r="H35" s="205"/>
      <c r="J35" s="286"/>
      <c r="K35" s="296">
        <v>1</v>
      </c>
      <c r="L35" s="296" t="s">
        <v>169</v>
      </c>
      <c r="M35" s="296" t="str">
        <f>K35+12&amp;"F"</f>
        <v>13F</v>
      </c>
      <c r="N35" s="86" t="str">
        <f t="shared" si="1"/>
        <v>GBP1x13F</v>
      </c>
      <c r="O35" s="188" t="str">
        <v>GBP1X13F=ICAP</v>
      </c>
      <c r="P35" s="384">
        <v>0.61299999999999999</v>
      </c>
      <c r="Q35" s="384">
        <v>0.71299999999999997</v>
      </c>
      <c r="R35" s="222">
        <f t="shared" si="6"/>
        <v>0.66300000000000003</v>
      </c>
      <c r="S35" s="222">
        <f t="shared" si="7"/>
        <v>0.10000000000000009</v>
      </c>
      <c r="T35" s="253"/>
      <c r="U35" s="222">
        <v>1.085</v>
      </c>
      <c r="V35" s="253"/>
      <c r="W35" s="124">
        <v>0.66300000000000003</v>
      </c>
      <c r="X35" s="292">
        <f>_xll.qlSimpleQuoteSetValue(F35,W35/100,Trigger)</f>
        <v>0</v>
      </c>
      <c r="Y35" s="287"/>
    </row>
    <row r="36" spans="1:25" ht="11.25" x14ac:dyDescent="0.2">
      <c r="A36" s="167"/>
      <c r="B36" s="176">
        <f t="shared" si="2"/>
        <v>2</v>
      </c>
      <c r="C36" s="176" t="str">
        <f t="shared" si="3"/>
        <v>x</v>
      </c>
      <c r="D36" s="176" t="str">
        <f t="shared" si="4"/>
        <v>14F</v>
      </c>
      <c r="E36" s="186" t="str">
        <f t="shared" si="0"/>
        <v>GBP2x14F_Quote</v>
      </c>
      <c r="F36" s="176" t="str">
        <f>_xll.qlSimpleQuote(E36,,RateTickValue,Permanent,Trigger,ObjectOverwrite)</f>
        <v>GBP2x14F_Quote#0001</v>
      </c>
      <c r="G36" s="232" t="str">
        <f>_xll.ohRangeRetrieveError(F36)</f>
        <v/>
      </c>
      <c r="H36" s="205"/>
      <c r="J36" s="286"/>
      <c r="K36" s="296">
        <v>2</v>
      </c>
      <c r="L36" s="296" t="s">
        <v>169</v>
      </c>
      <c r="M36" s="296" t="str">
        <f t="shared" ref="M36:M58" si="9">K36+12&amp;"F"</f>
        <v>14F</v>
      </c>
      <c r="N36" s="86" t="str">
        <f t="shared" si="1"/>
        <v>GBP2x14F</v>
      </c>
      <c r="O36" s="188" t="str">
        <v>GBP2X14F=ICAP</v>
      </c>
      <c r="P36" s="384">
        <v>0.60399999999999998</v>
      </c>
      <c r="Q36" s="384">
        <v>0.70399999999999996</v>
      </c>
      <c r="R36" s="222">
        <f t="shared" si="6"/>
        <v>0.65399999999999991</v>
      </c>
      <c r="S36" s="222">
        <f t="shared" si="7"/>
        <v>9.9999999999999867E-2</v>
      </c>
      <c r="T36" s="253"/>
      <c r="U36" s="222">
        <v>1.105</v>
      </c>
      <c r="V36" s="253"/>
      <c r="W36" s="124">
        <v>0.65399999999999991</v>
      </c>
      <c r="X36" s="292">
        <f>_xll.qlSimpleQuoteSetValue(F36,W36/100,Trigger)</f>
        <v>0</v>
      </c>
      <c r="Y36" s="287"/>
    </row>
    <row r="37" spans="1:25" ht="11.25" x14ac:dyDescent="0.2">
      <c r="A37" s="167"/>
      <c r="B37" s="176">
        <f t="shared" si="2"/>
        <v>3</v>
      </c>
      <c r="C37" s="176" t="str">
        <f t="shared" si="3"/>
        <v>x</v>
      </c>
      <c r="D37" s="176" t="str">
        <f t="shared" si="4"/>
        <v>15F</v>
      </c>
      <c r="E37" s="186" t="str">
        <f t="shared" ref="E37:E58" si="10">Currency&amp;$B37&amp;C37&amp;$D37&amp;QuoteSuffix</f>
        <v>GBP3x15F_Quote</v>
      </c>
      <c r="F37" s="176" t="str">
        <f>_xll.qlSimpleQuote(E37,,RateTickValue,Permanent,Trigger,ObjectOverwrite)</f>
        <v>GBP3x15F_Quote#0001</v>
      </c>
      <c r="G37" s="232" t="str">
        <f>_xll.ohRangeRetrieveError(F37)</f>
        <v/>
      </c>
      <c r="H37" s="205"/>
      <c r="J37" s="286"/>
      <c r="K37" s="296">
        <v>3</v>
      </c>
      <c r="L37" s="296" t="s">
        <v>169</v>
      </c>
      <c r="M37" s="296" t="str">
        <f t="shared" si="9"/>
        <v>15F</v>
      </c>
      <c r="N37" s="86" t="str">
        <f t="shared" ref="N37:N58" si="11">Currency&amp;$K37&amp;L37&amp;$M37</f>
        <v>GBP3x15F</v>
      </c>
      <c r="O37" s="188" t="str">
        <v>GBP3X15F=ICAP</v>
      </c>
      <c r="P37" s="384">
        <v>0.59</v>
      </c>
      <c r="Q37" s="384">
        <v>0.69000000000000006</v>
      </c>
      <c r="R37" s="222">
        <f t="shared" si="6"/>
        <v>0.64</v>
      </c>
      <c r="S37" s="222">
        <f t="shared" si="7"/>
        <v>0.10000000000000009</v>
      </c>
      <c r="T37" s="253"/>
      <c r="U37" s="222">
        <v>1.1200000000000001</v>
      </c>
      <c r="V37" s="253"/>
      <c r="W37" s="124">
        <v>0.64</v>
      </c>
      <c r="X37" s="292">
        <f>_xll.qlSimpleQuoteSetValue(F37,W37/100,Trigger)</f>
        <v>0</v>
      </c>
      <c r="Y37" s="287"/>
    </row>
    <row r="38" spans="1:25" ht="11.25" x14ac:dyDescent="0.2">
      <c r="A38" s="167"/>
      <c r="B38" s="176">
        <f t="shared" si="2"/>
        <v>4</v>
      </c>
      <c r="C38" s="176" t="str">
        <f t="shared" si="3"/>
        <v>x</v>
      </c>
      <c r="D38" s="176" t="str">
        <f t="shared" si="4"/>
        <v>16F</v>
      </c>
      <c r="E38" s="186" t="str">
        <f t="shared" si="10"/>
        <v>GBP4x16F_Quote</v>
      </c>
      <c r="F38" s="176" t="str">
        <f>_xll.qlSimpleQuote(E38,,RateTickValue,Permanent,Trigger,ObjectOverwrite)</f>
        <v>GBP4x16F_Quote#0001</v>
      </c>
      <c r="G38" s="232" t="str">
        <f>_xll.ohRangeRetrieveError(F38)</f>
        <v/>
      </c>
      <c r="H38" s="205"/>
      <c r="J38" s="286"/>
      <c r="K38" s="296">
        <v>4</v>
      </c>
      <c r="L38" s="296" t="s">
        <v>169</v>
      </c>
      <c r="M38" s="296" t="str">
        <f t="shared" si="9"/>
        <v>16F</v>
      </c>
      <c r="N38" s="86" t="str">
        <f t="shared" si="11"/>
        <v>GBP4x16F</v>
      </c>
      <c r="O38" s="188" t="str">
        <v>GBP4X16F=ICAP</v>
      </c>
      <c r="P38" s="384">
        <v>0.58499999999999996</v>
      </c>
      <c r="Q38" s="384">
        <v>0.68500000000000005</v>
      </c>
      <c r="R38" s="222">
        <f t="shared" si="6"/>
        <v>0.63500000000000001</v>
      </c>
      <c r="S38" s="222">
        <f t="shared" si="7"/>
        <v>0.10000000000000009</v>
      </c>
      <c r="T38" s="253"/>
      <c r="U38" s="222">
        <v>1.1499999999999999</v>
      </c>
      <c r="V38" s="253"/>
      <c r="W38" s="124">
        <v>0.63500000000000001</v>
      </c>
      <c r="X38" s="292">
        <f>_xll.qlSimpleQuoteSetValue(F38,W38/100,Trigger)</f>
        <v>-1.000000000000046E-5</v>
      </c>
      <c r="Y38" s="287"/>
    </row>
    <row r="39" spans="1:25" ht="11.25" x14ac:dyDescent="0.2">
      <c r="A39" s="167"/>
      <c r="B39" s="176">
        <f t="shared" si="2"/>
        <v>5</v>
      </c>
      <c r="C39" s="176" t="str">
        <f t="shared" si="3"/>
        <v>x</v>
      </c>
      <c r="D39" s="176" t="str">
        <f t="shared" si="4"/>
        <v>17F</v>
      </c>
      <c r="E39" s="186" t="str">
        <f t="shared" si="10"/>
        <v>GBP5x17F_Quote</v>
      </c>
      <c r="F39" s="176" t="str">
        <f>_xll.qlSimpleQuote(E39,,RateTickValue,Permanent,Trigger,ObjectOverwrite)</f>
        <v>GBP5x17F_Quote#0001</v>
      </c>
      <c r="G39" s="232" t="str">
        <f>_xll.ohRangeRetrieveError(F39)</f>
        <v/>
      </c>
      <c r="H39" s="205"/>
      <c r="J39" s="286"/>
      <c r="K39" s="296">
        <v>5</v>
      </c>
      <c r="L39" s="296" t="s">
        <v>169</v>
      </c>
      <c r="M39" s="296" t="str">
        <f t="shared" si="9"/>
        <v>17F</v>
      </c>
      <c r="N39" s="86" t="str">
        <f t="shared" si="11"/>
        <v>GBP5x17F</v>
      </c>
      <c r="O39" s="188" t="str">
        <v>GBP5X17F=ICAP</v>
      </c>
      <c r="P39" s="384">
        <v>0.58399999999999996</v>
      </c>
      <c r="Q39" s="384">
        <v>0.68400000000000005</v>
      </c>
      <c r="R39" s="222">
        <f t="shared" si="6"/>
        <v>0.63400000000000001</v>
      </c>
      <c r="S39" s="222">
        <f t="shared" si="7"/>
        <v>0.10000000000000009</v>
      </c>
      <c r="T39" s="253"/>
      <c r="U39" s="222">
        <v>1.175</v>
      </c>
      <c r="V39" s="253"/>
      <c r="W39" s="124">
        <v>0.63400000000000001</v>
      </c>
      <c r="X39" s="292">
        <f>_xll.qlSimpleQuoteSetValue(F39,W39/100,Trigger)</f>
        <v>0</v>
      </c>
      <c r="Y39" s="287"/>
    </row>
    <row r="40" spans="1:25" ht="11.25" x14ac:dyDescent="0.2">
      <c r="A40" s="167"/>
      <c r="B40" s="176">
        <f t="shared" si="2"/>
        <v>6</v>
      </c>
      <c r="C40" s="176" t="str">
        <f t="shared" si="3"/>
        <v>x</v>
      </c>
      <c r="D40" s="176" t="str">
        <f t="shared" si="4"/>
        <v>18F</v>
      </c>
      <c r="E40" s="186" t="str">
        <f t="shared" si="10"/>
        <v>GBP6x18F_Quote</v>
      </c>
      <c r="F40" s="176" t="str">
        <f>_xll.qlSimpleQuote(E40,,RateTickValue,Permanent,Trigger,ObjectOverwrite)</f>
        <v>GBP6x18F_Quote#0001</v>
      </c>
      <c r="G40" s="232" t="str">
        <f>_xll.ohRangeRetrieveError(F40)</f>
        <v/>
      </c>
      <c r="H40" s="205"/>
      <c r="J40" s="286"/>
      <c r="K40" s="296">
        <v>6</v>
      </c>
      <c r="L40" s="296" t="s">
        <v>169</v>
      </c>
      <c r="M40" s="296" t="str">
        <f t="shared" si="9"/>
        <v>18F</v>
      </c>
      <c r="N40" s="86" t="str">
        <f t="shared" si="11"/>
        <v>GBP6x18F</v>
      </c>
      <c r="O40" s="188" t="str">
        <v>GBP6X18F=ICAP</v>
      </c>
      <c r="P40" s="384">
        <v>0.57100000000000006</v>
      </c>
      <c r="Q40" s="384">
        <v>0.67100000000000004</v>
      </c>
      <c r="R40" s="222">
        <f t="shared" si="6"/>
        <v>0.621</v>
      </c>
      <c r="S40" s="222">
        <f t="shared" si="7"/>
        <v>9.9999999999999867E-2</v>
      </c>
      <c r="T40" s="253"/>
      <c r="U40" s="222">
        <v>1.19</v>
      </c>
      <c r="V40" s="253"/>
      <c r="W40" s="124">
        <v>0.621</v>
      </c>
      <c r="X40" s="292">
        <f>_xll.qlSimpleQuoteSetValue(F40,W40/100,Trigger)</f>
        <v>0</v>
      </c>
      <c r="Y40" s="287"/>
    </row>
    <row r="41" spans="1:25" ht="11.25" x14ac:dyDescent="0.2">
      <c r="A41" s="167"/>
      <c r="B41" s="176">
        <f t="shared" si="2"/>
        <v>7</v>
      </c>
      <c r="C41" s="176" t="str">
        <f t="shared" si="3"/>
        <v>x</v>
      </c>
      <c r="D41" s="176" t="str">
        <f t="shared" si="4"/>
        <v>19F</v>
      </c>
      <c r="E41" s="186" t="str">
        <f t="shared" si="10"/>
        <v>GBP7x19F_Quote</v>
      </c>
      <c r="F41" s="176" t="str">
        <f>_xll.qlSimpleQuote(E41,,RateTickValue,Permanent,Trigger,ObjectOverwrite)</f>
        <v>GBP7x19F_Quote#0001</v>
      </c>
      <c r="G41" s="232" t="str">
        <f>_xll.ohRangeRetrieveError(F41)</f>
        <v/>
      </c>
      <c r="H41" s="205"/>
      <c r="J41" s="286"/>
      <c r="K41" s="296">
        <v>7</v>
      </c>
      <c r="L41" s="296" t="s">
        <v>169</v>
      </c>
      <c r="M41" s="296" t="str">
        <f t="shared" si="9"/>
        <v>19F</v>
      </c>
      <c r="N41" s="86" t="str">
        <f t="shared" si="11"/>
        <v>GBP7x19F</v>
      </c>
      <c r="O41" s="188" t="str">
        <v>GBP7X19F=ICAP</v>
      </c>
      <c r="P41" s="384" t="s">
        <v>222</v>
      </c>
      <c r="Q41" s="384" t="s">
        <v>222</v>
      </c>
      <c r="R41" s="222" t="e">
        <f t="shared" si="6"/>
        <v>#NUM!</v>
      </c>
      <c r="S41" s="222" t="e">
        <f t="shared" si="7"/>
        <v>#NUM!</v>
      </c>
      <c r="T41" s="253"/>
      <c r="U41" s="222" t="e">
        <v>#NUM!</v>
      </c>
      <c r="V41" s="253"/>
      <c r="W41" s="124" t="e">
        <v>#NUM!</v>
      </c>
      <c r="X41" s="292">
        <f>_xll.qlSimpleQuoteSetValue(F41,W41/100,Trigger)</f>
        <v>0</v>
      </c>
      <c r="Y41" s="287"/>
    </row>
    <row r="42" spans="1:25" ht="11.25" x14ac:dyDescent="0.2">
      <c r="A42" s="167"/>
      <c r="B42" s="176">
        <f t="shared" si="2"/>
        <v>8</v>
      </c>
      <c r="C42" s="176" t="str">
        <f t="shared" si="3"/>
        <v>x</v>
      </c>
      <c r="D42" s="176" t="str">
        <f t="shared" si="4"/>
        <v>20F</v>
      </c>
      <c r="E42" s="186" t="str">
        <f t="shared" si="10"/>
        <v>GBP8x20F_Quote</v>
      </c>
      <c r="F42" s="176" t="str">
        <f>_xll.qlSimpleQuote(E42,,RateTickValue,Permanent,Trigger,ObjectOverwrite)</f>
        <v>GBP8x20F_Quote#0001</v>
      </c>
      <c r="G42" s="232" t="str">
        <f>_xll.ohRangeRetrieveError(F42)</f>
        <v/>
      </c>
      <c r="H42" s="205"/>
      <c r="J42" s="286"/>
      <c r="K42" s="296">
        <v>8</v>
      </c>
      <c r="L42" s="296" t="s">
        <v>169</v>
      </c>
      <c r="M42" s="296" t="str">
        <f t="shared" si="9"/>
        <v>20F</v>
      </c>
      <c r="N42" s="86" t="str">
        <f t="shared" si="11"/>
        <v>GBP8x20F</v>
      </c>
      <c r="O42" s="188" t="str">
        <v>GBP8X20F=ICAP</v>
      </c>
      <c r="P42" s="384" t="s">
        <v>222</v>
      </c>
      <c r="Q42" s="384" t="s">
        <v>222</v>
      </c>
      <c r="R42" s="222" t="e">
        <f t="shared" si="6"/>
        <v>#NUM!</v>
      </c>
      <c r="S42" s="222" t="e">
        <f t="shared" si="7"/>
        <v>#NUM!</v>
      </c>
      <c r="T42" s="253"/>
      <c r="U42" s="222" t="e">
        <v>#NUM!</v>
      </c>
      <c r="V42" s="253"/>
      <c r="W42" s="124" t="e">
        <v>#NUM!</v>
      </c>
      <c r="X42" s="292">
        <f>_xll.qlSimpleQuoteSetValue(F42,W42/100,Trigger)</f>
        <v>0</v>
      </c>
      <c r="Y42" s="287"/>
    </row>
    <row r="43" spans="1:25" ht="11.25" x14ac:dyDescent="0.2">
      <c r="A43" s="167"/>
      <c r="B43" s="176">
        <f t="shared" si="2"/>
        <v>9</v>
      </c>
      <c r="C43" s="176" t="str">
        <f t="shared" si="3"/>
        <v>x</v>
      </c>
      <c r="D43" s="176" t="str">
        <f t="shared" si="4"/>
        <v>21F</v>
      </c>
      <c r="E43" s="186" t="str">
        <f t="shared" si="10"/>
        <v>GBP9x21F_Quote</v>
      </c>
      <c r="F43" s="176" t="str">
        <f>_xll.qlSimpleQuote(E43,,RateTickValue,Permanent,Trigger,ObjectOverwrite)</f>
        <v>GBP9x21F_Quote#0001</v>
      </c>
      <c r="G43" s="232" t="str">
        <f>_xll.ohRangeRetrieveError(F43)</f>
        <v/>
      </c>
      <c r="H43" s="205"/>
      <c r="J43" s="286"/>
      <c r="K43" s="296">
        <v>9</v>
      </c>
      <c r="L43" s="296" t="s">
        <v>169</v>
      </c>
      <c r="M43" s="296" t="str">
        <f t="shared" si="9"/>
        <v>21F</v>
      </c>
      <c r="N43" s="86" t="str">
        <f t="shared" si="11"/>
        <v>GBP9x21F</v>
      </c>
      <c r="O43" s="188" t="str">
        <v>GBP9X21F=ICAP</v>
      </c>
      <c r="P43" s="384">
        <v>0.56600000000000006</v>
      </c>
      <c r="Q43" s="384">
        <v>0.66600000000000004</v>
      </c>
      <c r="R43" s="222">
        <f t="shared" si="6"/>
        <v>0.6160000000000001</v>
      </c>
      <c r="S43" s="222">
        <f t="shared" si="7"/>
        <v>0.10000000000000009</v>
      </c>
      <c r="T43" s="253"/>
      <c r="U43" s="222">
        <v>1.2749999999999999</v>
      </c>
      <c r="V43" s="253"/>
      <c r="W43" s="124">
        <v>0.6160000000000001</v>
      </c>
      <c r="X43" s="292">
        <f>_xll.qlSimpleQuoteSetValue(F43,W43/100,Trigger)</f>
        <v>0</v>
      </c>
      <c r="Y43" s="287"/>
    </row>
    <row r="44" spans="1:25" ht="11.25" x14ac:dyDescent="0.2">
      <c r="A44" s="167"/>
      <c r="B44" s="176">
        <f t="shared" si="2"/>
        <v>10</v>
      </c>
      <c r="C44" s="176" t="str">
        <f t="shared" si="3"/>
        <v>x</v>
      </c>
      <c r="D44" s="176" t="str">
        <f t="shared" si="4"/>
        <v>22F</v>
      </c>
      <c r="E44" s="186" t="str">
        <f t="shared" si="10"/>
        <v>GBP10x22F_Quote</v>
      </c>
      <c r="F44" s="176" t="str">
        <f>_xll.qlSimpleQuote(E44,,RateTickValue,Permanent,Trigger,ObjectOverwrite)</f>
        <v>GBP10x22F_Quote#0001</v>
      </c>
      <c r="G44" s="232" t="str">
        <f>_xll.ohRangeRetrieveError(F44)</f>
        <v/>
      </c>
      <c r="H44" s="205"/>
      <c r="J44" s="286"/>
      <c r="K44" s="296">
        <v>10</v>
      </c>
      <c r="L44" s="296" t="s">
        <v>169</v>
      </c>
      <c r="M44" s="296" t="str">
        <f t="shared" si="9"/>
        <v>22F</v>
      </c>
      <c r="N44" s="86" t="str">
        <f t="shared" si="11"/>
        <v>GBP10x22F</v>
      </c>
      <c r="O44" s="188" t="str">
        <v>GBP10X22F=ICAP</v>
      </c>
      <c r="P44" s="384" t="s">
        <v>222</v>
      </c>
      <c r="Q44" s="384" t="s">
        <v>222</v>
      </c>
      <c r="R44" s="222" t="e">
        <f t="shared" si="6"/>
        <v>#NUM!</v>
      </c>
      <c r="S44" s="222" t="e">
        <f t="shared" si="7"/>
        <v>#NUM!</v>
      </c>
      <c r="T44" s="253"/>
      <c r="U44" s="222" t="e">
        <v>#NUM!</v>
      </c>
      <c r="V44" s="253"/>
      <c r="W44" s="124" t="e">
        <v>#NUM!</v>
      </c>
      <c r="X44" s="292">
        <f>_xll.qlSimpleQuoteSetValue(F44,W44/100,Trigger)</f>
        <v>0</v>
      </c>
      <c r="Y44" s="287"/>
    </row>
    <row r="45" spans="1:25" x14ac:dyDescent="0.2">
      <c r="A45" s="167"/>
      <c r="B45" s="176">
        <f t="shared" si="2"/>
        <v>11</v>
      </c>
      <c r="C45" s="176" t="str">
        <f t="shared" si="3"/>
        <v>x</v>
      </c>
      <c r="D45" s="176" t="str">
        <f t="shared" si="4"/>
        <v>23F</v>
      </c>
      <c r="E45" s="186" t="str">
        <f t="shared" si="10"/>
        <v>GBP11x23F_Quote</v>
      </c>
      <c r="F45" s="176" t="str">
        <f>_xll.qlSimpleQuote(E45,,RateTickValue,Permanent,Trigger,ObjectOverwrite)</f>
        <v>GBP11x23F_Quote#0001</v>
      </c>
      <c r="G45" s="232" t="str">
        <f>_xll.ohRangeRetrieveError(F45)</f>
        <v/>
      </c>
      <c r="H45" s="205"/>
      <c r="J45" s="286"/>
      <c r="K45" s="296">
        <v>11</v>
      </c>
      <c r="L45" s="296" t="s">
        <v>169</v>
      </c>
      <c r="M45" s="296" t="str">
        <f t="shared" si="9"/>
        <v>23F</v>
      </c>
      <c r="N45" s="86" t="str">
        <f t="shared" si="11"/>
        <v>GBP11x23F</v>
      </c>
      <c r="O45" s="188" t="str">
        <v>GBP11X23F=ICAP</v>
      </c>
      <c r="P45" s="384" t="s">
        <v>222</v>
      </c>
      <c r="Q45" s="384" t="s">
        <v>222</v>
      </c>
      <c r="R45" s="222" t="e">
        <f t="shared" si="6"/>
        <v>#NUM!</v>
      </c>
      <c r="S45" s="222" t="e">
        <f t="shared" si="7"/>
        <v>#NUM!</v>
      </c>
      <c r="T45" s="253"/>
      <c r="U45" s="222" t="e">
        <v>#NUM!</v>
      </c>
      <c r="V45" s="253"/>
      <c r="W45" s="124" t="e">
        <v>#NUM!</v>
      </c>
      <c r="X45" s="292">
        <f>_xll.qlSimpleQuoteSetValue(F45,W45/100,Trigger)</f>
        <v>0</v>
      </c>
      <c r="Y45" s="287"/>
    </row>
    <row r="46" spans="1:25" x14ac:dyDescent="0.2">
      <c r="A46" s="167"/>
      <c r="B46" s="176">
        <f t="shared" si="2"/>
        <v>12</v>
      </c>
      <c r="C46" s="176" t="str">
        <f t="shared" si="3"/>
        <v>x</v>
      </c>
      <c r="D46" s="176" t="str">
        <f t="shared" si="4"/>
        <v>24F</v>
      </c>
      <c r="E46" s="186" t="str">
        <f t="shared" si="10"/>
        <v>GBP12x24F_Quote</v>
      </c>
      <c r="F46" s="176" t="str">
        <f>_xll.qlSimpleQuote(E46,,RateTickValue,Permanent,Trigger,ObjectOverwrite)</f>
        <v>GBP12x24F_Quote#0001</v>
      </c>
      <c r="G46" s="232" t="str">
        <f>_xll.ohRangeRetrieveError(F46)</f>
        <v/>
      </c>
      <c r="H46" s="205"/>
      <c r="J46" s="286"/>
      <c r="K46" s="296">
        <v>12</v>
      </c>
      <c r="L46" s="296" t="s">
        <v>169</v>
      </c>
      <c r="M46" s="296" t="str">
        <f t="shared" si="9"/>
        <v>24F</v>
      </c>
      <c r="N46" s="86" t="str">
        <f t="shared" si="11"/>
        <v>GBP12x24F</v>
      </c>
      <c r="O46" s="188" t="str">
        <v>GBP12X24F=ICAP</v>
      </c>
      <c r="P46" s="384">
        <v>0.56300000000000006</v>
      </c>
      <c r="Q46" s="384">
        <v>0.66300000000000003</v>
      </c>
      <c r="R46" s="222">
        <f t="shared" si="6"/>
        <v>0.61299999999999999</v>
      </c>
      <c r="S46" s="222">
        <f t="shared" si="7"/>
        <v>9.9999999999999867E-2</v>
      </c>
      <c r="T46" s="253"/>
      <c r="U46" s="222">
        <v>1.365</v>
      </c>
      <c r="V46" s="253"/>
      <c r="W46" s="124">
        <v>0.61299999999999999</v>
      </c>
      <c r="X46" s="292">
        <f>_xll.qlSimpleQuoteSetValue(F46,W46/100,Trigger)</f>
        <v>0</v>
      </c>
      <c r="Y46" s="287"/>
    </row>
    <row r="47" spans="1:25" x14ac:dyDescent="0.2">
      <c r="A47" s="167"/>
      <c r="B47" s="176">
        <f t="shared" si="2"/>
        <v>13</v>
      </c>
      <c r="C47" s="176" t="str">
        <f t="shared" si="3"/>
        <v>x</v>
      </c>
      <c r="D47" s="176" t="str">
        <f t="shared" si="4"/>
        <v>25F</v>
      </c>
      <c r="E47" s="186" t="str">
        <f t="shared" si="10"/>
        <v>GBP13x25F_Quote</v>
      </c>
      <c r="F47" s="176" t="str">
        <f>_xll.qlSimpleQuote(E47,,RateTickValue,Permanent,Trigger,ObjectOverwrite)</f>
        <v>GBP13x25F_Quote#0001</v>
      </c>
      <c r="G47" s="232" t="str">
        <f>_xll.ohRangeRetrieveError(F47)</f>
        <v/>
      </c>
      <c r="H47" s="205"/>
      <c r="J47" s="286"/>
      <c r="K47" s="296">
        <v>13</v>
      </c>
      <c r="L47" s="296" t="s">
        <v>169</v>
      </c>
      <c r="M47" s="296" t="str">
        <f t="shared" si="9"/>
        <v>25F</v>
      </c>
      <c r="N47" s="86" t="str">
        <f t="shared" si="11"/>
        <v>GBP13x25F</v>
      </c>
      <c r="O47" s="188" t="str">
        <v>GBP13X25F=ICAP</v>
      </c>
      <c r="P47" s="384" t="s">
        <v>222</v>
      </c>
      <c r="Q47" s="384" t="s">
        <v>222</v>
      </c>
      <c r="R47" s="222" t="e">
        <f t="shared" si="6"/>
        <v>#NUM!</v>
      </c>
      <c r="S47" s="222" t="e">
        <f t="shared" si="7"/>
        <v>#NUM!</v>
      </c>
      <c r="T47" s="253"/>
      <c r="U47" s="222" t="e">
        <v>#NUM!</v>
      </c>
      <c r="V47" s="253"/>
      <c r="W47" s="124" t="e">
        <v>#NUM!</v>
      </c>
      <c r="X47" s="292">
        <f>_xll.qlSimpleQuoteSetValue(F47,W47/100,Trigger)</f>
        <v>0</v>
      </c>
      <c r="Y47" s="287"/>
    </row>
    <row r="48" spans="1:25" x14ac:dyDescent="0.2">
      <c r="A48" s="167"/>
      <c r="B48" s="176">
        <f t="shared" si="2"/>
        <v>14</v>
      </c>
      <c r="C48" s="176" t="str">
        <f t="shared" si="3"/>
        <v>x</v>
      </c>
      <c r="D48" s="176" t="str">
        <f t="shared" si="4"/>
        <v>26F</v>
      </c>
      <c r="E48" s="186" t="str">
        <f t="shared" si="10"/>
        <v>GBP14x26F_Quote</v>
      </c>
      <c r="F48" s="176" t="str">
        <f>_xll.qlSimpleQuote(E48,,RateTickValue,Permanent,Trigger,ObjectOverwrite)</f>
        <v>GBP14x26F_Quote#0001</v>
      </c>
      <c r="G48" s="232" t="str">
        <f>_xll.ohRangeRetrieveError(F48)</f>
        <v/>
      </c>
      <c r="H48" s="205"/>
      <c r="J48" s="286"/>
      <c r="K48" s="296">
        <v>14</v>
      </c>
      <c r="L48" s="296" t="s">
        <v>169</v>
      </c>
      <c r="M48" s="296" t="str">
        <f t="shared" si="9"/>
        <v>26F</v>
      </c>
      <c r="N48" s="86" t="str">
        <f t="shared" si="11"/>
        <v>GBP14x26F</v>
      </c>
      <c r="O48" s="188" t="str">
        <v>GBP14X26F=ICAP</v>
      </c>
      <c r="P48" s="384" t="s">
        <v>222</v>
      </c>
      <c r="Q48" s="384" t="s">
        <v>222</v>
      </c>
      <c r="R48" s="222" t="e">
        <f t="shared" si="6"/>
        <v>#NUM!</v>
      </c>
      <c r="S48" s="222" t="e">
        <f t="shared" si="7"/>
        <v>#NUM!</v>
      </c>
      <c r="T48" s="253"/>
      <c r="U48" s="222" t="e">
        <v>#NUM!</v>
      </c>
      <c r="V48" s="253"/>
      <c r="W48" s="124" t="e">
        <v>#NUM!</v>
      </c>
      <c r="X48" s="292">
        <f>_xll.qlSimpleQuoteSetValue(F48,W48/100,Trigger)</f>
        <v>0</v>
      </c>
      <c r="Y48" s="287"/>
    </row>
    <row r="49" spans="1:25" x14ac:dyDescent="0.2">
      <c r="A49" s="167"/>
      <c r="B49" s="176">
        <f t="shared" si="2"/>
        <v>15</v>
      </c>
      <c r="C49" s="176" t="str">
        <f t="shared" si="3"/>
        <v>x</v>
      </c>
      <c r="D49" s="176" t="str">
        <f t="shared" si="4"/>
        <v>27F</v>
      </c>
      <c r="E49" s="186" t="str">
        <f t="shared" si="10"/>
        <v>GBP15x27F_Quote</v>
      </c>
      <c r="F49" s="176" t="str">
        <f>_xll.qlSimpleQuote(E49,,RateTickValue,Permanent,Trigger,ObjectOverwrite)</f>
        <v>GBP15x27F_Quote#0001</v>
      </c>
      <c r="G49" s="232" t="str">
        <f>_xll.ohRangeRetrieveError(F49)</f>
        <v/>
      </c>
      <c r="H49" s="205"/>
      <c r="J49" s="286"/>
      <c r="K49" s="296">
        <v>15</v>
      </c>
      <c r="L49" s="296" t="s">
        <v>169</v>
      </c>
      <c r="M49" s="296" t="str">
        <f t="shared" si="9"/>
        <v>27F</v>
      </c>
      <c r="N49" s="86" t="str">
        <f t="shared" si="11"/>
        <v>GBP15x27F</v>
      </c>
      <c r="O49" s="188" t="str">
        <v>GBP15X27F=ICAP</v>
      </c>
      <c r="P49" s="384" t="s">
        <v>222</v>
      </c>
      <c r="Q49" s="384" t="s">
        <v>222</v>
      </c>
      <c r="R49" s="222" t="e">
        <f t="shared" si="6"/>
        <v>#NUM!</v>
      </c>
      <c r="S49" s="222" t="e">
        <f t="shared" si="7"/>
        <v>#NUM!</v>
      </c>
      <c r="T49" s="253"/>
      <c r="U49" s="222" t="e">
        <v>#NUM!</v>
      </c>
      <c r="V49" s="253"/>
      <c r="W49" s="124" t="e">
        <v>#NUM!</v>
      </c>
      <c r="X49" s="292">
        <f>_xll.qlSimpleQuoteSetValue(F49,W49/100,Trigger)</f>
        <v>0</v>
      </c>
      <c r="Y49" s="287"/>
    </row>
    <row r="50" spans="1:25" x14ac:dyDescent="0.2">
      <c r="A50" s="167"/>
      <c r="B50" s="176">
        <f t="shared" si="2"/>
        <v>16</v>
      </c>
      <c r="C50" s="176" t="str">
        <f t="shared" si="3"/>
        <v>x</v>
      </c>
      <c r="D50" s="176" t="str">
        <f t="shared" si="4"/>
        <v>28F</v>
      </c>
      <c r="E50" s="186" t="str">
        <f t="shared" si="10"/>
        <v>GBP16x28F_Quote</v>
      </c>
      <c r="F50" s="176" t="str">
        <f>_xll.qlSimpleQuote(E50,,RateTickValue,Permanent,Trigger,ObjectOverwrite)</f>
        <v>GBP16x28F_Quote#0001</v>
      </c>
      <c r="G50" s="232" t="str">
        <f>_xll.ohRangeRetrieveError(F50)</f>
        <v/>
      </c>
      <c r="H50" s="205"/>
      <c r="J50" s="286"/>
      <c r="K50" s="296">
        <v>16</v>
      </c>
      <c r="L50" s="296" t="s">
        <v>169</v>
      </c>
      <c r="M50" s="296" t="str">
        <f t="shared" si="9"/>
        <v>28F</v>
      </c>
      <c r="N50" s="86" t="str">
        <f t="shared" si="11"/>
        <v>GBP16x28F</v>
      </c>
      <c r="O50" s="188" t="str">
        <v>GBP16X28F=ICAP</v>
      </c>
      <c r="P50" s="384" t="s">
        <v>222</v>
      </c>
      <c r="Q50" s="384" t="s">
        <v>222</v>
      </c>
      <c r="R50" s="222" t="e">
        <f t="shared" si="6"/>
        <v>#NUM!</v>
      </c>
      <c r="S50" s="222" t="e">
        <f t="shared" si="7"/>
        <v>#NUM!</v>
      </c>
      <c r="T50" s="253"/>
      <c r="U50" s="222" t="e">
        <v>#NUM!</v>
      </c>
      <c r="V50" s="253"/>
      <c r="W50" s="124" t="e">
        <v>#NUM!</v>
      </c>
      <c r="X50" s="292">
        <f>_xll.qlSimpleQuoteSetValue(F50,W50/100,Trigger)</f>
        <v>0</v>
      </c>
      <c r="Y50" s="287"/>
    </row>
    <row r="51" spans="1:25" x14ac:dyDescent="0.2">
      <c r="A51" s="167"/>
      <c r="B51" s="176">
        <f t="shared" si="2"/>
        <v>17</v>
      </c>
      <c r="C51" s="176" t="str">
        <f t="shared" si="3"/>
        <v>x</v>
      </c>
      <c r="D51" s="176" t="str">
        <f t="shared" si="4"/>
        <v>29F</v>
      </c>
      <c r="E51" s="186" t="str">
        <f t="shared" si="10"/>
        <v>GBP17x29F_Quote</v>
      </c>
      <c r="F51" s="176" t="str">
        <f>_xll.qlSimpleQuote(E51,,RateTickValue,Permanent,Trigger,ObjectOverwrite)</f>
        <v>GBP17x29F_Quote#0001</v>
      </c>
      <c r="G51" s="232" t="str">
        <f>_xll.ohRangeRetrieveError(F51)</f>
        <v/>
      </c>
      <c r="H51" s="205"/>
      <c r="J51" s="286"/>
      <c r="K51" s="296">
        <v>17</v>
      </c>
      <c r="L51" s="296" t="s">
        <v>169</v>
      </c>
      <c r="M51" s="296" t="str">
        <f t="shared" si="9"/>
        <v>29F</v>
      </c>
      <c r="N51" s="86" t="str">
        <f t="shared" si="11"/>
        <v>GBP17x29F</v>
      </c>
      <c r="O51" s="188" t="str">
        <v>GBP17X29F=ICAP</v>
      </c>
      <c r="P51" s="384" t="s">
        <v>222</v>
      </c>
      <c r="Q51" s="384" t="s">
        <v>222</v>
      </c>
      <c r="R51" s="222" t="e">
        <f t="shared" si="6"/>
        <v>#NUM!</v>
      </c>
      <c r="S51" s="222" t="e">
        <f t="shared" si="7"/>
        <v>#NUM!</v>
      </c>
      <c r="T51" s="253"/>
      <c r="U51" s="222" t="e">
        <v>#NUM!</v>
      </c>
      <c r="V51" s="253"/>
      <c r="W51" s="124" t="e">
        <v>#NUM!</v>
      </c>
      <c r="X51" s="292">
        <f>_xll.qlSimpleQuoteSetValue(F51,W51/100,Trigger)</f>
        <v>0</v>
      </c>
      <c r="Y51" s="287"/>
    </row>
    <row r="52" spans="1:25" x14ac:dyDescent="0.2">
      <c r="A52" s="167"/>
      <c r="B52" s="176">
        <f t="shared" si="2"/>
        <v>18</v>
      </c>
      <c r="C52" s="176" t="str">
        <f t="shared" si="3"/>
        <v>x</v>
      </c>
      <c r="D52" s="176" t="str">
        <f t="shared" si="4"/>
        <v>30F</v>
      </c>
      <c r="E52" s="186" t="str">
        <f t="shared" si="10"/>
        <v>GBP18x30F_Quote</v>
      </c>
      <c r="F52" s="176" t="str">
        <f>_xll.qlSimpleQuote(E52,,RateTickValue,Permanent,Trigger,ObjectOverwrite)</f>
        <v>GBP18x30F_Quote#0001</v>
      </c>
      <c r="G52" s="232" t="str">
        <f>_xll.ohRangeRetrieveError(F52)</f>
        <v/>
      </c>
      <c r="H52" s="205"/>
      <c r="J52" s="286"/>
      <c r="K52" s="296">
        <v>18</v>
      </c>
      <c r="L52" s="296" t="s">
        <v>169</v>
      </c>
      <c r="M52" s="296" t="str">
        <f t="shared" si="9"/>
        <v>30F</v>
      </c>
      <c r="N52" s="86" t="str">
        <f t="shared" si="11"/>
        <v>GBP18x30F</v>
      </c>
      <c r="O52" s="188" t="str">
        <v>GBP18X30F=ICAP</v>
      </c>
      <c r="P52" s="384" t="s">
        <v>222</v>
      </c>
      <c r="Q52" s="384" t="s">
        <v>222</v>
      </c>
      <c r="R52" s="222" t="e">
        <f t="shared" si="6"/>
        <v>#NUM!</v>
      </c>
      <c r="S52" s="222" t="e">
        <f t="shared" si="7"/>
        <v>#NUM!</v>
      </c>
      <c r="T52" s="253"/>
      <c r="U52" s="222" t="e">
        <v>#NUM!</v>
      </c>
      <c r="V52" s="253"/>
      <c r="W52" s="124" t="e">
        <v>#NUM!</v>
      </c>
      <c r="X52" s="292">
        <f>_xll.qlSimpleQuoteSetValue(F52,W52/100,Trigger)</f>
        <v>0</v>
      </c>
      <c r="Y52" s="287"/>
    </row>
    <row r="53" spans="1:25" x14ac:dyDescent="0.2">
      <c r="A53" s="167"/>
      <c r="B53" s="176">
        <f t="shared" si="2"/>
        <v>19</v>
      </c>
      <c r="C53" s="176" t="str">
        <f t="shared" si="3"/>
        <v>x</v>
      </c>
      <c r="D53" s="176" t="str">
        <f t="shared" si="4"/>
        <v>31F</v>
      </c>
      <c r="E53" s="186" t="str">
        <f t="shared" si="10"/>
        <v>GBP19x31F_Quote</v>
      </c>
      <c r="F53" s="176" t="str">
        <f>_xll.qlSimpleQuote(E53,,RateTickValue,Permanent,Trigger,ObjectOverwrite)</f>
        <v>GBP19x31F_Quote#0001</v>
      </c>
      <c r="G53" s="232" t="str">
        <f>_xll.ohRangeRetrieveError(F53)</f>
        <v/>
      </c>
      <c r="H53" s="205"/>
      <c r="J53" s="286"/>
      <c r="K53" s="296">
        <v>19</v>
      </c>
      <c r="L53" s="296" t="s">
        <v>169</v>
      </c>
      <c r="M53" s="296" t="str">
        <f t="shared" si="9"/>
        <v>31F</v>
      </c>
      <c r="N53" s="86" t="str">
        <f t="shared" si="11"/>
        <v>GBP19x31F</v>
      </c>
      <c r="O53" s="188" t="str">
        <v>GBP19X31F=ICAP</v>
      </c>
      <c r="P53" s="384" t="s">
        <v>222</v>
      </c>
      <c r="Q53" s="384" t="s">
        <v>222</v>
      </c>
      <c r="R53" s="222" t="e">
        <f t="shared" si="6"/>
        <v>#NUM!</v>
      </c>
      <c r="S53" s="222" t="e">
        <f t="shared" si="7"/>
        <v>#NUM!</v>
      </c>
      <c r="T53" s="253"/>
      <c r="U53" s="222" t="e">
        <v>#NUM!</v>
      </c>
      <c r="V53" s="253"/>
      <c r="W53" s="124" t="e">
        <v>#NUM!</v>
      </c>
      <c r="X53" s="292">
        <f>_xll.qlSimpleQuoteSetValue(F53,W53/100,Trigger)</f>
        <v>0</v>
      </c>
      <c r="Y53" s="287"/>
    </row>
    <row r="54" spans="1:25" x14ac:dyDescent="0.2">
      <c r="A54" s="167"/>
      <c r="B54" s="176">
        <f t="shared" si="2"/>
        <v>20</v>
      </c>
      <c r="C54" s="176" t="str">
        <f t="shared" si="3"/>
        <v>x</v>
      </c>
      <c r="D54" s="176" t="str">
        <f t="shared" si="4"/>
        <v>32F</v>
      </c>
      <c r="E54" s="186" t="str">
        <f t="shared" si="10"/>
        <v>GBP20x32F_Quote</v>
      </c>
      <c r="F54" s="176" t="str">
        <f>_xll.qlSimpleQuote(E54,,RateTickValue,Permanent,Trigger,ObjectOverwrite)</f>
        <v>GBP20x32F_Quote#0001</v>
      </c>
      <c r="G54" s="232" t="str">
        <f>_xll.ohRangeRetrieveError(F54)</f>
        <v/>
      </c>
      <c r="H54" s="205"/>
      <c r="J54" s="286"/>
      <c r="K54" s="296">
        <v>20</v>
      </c>
      <c r="L54" s="296" t="s">
        <v>169</v>
      </c>
      <c r="M54" s="296" t="str">
        <f t="shared" si="9"/>
        <v>32F</v>
      </c>
      <c r="N54" s="86" t="str">
        <f t="shared" si="11"/>
        <v>GBP20x32F</v>
      </c>
      <c r="O54" s="188" t="str">
        <v>GBP20X32F=ICAP</v>
      </c>
      <c r="P54" s="384" t="s">
        <v>222</v>
      </c>
      <c r="Q54" s="384" t="s">
        <v>222</v>
      </c>
      <c r="R54" s="222" t="e">
        <f t="shared" si="6"/>
        <v>#NUM!</v>
      </c>
      <c r="S54" s="222" t="e">
        <f t="shared" si="7"/>
        <v>#NUM!</v>
      </c>
      <c r="T54" s="253"/>
      <c r="U54" s="222" t="e">
        <v>#NUM!</v>
      </c>
      <c r="V54" s="253"/>
      <c r="W54" s="124" t="e">
        <v>#NUM!</v>
      </c>
      <c r="X54" s="292">
        <f>_xll.qlSimpleQuoteSetValue(F54,W54/100,Trigger)</f>
        <v>0</v>
      </c>
      <c r="Y54" s="287"/>
    </row>
    <row r="55" spans="1:25" x14ac:dyDescent="0.2">
      <c r="A55" s="167"/>
      <c r="B55" s="176">
        <f t="shared" si="2"/>
        <v>21</v>
      </c>
      <c r="C55" s="176" t="str">
        <f t="shared" si="3"/>
        <v>x</v>
      </c>
      <c r="D55" s="176" t="str">
        <f t="shared" si="4"/>
        <v>33F</v>
      </c>
      <c r="E55" s="186" t="str">
        <f t="shared" si="10"/>
        <v>GBP21x33F_Quote</v>
      </c>
      <c r="F55" s="176" t="str">
        <f>_xll.qlSimpleQuote(E55,,RateTickValue,Permanent,Trigger,ObjectOverwrite)</f>
        <v>GBP21x33F_Quote#0001</v>
      </c>
      <c r="G55" s="232" t="str">
        <f>_xll.ohRangeRetrieveError(F55)</f>
        <v/>
      </c>
      <c r="H55" s="205"/>
      <c r="J55" s="286"/>
      <c r="K55" s="296">
        <v>21</v>
      </c>
      <c r="L55" s="296" t="s">
        <v>169</v>
      </c>
      <c r="M55" s="296" t="str">
        <f t="shared" si="9"/>
        <v>33F</v>
      </c>
      <c r="N55" s="86" t="str">
        <f t="shared" si="11"/>
        <v>GBP21x33F</v>
      </c>
      <c r="O55" s="188" t="str">
        <v>GBP21X33F=ICAP</v>
      </c>
      <c r="P55" s="384" t="s">
        <v>222</v>
      </c>
      <c r="Q55" s="384" t="s">
        <v>222</v>
      </c>
      <c r="R55" s="222" t="e">
        <f t="shared" si="6"/>
        <v>#NUM!</v>
      </c>
      <c r="S55" s="222" t="e">
        <f t="shared" si="7"/>
        <v>#NUM!</v>
      </c>
      <c r="T55" s="253"/>
      <c r="U55" s="222" t="e">
        <v>#NUM!</v>
      </c>
      <c r="V55" s="253"/>
      <c r="W55" s="124" t="e">
        <v>#NUM!</v>
      </c>
      <c r="X55" s="292">
        <f>_xll.qlSimpleQuoteSetValue(F55,W55/100,Trigger)</f>
        <v>0</v>
      </c>
      <c r="Y55" s="287"/>
    </row>
    <row r="56" spans="1:25" x14ac:dyDescent="0.2">
      <c r="A56" s="167"/>
      <c r="B56" s="176">
        <f t="shared" si="2"/>
        <v>22</v>
      </c>
      <c r="C56" s="176" t="str">
        <f t="shared" si="3"/>
        <v>x</v>
      </c>
      <c r="D56" s="176" t="str">
        <f t="shared" si="4"/>
        <v>34F</v>
      </c>
      <c r="E56" s="186" t="str">
        <f t="shared" si="10"/>
        <v>GBP22x34F_Quote</v>
      </c>
      <c r="F56" s="176" t="str">
        <f>_xll.qlSimpleQuote(E56,,RateTickValue,Permanent,Trigger,ObjectOverwrite)</f>
        <v>GBP22x34F_Quote#0001</v>
      </c>
      <c r="G56" s="232" t="str">
        <f>_xll.ohRangeRetrieveError(F56)</f>
        <v/>
      </c>
      <c r="H56" s="205"/>
      <c r="J56" s="286"/>
      <c r="K56" s="296">
        <v>22</v>
      </c>
      <c r="L56" s="296" t="s">
        <v>169</v>
      </c>
      <c r="M56" s="296" t="str">
        <f t="shared" si="9"/>
        <v>34F</v>
      </c>
      <c r="N56" s="86" t="str">
        <f t="shared" si="11"/>
        <v>GBP22x34F</v>
      </c>
      <c r="O56" s="188" t="str">
        <v>GBP22X34F=ICAP</v>
      </c>
      <c r="P56" s="384" t="s">
        <v>222</v>
      </c>
      <c r="Q56" s="384" t="s">
        <v>222</v>
      </c>
      <c r="R56" s="222" t="e">
        <f t="shared" si="6"/>
        <v>#NUM!</v>
      </c>
      <c r="S56" s="222" t="e">
        <f t="shared" si="7"/>
        <v>#NUM!</v>
      </c>
      <c r="T56" s="253"/>
      <c r="U56" s="222" t="e">
        <v>#NUM!</v>
      </c>
      <c r="V56" s="253"/>
      <c r="W56" s="124" t="e">
        <v>#NUM!</v>
      </c>
      <c r="X56" s="292">
        <f>_xll.qlSimpleQuoteSetValue(F56,W56/100,Trigger)</f>
        <v>0</v>
      </c>
      <c r="Y56" s="287"/>
    </row>
    <row r="57" spans="1:25" x14ac:dyDescent="0.2">
      <c r="A57" s="167"/>
      <c r="B57" s="176">
        <f t="shared" si="2"/>
        <v>23</v>
      </c>
      <c r="C57" s="176" t="str">
        <f t="shared" si="3"/>
        <v>x</v>
      </c>
      <c r="D57" s="176" t="str">
        <f t="shared" si="4"/>
        <v>35F</v>
      </c>
      <c r="E57" s="186" t="str">
        <f t="shared" si="10"/>
        <v>GBP23x35F_Quote</v>
      </c>
      <c r="F57" s="176" t="str">
        <f>_xll.qlSimpleQuote(E57,,RateTickValue,Permanent,Trigger,ObjectOverwrite)</f>
        <v>GBP23x35F_Quote#0001</v>
      </c>
      <c r="G57" s="232" t="str">
        <f>_xll.ohRangeRetrieveError(F57)</f>
        <v/>
      </c>
      <c r="H57" s="205"/>
      <c r="J57" s="286"/>
      <c r="K57" s="296">
        <v>23</v>
      </c>
      <c r="L57" s="296" t="s">
        <v>169</v>
      </c>
      <c r="M57" s="296" t="str">
        <f t="shared" si="9"/>
        <v>35F</v>
      </c>
      <c r="N57" s="86" t="str">
        <f t="shared" si="11"/>
        <v>GBP23x35F</v>
      </c>
      <c r="O57" s="188" t="str">
        <v>GBP23X35F=ICAP</v>
      </c>
      <c r="P57" s="384" t="s">
        <v>222</v>
      </c>
      <c r="Q57" s="384" t="s">
        <v>222</v>
      </c>
      <c r="R57" s="222" t="e">
        <f t="shared" si="6"/>
        <v>#NUM!</v>
      </c>
      <c r="S57" s="222" t="e">
        <f t="shared" si="7"/>
        <v>#NUM!</v>
      </c>
      <c r="T57" s="253"/>
      <c r="U57" s="222" t="e">
        <v>#NUM!</v>
      </c>
      <c r="V57" s="253"/>
      <c r="W57" s="124" t="e">
        <v>#NUM!</v>
      </c>
      <c r="X57" s="292">
        <f>_xll.qlSimpleQuoteSetValue(F57,W57/100,Trigger)</f>
        <v>0</v>
      </c>
      <c r="Y57" s="287"/>
    </row>
    <row r="58" spans="1:25" x14ac:dyDescent="0.2">
      <c r="A58" s="167"/>
      <c r="B58" s="177">
        <f t="shared" si="2"/>
        <v>24</v>
      </c>
      <c r="C58" s="177" t="str">
        <f t="shared" si="3"/>
        <v>x</v>
      </c>
      <c r="D58" s="177" t="str">
        <f t="shared" si="4"/>
        <v>36F</v>
      </c>
      <c r="E58" s="187" t="str">
        <f t="shared" si="10"/>
        <v>GBP24x36F_Quote</v>
      </c>
      <c r="F58" s="177" t="str">
        <f>_xll.qlSimpleQuote(E58,,RateTickValue,Permanent,Trigger,ObjectOverwrite)</f>
        <v>GBP24x36F_Quote#0001</v>
      </c>
      <c r="G58" s="233" t="str">
        <f>_xll.ohRangeRetrieveError(F58)</f>
        <v/>
      </c>
      <c r="H58" s="205"/>
      <c r="J58" s="286"/>
      <c r="K58" s="297">
        <v>24</v>
      </c>
      <c r="L58" s="297" t="s">
        <v>169</v>
      </c>
      <c r="M58" s="297" t="str">
        <f t="shared" si="9"/>
        <v>36F</v>
      </c>
      <c r="N58" s="86" t="str">
        <f t="shared" si="11"/>
        <v>GBP24x36F</v>
      </c>
      <c r="O58" s="188" t="str">
        <v>GBP24X36F=ICAP</v>
      </c>
      <c r="P58" s="384" t="s">
        <v>222</v>
      </c>
      <c r="Q58" s="384" t="s">
        <v>222</v>
      </c>
      <c r="R58" s="222" t="e">
        <f t="shared" si="6"/>
        <v>#NUM!</v>
      </c>
      <c r="S58" s="224" t="e">
        <f t="shared" si="7"/>
        <v>#NUM!</v>
      </c>
      <c r="T58" s="253"/>
      <c r="U58" s="222" t="e">
        <v>#NUM!</v>
      </c>
      <c r="V58" s="253"/>
      <c r="W58" s="124" t="e">
        <v>#NUM!</v>
      </c>
      <c r="X58" s="292">
        <f>_xll.qlSimpleQuoteSetValue(F58,W58/100,Trigger)</f>
        <v>0</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Q4" sqref="Q4"/>
    </sheetView>
  </sheetViews>
  <sheetFormatPr defaultColWidth="9.125" defaultRowHeight="11.25" customHeight="1" outlineLevelCol="1" x14ac:dyDescent="0.2"/>
  <cols>
    <col min="1" max="1" width="2.75" style="45" hidden="1" customWidth="1" outlineLevel="1"/>
    <col min="2" max="3" width="4" style="45" hidden="1" customWidth="1" outlineLevel="1"/>
    <col min="4" max="4" width="6" style="45" hidden="1" customWidth="1" outlineLevel="1"/>
    <col min="5" max="7" width="21.375" style="45" hidden="1" customWidth="1" outlineLevel="1"/>
    <col min="8" max="8" width="20.25" style="45" hidden="1" customWidth="1" outlineLevel="1"/>
    <col min="9" max="9" width="32.875" style="45" hidden="1" customWidth="1" outlineLevel="1"/>
    <col min="10" max="10" width="2.75" style="45" hidden="1" customWidth="1" outlineLevel="1"/>
    <col min="11" max="11" width="2.75" style="45" customWidth="1" collapsed="1"/>
    <col min="12" max="12" width="2.75" style="45" customWidth="1"/>
    <col min="13" max="15" width="4.25" style="45" customWidth="1"/>
    <col min="16" max="16" width="14.75" style="45" customWidth="1"/>
    <col min="17" max="17" width="18.75" style="45" customWidth="1"/>
    <col min="18" max="22" width="10.75" style="45" customWidth="1"/>
    <col min="23" max="23" width="2.75" style="45" customWidth="1"/>
    <col min="24" max="24" width="10.75" style="45" customWidth="1"/>
    <col min="25" max="25" width="2.75" style="45" customWidth="1"/>
    <col min="26" max="27" width="10.75" style="45" customWidth="1"/>
    <col min="28" max="28" width="2.75" style="45" customWidth="1"/>
    <col min="29" max="29" width="9.125" style="45"/>
    <col min="30" max="30" width="9.875" style="45" bestFit="1" customWidth="1"/>
    <col min="31" max="16384" width="9.125" style="45"/>
  </cols>
  <sheetData>
    <row r="1" spans="1:28" ht="11.25" customHeight="1" x14ac:dyDescent="0.2">
      <c r="A1" s="285"/>
      <c r="B1" s="70"/>
      <c r="C1" s="70"/>
      <c r="D1" s="70"/>
      <c r="E1" s="70"/>
      <c r="F1" s="70"/>
      <c r="G1" s="70"/>
      <c r="H1" s="70"/>
      <c r="I1" s="70"/>
      <c r="J1" s="71"/>
      <c r="L1" s="301" t="s">
        <v>172</v>
      </c>
      <c r="M1" s="300"/>
      <c r="N1" s="300"/>
      <c r="O1" s="300"/>
      <c r="P1" s="300"/>
      <c r="Q1" s="300"/>
      <c r="R1" s="300"/>
      <c r="S1" s="300"/>
      <c r="T1" s="300"/>
      <c r="U1" s="300"/>
      <c r="V1" s="300"/>
      <c r="W1" s="300"/>
      <c r="X1" s="300"/>
      <c r="Y1" s="300"/>
      <c r="Z1" s="300"/>
      <c r="AA1" s="300"/>
      <c r="AB1" s="302"/>
    </row>
    <row r="2" spans="1:28"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221</v>
      </c>
      <c r="U2" s="111" t="b">
        <f t="array" ref="U2">AND(_xll.ohFilter($S$5:$S$9,ISNUMBER($S$5:$S$9))=0)</f>
        <v>0</v>
      </c>
      <c r="V2" s="162"/>
      <c r="W2" s="165"/>
      <c r="X2" s="165"/>
      <c r="Y2" s="165"/>
      <c r="Z2" s="165"/>
      <c r="AA2" s="184">
        <f>_xll.ohTrigger(AA5:AA9)</f>
        <v>3</v>
      </c>
      <c r="AB2" s="205"/>
    </row>
    <row r="3" spans="1:28"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row>
    <row r="4" spans="1:28" ht="21.1" customHeight="1" x14ac:dyDescent="0.2">
      <c r="A4" s="204"/>
      <c r="B4" s="200"/>
      <c r="C4" s="200"/>
      <c r="D4" s="263" t="s">
        <v>92</v>
      </c>
      <c r="E4" s="263" t="s">
        <v>140</v>
      </c>
      <c r="F4" s="200" t="s">
        <v>139</v>
      </c>
      <c r="G4" s="200" t="s">
        <v>141</v>
      </c>
      <c r="H4" s="200" t="s">
        <v>154</v>
      </c>
      <c r="I4" s="179"/>
      <c r="J4" s="205"/>
      <c r="L4" s="167"/>
      <c r="M4" s="213"/>
      <c r="N4" s="213"/>
      <c r="O4" s="213"/>
      <c r="P4" s="213" t="s">
        <v>124</v>
      </c>
      <c r="Q4" s="212" t="str">
        <f>_xll.RData(Q5:Q9,R4:T4,,ReutersRtMode,,R5)</f>
        <v>Updated at 14:22:38</v>
      </c>
      <c r="R4" s="213" t="s">
        <v>99</v>
      </c>
      <c r="S4" s="213" t="s">
        <v>78</v>
      </c>
      <c r="T4" s="213" t="s">
        <v>111</v>
      </c>
      <c r="U4" s="214" t="s">
        <v>166</v>
      </c>
      <c r="V4" s="173" t="s">
        <v>153</v>
      </c>
      <c r="W4" s="165"/>
      <c r="X4" s="173" t="s">
        <v>96</v>
      </c>
      <c r="Y4" s="165"/>
      <c r="Z4" s="173" t="s">
        <v>95</v>
      </c>
      <c r="AA4" s="173" t="s">
        <v>94</v>
      </c>
      <c r="AB4" s="168"/>
    </row>
    <row r="5" spans="1:28" ht="11.25" customHeight="1" x14ac:dyDescent="0.2">
      <c r="A5" s="264"/>
      <c r="B5" s="118"/>
      <c r="C5" s="89" t="s">
        <v>70</v>
      </c>
      <c r="D5" s="90" t="str">
        <f>_xll.qlIMMNextCode(EvaluationDate,,Trigger)</f>
        <v>U6</v>
      </c>
      <c r="E5" s="89" t="str">
        <f t="shared" ref="E5:E9" si="0">Currency&amp;$B5&amp;$C5&amp;$D5&amp;QuoteSuffix</f>
        <v>GBPOISU6_Quote</v>
      </c>
      <c r="F5" s="175" t="str">
        <f>Currency&amp;"FUT"&amp;$F$3&amp;D5&amp;QuoteSuffix</f>
        <v>GBPFUT3MU6_Quote</v>
      </c>
      <c r="G5" s="175" t="str">
        <f>_xll.qlSimpleQuote(Currency&amp;N5&amp;O5&amp;M5&amp;QuoteSuffix,,RateTickValue,Permanent,Trigger,ObjectOverwrite)</f>
        <v>GBPF1SP_Quote#0001</v>
      </c>
      <c r="H5" s="175" t="str">
        <f>_xll.qlCompositeQuote(Currency&amp;$B5&amp;$C5&amp;$D5&amp;QuoteSuffix,F5,G5,"+",Permanent,ISERROR(Futures3M!$F$5:$F$46),ObjectOverwrite)</f>
        <v>GBPOISU6_Quote#0001</v>
      </c>
      <c r="I5" s="231" t="str">
        <f>_xll.ohRangeRetrieveError(H5)</f>
        <v/>
      </c>
      <c r="J5" s="205"/>
      <c r="K5" s="2"/>
      <c r="L5" s="167"/>
      <c r="M5" s="122" t="s">
        <v>137</v>
      </c>
      <c r="N5" s="122" t="s">
        <v>136</v>
      </c>
      <c r="O5" s="123">
        <v>1</v>
      </c>
      <c r="P5" s="223" t="str">
        <f t="shared" ref="P5:P9" si="1">Currency&amp;$N5&amp;$O5&amp;$M5</f>
        <v>GBPF1SP</v>
      </c>
      <c r="Q5" s="193" t="str">
        <f t="array" ref="Q5:Q9">Instruments&amp;"="&amp;VLOOKUP($Q$2,ContributorTable,2,FALSE)</f>
        <v>GBPF1SP=ICAP</v>
      </c>
      <c r="R5" s="383">
        <v>17.2</v>
      </c>
      <c r="S5" s="383">
        <v>21.2</v>
      </c>
      <c r="T5" s="387" t="s">
        <v>152</v>
      </c>
      <c r="U5" s="223">
        <f>IF($U$2,IF(ISNUMBER(R5),R5,#NUM!), IFERROR(AVERAGE(R5:S5),#NUM!))</f>
        <v>19.2</v>
      </c>
      <c r="V5" s="222">
        <f>(U5-R5)*2</f>
        <v>4</v>
      </c>
      <c r="W5" s="165"/>
      <c r="X5" s="222">
        <v>12.875</v>
      </c>
      <c r="Y5" s="165"/>
      <c r="Z5" s="124">
        <f t="array" ref="Z5:Z9">QuoteLive</f>
        <v>19.2</v>
      </c>
      <c r="AA5" s="292" t="e">
        <f>_xll.qlSimpleQuoteSetValue(G5,Z5/100,Trigger)</f>
        <v>#N/A</v>
      </c>
      <c r="AB5" s="168"/>
    </row>
    <row r="6" spans="1:28" ht="11.25" customHeight="1" x14ac:dyDescent="0.2">
      <c r="A6" s="264"/>
      <c r="B6" s="119"/>
      <c r="C6" s="52" t="s">
        <v>70</v>
      </c>
      <c r="D6" s="91" t="str">
        <f>_xll.qlIMMNextCode(D5,,Trigger)</f>
        <v>Z6</v>
      </c>
      <c r="E6" s="52" t="str">
        <f t="shared" si="0"/>
        <v>GBPOISZ6_Quote</v>
      </c>
      <c r="F6" s="176" t="str">
        <f>Currency&amp;"FUT"&amp;$F$3&amp;D6&amp;QuoteSuffix</f>
        <v>GBPFUT3MZ6_Quote</v>
      </c>
      <c r="G6" s="176" t="str">
        <f>_xll.qlSimpleQuote(Currency&amp;N6&amp;O6&amp;M6&amp;QuoteSuffix,,RateTickValue,Permanent,Trigger,ObjectOverwrite)</f>
        <v>GBPF2SP_Quote#0001</v>
      </c>
      <c r="H6" s="176" t="str">
        <f>_xll.qlCompositeQuote(Currency&amp;$B6&amp;$C6&amp;$D6&amp;QuoteSuffix,F6,G6,"+",Permanent,ISERROR(Futures3M!$F$5:$F$46),ObjectOverwrite)</f>
        <v>GBPOISZ6_Quote#0001</v>
      </c>
      <c r="I6" s="232" t="str">
        <f>_xll.ohRangeRetrieveError(H6)</f>
        <v/>
      </c>
      <c r="J6" s="205"/>
      <c r="K6" s="2"/>
      <c r="L6" s="167"/>
      <c r="M6" s="124" t="s">
        <v>137</v>
      </c>
      <c r="N6" s="124" t="s">
        <v>136</v>
      </c>
      <c r="O6" s="125">
        <v>2</v>
      </c>
      <c r="P6" s="222" t="str">
        <f t="shared" si="1"/>
        <v>GBPF2SP</v>
      </c>
      <c r="Q6" s="188" t="str">
        <v>GBPF2SP=ICAP</v>
      </c>
      <c r="R6" s="384">
        <v>13.5</v>
      </c>
      <c r="S6" s="384">
        <v>17.5</v>
      </c>
      <c r="T6" s="388" t="s">
        <v>182</v>
      </c>
      <c r="U6" s="222">
        <f t="shared" ref="U6:U9" si="2">IF($U$2,IF(ISNUMBER(R6),R6,#NUM!), IFERROR(AVERAGE(R6:S6),#NUM!))</f>
        <v>15.5</v>
      </c>
      <c r="V6" s="222">
        <f t="shared" ref="V6:V9" si="3">(U6-R6)*2</f>
        <v>4</v>
      </c>
      <c r="W6" s="165"/>
      <c r="X6" s="222">
        <v>13.625</v>
      </c>
      <c r="Y6" s="165"/>
      <c r="Z6" s="124">
        <v>15.5</v>
      </c>
      <c r="AA6" s="292" t="e">
        <f>_xll.qlSimpleQuoteSetValue(G6,Z6/100,Trigger)</f>
        <v>#N/A</v>
      </c>
      <c r="AB6" s="168"/>
    </row>
    <row r="7" spans="1:28" ht="11.25" customHeight="1" x14ac:dyDescent="0.2">
      <c r="A7" s="264"/>
      <c r="B7" s="119"/>
      <c r="C7" s="52" t="s">
        <v>70</v>
      </c>
      <c r="D7" s="91" t="str">
        <f>_xll.qlIMMNextCode(D6,,Trigger)</f>
        <v>H7</v>
      </c>
      <c r="E7" s="52" t="str">
        <f t="shared" si="0"/>
        <v>GBPOISH7_Quote</v>
      </c>
      <c r="F7" s="176" t="str">
        <f>Currency&amp;"FUT"&amp;$F$3&amp;D7&amp;QuoteSuffix</f>
        <v>GBPFUT3MH7_Quote</v>
      </c>
      <c r="G7" s="176" t="str">
        <f>_xll.qlSimpleQuote(Currency&amp;N7&amp;O7&amp;M7&amp;QuoteSuffix,,RateTickValue,Permanent,Trigger,ObjectOverwrite)</f>
        <v>GBPF3SP_Quote#0001</v>
      </c>
      <c r="H7" s="176" t="str">
        <f>_xll.qlCompositeQuote(Currency&amp;$B7&amp;$C7&amp;$D7&amp;QuoteSuffix,F7,G7,"+",Permanent,ISERROR(Futures3M!$F$5:$F$46),ObjectOverwrite)</f>
        <v>GBPOISH7_Quote#0001</v>
      </c>
      <c r="I7" s="232" t="str">
        <f>_xll.ohRangeRetrieveError(H7)</f>
        <v/>
      </c>
      <c r="J7" s="205"/>
      <c r="K7" s="2"/>
      <c r="L7" s="167"/>
      <c r="M7" s="124" t="s">
        <v>137</v>
      </c>
      <c r="N7" s="124" t="s">
        <v>136</v>
      </c>
      <c r="O7" s="125">
        <v>3</v>
      </c>
      <c r="P7" s="222" t="str">
        <f t="shared" si="1"/>
        <v>GBPF3SP</v>
      </c>
      <c r="Q7" s="188" t="str">
        <v>GBPF3SP=ICAP</v>
      </c>
      <c r="R7" s="384">
        <v>13.6</v>
      </c>
      <c r="S7" s="384">
        <v>17.600000000000001</v>
      </c>
      <c r="T7" s="388" t="s">
        <v>233</v>
      </c>
      <c r="U7" s="222">
        <f t="shared" si="2"/>
        <v>15.600000000000001</v>
      </c>
      <c r="V7" s="222">
        <f t="shared" si="3"/>
        <v>4.0000000000000036</v>
      </c>
      <c r="W7" s="165"/>
      <c r="X7" s="222">
        <v>14.25</v>
      </c>
      <c r="Y7" s="165"/>
      <c r="Z7" s="124">
        <v>15.600000000000001</v>
      </c>
      <c r="AA7" s="292" t="e">
        <f>_xll.qlSimpleQuoteSetValue(G7,Z7/100,Trigger)</f>
        <v>#N/A</v>
      </c>
      <c r="AB7" s="168"/>
    </row>
    <row r="8" spans="1:28" ht="11.25" customHeight="1" x14ac:dyDescent="0.2">
      <c r="A8" s="167"/>
      <c r="B8" s="119"/>
      <c r="C8" s="52" t="s">
        <v>70</v>
      </c>
      <c r="D8" s="91" t="str">
        <f>_xll.qlIMMNextCode(D7,,Trigger)</f>
        <v>M7</v>
      </c>
      <c r="E8" s="52" t="str">
        <f t="shared" si="0"/>
        <v>GBPOISM7_Quote</v>
      </c>
      <c r="F8" s="176" t="str">
        <f>Currency&amp;"FUT"&amp;$F$3&amp;D8&amp;QuoteSuffix</f>
        <v>GBPFUT3MM7_Quote</v>
      </c>
      <c r="G8" s="176" t="str">
        <f>_xll.qlSimpleQuote(Currency&amp;N8&amp;O8&amp;M8&amp;QuoteSuffix,,RateTickValue,Permanent,Trigger,ObjectOverwrite)</f>
        <v>GBPF4SP_Quote#0001</v>
      </c>
      <c r="H8" s="176" t="str">
        <f>_xll.qlCompositeQuote(Currency&amp;$B8&amp;$C8&amp;$D8&amp;QuoteSuffix,F8,G8,"+",Permanent,ISERROR(Futures3M!$F$5:$F$46),ObjectOverwrite)</f>
        <v>GBPOISM7_Quote#0001</v>
      </c>
      <c r="I8" s="232" t="str">
        <f>_xll.ohRangeRetrieveError(H8)</f>
        <v/>
      </c>
      <c r="J8" s="205"/>
      <c r="K8" s="2"/>
      <c r="L8" s="167"/>
      <c r="M8" s="124" t="s">
        <v>137</v>
      </c>
      <c r="N8" s="124" t="s">
        <v>136</v>
      </c>
      <c r="O8" s="125">
        <v>4</v>
      </c>
      <c r="P8" s="222" t="str">
        <f t="shared" si="1"/>
        <v>GBPF4SP</v>
      </c>
      <c r="Q8" s="188" t="str">
        <v>GBPF4SP=ICAP</v>
      </c>
      <c r="R8" s="384">
        <v>13.700000000000001</v>
      </c>
      <c r="S8" s="384">
        <v>17.7</v>
      </c>
      <c r="T8" s="388" t="s">
        <v>235</v>
      </c>
      <c r="U8" s="222">
        <f t="shared" si="2"/>
        <v>15.7</v>
      </c>
      <c r="V8" s="222">
        <f t="shared" si="3"/>
        <v>3.9999999999999964</v>
      </c>
      <c r="W8" s="165"/>
      <c r="X8" s="222">
        <v>15.625</v>
      </c>
      <c r="Y8" s="165"/>
      <c r="Z8" s="124">
        <v>15.7</v>
      </c>
      <c r="AA8" s="292" t="e">
        <f>_xll.qlSimpleQuoteSetValue(G8,Z8/100,Trigger)</f>
        <v>#N/A</v>
      </c>
      <c r="AB8" s="168"/>
    </row>
    <row r="9" spans="1:28" ht="11.25" customHeight="1" x14ac:dyDescent="0.2">
      <c r="A9" s="167"/>
      <c r="B9" s="120"/>
      <c r="C9" s="54" t="s">
        <v>70</v>
      </c>
      <c r="D9" s="92" t="str">
        <f>_xll.qlIMMNextCode(D8,,Trigger)</f>
        <v>U7</v>
      </c>
      <c r="E9" s="54" t="str">
        <f t="shared" si="0"/>
        <v>GBPOISU7_Quote</v>
      </c>
      <c r="F9" s="177" t="str">
        <f>Currency&amp;"FUT"&amp;$F$3&amp;D9&amp;QuoteSuffix</f>
        <v>GBPFUT3MU7_Quote</v>
      </c>
      <c r="G9" s="177" t="str">
        <f>_xll.qlSimpleQuote(Currency&amp;N9&amp;O9&amp;M9&amp;QuoteSuffix,,RateTickValue,Permanent,Trigger,ObjectOverwrite)</f>
        <v>GBPF5SP_Quote#0001</v>
      </c>
      <c r="H9" s="177" t="str">
        <f>_xll.qlCompositeQuote(Currency&amp;$B9&amp;$C9&amp;$D9&amp;QuoteSuffix,F9,G9,"+",Permanent,ISERROR(Futures3M!$F$5:$F$46),ObjectOverwrite)</f>
        <v>GBPOISU7_Quote#0001</v>
      </c>
      <c r="I9" s="233" t="str">
        <f>_xll.ohRangeRetrieveError(H9)</f>
        <v/>
      </c>
      <c r="J9" s="205"/>
      <c r="K9" s="2"/>
      <c r="L9" s="167"/>
      <c r="M9" s="124" t="s">
        <v>137</v>
      </c>
      <c r="N9" s="124" t="s">
        <v>136</v>
      </c>
      <c r="O9" s="125">
        <v>5</v>
      </c>
      <c r="P9" s="222" t="str">
        <f t="shared" si="1"/>
        <v>GBPF5SP</v>
      </c>
      <c r="Q9" s="188" t="str">
        <v>GBPF5SP=ICAP</v>
      </c>
      <c r="R9" s="384" t="s">
        <v>222</v>
      </c>
      <c r="S9" s="384" t="s">
        <v>222</v>
      </c>
      <c r="T9" s="388" t="s">
        <v>222</v>
      </c>
      <c r="U9" s="222" t="e">
        <f t="shared" si="2"/>
        <v>#NUM!</v>
      </c>
      <c r="V9" s="224" t="e">
        <f t="shared" si="3"/>
        <v>#NUM!</v>
      </c>
      <c r="W9" s="165"/>
      <c r="X9" s="222">
        <v>18.25</v>
      </c>
      <c r="Y9" s="165"/>
      <c r="Z9" s="293" t="e">
        <v>#NUM!</v>
      </c>
      <c r="AA9" s="294">
        <f>_xll.qlSimpleQuoteSetValue(G9,Z9/100,Trigger)</f>
        <v>0</v>
      </c>
      <c r="AB9" s="168"/>
    </row>
    <row r="10" spans="1:28"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28" ht="11.25" customHeight="1" x14ac:dyDescent="0.2">
      <c r="K11" s="2"/>
    </row>
    <row r="12" spans="1:28" ht="11.25" customHeight="1" x14ac:dyDescent="0.2">
      <c r="G12" s="153"/>
    </row>
    <row r="13" spans="1:28" ht="11.25" customHeight="1" x14ac:dyDescent="0.2">
      <c r="G13" s="153"/>
    </row>
    <row r="14" spans="1:28" ht="11.25" customHeight="1" x14ac:dyDescent="0.2">
      <c r="G14" s="153"/>
    </row>
    <row r="15" spans="1:28"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Z9"/>
  <sheetViews>
    <sheetView topLeftCell="I1" workbookViewId="0">
      <selection activeCell="O4" sqref="O4"/>
    </sheetView>
  </sheetViews>
  <sheetFormatPr defaultColWidth="9.125" defaultRowHeight="10.9" outlineLevelCol="1" x14ac:dyDescent="0.2"/>
  <cols>
    <col min="1" max="1" width="2.75" style="2" hidden="1" customWidth="1" outlineLevel="1"/>
    <col min="2" max="2" width="3.625" style="2" hidden="1" customWidth="1" outlineLevel="1"/>
    <col min="3" max="4" width="7.25" style="2" hidden="1" customWidth="1" outlineLevel="1"/>
    <col min="5" max="5" width="21.375" style="2" hidden="1" customWidth="1" outlineLevel="1"/>
    <col min="6" max="7" width="25.75" style="2" hidden="1" customWidth="1" outlineLevel="1"/>
    <col min="8" max="8" width="2.75" style="2" hidden="1" customWidth="1" outlineLevel="1"/>
    <col min="9" max="9" width="2.75" style="2" customWidth="1" collapsed="1"/>
    <col min="10" max="10" width="2.75" style="2" customWidth="1"/>
    <col min="11" max="11" width="4" style="2" customWidth="1"/>
    <col min="12" max="13" width="9.125" style="2"/>
    <col min="14" max="14" width="17.25" style="2" bestFit="1" customWidth="1"/>
    <col min="15" max="15" width="17.625" style="2" customWidth="1"/>
    <col min="16" max="20" width="10.75" style="2" customWidth="1"/>
    <col min="21" max="21" width="2.75" style="2" customWidth="1"/>
    <col min="22" max="22" width="10.75" style="2" customWidth="1"/>
    <col min="23" max="23" width="2.75" style="2" customWidth="1"/>
    <col min="24" max="25" width="10.75" style="2" customWidth="1"/>
    <col min="26" max="27" width="2.75" style="2" customWidth="1"/>
    <col min="28" max="16384" width="9.125" style="2"/>
  </cols>
  <sheetData>
    <row r="1" spans="1:26" ht="11.25" x14ac:dyDescent="0.2">
      <c r="A1" s="199"/>
      <c r="B1" s="70"/>
      <c r="C1" s="70"/>
      <c r="D1" s="70"/>
      <c r="E1" s="70"/>
      <c r="F1" s="70"/>
      <c r="G1" s="70"/>
      <c r="H1" s="71"/>
      <c r="J1" s="274" t="s">
        <v>178</v>
      </c>
      <c r="K1" s="166"/>
      <c r="L1" s="308"/>
      <c r="M1" s="308"/>
      <c r="N1" s="196"/>
      <c r="O1" s="70"/>
      <c r="P1" s="166"/>
      <c r="Q1" s="166"/>
      <c r="R1" s="166"/>
      <c r="S1" s="166"/>
      <c r="T1" s="166"/>
      <c r="U1" s="250"/>
      <c r="V1" s="250"/>
      <c r="W1" s="166"/>
      <c r="X1" s="250"/>
      <c r="Y1" s="166"/>
      <c r="Z1" s="309"/>
    </row>
    <row r="2" spans="1:26" ht="11.25" x14ac:dyDescent="0.2">
      <c r="A2" s="72"/>
      <c r="B2" s="163"/>
      <c r="C2" s="163"/>
      <c r="D2" s="163"/>
      <c r="E2" s="163"/>
      <c r="F2" s="163"/>
      <c r="G2" s="163"/>
      <c r="H2" s="201"/>
      <c r="J2" s="204"/>
      <c r="K2" s="162"/>
      <c r="L2" s="162"/>
      <c r="M2" s="162"/>
      <c r="N2" s="162"/>
      <c r="O2" s="249" t="str">
        <f>VLOOKUP(J1,AreaTable,2,FALSE)</f>
        <v>ICAP</v>
      </c>
      <c r="P2" s="162"/>
      <c r="Q2" s="162"/>
      <c r="R2" s="178" t="s">
        <v>221</v>
      </c>
      <c r="S2" s="111" t="b">
        <f t="array" ref="S2">AND(_xll.ohFilter($Q$5:$Q$8,ISNUMBER($Q$5:$Q$8))=0)</f>
        <v>0</v>
      </c>
      <c r="T2" s="162"/>
      <c r="U2" s="165"/>
      <c r="V2" s="165"/>
      <c r="W2" s="162"/>
      <c r="X2" s="162"/>
      <c r="Y2" s="184">
        <f>_xll.ohTrigger(Y5:Y8)</f>
        <v>63</v>
      </c>
      <c r="Z2" s="310"/>
    </row>
    <row r="3" spans="1:26" ht="11.25" x14ac:dyDescent="0.2">
      <c r="A3" s="197"/>
      <c r="B3" s="151"/>
      <c r="C3" s="151"/>
      <c r="D3" s="253" t="s">
        <v>69</v>
      </c>
      <c r="E3" s="253" t="s">
        <v>11</v>
      </c>
      <c r="F3" s="163"/>
      <c r="G3" s="163"/>
      <c r="H3" s="303"/>
      <c r="J3" s="204"/>
      <c r="K3" s="162"/>
      <c r="L3" s="162"/>
      <c r="M3" s="162"/>
      <c r="N3" s="311">
        <f>_xll.qlCalendarEndOfMonth(Calendar,_xll.qlCalendarAdvance(Calendar,EvaluationDate,"2d"))</f>
        <v>42613</v>
      </c>
      <c r="O3" s="162"/>
      <c r="P3" s="162"/>
      <c r="Q3" s="162"/>
      <c r="R3" s="162"/>
      <c r="S3" s="162"/>
      <c r="T3" s="162"/>
      <c r="U3" s="165"/>
      <c r="V3" s="165"/>
      <c r="W3" s="162"/>
      <c r="X3" s="162"/>
      <c r="Y3" s="163"/>
      <c r="Z3" s="310"/>
    </row>
    <row r="4" spans="1:26" s="316" customFormat="1" ht="21.1" customHeight="1" x14ac:dyDescent="0.25">
      <c r="A4" s="313"/>
      <c r="B4" s="200" t="s">
        <v>67</v>
      </c>
      <c r="C4" s="263" t="s">
        <v>66</v>
      </c>
      <c r="D4" s="263" t="s">
        <v>65</v>
      </c>
      <c r="E4" s="200" t="s">
        <v>140</v>
      </c>
      <c r="F4" s="200" t="s">
        <v>156</v>
      </c>
      <c r="G4" s="200" t="s">
        <v>155</v>
      </c>
      <c r="H4" s="315"/>
      <c r="J4" s="313"/>
      <c r="K4" s="213" t="s">
        <v>67</v>
      </c>
      <c r="L4" s="213" t="s">
        <v>66</v>
      </c>
      <c r="M4" s="213" t="s">
        <v>65</v>
      </c>
      <c r="N4" s="213" t="s">
        <v>101</v>
      </c>
      <c r="O4" s="212" t="str">
        <f>_xll.RData(O5:O8,P4:R4,,ReutersRtMode,,P5)</f>
        <v>Updated at 14:53:05</v>
      </c>
      <c r="P4" s="213" t="s">
        <v>99</v>
      </c>
      <c r="Q4" s="213" t="s">
        <v>78</v>
      </c>
      <c r="R4" s="213" t="s">
        <v>111</v>
      </c>
      <c r="S4" s="214" t="s">
        <v>97</v>
      </c>
      <c r="T4" s="173" t="s">
        <v>153</v>
      </c>
      <c r="U4" s="317"/>
      <c r="V4" s="213" t="s">
        <v>96</v>
      </c>
      <c r="W4" s="317"/>
      <c r="X4" s="213" t="s">
        <v>95</v>
      </c>
      <c r="Y4" s="213" t="s">
        <v>94</v>
      </c>
      <c r="Z4" s="315"/>
    </row>
    <row r="5" spans="1:26" ht="11.25" x14ac:dyDescent="0.2">
      <c r="A5" s="264"/>
      <c r="B5" s="89">
        <v>1</v>
      </c>
      <c r="C5" s="90" t="b">
        <v>0</v>
      </c>
      <c r="D5" s="89" t="str">
        <f t="array" ref="D5:D8">_xll.qlIMMNextCodes(_xll.qlSettingsEvaluationDate(Trigger)-1,C5:C8)</f>
        <v>Q6</v>
      </c>
      <c r="E5" s="185" t="str">
        <f>Currency&amp;$D$3&amp;$E$3&amp;$D5&amp;QuoteSuffix</f>
        <v>GBPIMMFRA6MQ6_Quote</v>
      </c>
      <c r="F5" s="175" t="str">
        <f>_xll.qlSimpleQuote(E5,,PriceTickValue,Permanent,Trigger,ObjectOverwrite)</f>
        <v>GBPIMMFRA6MQ6_Quote#0001</v>
      </c>
      <c r="G5" s="231" t="str">
        <f>_xll.ohRangeRetrieveError(F5)</f>
        <v/>
      </c>
      <c r="H5" s="205"/>
      <c r="J5" s="264"/>
      <c r="K5" s="95">
        <v>1</v>
      </c>
      <c r="L5" s="95" t="b">
        <v>0</v>
      </c>
      <c r="M5" s="96" t="str">
        <f t="array" ref="M5:M8">_xll.qlIMMcode(FuturesDates)</f>
        <v>U6</v>
      </c>
      <c r="N5" s="97">
        <f t="array" ref="N5:N8">_xll.qlIMMNextDates(N3,$L5:$L8)</f>
        <v>42634</v>
      </c>
      <c r="O5" s="96" t="str">
        <f t="array" ref="O5:O8">Currency&amp;"6F"&amp;K5:K8&amp;"="&amp;VLOOKUP(Contributor,ContributorTable,2,FALSE)</f>
        <v>GBP6F1=ICAP</v>
      </c>
      <c r="P5" s="383">
        <v>0.41200000000000003</v>
      </c>
      <c r="Q5" s="383">
        <v>0.47200000000000003</v>
      </c>
      <c r="R5" s="389" t="s">
        <v>227</v>
      </c>
      <c r="S5" s="223">
        <f>IF($S$2,IF(ISNUMBER(P5),P5,#NUM!), IFERROR(AVERAGE(P5:Q5),#NUM!))</f>
        <v>0.44200000000000006</v>
      </c>
      <c r="T5" s="222">
        <f>Q5-P5</f>
        <v>0.06</v>
      </c>
      <c r="U5" s="265"/>
      <c r="V5" s="104">
        <v>0.76500000000000001</v>
      </c>
      <c r="W5" s="265"/>
      <c r="X5" s="223">
        <f t="array" ref="X5:X8">QuoteLive</f>
        <v>0.44200000000000006</v>
      </c>
      <c r="Y5" s="96">
        <f>_xll.qlSimpleQuoteSetValue(F5,X5,Trigger)</f>
        <v>0</v>
      </c>
      <c r="Z5" s="205"/>
    </row>
    <row r="6" spans="1:26" ht="11.25" x14ac:dyDescent="0.2">
      <c r="A6" s="264"/>
      <c r="B6" s="52">
        <v>2</v>
      </c>
      <c r="C6" s="91" t="b">
        <v>0</v>
      </c>
      <c r="D6" s="52" t="str">
        <v>U6</v>
      </c>
      <c r="E6" s="186" t="str">
        <f>Currency&amp;$D$3&amp;$E$3&amp;$D6&amp;QuoteSuffix</f>
        <v>GBPIMMFRA6MU6_Quote</v>
      </c>
      <c r="F6" s="176" t="str">
        <f>_xll.qlSimpleQuote(E6,,PriceTickValue,Permanent,Trigger,ObjectOverwrite)</f>
        <v>GBPIMMFRA6MU6_Quote#0001</v>
      </c>
      <c r="G6" s="232" t="str">
        <f>_xll.ohRangeRetrieveError(F6)</f>
        <v/>
      </c>
      <c r="H6" s="205"/>
      <c r="J6" s="264"/>
      <c r="K6" s="98">
        <v>2</v>
      </c>
      <c r="L6" s="98" t="b">
        <v>0</v>
      </c>
      <c r="M6" s="99" t="str">
        <v>V6</v>
      </c>
      <c r="N6" s="100">
        <v>42662</v>
      </c>
      <c r="O6" s="99" t="str">
        <v>GBP6F2=ICAP</v>
      </c>
      <c r="P6" s="384">
        <v>0.35299999999999998</v>
      </c>
      <c r="Q6" s="384">
        <v>0.41300000000000003</v>
      </c>
      <c r="R6" s="390" t="s">
        <v>228</v>
      </c>
      <c r="S6" s="222">
        <f t="shared" ref="S6:S8" si="0">IF($S$2,IF(ISNUMBER(P6),P6,#NUM!), IFERROR(AVERAGE(P6:Q6),#NUM!))</f>
        <v>0.38300000000000001</v>
      </c>
      <c r="T6" s="222">
        <f t="shared" ref="T6:T8" si="1">Q6-P6</f>
        <v>6.0000000000000053E-2</v>
      </c>
      <c r="U6" s="265"/>
      <c r="V6" s="105">
        <v>0.81</v>
      </c>
      <c r="W6" s="265"/>
      <c r="X6" s="222">
        <v>0.38300000000000001</v>
      </c>
      <c r="Y6" s="99">
        <f>_xll.qlSimpleQuoteSetValue(F6,X6,Trigger)</f>
        <v>0</v>
      </c>
      <c r="Z6" s="205"/>
    </row>
    <row r="7" spans="1:26" ht="11.25" x14ac:dyDescent="0.2">
      <c r="A7" s="264"/>
      <c r="B7" s="52">
        <v>3</v>
      </c>
      <c r="C7" s="91" t="b">
        <v>0</v>
      </c>
      <c r="D7" s="52" t="str">
        <v>V6</v>
      </c>
      <c r="E7" s="186" t="str">
        <f>Currency&amp;$D$3&amp;$E$3&amp;$D7&amp;QuoteSuffix</f>
        <v>GBPIMMFRA6MV6_Quote</v>
      </c>
      <c r="F7" s="176" t="str">
        <f>_xll.qlSimpleQuote(E7,,PriceTickValue,Permanent,Trigger,ObjectOverwrite)</f>
        <v>GBPIMMFRA6MV6_Quote#0001</v>
      </c>
      <c r="G7" s="232" t="str">
        <f>_xll.ohRangeRetrieveError(F7)</f>
        <v/>
      </c>
      <c r="H7" s="205"/>
      <c r="J7" s="264"/>
      <c r="K7" s="98">
        <v>3</v>
      </c>
      <c r="L7" s="98" t="b">
        <v>0</v>
      </c>
      <c r="M7" s="99" t="str">
        <v>X6</v>
      </c>
      <c r="N7" s="100">
        <v>42690</v>
      </c>
      <c r="O7" s="99" t="str">
        <v>GBP6F3=ICAP</v>
      </c>
      <c r="P7" s="384">
        <v>0.34</v>
      </c>
      <c r="Q7" s="384">
        <v>0.4</v>
      </c>
      <c r="R7" s="390" t="s">
        <v>229</v>
      </c>
      <c r="S7" s="222">
        <f t="shared" si="0"/>
        <v>0.37</v>
      </c>
      <c r="T7" s="222">
        <f t="shared" si="1"/>
        <v>0.06</v>
      </c>
      <c r="U7" s="265"/>
      <c r="V7" s="105">
        <v>0.875</v>
      </c>
      <c r="W7" s="265"/>
      <c r="X7" s="222">
        <v>0.37</v>
      </c>
      <c r="Y7" s="99">
        <f>_xll.qlSimpleQuoteSetValue(F7,X7,Trigger)</f>
        <v>0</v>
      </c>
      <c r="Z7" s="205"/>
    </row>
    <row r="8" spans="1:26" ht="11.25" x14ac:dyDescent="0.2">
      <c r="A8" s="264"/>
      <c r="B8" s="54">
        <v>4</v>
      </c>
      <c r="C8" s="92" t="b">
        <v>0</v>
      </c>
      <c r="D8" s="54" t="str">
        <v>X6</v>
      </c>
      <c r="E8" s="187" t="str">
        <f>Currency&amp;$D$3&amp;$E$3&amp;$D8&amp;QuoteSuffix</f>
        <v>GBPIMMFRA6MX6_Quote</v>
      </c>
      <c r="F8" s="177" t="str">
        <f>_xll.qlSimpleQuote(E8,,PriceTickValue,Permanent,Trigger,ObjectOverwrite)</f>
        <v>GBPIMMFRA6MX6_Quote#0001</v>
      </c>
      <c r="G8" s="233" t="str">
        <f>_xll.ohRangeRetrieveError(F8)</f>
        <v/>
      </c>
      <c r="H8" s="205"/>
      <c r="J8" s="264"/>
      <c r="K8" s="101">
        <v>4</v>
      </c>
      <c r="L8" s="101" t="b">
        <v>0</v>
      </c>
      <c r="M8" s="102" t="str">
        <v>Z6</v>
      </c>
      <c r="N8" s="103">
        <v>42725</v>
      </c>
      <c r="O8" s="102" t="str">
        <v>GBP6F4=ICAP</v>
      </c>
      <c r="P8" s="385">
        <v>0.33200000000000002</v>
      </c>
      <c r="Q8" s="385">
        <v>0.39200000000000002</v>
      </c>
      <c r="R8" s="391" t="s">
        <v>230</v>
      </c>
      <c r="S8" s="224">
        <f t="shared" si="0"/>
        <v>0.36199999999999999</v>
      </c>
      <c r="T8" s="224">
        <f t="shared" si="1"/>
        <v>0.06</v>
      </c>
      <c r="U8" s="265"/>
      <c r="V8" s="106">
        <v>0.97499999999999987</v>
      </c>
      <c r="W8" s="265"/>
      <c r="X8" s="224">
        <v>0.36199999999999999</v>
      </c>
      <c r="Y8" s="102">
        <f>_xll.qlSimpleQuoteSetValue(F8,X8,Trigger)</f>
        <v>-1.0000000000000009E-3</v>
      </c>
      <c r="Z8" s="205"/>
    </row>
    <row r="9" spans="1:26" ht="11.25"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O4" sqref="O4"/>
    </sheetView>
  </sheetViews>
  <sheetFormatPr defaultColWidth="9.125" defaultRowHeight="11.25" customHeight="1" outlineLevelCol="1" x14ac:dyDescent="0.2"/>
  <cols>
    <col min="1" max="1" width="2.75" style="2" hidden="1" customWidth="1" outlineLevel="1"/>
    <col min="2" max="2" width="6" style="2" hidden="1" customWidth="1" outlineLevel="1"/>
    <col min="3" max="4" width="4" style="2" hidden="1" customWidth="1" outlineLevel="1"/>
    <col min="5" max="5" width="16.125" style="2" hidden="1" customWidth="1" outlineLevel="1"/>
    <col min="6" max="6" width="21.375" style="148" hidden="1" customWidth="1" outlineLevel="1"/>
    <col min="7" max="7" width="25.75" style="2" hidden="1" customWidth="1" outlineLevel="1"/>
    <col min="8" max="8" width="2.75" style="2" hidden="1" customWidth="1" outlineLevel="1"/>
    <col min="9" max="9" width="2.75" style="2" customWidth="1" collapsed="1"/>
    <col min="10" max="10" width="2.75" style="2" customWidth="1"/>
    <col min="11" max="11" width="4.25" style="2" customWidth="1"/>
    <col min="12" max="12" width="4.25" style="229" customWidth="1"/>
    <col min="13" max="13" width="4.25" style="2" customWidth="1"/>
    <col min="14" max="14" width="14.75" style="2" customWidth="1"/>
    <col min="15" max="15" width="18.75" style="2" customWidth="1"/>
    <col min="16" max="19" width="10.75" style="2" customWidth="1"/>
    <col min="20" max="20" width="2.75" style="2" customWidth="1"/>
    <col min="21" max="21" width="10.75" style="2" customWidth="1"/>
    <col min="22" max="22" width="2.75" style="2" customWidth="1"/>
    <col min="23" max="24" width="10.75" style="2" customWidth="1"/>
    <col min="25" max="25" width="2.75" style="2" customWidth="1"/>
    <col min="26" max="16384" width="9.125" style="2"/>
  </cols>
  <sheetData>
    <row r="1" spans="1:25"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163"/>
      <c r="G2" s="163"/>
      <c r="H2" s="201"/>
      <c r="J2" s="204"/>
      <c r="K2" s="162"/>
      <c r="L2" s="162"/>
      <c r="M2" s="162"/>
      <c r="N2" s="162"/>
      <c r="O2" s="249" t="str">
        <f>VLOOKUP(J1,AreaTable,2,FALSE)</f>
        <v>ICAP</v>
      </c>
      <c r="P2" s="162"/>
      <c r="Q2" s="178" t="s">
        <v>221</v>
      </c>
      <c r="R2" s="111" t="b">
        <f t="array" ref="R2">AND(_xll.ohFilter($Q$5:$Q$40,ISNUMBER($Q$5:$Q$40))=0)</f>
        <v>0</v>
      </c>
      <c r="S2" s="162"/>
      <c r="T2" s="165"/>
      <c r="U2" s="165"/>
      <c r="V2" s="165"/>
      <c r="W2" s="165"/>
      <c r="X2" s="184">
        <f>_xll.ohTrigger(X5:X40)</f>
        <v>232</v>
      </c>
      <c r="Y2" s="205"/>
    </row>
    <row r="3" spans="1:25"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row>
    <row r="4" spans="1:25" ht="21.1" customHeight="1" x14ac:dyDescent="0.2">
      <c r="A4" s="204"/>
      <c r="B4" s="200" t="s">
        <v>20</v>
      </c>
      <c r="C4" s="263"/>
      <c r="D4" s="263"/>
      <c r="E4" s="200" t="s">
        <v>140</v>
      </c>
      <c r="F4" s="200" t="s">
        <v>156</v>
      </c>
      <c r="G4" s="200" t="s">
        <v>155</v>
      </c>
      <c r="H4" s="205"/>
      <c r="J4" s="167"/>
      <c r="K4" s="249"/>
      <c r="L4" s="249"/>
      <c r="M4" s="249"/>
      <c r="N4" s="211" t="s">
        <v>124</v>
      </c>
      <c r="O4" s="212" t="str">
        <f>_xll.RData(O5:O40,P4:Q4,,ReutersRtMode,,P5)</f>
        <v>Updated at 14:53:12</v>
      </c>
      <c r="P4" s="213" t="s">
        <v>99</v>
      </c>
      <c r="Q4" s="213" t="s">
        <v>78</v>
      </c>
      <c r="R4" s="214" t="s">
        <v>170</v>
      </c>
      <c r="S4" s="173" t="s">
        <v>153</v>
      </c>
      <c r="T4" s="165"/>
      <c r="U4" s="172" t="s">
        <v>96</v>
      </c>
      <c r="V4" s="165"/>
      <c r="W4" s="181" t="s">
        <v>95</v>
      </c>
      <c r="X4" s="181" t="s">
        <v>94</v>
      </c>
      <c r="Y4" s="168"/>
    </row>
    <row r="5" spans="1:25" ht="11.25" customHeight="1" x14ac:dyDescent="0.2">
      <c r="A5" s="264"/>
      <c r="B5" s="89" t="str">
        <f>K5</f>
        <v>SW</v>
      </c>
      <c r="C5" s="90" t="s">
        <v>70</v>
      </c>
      <c r="D5" s="89"/>
      <c r="E5" s="185" t="str">
        <f t="shared" ref="E5:E40" si="0">Currency&amp;$B5&amp;$C5&amp;QuoteSuffix</f>
        <v>GBPSWOIS_Quote</v>
      </c>
      <c r="F5" s="175" t="str">
        <f>_xll.qlSimpleQuote(E5,,RateTickValue,Permanent,Trigger,ObjectOverwrite)</f>
        <v>GBPSWOIS_Quote#0001</v>
      </c>
      <c r="G5" s="231" t="str">
        <f>_xll.ohRangeRetrieveError(F5)</f>
        <v/>
      </c>
      <c r="H5" s="205"/>
      <c r="J5" s="167"/>
      <c r="K5" s="215" t="s">
        <v>19</v>
      </c>
      <c r="L5" s="215" t="s">
        <v>70</v>
      </c>
      <c r="M5" s="215"/>
      <c r="N5" s="216" t="str">
        <f t="shared" ref="N5:N40" si="1">Currency&amp;$K5&amp;L5</f>
        <v>GBPSWOIS</v>
      </c>
      <c r="O5" s="216" t="str">
        <f t="shared" ref="O5:O40" si="2">N5&amp;"="&amp;VLOOKUP(Contributor,ContributorTable,2,FALSE)</f>
        <v>GBPSWOIS=ICAP</v>
      </c>
      <c r="P5" s="383">
        <v>0.18100000000000002</v>
      </c>
      <c r="Q5" s="383">
        <v>0.24100000000000002</v>
      </c>
      <c r="R5" s="169">
        <f>IF($R$2,IF(ISNUMBER(P5),P5,#NUM!), IFERROR(AVERAGE(P5:Q5),#NUM!))</f>
        <v>0.21100000000000002</v>
      </c>
      <c r="S5" s="170">
        <f t="shared" ref="S5:S40" si="3">(R5-P5)*2</f>
        <v>0.06</v>
      </c>
      <c r="T5" s="226"/>
      <c r="U5" s="227">
        <v>0.46124999999999999</v>
      </c>
      <c r="V5" s="226"/>
      <c r="W5" s="169">
        <f t="array" ref="W5:W40">QuoteLive</f>
        <v>0.21100000000000002</v>
      </c>
      <c r="X5" s="220">
        <f>_xll.qlSimpleQuoteSetValue(F5,W5/100,Trigger)</f>
        <v>0</v>
      </c>
      <c r="Y5" s="168"/>
    </row>
    <row r="6" spans="1:25" ht="11.25" customHeight="1" x14ac:dyDescent="0.2">
      <c r="A6" s="264"/>
      <c r="B6" s="52" t="str">
        <f t="shared" ref="B6:B40" si="4">K6</f>
        <v>2W</v>
      </c>
      <c r="C6" s="91" t="s">
        <v>70</v>
      </c>
      <c r="D6" s="52"/>
      <c r="E6" s="186" t="str">
        <f t="shared" si="0"/>
        <v>GBP2WOIS_Quote</v>
      </c>
      <c r="F6" s="176" t="str">
        <f>_xll.qlSimpleQuote(E6,,RateTickValue,Permanent,Trigger,ObjectOverwrite)</f>
        <v>GBP2WOIS_Quote#0001</v>
      </c>
      <c r="G6" s="232" t="str">
        <f>_xll.ohRangeRetrieveError(F6)</f>
        <v/>
      </c>
      <c r="H6" s="205"/>
      <c r="J6" s="167"/>
      <c r="K6" s="217" t="s">
        <v>18</v>
      </c>
      <c r="L6" s="217" t="s">
        <v>70</v>
      </c>
      <c r="M6" s="217"/>
      <c r="N6" s="218" t="str">
        <f t="shared" si="1"/>
        <v>GBP2WOIS</v>
      </c>
      <c r="O6" s="218" t="str">
        <f t="shared" si="2"/>
        <v>GBP2WOIS=ICAP</v>
      </c>
      <c r="P6" s="384">
        <v>0.191</v>
      </c>
      <c r="Q6" s="384">
        <v>0.23100000000000001</v>
      </c>
      <c r="R6" s="170">
        <f t="shared" ref="R6:R40" si="5">IF($R$2,IF(ISNUMBER(P6),P6,#NUM!), IFERROR(AVERAGE(P6:Q6),#NUM!))</f>
        <v>0.21100000000000002</v>
      </c>
      <c r="S6" s="170">
        <f t="shared" si="3"/>
        <v>4.0000000000000036E-2</v>
      </c>
      <c r="T6" s="226"/>
      <c r="U6" s="228">
        <v>0.46250000000000002</v>
      </c>
      <c r="V6" s="226"/>
      <c r="W6" s="170">
        <v>0.21100000000000002</v>
      </c>
      <c r="X6" s="221">
        <f>_xll.qlSimpleQuoteSetValue(F6,W6/100,Trigger)</f>
        <v>0</v>
      </c>
      <c r="Y6" s="168"/>
    </row>
    <row r="7" spans="1:25" ht="11.25" customHeight="1" x14ac:dyDescent="0.2">
      <c r="A7" s="264"/>
      <c r="B7" s="52" t="str">
        <f t="shared" si="4"/>
        <v>3W</v>
      </c>
      <c r="C7" s="91" t="s">
        <v>70</v>
      </c>
      <c r="D7" s="52"/>
      <c r="E7" s="186" t="str">
        <f t="shared" si="0"/>
        <v>GBP3WOIS_Quote</v>
      </c>
      <c r="F7" s="176" t="str">
        <f>_xll.qlSimpleQuote(E7,,RateTickValue,Permanent,Trigger,ObjectOverwrite)</f>
        <v>GBP3WOIS_Quote#0001</v>
      </c>
      <c r="G7" s="232" t="str">
        <f>_xll.ohRangeRetrieveError(F7)</f>
        <v/>
      </c>
      <c r="H7" s="205"/>
      <c r="J7" s="167"/>
      <c r="K7" s="217" t="s">
        <v>17</v>
      </c>
      <c r="L7" s="217" t="s">
        <v>70</v>
      </c>
      <c r="M7" s="217"/>
      <c r="N7" s="218" t="str">
        <f t="shared" si="1"/>
        <v>GBP3WOIS</v>
      </c>
      <c r="O7" s="218" t="str">
        <f t="shared" si="2"/>
        <v>GBP3WOIS=ICAP</v>
      </c>
      <c r="P7" s="384" t="s">
        <v>222</v>
      </c>
      <c r="Q7" s="384" t="s">
        <v>222</v>
      </c>
      <c r="R7" s="170" t="e">
        <f t="shared" si="5"/>
        <v>#NUM!</v>
      </c>
      <c r="S7" s="170" t="e">
        <f t="shared" si="3"/>
        <v>#NUM!</v>
      </c>
      <c r="T7" s="226"/>
      <c r="U7" s="228" t="e">
        <v>#NUM!</v>
      </c>
      <c r="V7" s="226"/>
      <c r="W7" s="170" t="e">
        <v>#NUM!</v>
      </c>
      <c r="X7" s="221">
        <f>_xll.qlSimpleQuoteSetValue(F7,W7/100,Trigger)</f>
        <v>0</v>
      </c>
      <c r="Y7" s="168"/>
    </row>
    <row r="8" spans="1:25" ht="11.25" customHeight="1" x14ac:dyDescent="0.2">
      <c r="A8" s="167"/>
      <c r="B8" s="52" t="str">
        <f t="shared" si="4"/>
        <v>1M</v>
      </c>
      <c r="C8" s="91" t="s">
        <v>70</v>
      </c>
      <c r="D8" s="52"/>
      <c r="E8" s="186" t="str">
        <f t="shared" si="0"/>
        <v>GBP1MOIS_Quote</v>
      </c>
      <c r="F8" s="176" t="str">
        <f>_xll.qlSimpleQuote(E8,,RateTickValue,Permanent,Trigger,ObjectOverwrite)</f>
        <v>GBP1MOIS_Quote#0001</v>
      </c>
      <c r="G8" s="232" t="str">
        <f>_xll.ohRangeRetrieveError(F8)</f>
        <v/>
      </c>
      <c r="H8" s="205"/>
      <c r="J8" s="167"/>
      <c r="K8" s="217" t="s">
        <v>16</v>
      </c>
      <c r="L8" s="217" t="s">
        <v>70</v>
      </c>
      <c r="M8" s="217"/>
      <c r="N8" s="218" t="str">
        <f t="shared" si="1"/>
        <v>GBP1MOIS</v>
      </c>
      <c r="O8" s="218" t="str">
        <f t="shared" si="2"/>
        <v>GBP1MOIS=ICAP</v>
      </c>
      <c r="P8" s="384">
        <v>0.191</v>
      </c>
      <c r="Q8" s="384">
        <v>0.23100000000000001</v>
      </c>
      <c r="R8" s="170">
        <f t="shared" si="5"/>
        <v>0.21100000000000002</v>
      </c>
      <c r="S8" s="170">
        <f t="shared" si="3"/>
        <v>4.0000000000000036E-2</v>
      </c>
      <c r="T8" s="226"/>
      <c r="U8" s="228">
        <v>0.46250000000000002</v>
      </c>
      <c r="V8" s="226"/>
      <c r="W8" s="170">
        <v>0.21100000000000002</v>
      </c>
      <c r="X8" s="221">
        <f>_xll.qlSimpleQuoteSetValue(F8,W8/100,Trigger)</f>
        <v>0</v>
      </c>
      <c r="Y8" s="168"/>
    </row>
    <row r="9" spans="1:25" ht="11.25" customHeight="1" x14ac:dyDescent="0.2">
      <c r="A9" s="167"/>
      <c r="B9" s="52" t="str">
        <f t="shared" si="4"/>
        <v>2M</v>
      </c>
      <c r="C9" s="91" t="s">
        <v>70</v>
      </c>
      <c r="D9" s="52"/>
      <c r="E9" s="186" t="str">
        <f t="shared" si="0"/>
        <v>GBP2MOIS_Quote</v>
      </c>
      <c r="F9" s="176" t="str">
        <f>_xll.qlSimpleQuote(E9,,RateTickValue,Permanent,Trigger,ObjectOverwrite)</f>
        <v>GBP2MOIS_Quote#0001</v>
      </c>
      <c r="G9" s="232" t="str">
        <f>_xll.ohRangeRetrieveError(F9)</f>
        <v/>
      </c>
      <c r="H9" s="205"/>
      <c r="J9" s="167"/>
      <c r="K9" s="217" t="s">
        <v>15</v>
      </c>
      <c r="L9" s="217" t="s">
        <v>70</v>
      </c>
      <c r="M9" s="217"/>
      <c r="N9" s="218" t="str">
        <f t="shared" si="1"/>
        <v>GBP2MOIS</v>
      </c>
      <c r="O9" s="218" t="str">
        <f t="shared" si="2"/>
        <v>GBP2MOIS=ICAP</v>
      </c>
      <c r="P9" s="384">
        <v>0.18200000000000002</v>
      </c>
      <c r="Q9" s="384">
        <v>0.22200000000000003</v>
      </c>
      <c r="R9" s="170">
        <f t="shared" si="5"/>
        <v>0.20200000000000001</v>
      </c>
      <c r="S9" s="170">
        <f t="shared" si="3"/>
        <v>3.999999999999998E-2</v>
      </c>
      <c r="T9" s="226"/>
      <c r="U9" s="228">
        <v>0.46250000000000002</v>
      </c>
      <c r="V9" s="226"/>
      <c r="W9" s="170">
        <v>0.20200000000000001</v>
      </c>
      <c r="X9" s="221">
        <f>_xll.qlSimpleQuoteSetValue(F9,W9/100,Trigger)</f>
        <v>0</v>
      </c>
      <c r="Y9" s="168"/>
    </row>
    <row r="10" spans="1:25" ht="11.25" customHeight="1" x14ac:dyDescent="0.2">
      <c r="A10" s="167"/>
      <c r="B10" s="52" t="str">
        <f t="shared" si="4"/>
        <v>3M</v>
      </c>
      <c r="C10" s="91" t="s">
        <v>70</v>
      </c>
      <c r="D10" s="52"/>
      <c r="E10" s="186" t="str">
        <f t="shared" si="0"/>
        <v>GBP3MOIS_Quote</v>
      </c>
      <c r="F10" s="176" t="str">
        <f>_xll.qlSimpleQuote(E10,,RateTickValue,Permanent,Trigger,ObjectOverwrite)</f>
        <v>GBP3MOIS_Quote#0001</v>
      </c>
      <c r="G10" s="232" t="str">
        <f>_xll.ohRangeRetrieveError(F10)</f>
        <v/>
      </c>
      <c r="H10" s="205"/>
      <c r="J10" s="167"/>
      <c r="K10" s="217" t="s">
        <v>14</v>
      </c>
      <c r="L10" s="217" t="s">
        <v>70</v>
      </c>
      <c r="M10" s="217"/>
      <c r="N10" s="218" t="str">
        <f t="shared" si="1"/>
        <v>GBP3MOIS</v>
      </c>
      <c r="O10" s="218" t="str">
        <f t="shared" si="2"/>
        <v>GBP3MOIS=ICAP</v>
      </c>
      <c r="P10" s="384">
        <v>0.16900000000000001</v>
      </c>
      <c r="Q10" s="384">
        <v>0.20900000000000002</v>
      </c>
      <c r="R10" s="170">
        <f t="shared" si="5"/>
        <v>0.189</v>
      </c>
      <c r="S10" s="170">
        <f t="shared" si="3"/>
        <v>3.999999999999998E-2</v>
      </c>
      <c r="T10" s="226"/>
      <c r="U10" s="228">
        <v>0.46</v>
      </c>
      <c r="V10" s="226"/>
      <c r="W10" s="170">
        <v>0.189</v>
      </c>
      <c r="X10" s="221">
        <f>_xll.qlSimpleQuoteSetValue(F10,W10/100,Trigger)</f>
        <v>0</v>
      </c>
      <c r="Y10" s="168"/>
    </row>
    <row r="11" spans="1:25" ht="11.25" customHeight="1" x14ac:dyDescent="0.2">
      <c r="A11" s="167"/>
      <c r="B11" s="52" t="str">
        <f t="shared" si="4"/>
        <v>4M</v>
      </c>
      <c r="C11" s="91" t="s">
        <v>70</v>
      </c>
      <c r="D11" s="52"/>
      <c r="E11" s="186" t="str">
        <f t="shared" si="0"/>
        <v>GBP4MOIS_Quote</v>
      </c>
      <c r="F11" s="176" t="str">
        <f>_xll.qlSimpleQuote(E11,,RateTickValue,Permanent,Trigger,ObjectOverwrite)</f>
        <v>GBP4MOIS_Quote#0001</v>
      </c>
      <c r="G11" s="232" t="str">
        <f>_xll.ohRangeRetrieveError(F11)</f>
        <v/>
      </c>
      <c r="H11" s="205"/>
      <c r="J11" s="167"/>
      <c r="K11" s="217" t="s">
        <v>13</v>
      </c>
      <c r="L11" s="217" t="s">
        <v>70</v>
      </c>
      <c r="M11" s="217"/>
      <c r="N11" s="218" t="str">
        <f t="shared" si="1"/>
        <v>GBP4MOIS</v>
      </c>
      <c r="O11" s="218" t="str">
        <f t="shared" si="2"/>
        <v>GBP4MOIS=ICAP</v>
      </c>
      <c r="P11" s="384">
        <v>0.14900000000000002</v>
      </c>
      <c r="Q11" s="384">
        <v>0.18900000000000003</v>
      </c>
      <c r="R11" s="170">
        <f t="shared" si="5"/>
        <v>0.16900000000000004</v>
      </c>
      <c r="S11" s="170">
        <f t="shared" si="3"/>
        <v>4.0000000000000036E-2</v>
      </c>
      <c r="T11" s="226"/>
      <c r="U11" s="228">
        <v>0.46250000000000002</v>
      </c>
      <c r="V11" s="226"/>
      <c r="W11" s="170">
        <v>0.16900000000000004</v>
      </c>
      <c r="X11" s="221">
        <f>_xll.qlSimpleQuoteSetValue(F11,W11/100,Trigger)</f>
        <v>0</v>
      </c>
      <c r="Y11" s="168"/>
    </row>
    <row r="12" spans="1:25" ht="11.25" customHeight="1" x14ac:dyDescent="0.2">
      <c r="A12" s="167"/>
      <c r="B12" s="52" t="str">
        <f t="shared" si="4"/>
        <v>5M</v>
      </c>
      <c r="C12" s="91" t="s">
        <v>70</v>
      </c>
      <c r="D12" s="52"/>
      <c r="E12" s="186" t="str">
        <f t="shared" si="0"/>
        <v>GBP5MOIS_Quote</v>
      </c>
      <c r="F12" s="176" t="str">
        <f>_xll.qlSimpleQuote(E12,,RateTickValue,Permanent,Trigger,ObjectOverwrite)</f>
        <v>GBP5MOIS_Quote#0001</v>
      </c>
      <c r="G12" s="232" t="str">
        <f>_xll.ohRangeRetrieveError(F12)</f>
        <v/>
      </c>
      <c r="H12" s="205"/>
      <c r="J12" s="167"/>
      <c r="K12" s="217" t="s">
        <v>12</v>
      </c>
      <c r="L12" s="217" t="s">
        <v>70</v>
      </c>
      <c r="M12" s="217"/>
      <c r="N12" s="218" t="str">
        <f t="shared" si="1"/>
        <v>GBP5MOIS</v>
      </c>
      <c r="O12" s="218" t="str">
        <f t="shared" si="2"/>
        <v>GBP5MOIS=ICAP</v>
      </c>
      <c r="P12" s="384">
        <v>0.13400000000000001</v>
      </c>
      <c r="Q12" s="384">
        <v>0.17400000000000002</v>
      </c>
      <c r="R12" s="170">
        <f t="shared" si="5"/>
        <v>0.15400000000000003</v>
      </c>
      <c r="S12" s="170">
        <f t="shared" si="3"/>
        <v>4.0000000000000036E-2</v>
      </c>
      <c r="T12" s="226"/>
      <c r="U12" s="228">
        <v>0.46875</v>
      </c>
      <c r="V12" s="226"/>
      <c r="W12" s="170">
        <v>0.15400000000000003</v>
      </c>
      <c r="X12" s="221">
        <f>_xll.qlSimpleQuoteSetValue(F12,W12/100,Trigger)</f>
        <v>0</v>
      </c>
      <c r="Y12" s="168"/>
    </row>
    <row r="13" spans="1:25" ht="11.25" customHeight="1" x14ac:dyDescent="0.2">
      <c r="A13" s="167"/>
      <c r="B13" s="52" t="str">
        <f t="shared" si="4"/>
        <v>6M</v>
      </c>
      <c r="C13" s="91" t="s">
        <v>70</v>
      </c>
      <c r="D13" s="52"/>
      <c r="E13" s="186" t="str">
        <f t="shared" si="0"/>
        <v>GBP6MOIS_Quote</v>
      </c>
      <c r="F13" s="176" t="str">
        <f>_xll.qlSimpleQuote(E13,,RateTickValue,Permanent,Trigger,ObjectOverwrite)</f>
        <v>GBP6MOIS_Quote#0001</v>
      </c>
      <c r="G13" s="232" t="str">
        <f>_xll.ohRangeRetrieveError(F13)</f>
        <v/>
      </c>
      <c r="H13" s="205"/>
      <c r="J13" s="167"/>
      <c r="K13" s="217" t="s">
        <v>11</v>
      </c>
      <c r="L13" s="217" t="s">
        <v>70</v>
      </c>
      <c r="M13" s="217"/>
      <c r="N13" s="218" t="str">
        <f t="shared" si="1"/>
        <v>GBP6MOIS</v>
      </c>
      <c r="O13" s="218" t="str">
        <f t="shared" si="2"/>
        <v>GBP6MOIS=ICAP</v>
      </c>
      <c r="P13" s="384">
        <v>0.125</v>
      </c>
      <c r="Q13" s="384">
        <v>0.16500000000000001</v>
      </c>
      <c r="R13" s="170">
        <f t="shared" si="5"/>
        <v>0.14500000000000002</v>
      </c>
      <c r="S13" s="170">
        <f t="shared" si="3"/>
        <v>4.0000000000000036E-2</v>
      </c>
      <c r="T13" s="226"/>
      <c r="U13" s="228">
        <v>0.47375</v>
      </c>
      <c r="V13" s="226"/>
      <c r="W13" s="170">
        <v>0.14500000000000002</v>
      </c>
      <c r="X13" s="221">
        <f>_xll.qlSimpleQuoteSetValue(F13,W13/100,Trigger)</f>
        <v>0</v>
      </c>
      <c r="Y13" s="168"/>
    </row>
    <row r="14" spans="1:25" ht="11.25" customHeight="1" x14ac:dyDescent="0.2">
      <c r="A14" s="167"/>
      <c r="B14" s="52" t="str">
        <f t="shared" si="4"/>
        <v>7M</v>
      </c>
      <c r="C14" s="91" t="s">
        <v>70</v>
      </c>
      <c r="D14" s="52"/>
      <c r="E14" s="186" t="str">
        <f t="shared" si="0"/>
        <v>GBP7MOIS_Quote</v>
      </c>
      <c r="F14" s="176" t="str">
        <f>_xll.qlSimpleQuote(E14,,RateTickValue,Permanent,Trigger,ObjectOverwrite)</f>
        <v>GBP7MOIS_Quote#0001</v>
      </c>
      <c r="G14" s="232" t="str">
        <f>_xll.ohRangeRetrieveError(F14)</f>
        <v/>
      </c>
      <c r="H14" s="205"/>
      <c r="J14" s="167"/>
      <c r="K14" s="217" t="s">
        <v>10</v>
      </c>
      <c r="L14" s="217" t="s">
        <v>70</v>
      </c>
      <c r="M14" s="217"/>
      <c r="N14" s="218" t="str">
        <f t="shared" si="1"/>
        <v>GBP7MOIS</v>
      </c>
      <c r="O14" s="218" t="str">
        <f t="shared" si="2"/>
        <v>GBP7MOIS=ICAP</v>
      </c>
      <c r="P14" s="384">
        <v>0.11800000000000001</v>
      </c>
      <c r="Q14" s="384">
        <v>0.158</v>
      </c>
      <c r="R14" s="170">
        <f t="shared" si="5"/>
        <v>0.13800000000000001</v>
      </c>
      <c r="S14" s="170">
        <f t="shared" si="3"/>
        <v>4.0000000000000008E-2</v>
      </c>
      <c r="T14" s="226"/>
      <c r="U14" s="228">
        <v>0.47749999999999998</v>
      </c>
      <c r="V14" s="226"/>
      <c r="W14" s="170">
        <v>0.13800000000000001</v>
      </c>
      <c r="X14" s="221">
        <f>_xll.qlSimpleQuoteSetValue(F14,W14/100,Trigger)</f>
        <v>0</v>
      </c>
      <c r="Y14" s="168"/>
    </row>
    <row r="15" spans="1:25" ht="11.25" customHeight="1" x14ac:dyDescent="0.2">
      <c r="A15" s="167"/>
      <c r="B15" s="52" t="str">
        <f t="shared" si="4"/>
        <v>8M</v>
      </c>
      <c r="C15" s="91" t="s">
        <v>70</v>
      </c>
      <c r="D15" s="52"/>
      <c r="E15" s="186" t="str">
        <f t="shared" si="0"/>
        <v>GBP8MOIS_Quote</v>
      </c>
      <c r="F15" s="176" t="str">
        <f>_xll.qlSimpleQuote(E15,,RateTickValue,Permanent,Trigger,ObjectOverwrite)</f>
        <v>GBP8MOIS_Quote#0001</v>
      </c>
      <c r="G15" s="232" t="str">
        <f>_xll.ohRangeRetrieveError(F15)</f>
        <v/>
      </c>
      <c r="H15" s="205"/>
      <c r="J15" s="167"/>
      <c r="K15" s="217" t="s">
        <v>9</v>
      </c>
      <c r="L15" s="217" t="s">
        <v>70</v>
      </c>
      <c r="M15" s="217"/>
      <c r="N15" s="218" t="str">
        <f t="shared" si="1"/>
        <v>GBP8MOIS</v>
      </c>
      <c r="O15" s="218" t="str">
        <f t="shared" si="2"/>
        <v>GBP8MOIS=ICAP</v>
      </c>
      <c r="P15" s="384">
        <v>0.11000000000000001</v>
      </c>
      <c r="Q15" s="384">
        <v>0.15000000000000002</v>
      </c>
      <c r="R15" s="170">
        <f t="shared" si="5"/>
        <v>0.13</v>
      </c>
      <c r="S15" s="170">
        <f t="shared" si="3"/>
        <v>3.999999999999998E-2</v>
      </c>
      <c r="T15" s="226"/>
      <c r="U15" s="228">
        <v>0.48499999999999999</v>
      </c>
      <c r="V15" s="226"/>
      <c r="W15" s="170">
        <v>0.13</v>
      </c>
      <c r="X15" s="221">
        <f>_xll.qlSimpleQuoteSetValue(F15,W15/100,Trigger)</f>
        <v>0</v>
      </c>
      <c r="Y15" s="168"/>
    </row>
    <row r="16" spans="1:25" ht="11.25" customHeight="1" x14ac:dyDescent="0.2">
      <c r="A16" s="167"/>
      <c r="B16" s="52" t="str">
        <f t="shared" si="4"/>
        <v>9M</v>
      </c>
      <c r="C16" s="91" t="s">
        <v>70</v>
      </c>
      <c r="D16" s="52"/>
      <c r="E16" s="186" t="str">
        <f t="shared" si="0"/>
        <v>GBP9MOIS_Quote</v>
      </c>
      <c r="F16" s="176" t="str">
        <f>_xll.qlSimpleQuote(E16,,RateTickValue,Permanent,Trigger,ObjectOverwrite)</f>
        <v>GBP9MOIS_Quote#0001</v>
      </c>
      <c r="G16" s="232" t="str">
        <f>_xll.ohRangeRetrieveError(F16)</f>
        <v/>
      </c>
      <c r="H16" s="205"/>
      <c r="J16" s="167"/>
      <c r="K16" s="217" t="s">
        <v>8</v>
      </c>
      <c r="L16" s="217" t="s">
        <v>70</v>
      </c>
      <c r="M16" s="217"/>
      <c r="N16" s="218" t="str">
        <f t="shared" si="1"/>
        <v>GBP9MOIS</v>
      </c>
      <c r="O16" s="218" t="str">
        <f t="shared" si="2"/>
        <v>GBP9MOIS=ICAP</v>
      </c>
      <c r="P16" s="384">
        <v>0.10600000000000001</v>
      </c>
      <c r="Q16" s="384">
        <v>0.14600000000000002</v>
      </c>
      <c r="R16" s="170">
        <f t="shared" si="5"/>
        <v>0.126</v>
      </c>
      <c r="S16" s="170">
        <f t="shared" si="3"/>
        <v>3.999999999999998E-2</v>
      </c>
      <c r="T16" s="226"/>
      <c r="U16" s="228">
        <v>0.49125000000000002</v>
      </c>
      <c r="V16" s="226"/>
      <c r="W16" s="170">
        <v>0.126</v>
      </c>
      <c r="X16" s="221">
        <f>_xll.qlSimpleQuoteSetValue(F16,W16/100,Trigger)</f>
        <v>0</v>
      </c>
      <c r="Y16" s="168"/>
    </row>
    <row r="17" spans="1:25" ht="11.25" customHeight="1" x14ac:dyDescent="0.2">
      <c r="A17" s="167"/>
      <c r="B17" s="52" t="str">
        <f t="shared" si="4"/>
        <v>10M</v>
      </c>
      <c r="C17" s="91" t="s">
        <v>70</v>
      </c>
      <c r="D17" s="52"/>
      <c r="E17" s="186" t="str">
        <f t="shared" si="0"/>
        <v>GBP10MOIS_Quote</v>
      </c>
      <c r="F17" s="176" t="str">
        <f>_xll.qlSimpleQuote(E17,,RateTickValue,Permanent,Trigger,ObjectOverwrite)</f>
        <v>GBP10MOIS_Quote#0001</v>
      </c>
      <c r="G17" s="232" t="str">
        <f>_xll.ohRangeRetrieveError(F17)</f>
        <v/>
      </c>
      <c r="H17" s="205"/>
      <c r="J17" s="167"/>
      <c r="K17" s="217" t="s">
        <v>7</v>
      </c>
      <c r="L17" s="217" t="s">
        <v>70</v>
      </c>
      <c r="M17" s="217"/>
      <c r="N17" s="218" t="str">
        <f t="shared" si="1"/>
        <v>GBP10MOIS</v>
      </c>
      <c r="O17" s="218" t="str">
        <f t="shared" si="2"/>
        <v>GBP10MOIS=ICAP</v>
      </c>
      <c r="P17" s="384">
        <v>0.10100000000000001</v>
      </c>
      <c r="Q17" s="384">
        <v>0.14100000000000001</v>
      </c>
      <c r="R17" s="170">
        <f t="shared" si="5"/>
        <v>0.12100000000000001</v>
      </c>
      <c r="S17" s="170">
        <f t="shared" si="3"/>
        <v>4.0000000000000008E-2</v>
      </c>
      <c r="T17" s="226"/>
      <c r="U17" s="228">
        <v>0.4975</v>
      </c>
      <c r="V17" s="226"/>
      <c r="W17" s="170">
        <v>0.12100000000000001</v>
      </c>
      <c r="X17" s="221">
        <f>_xll.qlSimpleQuoteSetValue(F17,W17/100,Trigger)</f>
        <v>0</v>
      </c>
      <c r="Y17" s="168"/>
    </row>
    <row r="18" spans="1:25" ht="11.25" customHeight="1" x14ac:dyDescent="0.2">
      <c r="A18" s="167"/>
      <c r="B18" s="52" t="str">
        <f t="shared" si="4"/>
        <v>11M</v>
      </c>
      <c r="C18" s="91" t="s">
        <v>70</v>
      </c>
      <c r="D18" s="52"/>
      <c r="E18" s="186" t="str">
        <f t="shared" si="0"/>
        <v>GBP11MOIS_Quote</v>
      </c>
      <c r="F18" s="176" t="str">
        <f>_xll.qlSimpleQuote(E18,,RateTickValue,Permanent,Trigger,ObjectOverwrite)</f>
        <v>GBP11MOIS_Quote#0001</v>
      </c>
      <c r="G18" s="232" t="str">
        <f>_xll.ohRangeRetrieveError(F18)</f>
        <v/>
      </c>
      <c r="H18" s="205"/>
      <c r="J18" s="167"/>
      <c r="K18" s="217" t="s">
        <v>6</v>
      </c>
      <c r="L18" s="217" t="s">
        <v>70</v>
      </c>
      <c r="M18" s="217"/>
      <c r="N18" s="218" t="str">
        <f t="shared" si="1"/>
        <v>GBP11MOIS</v>
      </c>
      <c r="O18" s="218" t="str">
        <f t="shared" si="2"/>
        <v>GBP11MOIS=ICAP</v>
      </c>
      <c r="P18" s="384">
        <v>9.7000000000000003E-2</v>
      </c>
      <c r="Q18" s="384">
        <v>0.13700000000000001</v>
      </c>
      <c r="R18" s="170">
        <f t="shared" si="5"/>
        <v>0.11700000000000001</v>
      </c>
      <c r="S18" s="170">
        <f t="shared" si="3"/>
        <v>4.0000000000000008E-2</v>
      </c>
      <c r="T18" s="226"/>
      <c r="U18" s="228">
        <v>0.50624999999999998</v>
      </c>
      <c r="V18" s="226"/>
      <c r="W18" s="170">
        <v>0.11700000000000001</v>
      </c>
      <c r="X18" s="221">
        <f>_xll.qlSimpleQuoteSetValue(F18,W18/100,Trigger)</f>
        <v>0</v>
      </c>
      <c r="Y18" s="168"/>
    </row>
    <row r="19" spans="1:25" ht="11.25" customHeight="1" x14ac:dyDescent="0.2">
      <c r="A19" s="167"/>
      <c r="B19" s="52" t="str">
        <f t="shared" si="4"/>
        <v>1Y</v>
      </c>
      <c r="C19" s="91" t="s">
        <v>70</v>
      </c>
      <c r="D19" s="52"/>
      <c r="E19" s="186" t="str">
        <f t="shared" si="0"/>
        <v>GBP1YOIS_Quote</v>
      </c>
      <c r="F19" s="176" t="str">
        <f>_xll.qlSimpleQuote(E19,,RateTickValue,Permanent,Trigger,ObjectOverwrite)</f>
        <v>GBP1YOIS_Quote#0001</v>
      </c>
      <c r="G19" s="232" t="str">
        <f>_xll.ohRangeRetrieveError(F19)</f>
        <v/>
      </c>
      <c r="H19" s="205"/>
      <c r="J19" s="167"/>
      <c r="K19" s="217" t="s">
        <v>5</v>
      </c>
      <c r="L19" s="217" t="s">
        <v>70</v>
      </c>
      <c r="M19" s="217"/>
      <c r="N19" s="218" t="str">
        <f t="shared" si="1"/>
        <v>GBP1YOIS</v>
      </c>
      <c r="O19" s="218" t="str">
        <f t="shared" si="2"/>
        <v>GBP1YOIS=ICAP</v>
      </c>
      <c r="P19" s="384">
        <v>9.4000000000000014E-2</v>
      </c>
      <c r="Q19" s="384">
        <v>0.13400000000000001</v>
      </c>
      <c r="R19" s="170">
        <f t="shared" si="5"/>
        <v>0.11400000000000002</v>
      </c>
      <c r="S19" s="170">
        <f t="shared" si="3"/>
        <v>4.0000000000000008E-2</v>
      </c>
      <c r="T19" s="226"/>
      <c r="U19" s="228">
        <v>0.5149999999999999</v>
      </c>
      <c r="V19" s="226"/>
      <c r="W19" s="170">
        <v>0.11400000000000002</v>
      </c>
      <c r="X19" s="221">
        <f>_xll.qlSimpleQuoteSetValue(F19,W19/100,Trigger)</f>
        <v>0</v>
      </c>
      <c r="Y19" s="168"/>
    </row>
    <row r="20" spans="1:25" ht="11.25" customHeight="1" x14ac:dyDescent="0.2">
      <c r="A20" s="167"/>
      <c r="B20" s="52" t="str">
        <f t="shared" si="4"/>
        <v>15M</v>
      </c>
      <c r="C20" s="91" t="s">
        <v>70</v>
      </c>
      <c r="D20" s="52"/>
      <c r="E20" s="186" t="str">
        <f t="shared" si="0"/>
        <v>GBP15MOIS_Quote</v>
      </c>
      <c r="F20" s="176" t="str">
        <f>_xll.qlSimpleQuote(E20,,RateTickValue,Permanent,Trigger,ObjectOverwrite)</f>
        <v>GBP15MOIS_Quote#0001</v>
      </c>
      <c r="G20" s="232" t="str">
        <f>_xll.ohRangeRetrieveError(F20)</f>
        <v/>
      </c>
      <c r="H20" s="205"/>
      <c r="J20" s="167"/>
      <c r="K20" s="217" t="s">
        <v>60</v>
      </c>
      <c r="L20" s="217" t="s">
        <v>70</v>
      </c>
      <c r="M20" s="217"/>
      <c r="N20" s="218" t="str">
        <f t="shared" si="1"/>
        <v>GBP15MOIS</v>
      </c>
      <c r="O20" s="218" t="str">
        <f t="shared" si="2"/>
        <v>GBP15MOIS=ICAP</v>
      </c>
      <c r="P20" s="384">
        <v>8.6000000000000007E-2</v>
      </c>
      <c r="Q20" s="384">
        <v>0.126</v>
      </c>
      <c r="R20" s="170">
        <f t="shared" si="5"/>
        <v>0.10600000000000001</v>
      </c>
      <c r="S20" s="170">
        <f t="shared" si="3"/>
        <v>4.0000000000000008E-2</v>
      </c>
      <c r="T20" s="226"/>
      <c r="U20" s="228">
        <v>0.54249999999999998</v>
      </c>
      <c r="V20" s="226"/>
      <c r="W20" s="170">
        <v>0.10600000000000001</v>
      </c>
      <c r="X20" s="221">
        <f>_xll.qlSimpleQuoteSetValue(F20,W20/100,Trigger)</f>
        <v>0</v>
      </c>
      <c r="Y20" s="168"/>
    </row>
    <row r="21" spans="1:25" ht="11.25" customHeight="1" x14ac:dyDescent="0.2">
      <c r="A21" s="167"/>
      <c r="B21" s="52" t="str">
        <f t="shared" si="4"/>
        <v>18M</v>
      </c>
      <c r="C21" s="91" t="s">
        <v>70</v>
      </c>
      <c r="D21" s="52"/>
      <c r="E21" s="186" t="str">
        <f t="shared" si="0"/>
        <v>GBP18MOIS_Quote</v>
      </c>
      <c r="F21" s="176" t="str">
        <f>_xll.qlSimpleQuote(E21,,RateTickValue,Permanent,Trigger,ObjectOverwrite)</f>
        <v>GBP18MOIS_Quote#0001</v>
      </c>
      <c r="G21" s="232" t="str">
        <f>_xll.ohRangeRetrieveError(F21)</f>
        <v/>
      </c>
      <c r="H21" s="205"/>
      <c r="J21" s="167"/>
      <c r="K21" s="217" t="s">
        <v>59</v>
      </c>
      <c r="L21" s="217" t="s">
        <v>70</v>
      </c>
      <c r="M21" s="217"/>
      <c r="N21" s="218" t="str">
        <f t="shared" si="1"/>
        <v>GBP18MOIS</v>
      </c>
      <c r="O21" s="218" t="str">
        <f t="shared" si="2"/>
        <v>GBP18MOIS=ICAP</v>
      </c>
      <c r="P21" s="384">
        <v>8.5000000000000006E-2</v>
      </c>
      <c r="Q21" s="384">
        <v>0.115</v>
      </c>
      <c r="R21" s="170">
        <f t="shared" si="5"/>
        <v>0.1</v>
      </c>
      <c r="S21" s="170">
        <f t="shared" si="3"/>
        <v>0.03</v>
      </c>
      <c r="T21" s="226"/>
      <c r="U21" s="228">
        <v>0.57750000000000001</v>
      </c>
      <c r="V21" s="226"/>
      <c r="W21" s="170">
        <v>0.1</v>
      </c>
      <c r="X21" s="221">
        <f>_xll.qlSimpleQuoteSetValue(F21,W21/100,Trigger)</f>
        <v>0</v>
      </c>
      <c r="Y21" s="168"/>
    </row>
    <row r="22" spans="1:25" ht="11.25" customHeight="1" x14ac:dyDescent="0.2">
      <c r="A22" s="167"/>
      <c r="B22" s="52" t="str">
        <f t="shared" si="4"/>
        <v>21M</v>
      </c>
      <c r="C22" s="91" t="s">
        <v>70</v>
      </c>
      <c r="D22" s="52"/>
      <c r="E22" s="186" t="str">
        <f t="shared" si="0"/>
        <v>GBP21MOIS_Quote</v>
      </c>
      <c r="F22" s="176" t="str">
        <f>_xll.qlSimpleQuote(E22,,RateTickValue,Permanent,Trigger,ObjectOverwrite)</f>
        <v>GBP21MOIS_Quote#0001</v>
      </c>
      <c r="G22" s="232" t="str">
        <f>_xll.ohRangeRetrieveError(F22)</f>
        <v/>
      </c>
      <c r="H22" s="205"/>
      <c r="J22" s="167"/>
      <c r="K22" s="217" t="s">
        <v>58</v>
      </c>
      <c r="L22" s="217" t="s">
        <v>70</v>
      </c>
      <c r="M22" s="217"/>
      <c r="N22" s="218" t="str">
        <f t="shared" si="1"/>
        <v>GBP21MOIS</v>
      </c>
      <c r="O22" s="218" t="str">
        <f t="shared" si="2"/>
        <v>GBP21MOIS=ICAP</v>
      </c>
      <c r="P22" s="384">
        <v>8.2000000000000003E-2</v>
      </c>
      <c r="Q22" s="384">
        <v>0.112</v>
      </c>
      <c r="R22" s="170">
        <f t="shared" si="5"/>
        <v>9.7000000000000003E-2</v>
      </c>
      <c r="S22" s="170">
        <f t="shared" si="3"/>
        <v>0.03</v>
      </c>
      <c r="T22" s="226"/>
      <c r="U22" s="228" t="e">
        <v>#NUM!</v>
      </c>
      <c r="V22" s="226"/>
      <c r="W22" s="170">
        <v>9.7000000000000003E-2</v>
      </c>
      <c r="X22" s="221">
        <f>_xll.qlSimpleQuoteSetValue(F22,W22/100,Trigger)</f>
        <v>0</v>
      </c>
      <c r="Y22" s="168"/>
    </row>
    <row r="23" spans="1:25" ht="11.25" customHeight="1" x14ac:dyDescent="0.2">
      <c r="A23" s="167"/>
      <c r="B23" s="52" t="str">
        <f t="shared" si="4"/>
        <v>2Y</v>
      </c>
      <c r="C23" s="91" t="s">
        <v>70</v>
      </c>
      <c r="D23" s="52"/>
      <c r="E23" s="186" t="str">
        <f t="shared" si="0"/>
        <v>GBP2YOIS_Quote</v>
      </c>
      <c r="F23" s="176" t="str">
        <f>_xll.qlSimpleQuote(E23,,RateTickValue,Permanent,Trigger,ObjectOverwrite)</f>
        <v>GBP2YOIS_Quote#0001</v>
      </c>
      <c r="G23" s="232" t="str">
        <f>_xll.ohRangeRetrieveError(F23)</f>
        <v/>
      </c>
      <c r="H23" s="205"/>
      <c r="J23" s="167"/>
      <c r="K23" s="217" t="s">
        <v>54</v>
      </c>
      <c r="L23" s="217" t="s">
        <v>70</v>
      </c>
      <c r="M23" s="217"/>
      <c r="N23" s="218" t="str">
        <f t="shared" si="1"/>
        <v>GBP2YOIS</v>
      </c>
      <c r="O23" s="218" t="str">
        <f t="shared" si="2"/>
        <v>GBP2YOIS=ICAP</v>
      </c>
      <c r="P23" s="384">
        <v>0.08</v>
      </c>
      <c r="Q23" s="384">
        <v>0.11000000000000001</v>
      </c>
      <c r="R23" s="170">
        <f t="shared" si="5"/>
        <v>9.5000000000000001E-2</v>
      </c>
      <c r="S23" s="170">
        <f t="shared" si="3"/>
        <v>0.03</v>
      </c>
      <c r="T23" s="226"/>
      <c r="U23" s="228">
        <v>0.65749999999999997</v>
      </c>
      <c r="V23" s="226"/>
      <c r="W23" s="170">
        <v>9.5000000000000001E-2</v>
      </c>
      <c r="X23" s="221">
        <f>_xll.qlSimpleQuoteSetValue(F23,W23/100,Trigger)</f>
        <v>0</v>
      </c>
      <c r="Y23" s="168"/>
    </row>
    <row r="24" spans="1:25" ht="11.25" customHeight="1" x14ac:dyDescent="0.2">
      <c r="A24" s="167"/>
      <c r="B24" s="52" t="str">
        <f t="shared" si="4"/>
        <v>3Y</v>
      </c>
      <c r="C24" s="91" t="s">
        <v>70</v>
      </c>
      <c r="D24" s="52"/>
      <c r="E24" s="186" t="str">
        <f t="shared" si="0"/>
        <v>GBP3YOIS_Quote</v>
      </c>
      <c r="F24" s="176" t="str">
        <f>_xll.qlSimpleQuote(E24,,RateTickValue,Permanent,Trigger,ObjectOverwrite)</f>
        <v>GBP3YOIS_Quote#0001</v>
      </c>
      <c r="G24" s="232" t="str">
        <f>_xll.ohRangeRetrieveError(F24)</f>
        <v/>
      </c>
      <c r="H24" s="205"/>
      <c r="J24" s="167"/>
      <c r="K24" s="217" t="s">
        <v>53</v>
      </c>
      <c r="L24" s="217" t="s">
        <v>70</v>
      </c>
      <c r="M24" s="217"/>
      <c r="N24" s="218" t="str">
        <f t="shared" si="1"/>
        <v>GBP3YOIS</v>
      </c>
      <c r="O24" s="218" t="str">
        <f t="shared" si="2"/>
        <v>GBP3YOIS=ICAP</v>
      </c>
      <c r="P24" s="384">
        <v>8.8000000000000009E-2</v>
      </c>
      <c r="Q24" s="384">
        <v>0.11800000000000001</v>
      </c>
      <c r="R24" s="170">
        <f t="shared" si="5"/>
        <v>0.10300000000000001</v>
      </c>
      <c r="S24" s="170">
        <f t="shared" si="3"/>
        <v>0.03</v>
      </c>
      <c r="T24" s="226"/>
      <c r="U24" s="228">
        <v>0.8125</v>
      </c>
      <c r="V24" s="226"/>
      <c r="W24" s="170">
        <v>0.10300000000000001</v>
      </c>
      <c r="X24" s="221">
        <f>_xll.qlSimpleQuoteSetValue(F24,W24/100,Trigger)</f>
        <v>0</v>
      </c>
      <c r="Y24" s="168"/>
    </row>
    <row r="25" spans="1:25" ht="11.25" customHeight="1" x14ac:dyDescent="0.2">
      <c r="A25" s="167"/>
      <c r="B25" s="52" t="str">
        <f t="shared" si="4"/>
        <v>4Y</v>
      </c>
      <c r="C25" s="91" t="s">
        <v>70</v>
      </c>
      <c r="D25" s="52"/>
      <c r="E25" s="186" t="str">
        <f t="shared" si="0"/>
        <v>GBP4YOIS_Quote</v>
      </c>
      <c r="F25" s="176" t="str">
        <f>_xll.qlSimpleQuote(E25,,RateTickValue,Permanent,Trigger,ObjectOverwrite)</f>
        <v>GBP4YOIS_Quote#0001</v>
      </c>
      <c r="G25" s="232" t="str">
        <f>_xll.ohRangeRetrieveError(F25)</f>
        <v/>
      </c>
      <c r="H25" s="205"/>
      <c r="J25" s="167"/>
      <c r="K25" s="217" t="s">
        <v>52</v>
      </c>
      <c r="L25" s="217" t="s">
        <v>70</v>
      </c>
      <c r="M25" s="217"/>
      <c r="N25" s="218" t="str">
        <f t="shared" si="1"/>
        <v>GBP4YOIS</v>
      </c>
      <c r="O25" s="218" t="str">
        <f t="shared" si="2"/>
        <v>GBP4YOIS=ICAP</v>
      </c>
      <c r="P25" s="384">
        <v>0.10500000000000001</v>
      </c>
      <c r="Q25" s="384">
        <v>0.155</v>
      </c>
      <c r="R25" s="170">
        <f t="shared" si="5"/>
        <v>0.13</v>
      </c>
      <c r="S25" s="170">
        <f t="shared" si="3"/>
        <v>4.9999999999999989E-2</v>
      </c>
      <c r="T25" s="226"/>
      <c r="U25" s="228">
        <v>0.96125000000000005</v>
      </c>
      <c r="V25" s="226"/>
      <c r="W25" s="170">
        <v>0.13</v>
      </c>
      <c r="X25" s="221">
        <f>_xll.qlSimpleQuoteSetValue(F25,W25/100,Trigger)</f>
        <v>0</v>
      </c>
      <c r="Y25" s="168"/>
    </row>
    <row r="26" spans="1:25" ht="11.25" customHeight="1" x14ac:dyDescent="0.2">
      <c r="A26" s="167"/>
      <c r="B26" s="52" t="str">
        <f t="shared" si="4"/>
        <v>5Y</v>
      </c>
      <c r="C26" s="91" t="s">
        <v>70</v>
      </c>
      <c r="D26" s="52"/>
      <c r="E26" s="186" t="str">
        <f t="shared" si="0"/>
        <v>GBP5YOIS_Quote</v>
      </c>
      <c r="F26" s="176" t="str">
        <f>_xll.qlSimpleQuote(E26,,RateTickValue,Permanent,Trigger,ObjectOverwrite)</f>
        <v>GBP5YOIS_Quote#0001</v>
      </c>
      <c r="G26" s="232" t="str">
        <f>_xll.ohRangeRetrieveError(F26)</f>
        <v/>
      </c>
      <c r="H26" s="205"/>
      <c r="J26" s="167"/>
      <c r="K26" s="217" t="s">
        <v>51</v>
      </c>
      <c r="L26" s="217" t="s">
        <v>70</v>
      </c>
      <c r="M26" s="217"/>
      <c r="N26" s="218" t="str">
        <f t="shared" si="1"/>
        <v>GBP5YOIS</v>
      </c>
      <c r="O26" s="218" t="str">
        <f t="shared" si="2"/>
        <v>GBP5YOIS=ICAP</v>
      </c>
      <c r="P26" s="384">
        <v>0.14000000000000001</v>
      </c>
      <c r="Q26" s="384">
        <v>0.19</v>
      </c>
      <c r="R26" s="170">
        <f t="shared" si="5"/>
        <v>0.16500000000000001</v>
      </c>
      <c r="S26" s="170">
        <f t="shared" si="3"/>
        <v>4.9999999999999989E-2</v>
      </c>
      <c r="T26" s="226"/>
      <c r="U26" s="228">
        <v>1.0962499999999999</v>
      </c>
      <c r="V26" s="226"/>
      <c r="W26" s="170">
        <v>0.16500000000000001</v>
      </c>
      <c r="X26" s="221">
        <f>_xll.qlSimpleQuoteSetValue(F26,W26/100,Trigger)</f>
        <v>0</v>
      </c>
      <c r="Y26" s="168"/>
    </row>
    <row r="27" spans="1:25" ht="11.25" customHeight="1" x14ac:dyDescent="0.2">
      <c r="A27" s="167"/>
      <c r="B27" s="52" t="str">
        <f t="shared" si="4"/>
        <v>6Y</v>
      </c>
      <c r="C27" s="91" t="s">
        <v>70</v>
      </c>
      <c r="D27" s="52"/>
      <c r="E27" s="186" t="str">
        <f t="shared" si="0"/>
        <v>GBP6YOIS_Quote</v>
      </c>
      <c r="F27" s="176" t="str">
        <f>_xll.qlSimpleQuote(E27,,RateTickValue,Permanent,Trigger,ObjectOverwrite)</f>
        <v>GBP6YOIS_Quote#0001</v>
      </c>
      <c r="G27" s="232" t="str">
        <f>_xll.ohRangeRetrieveError(F27)</f>
        <v/>
      </c>
      <c r="H27" s="205"/>
      <c r="J27" s="167"/>
      <c r="K27" s="217" t="s">
        <v>50</v>
      </c>
      <c r="L27" s="217" t="s">
        <v>70</v>
      </c>
      <c r="M27" s="217"/>
      <c r="N27" s="218" t="str">
        <f t="shared" si="1"/>
        <v>GBP6YOIS</v>
      </c>
      <c r="O27" s="218" t="str">
        <f t="shared" si="2"/>
        <v>GBP6YOIS=ICAP</v>
      </c>
      <c r="P27" s="384">
        <v>0.18000000000000002</v>
      </c>
      <c r="Q27" s="384">
        <v>0.23</v>
      </c>
      <c r="R27" s="170">
        <f t="shared" si="5"/>
        <v>0.20500000000000002</v>
      </c>
      <c r="S27" s="170">
        <f t="shared" si="3"/>
        <v>4.9999999999999989E-2</v>
      </c>
      <c r="T27" s="226"/>
      <c r="U27" s="228">
        <v>1.2124999999999999</v>
      </c>
      <c r="V27" s="226"/>
      <c r="W27" s="170">
        <v>0.20500000000000002</v>
      </c>
      <c r="X27" s="221">
        <f>_xll.qlSimpleQuoteSetValue(F27,W27/100,Trigger)</f>
        <v>0</v>
      </c>
      <c r="Y27" s="168"/>
    </row>
    <row r="28" spans="1:25" ht="11.25" customHeight="1" x14ac:dyDescent="0.2">
      <c r="A28" s="167"/>
      <c r="B28" s="52" t="str">
        <f t="shared" si="4"/>
        <v>7Y</v>
      </c>
      <c r="C28" s="91" t="s">
        <v>70</v>
      </c>
      <c r="D28" s="52"/>
      <c r="E28" s="186" t="str">
        <f t="shared" si="0"/>
        <v>GBP7YOIS_Quote</v>
      </c>
      <c r="F28" s="176" t="str">
        <f>_xll.qlSimpleQuote(E28,,RateTickValue,Permanent,Trigger,ObjectOverwrite)</f>
        <v>GBP7YOIS_Quote#0001</v>
      </c>
      <c r="G28" s="232" t="str">
        <f>_xll.ohRangeRetrieveError(F28)</f>
        <v/>
      </c>
      <c r="H28" s="205"/>
      <c r="J28" s="167"/>
      <c r="K28" s="217" t="s">
        <v>49</v>
      </c>
      <c r="L28" s="217" t="s">
        <v>70</v>
      </c>
      <c r="M28" s="217"/>
      <c r="N28" s="218" t="str">
        <f t="shared" si="1"/>
        <v>GBP7YOIS</v>
      </c>
      <c r="O28" s="218" t="str">
        <f t="shared" si="2"/>
        <v>GBP7YOIS=ICAP</v>
      </c>
      <c r="P28" s="384">
        <v>0.22600000000000001</v>
      </c>
      <c r="Q28" s="384">
        <v>0.27600000000000002</v>
      </c>
      <c r="R28" s="170">
        <f t="shared" si="5"/>
        <v>0.251</v>
      </c>
      <c r="S28" s="170">
        <f t="shared" si="3"/>
        <v>4.9999999999999989E-2</v>
      </c>
      <c r="T28" s="226"/>
      <c r="U28" s="228">
        <v>1.31</v>
      </c>
      <c r="V28" s="226"/>
      <c r="W28" s="170">
        <v>0.251</v>
      </c>
      <c r="X28" s="221">
        <f>_xll.qlSimpleQuoteSetValue(F28,W28/100,Trigger)</f>
        <v>0</v>
      </c>
      <c r="Y28" s="168"/>
    </row>
    <row r="29" spans="1:25" ht="11.25" customHeight="1" x14ac:dyDescent="0.2">
      <c r="A29" s="167"/>
      <c r="B29" s="52" t="str">
        <f t="shared" si="4"/>
        <v>8Y</v>
      </c>
      <c r="C29" s="91" t="s">
        <v>70</v>
      </c>
      <c r="D29" s="52"/>
      <c r="E29" s="186" t="str">
        <f t="shared" si="0"/>
        <v>GBP8YOIS_Quote</v>
      </c>
      <c r="F29" s="176" t="str">
        <f>_xll.qlSimpleQuote(E29,,RateTickValue,Permanent,Trigger,ObjectOverwrite)</f>
        <v>GBP8YOIS_Quote#0001</v>
      </c>
      <c r="G29" s="232" t="str">
        <f>_xll.ohRangeRetrieveError(F29)</f>
        <v/>
      </c>
      <c r="H29" s="205"/>
      <c r="J29" s="167"/>
      <c r="K29" s="217" t="s">
        <v>48</v>
      </c>
      <c r="L29" s="217" t="s">
        <v>70</v>
      </c>
      <c r="M29" s="217"/>
      <c r="N29" s="218" t="str">
        <f t="shared" si="1"/>
        <v>GBP8YOIS</v>
      </c>
      <c r="O29" s="218" t="str">
        <f t="shared" si="2"/>
        <v>GBP8YOIS=ICAP</v>
      </c>
      <c r="P29" s="384">
        <v>0.27900000000000003</v>
      </c>
      <c r="Q29" s="384">
        <v>0.32900000000000001</v>
      </c>
      <c r="R29" s="170">
        <f t="shared" si="5"/>
        <v>0.30400000000000005</v>
      </c>
      <c r="S29" s="170">
        <f t="shared" si="3"/>
        <v>5.0000000000000044E-2</v>
      </c>
      <c r="T29" s="226"/>
      <c r="U29" s="228">
        <v>1.3937499999999998</v>
      </c>
      <c r="V29" s="226"/>
      <c r="W29" s="170">
        <v>0.30400000000000005</v>
      </c>
      <c r="X29" s="221">
        <f>_xll.qlSimpleQuoteSetValue(F29,W29/100,Trigger)</f>
        <v>0</v>
      </c>
      <c r="Y29" s="168"/>
    </row>
    <row r="30" spans="1:25" ht="11.25" customHeight="1" x14ac:dyDescent="0.2">
      <c r="A30" s="167"/>
      <c r="B30" s="52" t="str">
        <f t="shared" si="4"/>
        <v>9Y</v>
      </c>
      <c r="C30" s="91" t="s">
        <v>70</v>
      </c>
      <c r="D30" s="52"/>
      <c r="E30" s="186" t="str">
        <f t="shared" si="0"/>
        <v>GBP9YOIS_Quote</v>
      </c>
      <c r="F30" s="176" t="str">
        <f>_xll.qlSimpleQuote(E30,,RateTickValue,Permanent,Trigger,ObjectOverwrite)</f>
        <v>GBP9YOIS_Quote#0001</v>
      </c>
      <c r="G30" s="232" t="str">
        <f>_xll.ohRangeRetrieveError(F30)</f>
        <v/>
      </c>
      <c r="H30" s="205"/>
      <c r="J30" s="167"/>
      <c r="K30" s="217" t="s">
        <v>47</v>
      </c>
      <c r="L30" s="217" t="s">
        <v>70</v>
      </c>
      <c r="M30" s="217"/>
      <c r="N30" s="218" t="str">
        <f t="shared" si="1"/>
        <v>GBP9YOIS</v>
      </c>
      <c r="O30" s="218" t="str">
        <f t="shared" si="2"/>
        <v>GBP9YOIS=ICAP</v>
      </c>
      <c r="P30" s="384">
        <v>0.33</v>
      </c>
      <c r="Q30" s="384">
        <v>0.38</v>
      </c>
      <c r="R30" s="170">
        <f t="shared" si="5"/>
        <v>0.35499999999999998</v>
      </c>
      <c r="S30" s="170">
        <f t="shared" si="3"/>
        <v>4.9999999999999933E-2</v>
      </c>
      <c r="T30" s="226"/>
      <c r="U30" s="228">
        <v>1.4674999999999998</v>
      </c>
      <c r="V30" s="226"/>
      <c r="W30" s="170">
        <v>0.35499999999999998</v>
      </c>
      <c r="X30" s="221">
        <f>_xll.qlSimpleQuoteSetValue(F30,W30/100,Trigger)</f>
        <v>-2.0000000000000052E-5</v>
      </c>
      <c r="Y30" s="168"/>
    </row>
    <row r="31" spans="1:25" ht="11.25" customHeight="1" x14ac:dyDescent="0.2">
      <c r="A31" s="167"/>
      <c r="B31" s="52" t="str">
        <f t="shared" si="4"/>
        <v>10Y</v>
      </c>
      <c r="C31" s="91" t="s">
        <v>70</v>
      </c>
      <c r="D31" s="52"/>
      <c r="E31" s="186" t="str">
        <f t="shared" si="0"/>
        <v>GBP10YOIS_Quote</v>
      </c>
      <c r="F31" s="176" t="str">
        <f>_xll.qlSimpleQuote(E31,,RateTickValue,Permanent,Trigger,ObjectOverwrite)</f>
        <v>GBP10YOIS_Quote#0001</v>
      </c>
      <c r="G31" s="232" t="str">
        <f>_xll.ohRangeRetrieveError(F31)</f>
        <v/>
      </c>
      <c r="H31" s="205"/>
      <c r="J31" s="167"/>
      <c r="K31" s="217" t="s">
        <v>46</v>
      </c>
      <c r="L31" s="217" t="s">
        <v>70</v>
      </c>
      <c r="M31" s="217"/>
      <c r="N31" s="218" t="str">
        <f t="shared" si="1"/>
        <v>GBP10YOIS</v>
      </c>
      <c r="O31" s="218" t="str">
        <f t="shared" si="2"/>
        <v>GBP10YOIS=ICAP</v>
      </c>
      <c r="P31" s="384">
        <v>0.38900000000000001</v>
      </c>
      <c r="Q31" s="384">
        <v>0.43900000000000006</v>
      </c>
      <c r="R31" s="170">
        <f t="shared" si="5"/>
        <v>0.41400000000000003</v>
      </c>
      <c r="S31" s="170">
        <f t="shared" si="3"/>
        <v>5.0000000000000044E-2</v>
      </c>
      <c r="T31" s="226"/>
      <c r="U31" s="228">
        <v>1.5299999999999998</v>
      </c>
      <c r="V31" s="226"/>
      <c r="W31" s="170">
        <v>0.41400000000000003</v>
      </c>
      <c r="X31" s="221">
        <f>_xll.qlSimpleQuoteSetValue(F31,W31/100,Trigger)</f>
        <v>0</v>
      </c>
      <c r="Y31" s="168"/>
    </row>
    <row r="32" spans="1:25" ht="11.25" customHeight="1" x14ac:dyDescent="0.2">
      <c r="A32" s="167"/>
      <c r="B32" s="52" t="str">
        <f t="shared" si="4"/>
        <v>11Y</v>
      </c>
      <c r="C32" s="91" t="s">
        <v>70</v>
      </c>
      <c r="D32" s="52"/>
      <c r="E32" s="186" t="str">
        <f t="shared" si="0"/>
        <v>GBP11YOIS_Quote</v>
      </c>
      <c r="F32" s="176" t="str">
        <f>_xll.qlSimpleQuote(E32,,RateTickValue,Permanent,Trigger,ObjectOverwrite)</f>
        <v>GBP11YOIS_Quote#0001</v>
      </c>
      <c r="G32" s="232" t="str">
        <f>_xll.ohRangeRetrieveError(F32)</f>
        <v/>
      </c>
      <c r="H32" s="205"/>
      <c r="J32" s="167"/>
      <c r="K32" s="217" t="s">
        <v>45</v>
      </c>
      <c r="L32" s="217" t="s">
        <v>70</v>
      </c>
      <c r="M32" s="217"/>
      <c r="N32" s="218" t="str">
        <f t="shared" si="1"/>
        <v>GBP11YOIS</v>
      </c>
      <c r="O32" s="218" t="str">
        <f t="shared" si="2"/>
        <v>GBP11YOIS=ICAP</v>
      </c>
      <c r="P32" s="384" t="s">
        <v>222</v>
      </c>
      <c r="Q32" s="384" t="s">
        <v>222</v>
      </c>
      <c r="R32" s="170" t="e">
        <f t="shared" si="5"/>
        <v>#NUM!</v>
      </c>
      <c r="S32" s="170" t="e">
        <f t="shared" si="3"/>
        <v>#NUM!</v>
      </c>
      <c r="T32" s="226"/>
      <c r="U32" s="228" t="e">
        <v>#NUM!</v>
      </c>
      <c r="V32" s="226"/>
      <c r="W32" s="170" t="e">
        <v>#NUM!</v>
      </c>
      <c r="X32" s="221">
        <f>_xll.qlSimpleQuoteSetValue(F32,W32/100,Trigger)</f>
        <v>0</v>
      </c>
      <c r="Y32" s="168"/>
    </row>
    <row r="33" spans="1:25" ht="11.25" customHeight="1" x14ac:dyDescent="0.2">
      <c r="A33" s="167"/>
      <c r="B33" s="52" t="str">
        <f t="shared" si="4"/>
        <v>12Y</v>
      </c>
      <c r="C33" s="91" t="s">
        <v>70</v>
      </c>
      <c r="D33" s="52"/>
      <c r="E33" s="186" t="str">
        <f t="shared" si="0"/>
        <v>GBP12YOIS_Quote</v>
      </c>
      <c r="F33" s="176" t="str">
        <f>_xll.qlSimpleQuote(E33,,RateTickValue,Permanent,Trigger,ObjectOverwrite)</f>
        <v>GBP12YOIS_Quote#0001</v>
      </c>
      <c r="G33" s="232" t="str">
        <f>_xll.ohRangeRetrieveError(F33)</f>
        <v/>
      </c>
      <c r="H33" s="205"/>
      <c r="J33" s="167"/>
      <c r="K33" s="217" t="s">
        <v>44</v>
      </c>
      <c r="L33" s="217" t="s">
        <v>70</v>
      </c>
      <c r="M33" s="217"/>
      <c r="N33" s="218" t="str">
        <f t="shared" si="1"/>
        <v>GBP12YOIS</v>
      </c>
      <c r="O33" s="218" t="str">
        <f t="shared" si="2"/>
        <v>GBP12YOIS=ICAP</v>
      </c>
      <c r="P33" s="384">
        <v>0.49100000000000005</v>
      </c>
      <c r="Q33" s="384">
        <v>0.54100000000000004</v>
      </c>
      <c r="R33" s="170">
        <f t="shared" si="5"/>
        <v>0.51600000000000001</v>
      </c>
      <c r="S33" s="170">
        <f t="shared" si="3"/>
        <v>4.9999999999999933E-2</v>
      </c>
      <c r="T33" s="226"/>
      <c r="U33" s="228">
        <v>1.6437499999999998</v>
      </c>
      <c r="V33" s="226"/>
      <c r="W33" s="170">
        <v>0.51600000000000001</v>
      </c>
      <c r="X33" s="221">
        <f>_xll.qlSimpleQuoteSetValue(F33,W33/100,Trigger)</f>
        <v>0</v>
      </c>
      <c r="Y33" s="168"/>
    </row>
    <row r="34" spans="1:25" ht="11.25" customHeight="1" x14ac:dyDescent="0.2">
      <c r="A34" s="167"/>
      <c r="B34" s="52" t="str">
        <f t="shared" si="4"/>
        <v>15Y</v>
      </c>
      <c r="C34" s="91" t="s">
        <v>70</v>
      </c>
      <c r="D34" s="52"/>
      <c r="E34" s="186" t="str">
        <f t="shared" si="0"/>
        <v>GBP15YOIS_Quote</v>
      </c>
      <c r="F34" s="176" t="str">
        <f>_xll.qlSimpleQuote(E34,,RateTickValue,Permanent,Trigger,ObjectOverwrite)</f>
        <v>GBP15YOIS_Quote#0001</v>
      </c>
      <c r="G34" s="232" t="str">
        <f>_xll.ohRangeRetrieveError(F34)</f>
        <v/>
      </c>
      <c r="H34" s="205"/>
      <c r="J34" s="167"/>
      <c r="K34" s="217" t="s">
        <v>41</v>
      </c>
      <c r="L34" s="217" t="s">
        <v>70</v>
      </c>
      <c r="M34" s="217"/>
      <c r="N34" s="218" t="str">
        <f t="shared" si="1"/>
        <v>GBP15YOIS</v>
      </c>
      <c r="O34" s="218" t="str">
        <f t="shared" si="2"/>
        <v>GBP15YOIS=ICAP</v>
      </c>
      <c r="P34" s="384">
        <v>0.59900000000000009</v>
      </c>
      <c r="Q34" s="384">
        <v>0.64900000000000002</v>
      </c>
      <c r="R34" s="170">
        <f t="shared" si="5"/>
        <v>0.62400000000000011</v>
      </c>
      <c r="S34" s="170">
        <f t="shared" si="3"/>
        <v>5.0000000000000044E-2</v>
      </c>
      <c r="T34" s="226"/>
      <c r="U34" s="228">
        <v>1.7687499999999998</v>
      </c>
      <c r="V34" s="226"/>
      <c r="W34" s="170">
        <v>0.62400000000000011</v>
      </c>
      <c r="X34" s="221">
        <f>_xll.qlSimpleQuoteSetValue(F34,W34/100,Trigger)</f>
        <v>0</v>
      </c>
      <c r="Y34" s="168"/>
    </row>
    <row r="35" spans="1:25" ht="11.25" customHeight="1" x14ac:dyDescent="0.2">
      <c r="A35" s="167"/>
      <c r="B35" s="52" t="str">
        <f t="shared" si="4"/>
        <v>20Y</v>
      </c>
      <c r="C35" s="91" t="s">
        <v>70</v>
      </c>
      <c r="D35" s="52"/>
      <c r="E35" s="186" t="str">
        <f t="shared" si="0"/>
        <v>GBP20YOIS_Quote</v>
      </c>
      <c r="F35" s="176" t="str">
        <f>_xll.qlSimpleQuote(E35,,RateTickValue,Permanent,Trigger,ObjectOverwrite)</f>
        <v>GBP20YOIS_Quote#0001</v>
      </c>
      <c r="G35" s="232" t="str">
        <f>_xll.ohRangeRetrieveError(F35)</f>
        <v/>
      </c>
      <c r="H35" s="205"/>
      <c r="J35" s="167"/>
      <c r="K35" s="217" t="s">
        <v>36</v>
      </c>
      <c r="L35" s="217" t="s">
        <v>70</v>
      </c>
      <c r="M35" s="217"/>
      <c r="N35" s="218" t="str">
        <f t="shared" si="1"/>
        <v>GBP20YOIS</v>
      </c>
      <c r="O35" s="218" t="str">
        <f t="shared" si="2"/>
        <v>GBP20YOIS=ICAP</v>
      </c>
      <c r="P35" s="384">
        <v>0.68300000000000005</v>
      </c>
      <c r="Q35" s="384">
        <v>0.7330000000000001</v>
      </c>
      <c r="R35" s="170">
        <f t="shared" si="5"/>
        <v>0.70800000000000007</v>
      </c>
      <c r="S35" s="170">
        <f t="shared" si="3"/>
        <v>5.0000000000000044E-2</v>
      </c>
      <c r="T35" s="226"/>
      <c r="U35" s="228">
        <v>1.8787500000000001</v>
      </c>
      <c r="V35" s="226"/>
      <c r="W35" s="170">
        <v>0.70800000000000007</v>
      </c>
      <c r="X35" s="221">
        <f>_xll.qlSimpleQuoteSetValue(F35,W35/100,Trigger)</f>
        <v>0</v>
      </c>
      <c r="Y35" s="168"/>
    </row>
    <row r="36" spans="1:25" ht="11.25" customHeight="1" x14ac:dyDescent="0.2">
      <c r="A36" s="167"/>
      <c r="B36" s="52" t="str">
        <f t="shared" si="4"/>
        <v>25Y</v>
      </c>
      <c r="C36" s="91" t="s">
        <v>70</v>
      </c>
      <c r="D36" s="52"/>
      <c r="E36" s="186" t="str">
        <f t="shared" si="0"/>
        <v>GBP25YOIS_Quote</v>
      </c>
      <c r="F36" s="176" t="str">
        <f>_xll.qlSimpleQuote(E36,,RateTickValue,Permanent,Trigger,ObjectOverwrite)</f>
        <v>GBP25YOIS_Quote#0001</v>
      </c>
      <c r="G36" s="232" t="str">
        <f>_xll.ohRangeRetrieveError(F36)</f>
        <v/>
      </c>
      <c r="H36" s="205"/>
      <c r="J36" s="167"/>
      <c r="K36" s="217" t="s">
        <v>31</v>
      </c>
      <c r="L36" s="217" t="s">
        <v>70</v>
      </c>
      <c r="M36" s="217"/>
      <c r="N36" s="218" t="str">
        <f t="shared" si="1"/>
        <v>GBP25YOIS</v>
      </c>
      <c r="O36" s="218" t="str">
        <f t="shared" si="2"/>
        <v>GBP25YOIS=ICAP</v>
      </c>
      <c r="P36" s="384">
        <v>0.70300000000000007</v>
      </c>
      <c r="Q36" s="384">
        <v>0.75300000000000011</v>
      </c>
      <c r="R36" s="170">
        <f t="shared" si="5"/>
        <v>0.72800000000000009</v>
      </c>
      <c r="S36" s="170">
        <f t="shared" si="3"/>
        <v>5.0000000000000044E-2</v>
      </c>
      <c r="T36" s="226"/>
      <c r="U36" s="228">
        <v>1.9125000000000001</v>
      </c>
      <c r="V36" s="226"/>
      <c r="W36" s="170">
        <v>0.72800000000000009</v>
      </c>
      <c r="X36" s="221">
        <f>_xll.qlSimpleQuoteSetValue(F36,W36/100,Trigger)</f>
        <v>0</v>
      </c>
      <c r="Y36" s="168"/>
    </row>
    <row r="37" spans="1:25" ht="11.25" customHeight="1" x14ac:dyDescent="0.2">
      <c r="A37" s="167"/>
      <c r="B37" s="52" t="str">
        <f t="shared" si="4"/>
        <v>30Y</v>
      </c>
      <c r="C37" s="91" t="s">
        <v>70</v>
      </c>
      <c r="D37" s="52"/>
      <c r="E37" s="186" t="str">
        <f t="shared" si="0"/>
        <v>GBP30YOIS_Quote</v>
      </c>
      <c r="F37" s="176" t="str">
        <f>_xll.qlSimpleQuote(E37,,RateTickValue,Permanent,Trigger,ObjectOverwrite)</f>
        <v>GBP30YOIS_Quote#0001</v>
      </c>
      <c r="G37" s="232" t="str">
        <f>_xll.ohRangeRetrieveError(F37)</f>
        <v/>
      </c>
      <c r="H37" s="205"/>
      <c r="J37" s="167"/>
      <c r="K37" s="217" t="s">
        <v>26</v>
      </c>
      <c r="L37" s="217" t="s">
        <v>70</v>
      </c>
      <c r="M37" s="217"/>
      <c r="N37" s="218" t="str">
        <f t="shared" si="1"/>
        <v>GBP30YOIS</v>
      </c>
      <c r="O37" s="218" t="str">
        <f t="shared" si="2"/>
        <v>GBP30YOIS=ICAP</v>
      </c>
      <c r="P37" s="384">
        <v>0.67</v>
      </c>
      <c r="Q37" s="384">
        <v>0.8</v>
      </c>
      <c r="R37" s="170">
        <f t="shared" si="5"/>
        <v>0.7350000000000001</v>
      </c>
      <c r="S37" s="170">
        <f t="shared" si="3"/>
        <v>0.13000000000000012</v>
      </c>
      <c r="T37" s="226"/>
      <c r="U37" s="228">
        <v>1.9249999999999998</v>
      </c>
      <c r="V37" s="226"/>
      <c r="W37" s="170">
        <v>0.7350000000000001</v>
      </c>
      <c r="X37" s="221">
        <f>_xll.qlSimpleQuoteSetValue(F37,W37/100,Trigger)</f>
        <v>0</v>
      </c>
      <c r="Y37" s="168"/>
    </row>
    <row r="38" spans="1:25" ht="11.25" customHeight="1" x14ac:dyDescent="0.2">
      <c r="A38" s="167"/>
      <c r="B38" s="52" t="str">
        <f t="shared" si="4"/>
        <v>40Y</v>
      </c>
      <c r="C38" s="91" t="s">
        <v>70</v>
      </c>
      <c r="D38" s="52"/>
      <c r="E38" s="186" t="str">
        <f t="shared" si="0"/>
        <v>GBP40YOIS_Quote</v>
      </c>
      <c r="F38" s="176" t="str">
        <f>_xll.qlSimpleQuote(E38,,RateTickValue,Permanent,Trigger,ObjectOverwrite)</f>
        <v>GBP40YOIS_Quote#0001</v>
      </c>
      <c r="G38" s="232" t="str">
        <f>_xll.ohRangeRetrieveError(F38)</f>
        <v/>
      </c>
      <c r="H38" s="205"/>
      <c r="J38" s="167"/>
      <c r="K38" s="217" t="s">
        <v>24</v>
      </c>
      <c r="L38" s="217" t="s">
        <v>70</v>
      </c>
      <c r="M38" s="217"/>
      <c r="N38" s="218" t="str">
        <f t="shared" si="1"/>
        <v>GBP40YOIS</v>
      </c>
      <c r="O38" s="218" t="str">
        <f t="shared" si="2"/>
        <v>GBP40YOIS=ICAP</v>
      </c>
      <c r="P38" s="384">
        <v>0.63800000000000001</v>
      </c>
      <c r="Q38" s="384">
        <v>0.76800000000000002</v>
      </c>
      <c r="R38" s="170">
        <f t="shared" si="5"/>
        <v>0.70300000000000007</v>
      </c>
      <c r="S38" s="170">
        <f t="shared" si="3"/>
        <v>0.13000000000000012</v>
      </c>
      <c r="T38" s="226"/>
      <c r="U38" s="228">
        <v>1.8975</v>
      </c>
      <c r="V38" s="226"/>
      <c r="W38" s="170">
        <v>0.70300000000000007</v>
      </c>
      <c r="X38" s="221">
        <f>_xll.qlSimpleQuoteSetValue(F38,W38/100,Trigger)</f>
        <v>0</v>
      </c>
      <c r="Y38" s="168"/>
    </row>
    <row r="39" spans="1:25" ht="11.25" customHeight="1" x14ac:dyDescent="0.2">
      <c r="A39" s="167"/>
      <c r="B39" s="52" t="str">
        <f t="shared" si="4"/>
        <v>50Y</v>
      </c>
      <c r="C39" s="91" t="s">
        <v>70</v>
      </c>
      <c r="D39" s="52"/>
      <c r="E39" s="186" t="str">
        <f t="shared" si="0"/>
        <v>GBP50YOIS_Quote</v>
      </c>
      <c r="F39" s="176" t="str">
        <f>_xll.qlSimpleQuote(E39,,RateTickValue,Permanent,Trigger,ObjectOverwrite)</f>
        <v>GBP50YOIS_Quote#0001</v>
      </c>
      <c r="G39" s="232" t="str">
        <f>_xll.ohRangeRetrieveError(F39)</f>
        <v/>
      </c>
      <c r="H39" s="205"/>
      <c r="J39" s="167"/>
      <c r="K39" s="217" t="s">
        <v>23</v>
      </c>
      <c r="L39" s="217" t="s">
        <v>70</v>
      </c>
      <c r="M39" s="217"/>
      <c r="N39" s="218" t="str">
        <f t="shared" si="1"/>
        <v>GBP50YOIS</v>
      </c>
      <c r="O39" s="218" t="str">
        <f t="shared" si="2"/>
        <v>GBP50YOIS=ICAP</v>
      </c>
      <c r="P39" s="384">
        <v>0.6170000000000001</v>
      </c>
      <c r="Q39" s="384">
        <v>0.74700000000000011</v>
      </c>
      <c r="R39" s="170">
        <f t="shared" si="5"/>
        <v>0.68200000000000016</v>
      </c>
      <c r="S39" s="170">
        <f t="shared" si="3"/>
        <v>0.13000000000000012</v>
      </c>
      <c r="T39" s="226"/>
      <c r="U39" s="228">
        <v>1.86625</v>
      </c>
      <c r="V39" s="226"/>
      <c r="W39" s="170">
        <v>0.68200000000000016</v>
      </c>
      <c r="X39" s="221">
        <f>_xll.qlSimpleQuoteSetValue(F39,W39/100,Trigger)</f>
        <v>0</v>
      </c>
      <c r="Y39" s="168"/>
    </row>
    <row r="40" spans="1:25" ht="11.25" customHeight="1" x14ac:dyDescent="0.2">
      <c r="A40" s="167"/>
      <c r="B40" s="52" t="str">
        <f t="shared" si="4"/>
        <v>60Y</v>
      </c>
      <c r="C40" s="91" t="s">
        <v>70</v>
      </c>
      <c r="D40" s="52"/>
      <c r="E40" s="186" t="str">
        <f t="shared" si="0"/>
        <v>GBP60YOIS_Quote</v>
      </c>
      <c r="F40" s="176" t="str">
        <f>_xll.qlSimpleQuote(E40,,RateTickValue,Permanent,Trigger,ObjectOverwrite)</f>
        <v>GBP60YOIS_Quote#0001</v>
      </c>
      <c r="G40" s="232" t="str">
        <f>_xll.ohRangeRetrieveError(F40)</f>
        <v/>
      </c>
      <c r="H40" s="205"/>
      <c r="J40" s="167"/>
      <c r="K40" s="219" t="s">
        <v>22</v>
      </c>
      <c r="L40" s="219" t="s">
        <v>70</v>
      </c>
      <c r="M40" s="219"/>
      <c r="N40" s="218" t="str">
        <f t="shared" si="1"/>
        <v>GBP60YOIS</v>
      </c>
      <c r="O40" s="218" t="str">
        <f t="shared" si="2"/>
        <v>GBP60YOIS=ICAP</v>
      </c>
      <c r="P40" s="384">
        <v>0.62</v>
      </c>
      <c r="Q40" s="384">
        <v>0.75000000000000011</v>
      </c>
      <c r="R40" s="170">
        <f t="shared" si="5"/>
        <v>0.68500000000000005</v>
      </c>
      <c r="S40" s="171">
        <f t="shared" si="3"/>
        <v>0.13000000000000012</v>
      </c>
      <c r="T40" s="226"/>
      <c r="U40" s="228">
        <v>1.8687499999999999</v>
      </c>
      <c r="V40" s="226"/>
      <c r="W40" s="170">
        <v>0.68500000000000005</v>
      </c>
      <c r="X40" s="221">
        <f>_xll.qlSimpleQuoteSetValue(F40,W40/100,Trigger)</f>
        <v>0</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A40"/>
  <sheetViews>
    <sheetView showGridLines="0" topLeftCell="J1" workbookViewId="0">
      <selection activeCell="P4" sqref="P4"/>
    </sheetView>
  </sheetViews>
  <sheetFormatPr defaultColWidth="9.125" defaultRowHeight="11.25" customHeight="1" outlineLevelCol="1" x14ac:dyDescent="0.2"/>
  <cols>
    <col min="1" max="1" width="2.75" style="45" hidden="1" customWidth="1" outlineLevel="1"/>
    <col min="2" max="2" width="17.25" style="45" hidden="1" customWidth="1" outlineLevel="1"/>
    <col min="3" max="4" width="4" style="45" hidden="1" customWidth="1" outlineLevel="1"/>
    <col min="5" max="5" width="7" style="45" hidden="1" customWidth="1" outlineLevel="1"/>
    <col min="6" max="6" width="21.375" style="45" hidden="1" customWidth="1" outlineLevel="1"/>
    <col min="7" max="7" width="26.625" style="45" hidden="1" customWidth="1" outlineLevel="1"/>
    <col min="8" max="8" width="15.625" style="45" hidden="1" customWidth="1" outlineLevel="1"/>
    <col min="9" max="9" width="2.75" style="45" hidden="1" customWidth="1" outlineLevel="1"/>
    <col min="10" max="10" width="2.75" style="45" customWidth="1" collapsed="1"/>
    <col min="11" max="11" width="2.75" style="45" customWidth="1"/>
    <col min="12" max="14" width="4.25" style="45" customWidth="1"/>
    <col min="15" max="15" width="14.75" style="45" customWidth="1"/>
    <col min="16" max="16" width="18.75" style="45" customWidth="1"/>
    <col min="17" max="21" width="10.75" style="45" customWidth="1"/>
    <col min="22" max="22" width="2.75" style="45" customWidth="1"/>
    <col min="23" max="23" width="10.75" style="45" customWidth="1"/>
    <col min="24" max="24" width="2.75" style="45" customWidth="1"/>
    <col min="25" max="26" width="10.75" style="45" customWidth="1"/>
    <col min="27" max="27" width="2.75" style="45" customWidth="1"/>
    <col min="28" max="16384" width="9.125" style="45"/>
  </cols>
  <sheetData>
    <row r="1" spans="1:27" ht="11.25" customHeight="1" x14ac:dyDescent="0.2">
      <c r="A1" s="285"/>
      <c r="B1" s="70" t="s">
        <v>192</v>
      </c>
      <c r="C1" s="70"/>
      <c r="D1" s="70"/>
      <c r="E1" s="70"/>
      <c r="F1" s="70"/>
      <c r="G1" s="70"/>
      <c r="H1" s="70"/>
      <c r="I1" s="71"/>
      <c r="K1" s="274" t="s">
        <v>171</v>
      </c>
      <c r="L1" s="166"/>
      <c r="M1" s="300"/>
      <c r="N1" s="300"/>
      <c r="O1" s="300"/>
      <c r="P1" s="300"/>
      <c r="Q1" s="300"/>
      <c r="R1" s="300"/>
      <c r="S1" s="300"/>
      <c r="T1" s="300"/>
      <c r="U1" s="300"/>
      <c r="V1" s="300"/>
      <c r="W1" s="300"/>
      <c r="X1" s="300"/>
      <c r="Y1" s="300"/>
      <c r="Z1" s="166"/>
      <c r="AA1" s="203"/>
    </row>
    <row r="2" spans="1:27" ht="11.25" customHeight="1" x14ac:dyDescent="0.2">
      <c r="A2" s="72"/>
      <c r="B2" s="163" t="s">
        <v>184</v>
      </c>
      <c r="C2" s="163"/>
      <c r="D2" s="163"/>
      <c r="E2" s="163"/>
      <c r="F2" s="163"/>
      <c r="G2" s="163"/>
      <c r="H2" s="163"/>
      <c r="I2" s="201"/>
      <c r="K2" s="204"/>
      <c r="L2" s="162"/>
      <c r="M2" s="162"/>
      <c r="N2" s="162"/>
      <c r="O2" s="162"/>
      <c r="P2" s="249" t="str">
        <f>VLOOKUP(K1,AreaTable,2,FALSE)</f>
        <v>ICAP</v>
      </c>
      <c r="Q2" s="162"/>
      <c r="R2" s="162"/>
      <c r="S2" s="178" t="s">
        <v>221</v>
      </c>
      <c r="T2" s="111" t="b">
        <f t="array" ref="T2">AND(_xll.ohFilter($R$5:$R$16,ISNUMBER($R$5:$R$16))=0)</f>
        <v>0</v>
      </c>
      <c r="U2" s="162"/>
      <c r="V2" s="165"/>
      <c r="W2" s="165"/>
      <c r="X2" s="165"/>
      <c r="Y2" s="165"/>
      <c r="Z2" s="184">
        <f ca="1">_xll.ohTrigger(Z5:Z16)</f>
        <v>0</v>
      </c>
      <c r="AA2" s="205"/>
    </row>
    <row r="3" spans="1:27"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row>
    <row r="4" spans="1:27" s="322" customFormat="1" ht="21.1" customHeight="1" x14ac:dyDescent="0.25">
      <c r="A4" s="313"/>
      <c r="B4" s="200" t="s">
        <v>142</v>
      </c>
      <c r="C4" s="200"/>
      <c r="D4" s="263"/>
      <c r="E4" s="263" t="s">
        <v>92</v>
      </c>
      <c r="F4" s="200" t="s">
        <v>140</v>
      </c>
      <c r="G4" s="200" t="s">
        <v>156</v>
      </c>
      <c r="H4" s="200" t="s">
        <v>155</v>
      </c>
      <c r="I4" s="315"/>
      <c r="K4" s="313"/>
      <c r="L4" s="213"/>
      <c r="M4" s="213"/>
      <c r="N4" s="213"/>
      <c r="O4" s="213" t="s">
        <v>124</v>
      </c>
      <c r="P4" s="212" t="str">
        <f>_xll.RData(P5:P16,Q4:S4,,ReutersRtMode,,Q5)</f>
        <v>Updated at 14:53:05</v>
      </c>
      <c r="Q4" s="213" t="s">
        <v>99</v>
      </c>
      <c r="R4" s="213" t="s">
        <v>78</v>
      </c>
      <c r="S4" s="213" t="s">
        <v>111</v>
      </c>
      <c r="T4" s="214" t="s">
        <v>166</v>
      </c>
      <c r="U4" s="173" t="s">
        <v>153</v>
      </c>
      <c r="V4" s="314"/>
      <c r="W4" s="173" t="s">
        <v>96</v>
      </c>
      <c r="X4" s="314"/>
      <c r="Y4" s="173" t="s">
        <v>95</v>
      </c>
      <c r="Z4" s="173" t="s">
        <v>94</v>
      </c>
      <c r="AA4" s="315"/>
    </row>
    <row r="5" spans="1:27"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#VALUE!</v>
      </c>
      <c r="H5" s="231" t="str">
        <f ca="1">_xll.ohRangeRetrieveError(G5)</f>
        <v/>
      </c>
      <c r="I5" s="205"/>
      <c r="J5" s="2"/>
      <c r="K5" s="167"/>
      <c r="L5" s="122" t="s">
        <v>110</v>
      </c>
      <c r="M5" s="122" t="s">
        <v>183</v>
      </c>
      <c r="N5" s="122" t="s">
        <v>70</v>
      </c>
      <c r="O5" s="223" t="str">
        <f t="shared" ref="O5:O16" si="2">Currency&amp;$M5&amp;$N5&amp;$L5</f>
        <v>GBPMPCOISM1</v>
      </c>
      <c r="P5" s="193" t="str">
        <f t="array" ref="P5:P16">Instruments&amp;"="&amp;VLOOKUP($P$2,ContributorTable,2,FALSE)</f>
        <v>GBPMPCOISM1=ICAP</v>
      </c>
      <c r="Q5" s="383">
        <v>0.17400000000000002</v>
      </c>
      <c r="R5" s="383">
        <v>0.21400000000000002</v>
      </c>
      <c r="S5" s="387" t="s">
        <v>152</v>
      </c>
      <c r="T5" s="223">
        <f>IF($T$2,IF(ISNUMBER(Q5),Q5,#NUM!), IFERROR(AVERAGE(Q5:R5),#NUM!))</f>
        <v>0.19400000000000001</v>
      </c>
      <c r="U5" s="222">
        <f>(T5-Q5)*2</f>
        <v>3.999999999999998E-2</v>
      </c>
      <c r="V5" s="165"/>
      <c r="W5" s="222">
        <v>0.46250000000000002</v>
      </c>
      <c r="X5" s="165"/>
      <c r="Y5" s="222">
        <f t="array" ref="Y5:Y16">QuoteLive</f>
        <v>0.19400000000000001</v>
      </c>
      <c r="Z5" s="292" t="e">
        <f ca="1">_xll.qlSimpleQuoteSetValue(G5,$Y5/100,Trigger)</f>
        <v>#VALUE!</v>
      </c>
      <c r="AA5" s="168"/>
    </row>
    <row r="6" spans="1:27"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#VALUE!</v>
      </c>
      <c r="H6" s="232" t="str">
        <f ca="1">_xll.ohRangeRetrieveError(G6)</f>
        <v/>
      </c>
      <c r="I6" s="205"/>
      <c r="J6" s="2"/>
      <c r="K6" s="167"/>
      <c r="L6" s="124" t="s">
        <v>109</v>
      </c>
      <c r="M6" s="124" t="s">
        <v>183</v>
      </c>
      <c r="N6" s="124" t="s">
        <v>70</v>
      </c>
      <c r="O6" s="222" t="str">
        <f t="shared" si="2"/>
        <v>GBPMPCOISM2</v>
      </c>
      <c r="P6" s="188" t="str">
        <v>GBPMPCOISM2=ICAP</v>
      </c>
      <c r="Q6" s="384">
        <v>8.8000000000000009E-2</v>
      </c>
      <c r="R6" s="384">
        <v>0.128</v>
      </c>
      <c r="S6" s="388" t="s">
        <v>231</v>
      </c>
      <c r="T6" s="222">
        <f t="shared" ref="T6:T16" si="6">IF($T$2,IF(ISNUMBER(Q6),Q6,#NUM!), IFERROR(AVERAGE(Q6:R6),#NUM!))</f>
        <v>0.10800000000000001</v>
      </c>
      <c r="U6" s="222">
        <f t="shared" ref="U6:U16" si="7">(T6-Q6)*2</f>
        <v>4.0000000000000008E-2</v>
      </c>
      <c r="V6" s="165"/>
      <c r="W6" s="222">
        <v>0.46375</v>
      </c>
      <c r="X6" s="165"/>
      <c r="Y6" s="222">
        <v>0.10800000000000001</v>
      </c>
      <c r="Z6" s="292" t="e">
        <f ca="1">_xll.qlSimpleQuoteSetValue(G6,$Y6/100,Trigger)</f>
        <v>#VALUE!</v>
      </c>
      <c r="AA6" s="168"/>
    </row>
    <row r="7" spans="1:27"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#VALUE!</v>
      </c>
      <c r="H7" s="232" t="str">
        <f ca="1">_xll.ohRangeRetrieveError(G7)</f>
        <v/>
      </c>
      <c r="I7" s="205"/>
      <c r="J7" s="2"/>
      <c r="K7" s="167"/>
      <c r="L7" s="124" t="s">
        <v>108</v>
      </c>
      <c r="M7" s="124" t="s">
        <v>183</v>
      </c>
      <c r="N7" s="124" t="s">
        <v>70</v>
      </c>
      <c r="O7" s="222" t="str">
        <f t="shared" si="2"/>
        <v>GBPMPCOISM3</v>
      </c>
      <c r="P7" s="188" t="str">
        <v>GBPMPCOISM3=ICAP</v>
      </c>
      <c r="Q7" s="384">
        <v>8.1000000000000003E-2</v>
      </c>
      <c r="R7" s="384">
        <v>0.12100000000000001</v>
      </c>
      <c r="S7" s="388" t="s">
        <v>182</v>
      </c>
      <c r="T7" s="222">
        <f t="shared" si="6"/>
        <v>0.10100000000000001</v>
      </c>
      <c r="U7" s="222">
        <f t="shared" si="7"/>
        <v>4.0000000000000008E-2</v>
      </c>
      <c r="V7" s="165"/>
      <c r="W7" s="222">
        <v>0.45624999999999999</v>
      </c>
      <c r="X7" s="165"/>
      <c r="Y7" s="222">
        <v>0.10100000000000001</v>
      </c>
      <c r="Z7" s="292" t="e">
        <f ca="1">_xll.qlSimpleQuoteSetValue(G7,$Y7/100,Trigger)</f>
        <v>#VALUE!</v>
      </c>
      <c r="AA7" s="168"/>
    </row>
    <row r="8" spans="1:27"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#VALUE!</v>
      </c>
      <c r="H8" s="232" t="str">
        <f ca="1">_xll.ohRangeRetrieveError(G8)</f>
        <v/>
      </c>
      <c r="I8" s="205"/>
      <c r="J8" s="2"/>
      <c r="K8" s="167"/>
      <c r="L8" s="124" t="s">
        <v>107</v>
      </c>
      <c r="M8" s="124" t="s">
        <v>183</v>
      </c>
      <c r="N8" s="124" t="s">
        <v>70</v>
      </c>
      <c r="O8" s="222" t="str">
        <f t="shared" si="2"/>
        <v>GBPMPCOISM4</v>
      </c>
      <c r="P8" s="188" t="str">
        <v>GBPMPCOISM4=ICAP</v>
      </c>
      <c r="Q8" s="384">
        <v>6.9000000000000006E-2</v>
      </c>
      <c r="R8" s="384">
        <v>0.10900000000000001</v>
      </c>
      <c r="S8" s="388" t="s">
        <v>232</v>
      </c>
      <c r="T8" s="222">
        <f t="shared" si="6"/>
        <v>8.900000000000001E-2</v>
      </c>
      <c r="U8" s="222">
        <f t="shared" si="7"/>
        <v>4.0000000000000008E-2</v>
      </c>
      <c r="V8" s="165"/>
      <c r="W8" s="222">
        <v>0.46749999999999997</v>
      </c>
      <c r="X8" s="165"/>
      <c r="Y8" s="222">
        <v>8.900000000000001E-2</v>
      </c>
      <c r="Z8" s="292" t="e">
        <f ca="1">_xll.qlSimpleQuoteSetValue(G8,$Y8/100,Trigger)</f>
        <v>#VALUE!</v>
      </c>
      <c r="AA8" s="168"/>
    </row>
    <row r="9" spans="1:27"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#VALUE!</v>
      </c>
      <c r="H9" s="232" t="str">
        <f ca="1">_xll.ohRangeRetrieveError(G9)</f>
        <v/>
      </c>
      <c r="I9" s="205"/>
      <c r="J9" s="2"/>
      <c r="K9" s="167"/>
      <c r="L9" s="124" t="s">
        <v>106</v>
      </c>
      <c r="M9" s="124" t="s">
        <v>183</v>
      </c>
      <c r="N9" s="124" t="s">
        <v>70</v>
      </c>
      <c r="O9" s="222" t="str">
        <f t="shared" si="2"/>
        <v>GBPMPCOISM5</v>
      </c>
      <c r="P9" s="188" t="str">
        <v>GBPMPCOISM5=ICAP</v>
      </c>
      <c r="Q9" s="384">
        <v>6.4000000000000001E-2</v>
      </c>
      <c r="R9" s="384">
        <v>0.10400000000000001</v>
      </c>
      <c r="S9" s="388" t="s">
        <v>233</v>
      </c>
      <c r="T9" s="222">
        <f t="shared" si="6"/>
        <v>8.4000000000000005E-2</v>
      </c>
      <c r="U9" s="222">
        <f t="shared" si="7"/>
        <v>4.0000000000000008E-2</v>
      </c>
      <c r="V9" s="165"/>
      <c r="W9" s="222">
        <v>0.49249999999999994</v>
      </c>
      <c r="X9" s="165"/>
      <c r="Y9" s="222">
        <v>8.4000000000000005E-2</v>
      </c>
      <c r="Z9" s="292" t="e">
        <f ca="1">_xll.qlSimpleQuoteSetValue(G9,$Y9/100,Trigger)</f>
        <v>#VALUE!</v>
      </c>
      <c r="AA9" s="168"/>
    </row>
    <row r="10" spans="1:27"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#VALUE!</v>
      </c>
      <c r="H10" s="232" t="str">
        <f ca="1">_xll.ohRangeRetrieveError(G10)</f>
        <v/>
      </c>
      <c r="I10" s="205"/>
      <c r="J10" s="2"/>
      <c r="K10" s="167"/>
      <c r="L10" s="124" t="s">
        <v>105</v>
      </c>
      <c r="M10" s="124" t="s">
        <v>183</v>
      </c>
      <c r="N10" s="124" t="s">
        <v>70</v>
      </c>
      <c r="O10" s="222" t="str">
        <f t="shared" si="2"/>
        <v>GBPMPCOISM6</v>
      </c>
      <c r="P10" s="188" t="str">
        <v>GBPMPCOISM6=ICAP</v>
      </c>
      <c r="Q10" s="384">
        <v>6.1000000000000006E-2</v>
      </c>
      <c r="R10" s="384">
        <v>0.10100000000000001</v>
      </c>
      <c r="S10" s="388" t="s">
        <v>234</v>
      </c>
      <c r="T10" s="222">
        <f t="shared" si="6"/>
        <v>8.1000000000000003E-2</v>
      </c>
      <c r="U10" s="222">
        <f t="shared" si="7"/>
        <v>3.9999999999999994E-2</v>
      </c>
      <c r="V10" s="165"/>
      <c r="W10" s="222">
        <v>0.4975</v>
      </c>
      <c r="X10" s="165"/>
      <c r="Y10" s="222">
        <v>8.1000000000000003E-2</v>
      </c>
      <c r="Z10" s="292" t="e">
        <f ca="1">_xll.qlSimpleQuoteSetValue(G10,$Y10/100,Trigger)</f>
        <v>#VALUE!</v>
      </c>
      <c r="AA10" s="168"/>
    </row>
    <row r="11" spans="1:27"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#VALUE!</v>
      </c>
      <c r="H11" s="232" t="str">
        <f ca="1">_xll.ohRangeRetrieveError(G11)</f>
        <v/>
      </c>
      <c r="I11" s="205"/>
      <c r="J11" s="2"/>
      <c r="K11" s="167"/>
      <c r="L11" s="124" t="s">
        <v>130</v>
      </c>
      <c r="M11" s="124" t="s">
        <v>183</v>
      </c>
      <c r="N11" s="124" t="s">
        <v>70</v>
      </c>
      <c r="O11" s="222" t="str">
        <f t="shared" si="2"/>
        <v>GBPMPCOISM7</v>
      </c>
      <c r="P11" s="188" t="str">
        <v>GBPMPCOISM7=ICAP</v>
      </c>
      <c r="Q11" s="384">
        <v>5.8000000000000003E-2</v>
      </c>
      <c r="R11" s="384">
        <v>9.8000000000000004E-2</v>
      </c>
      <c r="S11" s="388" t="s">
        <v>235</v>
      </c>
      <c r="T11" s="222">
        <f t="shared" si="6"/>
        <v>7.8E-2</v>
      </c>
      <c r="U11" s="222">
        <f t="shared" si="7"/>
        <v>3.9999999999999994E-2</v>
      </c>
      <c r="V11" s="165"/>
      <c r="W11" s="222">
        <v>0.50249999999999995</v>
      </c>
      <c r="X11" s="165"/>
      <c r="Y11" s="222">
        <v>7.8E-2</v>
      </c>
      <c r="Z11" s="292" t="e">
        <f ca="1">_xll.qlSimpleQuoteSetValue(G11,$Y11/100,Trigger)</f>
        <v>#VALUE!</v>
      </c>
      <c r="AA11" s="168"/>
    </row>
    <row r="12" spans="1:27"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#VALUE!</v>
      </c>
      <c r="H12" s="232" t="str">
        <f ca="1">_xll.ohRangeRetrieveError(G12)</f>
        <v/>
      </c>
      <c r="I12" s="205"/>
      <c r="J12" s="2"/>
      <c r="K12" s="167"/>
      <c r="L12" s="124" t="s">
        <v>131</v>
      </c>
      <c r="M12" s="124" t="s">
        <v>183</v>
      </c>
      <c r="N12" s="124" t="s">
        <v>70</v>
      </c>
      <c r="O12" s="222" t="str">
        <f t="shared" si="2"/>
        <v>GBPMPCOISM8</v>
      </c>
      <c r="P12" s="188" t="str">
        <v>GBPMPCOISM8=ICAP</v>
      </c>
      <c r="Q12" s="384">
        <v>5.5000000000000007E-2</v>
      </c>
      <c r="R12" s="384">
        <v>9.5000000000000001E-2</v>
      </c>
      <c r="S12" s="388" t="s">
        <v>236</v>
      </c>
      <c r="T12" s="222">
        <f t="shared" si="6"/>
        <v>7.5000000000000011E-2</v>
      </c>
      <c r="U12" s="222">
        <f t="shared" si="7"/>
        <v>4.0000000000000008E-2</v>
      </c>
      <c r="V12" s="165"/>
      <c r="W12" s="222">
        <v>0.54</v>
      </c>
      <c r="X12" s="165"/>
      <c r="Y12" s="222">
        <v>7.5000000000000011E-2</v>
      </c>
      <c r="Z12" s="292" t="e">
        <f ca="1">_xll.qlSimpleQuoteSetValue(G12,$Y12/100,Trigger)</f>
        <v>#VALUE!</v>
      </c>
      <c r="AA12" s="168"/>
    </row>
    <row r="13" spans="1:27"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#VALUE!</v>
      </c>
      <c r="H13" s="232" t="str">
        <f ca="1">_xll.ohRangeRetrieveError(G13)</f>
        <v/>
      </c>
      <c r="I13" s="205"/>
      <c r="J13" s="2"/>
      <c r="K13" s="167"/>
      <c r="L13" s="124" t="s">
        <v>132</v>
      </c>
      <c r="M13" s="124" t="s">
        <v>183</v>
      </c>
      <c r="N13" s="124" t="s">
        <v>70</v>
      </c>
      <c r="O13" s="222" t="str">
        <f t="shared" si="2"/>
        <v>GBPMPCOISM9</v>
      </c>
      <c r="P13" s="188" t="str">
        <v>GBPMPCOISM9=ICAP</v>
      </c>
      <c r="Q13" s="384">
        <v>5.1000000000000004E-2</v>
      </c>
      <c r="R13" s="384">
        <v>9.1000000000000011E-2</v>
      </c>
      <c r="S13" s="388" t="s">
        <v>237</v>
      </c>
      <c r="T13" s="222">
        <f t="shared" si="6"/>
        <v>7.1000000000000008E-2</v>
      </c>
      <c r="U13" s="222">
        <f t="shared" si="7"/>
        <v>4.0000000000000008E-2</v>
      </c>
      <c r="V13" s="165"/>
      <c r="W13" s="222">
        <v>0.54374999999999996</v>
      </c>
      <c r="X13" s="165"/>
      <c r="Y13" s="222">
        <v>7.1000000000000008E-2</v>
      </c>
      <c r="Z13" s="292" t="e">
        <f ca="1">_xll.qlSimpleQuoteSetValue(G13,$Y13/100,Trigger)</f>
        <v>#VALUE!</v>
      </c>
      <c r="AA13" s="168"/>
    </row>
    <row r="14" spans="1:27"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#VALUE!</v>
      </c>
      <c r="H14" s="232" t="str">
        <f ca="1">_xll.ohRangeRetrieveError(G14)</f>
        <v/>
      </c>
      <c r="I14" s="205" t="s">
        <v>138</v>
      </c>
      <c r="J14" s="2"/>
      <c r="K14" s="167"/>
      <c r="L14" s="124" t="s">
        <v>133</v>
      </c>
      <c r="M14" s="124" t="s">
        <v>183</v>
      </c>
      <c r="N14" s="124" t="s">
        <v>70</v>
      </c>
      <c r="O14" s="222" t="str">
        <f t="shared" si="2"/>
        <v>GBPMPCOISM10</v>
      </c>
      <c r="P14" s="188" t="str">
        <v>GBPMPCOISM10=ICAP</v>
      </c>
      <c r="Q14" s="384">
        <v>5.3000000000000005E-2</v>
      </c>
      <c r="R14" s="384">
        <v>9.3000000000000013E-2</v>
      </c>
      <c r="S14" s="388" t="s">
        <v>238</v>
      </c>
      <c r="T14" s="222">
        <f t="shared" si="6"/>
        <v>7.3000000000000009E-2</v>
      </c>
      <c r="U14" s="222">
        <f t="shared" si="7"/>
        <v>4.0000000000000008E-2</v>
      </c>
      <c r="V14" s="165"/>
      <c r="W14" s="222">
        <v>0.5475000000000001</v>
      </c>
      <c r="X14" s="165"/>
      <c r="Y14" s="222">
        <v>7.3000000000000009E-2</v>
      </c>
      <c r="Z14" s="292" t="e">
        <f ca="1">_xll.qlSimpleQuoteSetValue(G14,$Y14/100,Trigger)</f>
        <v>#VALUE!</v>
      </c>
      <c r="AA14" s="168"/>
    </row>
    <row r="15" spans="1:27"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#VALUE!</v>
      </c>
      <c r="H15" s="232" t="str">
        <f ca="1">_xll.ohRangeRetrieveError(G15)</f>
        <v/>
      </c>
      <c r="I15" s="205" t="s">
        <v>138</v>
      </c>
      <c r="J15" s="2"/>
      <c r="K15" s="167"/>
      <c r="L15" s="124" t="s">
        <v>134</v>
      </c>
      <c r="M15" s="124" t="s">
        <v>183</v>
      </c>
      <c r="N15" s="124" t="s">
        <v>70</v>
      </c>
      <c r="O15" s="222" t="str">
        <f t="shared" si="2"/>
        <v>GBPMPCOISM11</v>
      </c>
      <c r="P15" s="188" t="str">
        <v>GBPMPCOISM11=ICAP</v>
      </c>
      <c r="Q15" s="384" t="s">
        <v>222</v>
      </c>
      <c r="R15" s="384" t="s">
        <v>222</v>
      </c>
      <c r="S15" s="388" t="s">
        <v>222</v>
      </c>
      <c r="T15" s="222" t="e">
        <f t="shared" si="6"/>
        <v>#NUM!</v>
      </c>
      <c r="U15" s="222" t="e">
        <f t="shared" si="7"/>
        <v>#NUM!</v>
      </c>
      <c r="V15" s="165"/>
      <c r="W15" s="222">
        <v>0.59875</v>
      </c>
      <c r="X15" s="165"/>
      <c r="Y15" s="222" t="e">
        <v>#NUM!</v>
      </c>
      <c r="Z15" s="292" t="e">
        <f ca="1">_xll.qlSimpleQuoteSetValue(G15,$Y15/100,Trigger)</f>
        <v>#VALUE!</v>
      </c>
      <c r="AA15" s="168"/>
    </row>
    <row r="16" spans="1:27"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#VALUE!</v>
      </c>
      <c r="H16" s="233" t="str">
        <f ca="1">_xll.ohRangeRetrieveError(G16)</f>
        <v/>
      </c>
      <c r="I16" s="205" t="s">
        <v>138</v>
      </c>
      <c r="J16" s="2"/>
      <c r="K16" s="167"/>
      <c r="L16" s="124" t="s">
        <v>135</v>
      </c>
      <c r="M16" s="124" t="s">
        <v>183</v>
      </c>
      <c r="N16" s="124" t="s">
        <v>70</v>
      </c>
      <c r="O16" s="222" t="str">
        <f t="shared" si="2"/>
        <v>GBPMPCOISM12</v>
      </c>
      <c r="P16" s="188" t="str">
        <v>GBPMPCOISM12=ICAP</v>
      </c>
      <c r="Q16" s="384" t="s">
        <v>222</v>
      </c>
      <c r="R16" s="384" t="s">
        <v>222</v>
      </c>
      <c r="S16" s="388" t="s">
        <v>222</v>
      </c>
      <c r="T16" s="222" t="e">
        <f t="shared" si="6"/>
        <v>#NUM!</v>
      </c>
      <c r="U16" s="224" t="e">
        <f t="shared" si="7"/>
        <v>#NUM!</v>
      </c>
      <c r="V16" s="165"/>
      <c r="W16" s="224">
        <v>0.6</v>
      </c>
      <c r="X16" s="165"/>
      <c r="Y16" s="224" t="e">
        <v>#NUM!</v>
      </c>
      <c r="Z16" s="294" t="e">
        <f ca="1">_xll.qlSimpleQuoteSetValue(G16,$Y16/100,Trigger)</f>
        <v>#VALUE!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R4" sqref="R4"/>
    </sheetView>
  </sheetViews>
  <sheetFormatPr defaultColWidth="9.125" defaultRowHeight="10.9" outlineLevelCol="1" x14ac:dyDescent="0.2"/>
  <cols>
    <col min="1" max="1" width="2.75" style="2" hidden="1" customWidth="1" outlineLevel="1"/>
    <col min="2" max="2" width="3.625" style="2" hidden="1" customWidth="1" outlineLevel="1"/>
    <col min="3" max="3" width="5.75" style="2" hidden="1" customWidth="1" outlineLevel="1"/>
    <col min="4" max="4" width="6.75" style="2" hidden="1" customWidth="1" outlineLevel="1"/>
    <col min="5" max="5" width="19.125" style="2" hidden="1" customWidth="1" outlineLevel="1"/>
    <col min="6" max="6" width="22.375" style="2" hidden="1" customWidth="1" outlineLevel="1"/>
    <col min="7" max="7" width="23.875" style="2" hidden="1" customWidth="1" outlineLevel="1"/>
    <col min="8" max="9" width="29.75" style="2" hidden="1" customWidth="1" outlineLevel="1"/>
    <col min="10" max="10" width="17.625" style="2" hidden="1" customWidth="1" outlineLevel="1"/>
    <col min="11" max="11" width="2.75" style="2" hidden="1" customWidth="1" outlineLevel="1"/>
    <col min="12" max="12" width="2.75" style="2" customWidth="1" collapsed="1"/>
    <col min="13" max="13" width="2.75" style="2" customWidth="1"/>
    <col min="14" max="16" width="9.125" style="2"/>
    <col min="17" max="17" width="17.25" style="2" bestFit="1" customWidth="1"/>
    <col min="18" max="18" width="14" style="2" customWidth="1"/>
    <col min="19" max="25" width="10.75" style="2" customWidth="1"/>
    <col min="26" max="26" width="2.75" style="2" customWidth="1"/>
    <col min="27" max="27" width="10.75" style="2" customWidth="1"/>
    <col min="28" max="28" width="2.75" style="2" customWidth="1"/>
    <col min="29" max="30" width="10.75" style="2" customWidth="1"/>
    <col min="31" max="33" width="2.75" style="2" customWidth="1"/>
    <col min="34" max="34" width="9.125" style="2"/>
    <col min="35" max="36" width="2.75" style="2" customWidth="1"/>
    <col min="37" max="37" width="3.625" style="2" bestFit="1" customWidth="1"/>
    <col min="38" max="38" width="8.375" style="2" bestFit="1" customWidth="1"/>
    <col min="39" max="39" width="5.375" style="2" bestFit="1" customWidth="1"/>
    <col min="40" max="40" width="15.75" style="2" bestFit="1" customWidth="1"/>
    <col min="41" max="41" width="25" style="2" bestFit="1" customWidth="1"/>
    <col min="42" max="43" width="26.375" style="2" customWidth="1"/>
    <col min="44" max="44" width="2.75" style="2" customWidth="1"/>
    <col min="45" max="16384" width="9.125" style="2"/>
  </cols>
  <sheetData>
    <row r="1" spans="1:31" ht="11.25" x14ac:dyDescent="0.2">
      <c r="A1" s="199"/>
      <c r="B1" s="70"/>
      <c r="C1" s="70"/>
      <c r="D1" s="70"/>
      <c r="E1" s="70"/>
      <c r="F1" s="70"/>
      <c r="G1" s="70"/>
      <c r="H1" s="249" t="s">
        <v>77</v>
      </c>
      <c r="I1" s="184" t="str">
        <f>UPPER(Currency)&amp;"HW_Volatility_Quote"</f>
        <v>GBPHW_Volatility_Quote</v>
      </c>
      <c r="J1" s="70"/>
      <c r="K1" s="71"/>
      <c r="M1" s="274" t="s">
        <v>173</v>
      </c>
      <c r="N1" s="166"/>
      <c r="O1" s="308"/>
      <c r="P1" s="308"/>
      <c r="Q1" s="166"/>
      <c r="R1" s="166"/>
      <c r="S1" s="166"/>
      <c r="T1" s="166"/>
      <c r="U1" s="166"/>
      <c r="V1" s="166"/>
      <c r="W1" s="166"/>
      <c r="X1" s="166"/>
      <c r="Y1" s="166"/>
      <c r="Z1" s="250"/>
      <c r="AA1" s="250"/>
      <c r="AB1" s="166"/>
      <c r="AC1" s="250"/>
      <c r="AD1" s="250"/>
      <c r="AE1" s="309"/>
    </row>
    <row r="2" spans="1:31" ht="11.25" x14ac:dyDescent="0.2">
      <c r="A2" s="72"/>
      <c r="B2" s="163"/>
      <c r="C2" s="163"/>
      <c r="D2" s="163"/>
      <c r="E2" s="163"/>
      <c r="F2" s="163"/>
      <c r="G2" s="163"/>
      <c r="H2" s="249" t="s">
        <v>76</v>
      </c>
      <c r="I2" s="184" t="str">
        <f>UPPER(Currency)&amp;"HW_MeanReversion_Quote"</f>
        <v>GBPHW_MeanReversion_Quote</v>
      </c>
      <c r="J2" s="163"/>
      <c r="K2" s="201"/>
      <c r="M2" s="204"/>
      <c r="N2" s="162"/>
      <c r="O2" s="162"/>
      <c r="P2" s="162"/>
      <c r="Q2" s="162"/>
      <c r="R2" s="162"/>
      <c r="S2" s="162"/>
      <c r="T2" s="162"/>
      <c r="U2" s="162"/>
      <c r="V2" s="162"/>
      <c r="W2" s="178" t="s">
        <v>221</v>
      </c>
      <c r="X2" s="111" t="b">
        <f t="array" ref="X2">AND(_xll.ohFilter($U$5:$U$46,ISNUMBER($U$5:$U$46))=0)</f>
        <v>0</v>
      </c>
      <c r="Y2" s="162"/>
      <c r="Z2" s="165"/>
      <c r="AA2" s="165"/>
      <c r="AB2" s="162"/>
      <c r="AC2" s="162"/>
      <c r="AD2" s="184">
        <f>_xll.ohTrigger(AD5:AD46)</f>
        <v>162</v>
      </c>
      <c r="AE2" s="310"/>
    </row>
    <row r="3" spans="1:31" ht="11.25" x14ac:dyDescent="0.2">
      <c r="A3" s="197"/>
      <c r="B3" s="151"/>
      <c r="C3" s="151"/>
      <c r="D3" s="253" t="s">
        <v>68</v>
      </c>
      <c r="E3" s="253" t="s">
        <v>14</v>
      </c>
      <c r="F3" s="163"/>
      <c r="G3" s="163"/>
      <c r="H3" s="249" t="s">
        <v>75</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row>
    <row r="4" spans="1:31" s="316" customFormat="1" ht="21.1" customHeight="1" x14ac:dyDescent="0.25">
      <c r="A4" s="313"/>
      <c r="B4" s="200" t="s">
        <v>67</v>
      </c>
      <c r="C4" s="263" t="s">
        <v>66</v>
      </c>
      <c r="D4" s="263" t="s">
        <v>65</v>
      </c>
      <c r="E4" s="200" t="s">
        <v>140</v>
      </c>
      <c r="F4" s="200" t="s">
        <v>156</v>
      </c>
      <c r="G4" s="200" t="s">
        <v>155</v>
      </c>
      <c r="H4" s="200" t="s">
        <v>174</v>
      </c>
      <c r="I4" s="200" t="s">
        <v>156</v>
      </c>
      <c r="J4" s="200" t="s">
        <v>155</v>
      </c>
      <c r="K4" s="315"/>
      <c r="M4" s="313"/>
      <c r="N4" s="213" t="s">
        <v>67</v>
      </c>
      <c r="O4" s="213" t="s">
        <v>66</v>
      </c>
      <c r="P4" s="213" t="s">
        <v>65</v>
      </c>
      <c r="Q4" s="213" t="s">
        <v>101</v>
      </c>
      <c r="R4" s="212" t="str">
        <f>_xll.RData(R5:R46,S4:W4,,ReutersRtMode,,S5)</f>
        <v>Updated at 14:53:08</v>
      </c>
      <c r="S4" s="213" t="s">
        <v>100</v>
      </c>
      <c r="T4" s="213" t="s">
        <v>99</v>
      </c>
      <c r="U4" s="213" t="s">
        <v>78</v>
      </c>
      <c r="V4" s="213" t="s">
        <v>91</v>
      </c>
      <c r="W4" s="213" t="s">
        <v>98</v>
      </c>
      <c r="X4" s="214" t="s">
        <v>166</v>
      </c>
      <c r="Y4" s="173" t="s">
        <v>153</v>
      </c>
      <c r="Z4" s="317"/>
      <c r="AA4" s="213" t="s">
        <v>96</v>
      </c>
      <c r="AB4" s="317"/>
      <c r="AC4" s="213" t="s">
        <v>95</v>
      </c>
      <c r="AD4" s="213" t="s">
        <v>94</v>
      </c>
      <c r="AE4" s="315"/>
    </row>
    <row r="5" spans="1:31" ht="11.25" x14ac:dyDescent="0.2">
      <c r="A5" s="264"/>
      <c r="B5" s="89">
        <v>1</v>
      </c>
      <c r="C5" s="90" t="b">
        <v>0</v>
      </c>
      <c r="D5" s="89" t="str">
        <f t="array" ref="D5:D46">_xll.qlIMMcode(FuturesDates)</f>
        <v>Q6</v>
      </c>
      <c r="E5" s="185" t="str">
        <f t="shared" ref="E5:E36" si="0">Currency&amp;$D$3&amp;$E$3&amp;$D5&amp;QuoteSuffix</f>
        <v>GBPFUT3MQ6_Quote</v>
      </c>
      <c r="F5" s="175" t="str">
        <f>_xll.qlSimpleQuote(E5,,PriceTickValue,Permanent,Trigger,ObjectOverwrite)</f>
        <v>GBPFUT3MQ6_Quote#0001</v>
      </c>
      <c r="G5" s="231" t="str">
        <f>_xll.ohRangeRetrieveError(F5)</f>
        <v/>
      </c>
      <c r="H5" s="185" t="str">
        <f t="shared" ref="H5:H46" si="1">Currency&amp;"FUT"&amp;$E$3&amp;$D5&amp;"ConvAdj"&amp;QuoteSuffix</f>
        <v>GBPFUT3MQ6ConvAdj_Quote</v>
      </c>
      <c r="I5" s="175" t="str">
        <f>_xll.qlFuturesConvAdjustmentQuote($H5,IborIndex,$D5,$F5,Volatility,MeanReversion,Permanent,Trigger,ObjectOverwrite)</f>
        <v>GBPFUT3MQ6ConvAdj_Quote#0001</v>
      </c>
      <c r="J5" s="231" t="str">
        <f>_xll.ohRangeRetrieveError(I5)</f>
        <v/>
      </c>
      <c r="K5" s="205"/>
      <c r="M5" s="264"/>
      <c r="N5" s="95">
        <v>1</v>
      </c>
      <c r="O5" s="95" t="b">
        <v>0</v>
      </c>
      <c r="P5" s="96" t="str">
        <f t="array" ref="P5:P46">_xll.qlIMMcode(FuturesDates)</f>
        <v>Q6</v>
      </c>
      <c r="Q5" s="97">
        <f t="array" ref="Q5:Q46">_xll.qlIMMNextDates(_xll.qlSettingsEvaluationDate(Trigger)-1,$O5:$O46)</f>
        <v>42599</v>
      </c>
      <c r="R5" s="96" t="str">
        <f t="array" ref="R5:R46">"FSS"&amp;FuturesCodes</f>
        <v>FSSQ6</v>
      </c>
      <c r="S5" s="394">
        <v>42599</v>
      </c>
      <c r="T5" s="383">
        <v>0</v>
      </c>
      <c r="U5" s="383">
        <v>0</v>
      </c>
      <c r="V5" s="383">
        <v>0</v>
      </c>
      <c r="W5" s="383">
        <v>99.63</v>
      </c>
      <c r="X5" s="223">
        <f>IF($X$2,IF(ISNUMBER(T5),T5,#NUM!), IFERROR(AVERAGE(T5:U5),#NUM!))</f>
        <v>0</v>
      </c>
      <c r="Y5" s="222">
        <f>(X5-T5)*2</f>
        <v>0</v>
      </c>
      <c r="Z5" s="265"/>
      <c r="AA5" s="104">
        <v>0</v>
      </c>
      <c r="AB5" s="265"/>
      <c r="AC5" s="223">
        <f t="array" ref="AC5:AC46">QuoteLive</f>
        <v>0</v>
      </c>
      <c r="AD5" s="132">
        <f>_xll.qlSimpleQuoteSetValue(F5,AC5,Trigger)</f>
        <v>0</v>
      </c>
      <c r="AE5" s="205"/>
    </row>
    <row r="6" spans="1:31" ht="11.25" x14ac:dyDescent="0.2">
      <c r="A6" s="264"/>
      <c r="B6" s="52">
        <v>2</v>
      </c>
      <c r="C6" s="91" t="b">
        <v>0</v>
      </c>
      <c r="D6" s="52" t="str">
        <v>U6</v>
      </c>
      <c r="E6" s="186" t="str">
        <f t="shared" si="0"/>
        <v>GBPFUT3MU6_Quote</v>
      </c>
      <c r="F6" s="176" t="str">
        <f>_xll.qlSimpleQuote(E6,,PriceTickValue,Permanent,Trigger,ObjectOverwrite)</f>
        <v>GBPFUT3MU6_Quote#0001</v>
      </c>
      <c r="G6" s="232" t="str">
        <f>_xll.ohRangeRetrieveError(F6)</f>
        <v/>
      </c>
      <c r="H6" s="186" t="str">
        <f t="shared" si="1"/>
        <v>GBPFUT3MU6ConvAdj_Quote</v>
      </c>
      <c r="I6" s="176" t="str">
        <f>_xll.qlFuturesConvAdjustmentQuote($H6,IborIndex,$D6,$F6,Volatility,MeanReversion,Permanent,Trigger,ObjectOverwrite)</f>
        <v>GBPFUT3MU6ConvAdj_Quote#0001</v>
      </c>
      <c r="J6" s="232" t="str">
        <f>_xll.ohRangeRetrieveError(I6)</f>
        <v/>
      </c>
      <c r="K6" s="205"/>
      <c r="M6" s="264"/>
      <c r="N6" s="98">
        <v>2</v>
      </c>
      <c r="O6" s="98" t="b">
        <v>0</v>
      </c>
      <c r="P6" s="99" t="str">
        <v>U6</v>
      </c>
      <c r="Q6" s="100">
        <v>42634</v>
      </c>
      <c r="R6" s="99" t="str">
        <v>FSSU6</v>
      </c>
      <c r="S6" s="395">
        <v>42634</v>
      </c>
      <c r="T6" s="384">
        <v>99.655000000000001</v>
      </c>
      <c r="U6" s="384">
        <v>99.66</v>
      </c>
      <c r="V6" s="384">
        <v>99.66</v>
      </c>
      <c r="W6" s="384">
        <v>99.66</v>
      </c>
      <c r="X6" s="222">
        <f t="shared" ref="X6:X46" si="2">IF($X$2,IF(ISNUMBER(T6),T6,#NUM!), IFERROR(AVERAGE(T6:U6),#NUM!))</f>
        <v>99.657499999999999</v>
      </c>
      <c r="Y6" s="222">
        <f t="shared" ref="Y6:Y46" si="3">(X6-T6)*2</f>
        <v>4.9999999999954525E-3</v>
      </c>
      <c r="Z6" s="265"/>
      <c r="AA6" s="105">
        <v>0</v>
      </c>
      <c r="AB6" s="265"/>
      <c r="AC6" s="222">
        <v>99.657499999999999</v>
      </c>
      <c r="AD6" s="258">
        <f>_xll.qlSimpleQuoteSetValue(F6,AC6,Trigger)</f>
        <v>0</v>
      </c>
      <c r="AE6" s="205"/>
    </row>
    <row r="7" spans="1:31" ht="11.25" x14ac:dyDescent="0.2">
      <c r="A7" s="264"/>
      <c r="B7" s="52">
        <v>3</v>
      </c>
      <c r="C7" s="91" t="b">
        <v>0</v>
      </c>
      <c r="D7" s="52" t="str">
        <v>V6</v>
      </c>
      <c r="E7" s="186" t="str">
        <f t="shared" si="0"/>
        <v>GBPFUT3MV6_Quote</v>
      </c>
      <c r="F7" s="176" t="str">
        <f>_xll.qlSimpleQuote(E7,,PriceTickValue,Permanent,Trigger,ObjectOverwrite)</f>
        <v>GBPFUT3MV6_Quote#0001</v>
      </c>
      <c r="G7" s="232" t="str">
        <f>_xll.ohRangeRetrieveError(F7)</f>
        <v/>
      </c>
      <c r="H7" s="186" t="str">
        <f t="shared" si="1"/>
        <v>GBPFUT3MV6ConvAdj_Quote</v>
      </c>
      <c r="I7" s="176" t="str">
        <f>_xll.qlFuturesConvAdjustmentQuote($H7,IborIndex,$D7,$F7,Volatility,MeanReversion,Permanent,Trigger,ObjectOverwrite)</f>
        <v>GBPFUT3MV6ConvAdj_Quote#0001</v>
      </c>
      <c r="J7" s="232" t="str">
        <f>_xll.ohRangeRetrieveError(I7)</f>
        <v/>
      </c>
      <c r="K7" s="205"/>
      <c r="M7" s="264"/>
      <c r="N7" s="98">
        <v>3</v>
      </c>
      <c r="O7" s="98" t="b">
        <v>0</v>
      </c>
      <c r="P7" s="99" t="str">
        <v>V6</v>
      </c>
      <c r="Q7" s="100">
        <v>42662</v>
      </c>
      <c r="R7" s="99" t="str">
        <v>FSSV6</v>
      </c>
      <c r="S7" s="395">
        <v>42662</v>
      </c>
      <c r="T7" s="384">
        <v>0</v>
      </c>
      <c r="U7" s="384">
        <v>0</v>
      </c>
      <c r="V7" s="384">
        <v>0</v>
      </c>
      <c r="W7" s="384">
        <v>99.72</v>
      </c>
      <c r="X7" s="222">
        <f t="shared" si="2"/>
        <v>0</v>
      </c>
      <c r="Y7" s="222">
        <f t="shared" si="3"/>
        <v>0</v>
      </c>
      <c r="Z7" s="265"/>
      <c r="AA7" s="105">
        <v>99.39500000000001</v>
      </c>
      <c r="AB7" s="265"/>
      <c r="AC7" s="222">
        <v>0</v>
      </c>
      <c r="AD7" s="258">
        <f>_xll.qlSimpleQuoteSetValue(F7,AC7,Trigger)</f>
        <v>0</v>
      </c>
      <c r="AE7" s="205"/>
    </row>
    <row r="8" spans="1:31" ht="11.25" x14ac:dyDescent="0.2">
      <c r="A8" s="264"/>
      <c r="B8" s="52">
        <v>4</v>
      </c>
      <c r="C8" s="91" t="b">
        <v>0</v>
      </c>
      <c r="D8" s="52" t="str">
        <v>X6</v>
      </c>
      <c r="E8" s="186" t="str">
        <f t="shared" si="0"/>
        <v>GBPFUT3MX6_Quote</v>
      </c>
      <c r="F8" s="176" t="str">
        <f>_xll.qlSimpleQuote(E8,,PriceTickValue,Permanent,Trigger,ObjectOverwrite)</f>
        <v>GBPFUT3MX6_Quote#0001</v>
      </c>
      <c r="G8" s="232" t="str">
        <f>_xll.ohRangeRetrieveError(F8)</f>
        <v/>
      </c>
      <c r="H8" s="186" t="str">
        <f t="shared" si="1"/>
        <v>GBPFUT3MX6ConvAdj_Quote</v>
      </c>
      <c r="I8" s="176" t="str">
        <f>_xll.qlFuturesConvAdjustmentQuote($H8,IborIndex,$D8,$F8,Volatility,MeanReversion,Permanent,Trigger,ObjectOverwrite)</f>
        <v>GBPFUT3MX6ConvAdj_Quote#0001</v>
      </c>
      <c r="J8" s="232" t="str">
        <f>_xll.ohRangeRetrieveError(I8)</f>
        <v/>
      </c>
      <c r="K8" s="205"/>
      <c r="M8" s="264"/>
      <c r="N8" s="98">
        <v>4</v>
      </c>
      <c r="O8" s="98" t="b">
        <v>0</v>
      </c>
      <c r="P8" s="99" t="str">
        <v>X6</v>
      </c>
      <c r="Q8" s="100">
        <v>42690</v>
      </c>
      <c r="R8" s="99" t="str">
        <v>FSSX6</v>
      </c>
      <c r="S8" s="395" t="s">
        <v>222</v>
      </c>
      <c r="T8" s="384" t="s">
        <v>222</v>
      </c>
      <c r="U8" s="384" t="s">
        <v>222</v>
      </c>
      <c r="V8" s="384" t="s">
        <v>222</v>
      </c>
      <c r="W8" s="384" t="s">
        <v>222</v>
      </c>
      <c r="X8" s="222" t="e">
        <f t="shared" si="2"/>
        <v>#NUM!</v>
      </c>
      <c r="Y8" s="222" t="e">
        <f t="shared" si="3"/>
        <v>#NUM!</v>
      </c>
      <c r="Z8" s="265"/>
      <c r="AA8" s="105" t="e">
        <v>#NUM!</v>
      </c>
      <c r="AB8" s="265"/>
      <c r="AC8" s="222" t="e">
        <v>#NUM!</v>
      </c>
      <c r="AD8" s="258">
        <f>_xll.qlSimpleQuoteSetValue(F8,AC8,Trigger)</f>
        <v>0</v>
      </c>
      <c r="AE8" s="205"/>
    </row>
    <row r="9" spans="1:31" ht="11.25" x14ac:dyDescent="0.2">
      <c r="A9" s="264"/>
      <c r="B9" s="52">
        <v>5</v>
      </c>
      <c r="C9" s="91" t="b">
        <v>0</v>
      </c>
      <c r="D9" s="52" t="str">
        <v>Z6</v>
      </c>
      <c r="E9" s="186" t="str">
        <f t="shared" si="0"/>
        <v>GBPFUT3MZ6_Quote</v>
      </c>
      <c r="F9" s="176" t="str">
        <f>_xll.qlSimpleQuote(E9,,PriceTickValue,Permanent,Trigger,ObjectOverwrite)</f>
        <v>GBPFUT3MZ6_Quote#0001</v>
      </c>
      <c r="G9" s="232" t="str">
        <f>_xll.ohRangeRetrieveError(F9)</f>
        <v/>
      </c>
      <c r="H9" s="186" t="str">
        <f t="shared" si="1"/>
        <v>GBPFUT3MZ6ConvAdj_Quote</v>
      </c>
      <c r="I9" s="176" t="str">
        <f>_xll.qlFuturesConvAdjustmentQuote($H9,IborIndex,$D9,$F9,Volatility,MeanReversion,Permanent,Trigger,ObjectOverwrite)</f>
        <v>GBPFUT3MZ6ConvAdj_Quote#0001</v>
      </c>
      <c r="J9" s="232" t="str">
        <f>_xll.ohRangeRetrieveError(I9)</f>
        <v/>
      </c>
      <c r="K9" s="205"/>
      <c r="M9" s="264"/>
      <c r="N9" s="98">
        <v>5</v>
      </c>
      <c r="O9" s="98" t="b">
        <v>0</v>
      </c>
      <c r="P9" s="99" t="str">
        <v>Z6</v>
      </c>
      <c r="Q9" s="100">
        <v>42725</v>
      </c>
      <c r="R9" s="99" t="str">
        <v>FSSZ6</v>
      </c>
      <c r="S9" s="395">
        <v>42725</v>
      </c>
      <c r="T9" s="384">
        <v>99.740000000000009</v>
      </c>
      <c r="U9" s="384">
        <v>99.75</v>
      </c>
      <c r="V9" s="384">
        <v>99.75</v>
      </c>
      <c r="W9" s="384">
        <v>99.75</v>
      </c>
      <c r="X9" s="222">
        <f t="shared" si="2"/>
        <v>99.745000000000005</v>
      </c>
      <c r="Y9" s="222">
        <f t="shared" si="3"/>
        <v>9.9999999999909051E-3</v>
      </c>
      <c r="Z9" s="265"/>
      <c r="AA9" s="105" t="e">
        <v>#NUM!</v>
      </c>
      <c r="AB9" s="265"/>
      <c r="AC9" s="222">
        <v>99.745000000000005</v>
      </c>
      <c r="AD9" s="258">
        <f>_xll.qlSimpleQuoteSetValue(F9,AC9,Trigger)</f>
        <v>0</v>
      </c>
      <c r="AE9" s="205"/>
    </row>
    <row r="10" spans="1:31" ht="11.25" x14ac:dyDescent="0.2">
      <c r="A10" s="264"/>
      <c r="B10" s="52">
        <v>6</v>
      </c>
      <c r="C10" s="91" t="b">
        <v>0</v>
      </c>
      <c r="D10" s="52" t="str">
        <v>F7</v>
      </c>
      <c r="E10" s="186" t="str">
        <f t="shared" si="0"/>
        <v>GBPFUT3MF7_Quote</v>
      </c>
      <c r="F10" s="176" t="str">
        <f>_xll.qlSimpleQuote(E10,,PriceTickValue,Permanent,Trigger,ObjectOverwrite)</f>
        <v>GBPFUT3MF7_Quote#0001</v>
      </c>
      <c r="G10" s="232" t="str">
        <f>_xll.ohRangeRetrieveError(F10)</f>
        <v/>
      </c>
      <c r="H10" s="186" t="str">
        <f t="shared" si="1"/>
        <v>GBPFUT3MF7ConvAdj_Quote</v>
      </c>
      <c r="I10" s="176" t="str">
        <f>_xll.qlFuturesConvAdjustmentQuote($H10,IborIndex,$D10,$F10,Volatility,MeanReversion,Permanent,Trigger,ObjectOverwrite)</f>
        <v>GBPFUT3MF7ConvAdj_Quote#0001</v>
      </c>
      <c r="J10" s="232" t="str">
        <f>_xll.ohRangeRetrieveError(I10)</f>
        <v/>
      </c>
      <c r="K10" s="205"/>
      <c r="M10" s="264"/>
      <c r="N10" s="98">
        <v>6</v>
      </c>
      <c r="O10" s="98" t="b">
        <v>0</v>
      </c>
      <c r="P10" s="99" t="str">
        <v>F7</v>
      </c>
      <c r="Q10" s="100">
        <v>42753</v>
      </c>
      <c r="R10" s="99" t="str">
        <v>FSSF7</v>
      </c>
      <c r="S10" s="395" t="s">
        <v>222</v>
      </c>
      <c r="T10" s="384" t="s">
        <v>222</v>
      </c>
      <c r="U10" s="384" t="s">
        <v>222</v>
      </c>
      <c r="V10" s="384" t="s">
        <v>222</v>
      </c>
      <c r="W10" s="384" t="s">
        <v>222</v>
      </c>
      <c r="X10" s="222" t="e">
        <f t="shared" si="2"/>
        <v>#NUM!</v>
      </c>
      <c r="Y10" s="222" t="e">
        <f t="shared" si="3"/>
        <v>#NUM!</v>
      </c>
      <c r="Z10" s="265"/>
      <c r="AA10" s="105">
        <v>99.344999999999999</v>
      </c>
      <c r="AB10" s="265"/>
      <c r="AC10" s="222" t="e">
        <v>#NUM!</v>
      </c>
      <c r="AD10" s="258">
        <f>_xll.qlSimpleQuoteSetValue(F10,AC10,Trigger)</f>
        <v>0</v>
      </c>
      <c r="AE10" s="205"/>
    </row>
    <row r="11" spans="1:31" ht="11.25" x14ac:dyDescent="0.2">
      <c r="A11" s="264"/>
      <c r="B11" s="52">
        <v>7</v>
      </c>
      <c r="C11" s="91" t="b">
        <v>0</v>
      </c>
      <c r="D11" s="52" t="str">
        <v>G7</v>
      </c>
      <c r="E11" s="186" t="str">
        <f t="shared" si="0"/>
        <v>GBPFUT3MG7_Quote</v>
      </c>
      <c r="F11" s="176" t="str">
        <f>_xll.qlSimpleQuote(E11,,PriceTickValue,Permanent,Trigger,ObjectOverwrite)</f>
        <v>GBPFUT3MG7_Quote#0001</v>
      </c>
      <c r="G11" s="232" t="str">
        <f>_xll.ohRangeRetrieveError(F11)</f>
        <v/>
      </c>
      <c r="H11" s="186" t="str">
        <f t="shared" si="1"/>
        <v>GBPFUT3MG7ConvAdj_Quote</v>
      </c>
      <c r="I11" s="176" t="str">
        <f>_xll.qlFuturesConvAdjustmentQuote($H11,IborIndex,$D11,$F11,Volatility,MeanReversion,Permanent,Trigger,ObjectOverwrite)</f>
        <v>GBPFUT3MG7ConvAdj_Quote#0001</v>
      </c>
      <c r="J11" s="232" t="str">
        <f>_xll.ohRangeRetrieveError(I11)</f>
        <v/>
      </c>
      <c r="K11" s="205"/>
      <c r="M11" s="264"/>
      <c r="N11" s="98">
        <v>7</v>
      </c>
      <c r="O11" s="98" t="b">
        <v>0</v>
      </c>
      <c r="P11" s="99" t="str">
        <v>G7</v>
      </c>
      <c r="Q11" s="100">
        <v>42781</v>
      </c>
      <c r="R11" s="99" t="str">
        <v>FSSG7</v>
      </c>
      <c r="S11" s="395" t="s">
        <v>222</v>
      </c>
      <c r="T11" s="384" t="s">
        <v>222</v>
      </c>
      <c r="U11" s="384" t="s">
        <v>222</v>
      </c>
      <c r="V11" s="384" t="s">
        <v>222</v>
      </c>
      <c r="W11" s="384" t="s">
        <v>222</v>
      </c>
      <c r="X11" s="222" t="e">
        <f t="shared" si="2"/>
        <v>#NUM!</v>
      </c>
      <c r="Y11" s="222" t="e">
        <f t="shared" si="3"/>
        <v>#NUM!</v>
      </c>
      <c r="Z11" s="265"/>
      <c r="AA11" s="105" t="e">
        <v>#NUM!</v>
      </c>
      <c r="AB11" s="265"/>
      <c r="AC11" s="222" t="e">
        <v>#NUM!</v>
      </c>
      <c r="AD11" s="258">
        <f>_xll.qlSimpleQuoteSetValue(F11,AC11,Trigger)</f>
        <v>0</v>
      </c>
      <c r="AE11" s="205"/>
    </row>
    <row r="12" spans="1:31" ht="11.25" x14ac:dyDescent="0.2">
      <c r="A12" s="264"/>
      <c r="B12" s="52">
        <v>8</v>
      </c>
      <c r="C12" s="91" t="b">
        <v>0</v>
      </c>
      <c r="D12" s="52" t="str">
        <v>H7</v>
      </c>
      <c r="E12" s="186" t="str">
        <f t="shared" si="0"/>
        <v>GBPFUT3MH7_Quote</v>
      </c>
      <c r="F12" s="176" t="str">
        <f>_xll.qlSimpleQuote(E12,,PriceTickValue,Permanent,Trigger,ObjectOverwrite)</f>
        <v>GBPFUT3MH7_Quote#0001</v>
      </c>
      <c r="G12" s="232" t="str">
        <f>_xll.ohRangeRetrieveError(F12)</f>
        <v/>
      </c>
      <c r="H12" s="186" t="str">
        <f t="shared" si="1"/>
        <v>GBPFUT3MH7ConvAdj_Quote</v>
      </c>
      <c r="I12" s="176" t="str">
        <f>_xll.qlFuturesConvAdjustmentQuote($H12,IborIndex,$D12,$F12,Volatility,MeanReversion,Permanent,Trigger,ObjectOverwrite)</f>
        <v>GBPFUT3MH7ConvAdj_Quote#0001</v>
      </c>
      <c r="J12" s="232" t="str">
        <f>_xll.ohRangeRetrieveError(I12)</f>
        <v/>
      </c>
      <c r="K12" s="205"/>
      <c r="M12" s="264"/>
      <c r="N12" s="98">
        <v>8</v>
      </c>
      <c r="O12" s="98" t="b">
        <v>0</v>
      </c>
      <c r="P12" s="99" t="str">
        <v>H7</v>
      </c>
      <c r="Q12" s="100">
        <v>42809</v>
      </c>
      <c r="R12" s="99" t="str">
        <v>FSSH7</v>
      </c>
      <c r="S12" s="395">
        <v>42809</v>
      </c>
      <c r="T12" s="384">
        <v>99.76</v>
      </c>
      <c r="U12" s="384">
        <v>99.77</v>
      </c>
      <c r="V12" s="384">
        <v>99.76</v>
      </c>
      <c r="W12" s="384">
        <v>99.76</v>
      </c>
      <c r="X12" s="222">
        <f t="shared" si="2"/>
        <v>99.765000000000001</v>
      </c>
      <c r="Y12" s="222">
        <f t="shared" si="3"/>
        <v>9.9999999999909051E-3</v>
      </c>
      <c r="Z12" s="265"/>
      <c r="AA12" s="105" t="e">
        <v>#NUM!</v>
      </c>
      <c r="AB12" s="265"/>
      <c r="AC12" s="222">
        <v>99.765000000000001</v>
      </c>
      <c r="AD12" s="258">
        <f>_xll.qlSimpleQuoteSetValue(F12,AC12,Trigger)</f>
        <v>0</v>
      </c>
      <c r="AE12" s="205"/>
    </row>
    <row r="13" spans="1:31" ht="11.25" x14ac:dyDescent="0.2">
      <c r="A13" s="264"/>
      <c r="B13" s="52">
        <v>9</v>
      </c>
      <c r="C13" s="91" t="b">
        <v>0</v>
      </c>
      <c r="D13" s="52" t="str">
        <v>J7</v>
      </c>
      <c r="E13" s="186" t="str">
        <f t="shared" si="0"/>
        <v>GBPFUT3MJ7_Quote</v>
      </c>
      <c r="F13" s="176" t="str">
        <f>_xll.qlSimpleQuote(E13,,PriceTickValue,Permanent,Trigger,ObjectOverwrite)</f>
        <v>GBPFUT3MJ7_Quote#0001</v>
      </c>
      <c r="G13" s="232" t="str">
        <f>_xll.ohRangeRetrieveError(F13)</f>
        <v/>
      </c>
      <c r="H13" s="186" t="str">
        <f t="shared" si="1"/>
        <v>GBPFUT3MJ7ConvAdj_Quote</v>
      </c>
      <c r="I13" s="176" t="str">
        <f>_xll.qlFuturesConvAdjustmentQuote($H13,IborIndex,$D13,$F13,Volatility,MeanReversion,Permanent,Trigger,ObjectOverwrite)</f>
        <v>GBPFUT3MJ7ConvAdj_Quote#0001</v>
      </c>
      <c r="J13" s="232" t="str">
        <f>_xll.ohRangeRetrieveError(I13)</f>
        <v/>
      </c>
      <c r="K13" s="205"/>
      <c r="M13" s="264"/>
      <c r="N13" s="98">
        <v>9</v>
      </c>
      <c r="O13" s="98" t="b">
        <v>0</v>
      </c>
      <c r="P13" s="99" t="str">
        <v>J7</v>
      </c>
      <c r="Q13" s="100">
        <v>42844</v>
      </c>
      <c r="R13" s="99" t="str">
        <v>FSSJ7</v>
      </c>
      <c r="S13" s="395" t="s">
        <v>222</v>
      </c>
      <c r="T13" s="384" t="s">
        <v>222</v>
      </c>
      <c r="U13" s="384" t="s">
        <v>222</v>
      </c>
      <c r="V13" s="384" t="s">
        <v>222</v>
      </c>
      <c r="W13" s="384" t="s">
        <v>222</v>
      </c>
      <c r="X13" s="222" t="e">
        <f t="shared" si="2"/>
        <v>#NUM!</v>
      </c>
      <c r="Y13" s="222" t="e">
        <f t="shared" si="3"/>
        <v>#NUM!</v>
      </c>
      <c r="Z13" s="265"/>
      <c r="AA13" s="105">
        <v>99.284999999999997</v>
      </c>
      <c r="AB13" s="265"/>
      <c r="AC13" s="222" t="e">
        <v>#NUM!</v>
      </c>
      <c r="AD13" s="258">
        <f>_xll.qlSimpleQuoteSetValue(F13,AC13,Trigger)</f>
        <v>0</v>
      </c>
      <c r="AE13" s="205"/>
    </row>
    <row r="14" spans="1:31" ht="11.25" x14ac:dyDescent="0.2">
      <c r="A14" s="264"/>
      <c r="B14" s="52">
        <v>10</v>
      </c>
      <c r="C14" s="91" t="b">
        <v>0</v>
      </c>
      <c r="D14" s="52" t="str">
        <v>K7</v>
      </c>
      <c r="E14" s="186" t="str">
        <f t="shared" si="0"/>
        <v>GBPFUT3MK7_Quote</v>
      </c>
      <c r="F14" s="176" t="str">
        <f>_xll.qlSimpleQuote(E14,,PriceTickValue,Permanent,Trigger,ObjectOverwrite)</f>
        <v>GBPFUT3MK7_Quote#0001</v>
      </c>
      <c r="G14" s="232" t="str">
        <f>_xll.ohRangeRetrieveError(F14)</f>
        <v/>
      </c>
      <c r="H14" s="186" t="str">
        <f t="shared" si="1"/>
        <v>GBPFUT3MK7ConvAdj_Quote</v>
      </c>
      <c r="I14" s="176" t="str">
        <f>_xll.qlFuturesConvAdjustmentQuote($H14,IborIndex,$D14,$F14,Volatility,MeanReversion,Permanent,Trigger,ObjectOverwrite)</f>
        <v>GBPFUT3MK7ConvAdj_Quote#0001</v>
      </c>
      <c r="J14" s="232" t="str">
        <f>_xll.ohRangeRetrieveError(I14)</f>
        <v/>
      </c>
      <c r="K14" s="205"/>
      <c r="M14" s="264"/>
      <c r="N14" s="98">
        <v>10</v>
      </c>
      <c r="O14" s="98" t="b">
        <v>0</v>
      </c>
      <c r="P14" s="99" t="str">
        <v>K7</v>
      </c>
      <c r="Q14" s="100">
        <v>42872</v>
      </c>
      <c r="R14" s="99" t="str">
        <v>FSSK7</v>
      </c>
      <c r="S14" s="395" t="s">
        <v>222</v>
      </c>
      <c r="T14" s="384" t="s">
        <v>222</v>
      </c>
      <c r="U14" s="384" t="s">
        <v>222</v>
      </c>
      <c r="V14" s="384" t="s">
        <v>222</v>
      </c>
      <c r="W14" s="384" t="s">
        <v>222</v>
      </c>
      <c r="X14" s="222" t="e">
        <f t="shared" si="2"/>
        <v>#NUM!</v>
      </c>
      <c r="Y14" s="222" t="e">
        <f t="shared" si="3"/>
        <v>#NUM!</v>
      </c>
      <c r="Z14" s="265"/>
      <c r="AA14" s="105" t="e">
        <v>#NUM!</v>
      </c>
      <c r="AB14" s="265"/>
      <c r="AC14" s="222" t="e">
        <v>#NUM!</v>
      </c>
      <c r="AD14" s="258">
        <f>_xll.qlSimpleQuoteSetValue(F14,AC14,Trigger)</f>
        <v>0</v>
      </c>
      <c r="AE14" s="205"/>
    </row>
    <row r="15" spans="1:31" ht="11.25" x14ac:dyDescent="0.2">
      <c r="A15" s="264"/>
      <c r="B15" s="52">
        <v>11</v>
      </c>
      <c r="C15" s="91" t="b">
        <v>0</v>
      </c>
      <c r="D15" s="52" t="str">
        <v>M7</v>
      </c>
      <c r="E15" s="186" t="str">
        <f t="shared" si="0"/>
        <v>GBPFUT3MM7_Quote</v>
      </c>
      <c r="F15" s="176" t="str">
        <f>_xll.qlSimpleQuote(E15,,PriceTickValue,Permanent,Trigger,ObjectOverwrite)</f>
        <v>GBPFUT3MM7_Quote#0001</v>
      </c>
      <c r="G15" s="232" t="str">
        <f>_xll.ohRangeRetrieveError(F15)</f>
        <v/>
      </c>
      <c r="H15" s="186" t="str">
        <f t="shared" si="1"/>
        <v>GBPFUT3MM7ConvAdj_Quote</v>
      </c>
      <c r="I15" s="176" t="str">
        <f>_xll.qlFuturesConvAdjustmentQuote($H15,IborIndex,$D15,$F15,Volatility,MeanReversion,Permanent,Trigger,ObjectOverwrite)</f>
        <v>GBPFUT3MM7ConvAdj_Quote#0001</v>
      </c>
      <c r="J15" s="232" t="str">
        <f>_xll.ohRangeRetrieveError(I15)</f>
        <v/>
      </c>
      <c r="K15" s="205"/>
      <c r="M15" s="264"/>
      <c r="N15" s="98">
        <v>11</v>
      </c>
      <c r="O15" s="98" t="b">
        <v>0</v>
      </c>
      <c r="P15" s="99" t="str">
        <v>M7</v>
      </c>
      <c r="Q15" s="100">
        <v>42907</v>
      </c>
      <c r="R15" s="99" t="str">
        <v>FSSM7</v>
      </c>
      <c r="S15" s="395">
        <v>42907</v>
      </c>
      <c r="T15" s="384">
        <v>99.76</v>
      </c>
      <c r="U15" s="384">
        <v>99.77</v>
      </c>
      <c r="V15" s="384">
        <v>99.77</v>
      </c>
      <c r="W15" s="384">
        <v>99.77</v>
      </c>
      <c r="X15" s="222">
        <f t="shared" si="2"/>
        <v>99.765000000000001</v>
      </c>
      <c r="Y15" s="222">
        <f t="shared" si="3"/>
        <v>9.9999999999909051E-3</v>
      </c>
      <c r="Z15" s="265"/>
      <c r="AA15" s="105" t="e">
        <v>#NUM!</v>
      </c>
      <c r="AB15" s="265"/>
      <c r="AC15" s="222">
        <v>99.765000000000001</v>
      </c>
      <c r="AD15" s="258">
        <f>_xll.qlSimpleQuoteSetValue(F15,AC15,Trigger)</f>
        <v>0</v>
      </c>
      <c r="AE15" s="205"/>
    </row>
    <row r="16" spans="1:31" ht="11.25" x14ac:dyDescent="0.2">
      <c r="A16" s="264"/>
      <c r="B16" s="52">
        <v>12</v>
      </c>
      <c r="C16" s="91" t="b">
        <v>0</v>
      </c>
      <c r="D16" s="52" t="str">
        <v>N7</v>
      </c>
      <c r="E16" s="186" t="str">
        <f t="shared" si="0"/>
        <v>GBPFUT3MN7_Quote</v>
      </c>
      <c r="F16" s="176" t="str">
        <f>_xll.qlSimpleQuote(E16,,PriceTickValue,Permanent,Trigger,ObjectOverwrite)</f>
        <v>GBPFUT3MN7_Quote#0001</v>
      </c>
      <c r="G16" s="232" t="str">
        <f>_xll.ohRangeRetrieveError(F16)</f>
        <v/>
      </c>
      <c r="H16" s="186" t="str">
        <f t="shared" si="1"/>
        <v>GBPFUT3MN7ConvAdj_Quote</v>
      </c>
      <c r="I16" s="176" t="str">
        <f>_xll.qlFuturesConvAdjustmentQuote($H16,IborIndex,$D16,$F16,Volatility,MeanReversion,Permanent,Trigger,ObjectOverwrite)</f>
        <v>GBPFUT3MN7ConvAdj_Quote#0001</v>
      </c>
      <c r="J16" s="232" t="str">
        <f>_xll.ohRangeRetrieveError(I16)</f>
        <v/>
      </c>
      <c r="K16" s="205"/>
      <c r="M16" s="264"/>
      <c r="N16" s="98">
        <v>12</v>
      </c>
      <c r="O16" s="98" t="b">
        <v>0</v>
      </c>
      <c r="P16" s="99" t="str">
        <v>N7</v>
      </c>
      <c r="Q16" s="100">
        <v>42935</v>
      </c>
      <c r="R16" s="99" t="str">
        <v>FSSN7</v>
      </c>
      <c r="S16" s="395" t="s">
        <v>222</v>
      </c>
      <c r="T16" s="384" t="s">
        <v>222</v>
      </c>
      <c r="U16" s="384" t="s">
        <v>222</v>
      </c>
      <c r="V16" s="384" t="s">
        <v>222</v>
      </c>
      <c r="W16" s="384" t="s">
        <v>222</v>
      </c>
      <c r="X16" s="222" t="e">
        <f t="shared" si="2"/>
        <v>#NUM!</v>
      </c>
      <c r="Y16" s="222" t="e">
        <f t="shared" si="3"/>
        <v>#NUM!</v>
      </c>
      <c r="Z16" s="265"/>
      <c r="AA16" s="105">
        <v>99.194999999999993</v>
      </c>
      <c r="AB16" s="265"/>
      <c r="AC16" s="222" t="e">
        <v>#NUM!</v>
      </c>
      <c r="AD16" s="258">
        <f>_xll.qlSimpleQuoteSetValue(F16,AC16,Trigger)</f>
        <v>0</v>
      </c>
      <c r="AE16" s="205"/>
    </row>
    <row r="17" spans="1:31" ht="11.25" x14ac:dyDescent="0.2">
      <c r="A17" s="264"/>
      <c r="B17" s="52">
        <v>13</v>
      </c>
      <c r="C17" s="91" t="b">
        <v>1</v>
      </c>
      <c r="D17" s="52" t="str">
        <v>U7</v>
      </c>
      <c r="E17" s="186" t="str">
        <f t="shared" si="0"/>
        <v>GBPFUT3MU7_Quote</v>
      </c>
      <c r="F17" s="176" t="str">
        <f>_xll.qlSimpleQuote(E17,,PriceTickValue,Permanent,Trigger,ObjectOverwrite)</f>
        <v>GBPFUT3MU7_Quote#0001</v>
      </c>
      <c r="G17" s="232" t="str">
        <f>_xll.ohRangeRetrieveError(F17)</f>
        <v/>
      </c>
      <c r="H17" s="186" t="str">
        <f t="shared" si="1"/>
        <v>GBPFUT3MU7ConvAdj_Quote</v>
      </c>
      <c r="I17" s="176" t="str">
        <f>_xll.qlFuturesConvAdjustmentQuote($H17,IborIndex,$D17,$F17,Volatility,MeanReversion,Permanent,Trigger,ObjectOverwrite)</f>
        <v>GBPFUT3MU7ConvAdj_Quote#0001</v>
      </c>
      <c r="J17" s="232" t="str">
        <f>_xll.ohRangeRetrieveError(I17)</f>
        <v/>
      </c>
      <c r="K17" s="205"/>
      <c r="M17" s="264"/>
      <c r="N17" s="98">
        <v>13</v>
      </c>
      <c r="O17" s="98" t="b">
        <v>1</v>
      </c>
      <c r="P17" s="99" t="str">
        <v>U7</v>
      </c>
      <c r="Q17" s="100">
        <v>42998</v>
      </c>
      <c r="R17" s="99" t="str">
        <v>FSSU7</v>
      </c>
      <c r="S17" s="395">
        <v>42998</v>
      </c>
      <c r="T17" s="384">
        <v>99.76</v>
      </c>
      <c r="U17" s="384">
        <v>99.77</v>
      </c>
      <c r="V17" s="384">
        <v>99.77</v>
      </c>
      <c r="W17" s="384">
        <v>99.77</v>
      </c>
      <c r="X17" s="222">
        <f t="shared" si="2"/>
        <v>99.765000000000001</v>
      </c>
      <c r="Y17" s="222">
        <f t="shared" si="3"/>
        <v>9.9999999999909051E-3</v>
      </c>
      <c r="Z17" s="265"/>
      <c r="AA17" s="105">
        <v>99.085000000000008</v>
      </c>
      <c r="AB17" s="265"/>
      <c r="AC17" s="222">
        <v>99.765000000000001</v>
      </c>
      <c r="AD17" s="258">
        <f>_xll.qlSimpleQuoteSetValue(F17,AC17,Trigger)</f>
        <v>0</v>
      </c>
      <c r="AE17" s="205"/>
    </row>
    <row r="18" spans="1:31" ht="11.25" x14ac:dyDescent="0.2">
      <c r="A18" s="264"/>
      <c r="B18" s="52">
        <v>14</v>
      </c>
      <c r="C18" s="91" t="b">
        <v>1</v>
      </c>
      <c r="D18" s="52" t="str">
        <v>Z7</v>
      </c>
      <c r="E18" s="186" t="str">
        <f t="shared" si="0"/>
        <v>GBPFUT3MZ7_Quote</v>
      </c>
      <c r="F18" s="176" t="str">
        <f>_xll.qlSimpleQuote(E18,,PriceTickValue,Permanent,Trigger,ObjectOverwrite)</f>
        <v>GBPFUT3MZ7_Quote#0001</v>
      </c>
      <c r="G18" s="232" t="str">
        <f>_xll.ohRangeRetrieveError(F18)</f>
        <v/>
      </c>
      <c r="H18" s="186" t="str">
        <f t="shared" si="1"/>
        <v>GBPFUT3MZ7ConvAdj_Quote</v>
      </c>
      <c r="I18" s="176" t="str">
        <f>_xll.qlFuturesConvAdjustmentQuote($H18,IborIndex,$D18,$F18,Volatility,MeanReversion,Permanent,Trigger,ObjectOverwrite)</f>
        <v>GBPFUT3MZ7ConvAdj_Quote#0001</v>
      </c>
      <c r="J18" s="232" t="str">
        <f>_xll.ohRangeRetrieveError(I18)</f>
        <v/>
      </c>
      <c r="K18" s="205"/>
      <c r="M18" s="264"/>
      <c r="N18" s="98">
        <v>14</v>
      </c>
      <c r="O18" s="98" t="b">
        <v>1</v>
      </c>
      <c r="P18" s="99" t="str">
        <v>Z7</v>
      </c>
      <c r="Q18" s="100">
        <v>43089</v>
      </c>
      <c r="R18" s="99" t="str">
        <v>FSSZ7</v>
      </c>
      <c r="S18" s="395">
        <v>43089</v>
      </c>
      <c r="T18" s="384">
        <v>99.76</v>
      </c>
      <c r="U18" s="384">
        <v>99.77</v>
      </c>
      <c r="V18" s="384">
        <v>99.76</v>
      </c>
      <c r="W18" s="384">
        <v>99.77</v>
      </c>
      <c r="X18" s="222">
        <f t="shared" si="2"/>
        <v>99.765000000000001</v>
      </c>
      <c r="Y18" s="222">
        <f t="shared" si="3"/>
        <v>9.9999999999909051E-3</v>
      </c>
      <c r="Z18" s="265"/>
      <c r="AA18" s="105">
        <v>98.974999999999994</v>
      </c>
      <c r="AB18" s="265"/>
      <c r="AC18" s="222">
        <v>99.765000000000001</v>
      </c>
      <c r="AD18" s="258">
        <f>_xll.qlSimpleQuoteSetValue(F18,AC18,Trigger)</f>
        <v>0</v>
      </c>
      <c r="AE18" s="205"/>
    </row>
    <row r="19" spans="1:31" ht="11.25" x14ac:dyDescent="0.2">
      <c r="A19" s="264"/>
      <c r="B19" s="52">
        <v>15</v>
      </c>
      <c r="C19" s="91" t="b">
        <v>1</v>
      </c>
      <c r="D19" s="52" t="str">
        <v>H8</v>
      </c>
      <c r="E19" s="186" t="str">
        <f t="shared" si="0"/>
        <v>GBPFUT3MH8_Quote</v>
      </c>
      <c r="F19" s="176" t="str">
        <f>_xll.qlSimpleQuote(E19,,PriceTickValue,Permanent,Trigger,ObjectOverwrite)</f>
        <v>GBPFUT3MH8_Quote#0001</v>
      </c>
      <c r="G19" s="232" t="str">
        <f>_xll.ohRangeRetrieveError(F19)</f>
        <v/>
      </c>
      <c r="H19" s="186" t="str">
        <f t="shared" si="1"/>
        <v>GBPFUT3MH8ConvAdj_Quote</v>
      </c>
      <c r="I19" s="176" t="str">
        <f>_xll.qlFuturesConvAdjustmentQuote($H19,IborIndex,$D19,$F19,Volatility,MeanReversion,Permanent,Trigger,ObjectOverwrite)</f>
        <v>GBPFUT3MH8ConvAdj_Quote#0001</v>
      </c>
      <c r="J19" s="232" t="str">
        <f>_xll.ohRangeRetrieveError(I19)</f>
        <v/>
      </c>
      <c r="K19" s="205"/>
      <c r="M19" s="264"/>
      <c r="N19" s="98">
        <v>15</v>
      </c>
      <c r="O19" s="98" t="b">
        <v>1</v>
      </c>
      <c r="P19" s="99" t="str">
        <v>H8</v>
      </c>
      <c r="Q19" s="100">
        <v>43180</v>
      </c>
      <c r="R19" s="99" t="str">
        <v>FSSH8</v>
      </c>
      <c r="S19" s="395">
        <v>43180</v>
      </c>
      <c r="T19" s="384">
        <v>99.76</v>
      </c>
      <c r="U19" s="384">
        <v>99.77</v>
      </c>
      <c r="V19" s="384">
        <v>99.76</v>
      </c>
      <c r="W19" s="384">
        <v>99.77</v>
      </c>
      <c r="X19" s="222">
        <f t="shared" si="2"/>
        <v>99.765000000000001</v>
      </c>
      <c r="Y19" s="222">
        <f t="shared" si="3"/>
        <v>9.9999999999909051E-3</v>
      </c>
      <c r="Z19" s="265"/>
      <c r="AA19" s="105">
        <v>98.865000000000009</v>
      </c>
      <c r="AB19" s="265"/>
      <c r="AC19" s="222">
        <v>99.765000000000001</v>
      </c>
      <c r="AD19" s="258">
        <f>_xll.qlSimpleQuoteSetValue(F19,AC19,Trigger)</f>
        <v>5.0000000000096634E-3</v>
      </c>
      <c r="AE19" s="205"/>
    </row>
    <row r="20" spans="1:31" ht="11.25" x14ac:dyDescent="0.2">
      <c r="A20" s="264"/>
      <c r="B20" s="52">
        <v>16</v>
      </c>
      <c r="C20" s="91" t="b">
        <v>1</v>
      </c>
      <c r="D20" s="52" t="str">
        <v>M8</v>
      </c>
      <c r="E20" s="186" t="str">
        <f t="shared" si="0"/>
        <v>GBPFUT3MM8_Quote</v>
      </c>
      <c r="F20" s="176" t="str">
        <f>_xll.qlSimpleQuote(E20,,PriceTickValue,Permanent,Trigger,ObjectOverwrite)</f>
        <v>GBPFUT3MM8_Quote#0001</v>
      </c>
      <c r="G20" s="232" t="str">
        <f>_xll.ohRangeRetrieveError(F20)</f>
        <v/>
      </c>
      <c r="H20" s="186" t="str">
        <f t="shared" si="1"/>
        <v>GBPFUT3MM8ConvAdj_Quote</v>
      </c>
      <c r="I20" s="176" t="str">
        <f>_xll.qlFuturesConvAdjustmentQuote($H20,IborIndex,$D20,$F20,Volatility,MeanReversion,Permanent,Trigger,ObjectOverwrite)</f>
        <v>GBPFUT3MM8ConvAdj_Quote#0001</v>
      </c>
      <c r="J20" s="232" t="str">
        <f>_xll.ohRangeRetrieveError(I20)</f>
        <v/>
      </c>
      <c r="K20" s="205"/>
      <c r="M20" s="264"/>
      <c r="N20" s="98">
        <v>16</v>
      </c>
      <c r="O20" s="98" t="b">
        <v>1</v>
      </c>
      <c r="P20" s="99" t="str">
        <v>M8</v>
      </c>
      <c r="Q20" s="100">
        <v>43271</v>
      </c>
      <c r="R20" s="99" t="str">
        <v>FSSM8</v>
      </c>
      <c r="S20" s="395">
        <v>43271</v>
      </c>
      <c r="T20" s="384">
        <v>99.75</v>
      </c>
      <c r="U20" s="384">
        <v>99.76</v>
      </c>
      <c r="V20" s="384">
        <v>99.75</v>
      </c>
      <c r="W20" s="384">
        <v>99.76</v>
      </c>
      <c r="X20" s="222">
        <f t="shared" si="2"/>
        <v>99.754999999999995</v>
      </c>
      <c r="Y20" s="222">
        <f t="shared" si="3"/>
        <v>9.9999999999909051E-3</v>
      </c>
      <c r="Z20" s="265"/>
      <c r="AA20" s="105">
        <v>98.765000000000001</v>
      </c>
      <c r="AB20" s="265"/>
      <c r="AC20" s="222">
        <v>99.754999999999995</v>
      </c>
      <c r="AD20" s="258">
        <f>_xll.qlSimpleQuoteSetValue(F20,AC20,Trigger)</f>
        <v>0</v>
      </c>
      <c r="AE20" s="205"/>
    </row>
    <row r="21" spans="1:31" ht="11.25" x14ac:dyDescent="0.2">
      <c r="A21" s="264"/>
      <c r="B21" s="52">
        <v>17</v>
      </c>
      <c r="C21" s="91" t="b">
        <v>1</v>
      </c>
      <c r="D21" s="52" t="str">
        <v>U8</v>
      </c>
      <c r="E21" s="186" t="str">
        <f t="shared" si="0"/>
        <v>GBPFUT3MU8_Quote</v>
      </c>
      <c r="F21" s="176" t="str">
        <f>_xll.qlSimpleQuote(E21,,PriceTickValue,Permanent,Trigger,ObjectOverwrite)</f>
        <v>GBPFUT3MU8_Quote#0001</v>
      </c>
      <c r="G21" s="232" t="str">
        <f>_xll.ohRangeRetrieveError(F21)</f>
        <v/>
      </c>
      <c r="H21" s="186" t="str">
        <f t="shared" si="1"/>
        <v>GBPFUT3MU8ConvAdj_Quote</v>
      </c>
      <c r="I21" s="176" t="str">
        <f>_xll.qlFuturesConvAdjustmentQuote($H21,IborIndex,$D21,$F21,Volatility,MeanReversion,Permanent,Trigger,ObjectOverwrite)</f>
        <v>GBPFUT3MU8ConvAdj_Quote#0001</v>
      </c>
      <c r="J21" s="232" t="str">
        <f>_xll.ohRangeRetrieveError(I21)</f>
        <v/>
      </c>
      <c r="K21" s="205"/>
      <c r="M21" s="264"/>
      <c r="N21" s="98">
        <v>17</v>
      </c>
      <c r="O21" s="98" t="b">
        <v>1</v>
      </c>
      <c r="P21" s="99" t="str">
        <v>U8</v>
      </c>
      <c r="Q21" s="100">
        <v>43362</v>
      </c>
      <c r="R21" s="99" t="str">
        <v>FSSU8</v>
      </c>
      <c r="S21" s="395">
        <v>43362</v>
      </c>
      <c r="T21" s="384">
        <v>99.73</v>
      </c>
      <c r="U21" s="384">
        <v>99.740000000000009</v>
      </c>
      <c r="V21" s="384">
        <v>99.740000000000009</v>
      </c>
      <c r="W21" s="384">
        <v>99.75</v>
      </c>
      <c r="X21" s="222">
        <f t="shared" si="2"/>
        <v>99.735000000000014</v>
      </c>
      <c r="Y21" s="222">
        <f t="shared" si="3"/>
        <v>1.0000000000019327E-2</v>
      </c>
      <c r="Z21" s="265"/>
      <c r="AA21" s="105">
        <v>98.675000000000011</v>
      </c>
      <c r="AB21" s="265"/>
      <c r="AC21" s="222">
        <v>99.735000000000014</v>
      </c>
      <c r="AD21" s="258">
        <f>_xll.qlSimpleQuoteSetValue(F21,AC21,Trigger)</f>
        <v>0</v>
      </c>
      <c r="AE21" s="205"/>
    </row>
    <row r="22" spans="1:31" ht="11.25" x14ac:dyDescent="0.2">
      <c r="A22" s="264"/>
      <c r="B22" s="52">
        <v>18</v>
      </c>
      <c r="C22" s="91" t="b">
        <v>1</v>
      </c>
      <c r="D22" s="52" t="str">
        <v>Z8</v>
      </c>
      <c r="E22" s="186" t="str">
        <f t="shared" si="0"/>
        <v>GBPFUT3MZ8_Quote</v>
      </c>
      <c r="F22" s="176" t="str">
        <f>_xll.qlSimpleQuote(E22,,PriceTickValue,Permanent,Trigger,ObjectOverwrite)</f>
        <v>GBPFUT3MZ8_Quote#0001</v>
      </c>
      <c r="G22" s="232" t="str">
        <f>_xll.ohRangeRetrieveError(F22)</f>
        <v/>
      </c>
      <c r="H22" s="186" t="str">
        <f t="shared" si="1"/>
        <v>GBPFUT3MZ8ConvAdj_Quote</v>
      </c>
      <c r="I22" s="176" t="str">
        <f>_xll.qlFuturesConvAdjustmentQuote($H22,IborIndex,$D22,$F22,Volatility,MeanReversion,Permanent,Trigger,ObjectOverwrite)</f>
        <v>GBPFUT3MZ8ConvAdj_Quote#0001</v>
      </c>
      <c r="J22" s="232" t="str">
        <f>_xll.ohRangeRetrieveError(I22)</f>
        <v/>
      </c>
      <c r="K22" s="205"/>
      <c r="M22" s="264"/>
      <c r="N22" s="98">
        <v>18</v>
      </c>
      <c r="O22" s="98" t="b">
        <v>1</v>
      </c>
      <c r="P22" s="99" t="str">
        <v>Z8</v>
      </c>
      <c r="Q22" s="100">
        <v>43453</v>
      </c>
      <c r="R22" s="99" t="str">
        <v>FSSZ8</v>
      </c>
      <c r="S22" s="395">
        <v>43453</v>
      </c>
      <c r="T22" s="384">
        <v>99.710000000000008</v>
      </c>
      <c r="U22" s="384">
        <v>99.72</v>
      </c>
      <c r="V22" s="384">
        <v>99.710000000000008</v>
      </c>
      <c r="W22" s="384">
        <v>99.73</v>
      </c>
      <c r="X22" s="222">
        <f t="shared" si="2"/>
        <v>99.715000000000003</v>
      </c>
      <c r="Y22" s="222">
        <f t="shared" si="3"/>
        <v>9.9999999999909051E-3</v>
      </c>
      <c r="Z22" s="265"/>
      <c r="AA22" s="105">
        <v>98.594999999999999</v>
      </c>
      <c r="AB22" s="265"/>
      <c r="AC22" s="222">
        <v>99.715000000000003</v>
      </c>
      <c r="AD22" s="258">
        <f>_xll.qlSimpleQuoteSetValue(F22,AC22,Trigger)</f>
        <v>0</v>
      </c>
      <c r="AE22" s="205"/>
    </row>
    <row r="23" spans="1:31" ht="11.25" x14ac:dyDescent="0.2">
      <c r="A23" s="264"/>
      <c r="B23" s="52">
        <v>19</v>
      </c>
      <c r="C23" s="91" t="b">
        <v>1</v>
      </c>
      <c r="D23" s="52" t="str">
        <v>H9</v>
      </c>
      <c r="E23" s="186" t="str">
        <f t="shared" si="0"/>
        <v>GBPFUT3MH9_Quote</v>
      </c>
      <c r="F23" s="176" t="str">
        <f>_xll.qlSimpleQuote(E23,,PriceTickValue,Permanent,Trigger,ObjectOverwrite)</f>
        <v>GBPFUT3MH9_Quote#0001</v>
      </c>
      <c r="G23" s="232" t="str">
        <f>_xll.ohRangeRetrieveError(F23)</f>
        <v/>
      </c>
      <c r="H23" s="186" t="str">
        <f t="shared" si="1"/>
        <v>GBPFUT3MH9ConvAdj_Quote</v>
      </c>
      <c r="I23" s="176" t="str">
        <f>_xll.qlFuturesConvAdjustmentQuote($H23,IborIndex,$D23,$F23,Volatility,MeanReversion,Permanent,Trigger,ObjectOverwrite)</f>
        <v>GBPFUT3MH9ConvAdj_Quote#0001</v>
      </c>
      <c r="J23" s="232" t="str">
        <f>_xll.ohRangeRetrieveError(I23)</f>
        <v/>
      </c>
      <c r="K23" s="205"/>
      <c r="M23" s="264"/>
      <c r="N23" s="98">
        <v>19</v>
      </c>
      <c r="O23" s="98" t="b">
        <v>1</v>
      </c>
      <c r="P23" s="99" t="str">
        <v>H9</v>
      </c>
      <c r="Q23" s="100">
        <v>43544</v>
      </c>
      <c r="R23" s="99" t="str">
        <v>FSSH9</v>
      </c>
      <c r="S23" s="395">
        <v>43544</v>
      </c>
      <c r="T23" s="384">
        <v>99.68</v>
      </c>
      <c r="U23" s="384">
        <v>99.7</v>
      </c>
      <c r="V23" s="384">
        <v>99.69</v>
      </c>
      <c r="W23" s="384">
        <v>99.710000000000008</v>
      </c>
      <c r="X23" s="222">
        <f t="shared" si="2"/>
        <v>99.69</v>
      </c>
      <c r="Y23" s="222">
        <f t="shared" si="3"/>
        <v>1.999999999998181E-2</v>
      </c>
      <c r="Z23" s="265"/>
      <c r="AA23" s="105">
        <v>98.515000000000001</v>
      </c>
      <c r="AB23" s="265"/>
      <c r="AC23" s="222">
        <v>99.69</v>
      </c>
      <c r="AD23" s="258">
        <f>_xll.qlSimpleQuoteSetValue(F23,AC23,Trigger)</f>
        <v>4.9999999999954525E-3</v>
      </c>
      <c r="AE23" s="205"/>
    </row>
    <row r="24" spans="1:31" ht="11.25" x14ac:dyDescent="0.2">
      <c r="A24" s="264"/>
      <c r="B24" s="52">
        <v>20</v>
      </c>
      <c r="C24" s="91" t="b">
        <v>1</v>
      </c>
      <c r="D24" s="52" t="str">
        <v>M9</v>
      </c>
      <c r="E24" s="186" t="str">
        <f t="shared" si="0"/>
        <v>GBPFUT3MM9_Quote</v>
      </c>
      <c r="F24" s="176" t="str">
        <f>_xll.qlSimpleQuote(E24,,PriceTickValue,Permanent,Trigger,ObjectOverwrite)</f>
        <v>GBPFUT3MM9_Quote#0001</v>
      </c>
      <c r="G24" s="232" t="str">
        <f>_xll.ohRangeRetrieveError(F24)</f>
        <v/>
      </c>
      <c r="H24" s="186" t="str">
        <f t="shared" si="1"/>
        <v>GBPFUT3MM9ConvAdj_Quote</v>
      </c>
      <c r="I24" s="176" t="str">
        <f>_xll.qlFuturesConvAdjustmentQuote($H24,IborIndex,$D24,$F24,Volatility,MeanReversion,Permanent,Trigger,ObjectOverwrite)</f>
        <v>GBPFUT3MM9ConvAdj_Quote#0001</v>
      </c>
      <c r="J24" s="232" t="str">
        <f>_xll.ohRangeRetrieveError(I24)</f>
        <v/>
      </c>
      <c r="K24" s="205"/>
      <c r="M24" s="264"/>
      <c r="N24" s="98">
        <v>20</v>
      </c>
      <c r="O24" s="98" t="b">
        <v>1</v>
      </c>
      <c r="P24" s="99" t="str">
        <v>M9</v>
      </c>
      <c r="Q24" s="100">
        <v>43635</v>
      </c>
      <c r="R24" s="99" t="str">
        <v>FSSM9</v>
      </c>
      <c r="S24" s="395">
        <v>43635</v>
      </c>
      <c r="T24" s="384">
        <v>99.66</v>
      </c>
      <c r="U24" s="384">
        <v>99.67</v>
      </c>
      <c r="V24" s="384">
        <v>99.66</v>
      </c>
      <c r="W24" s="384">
        <v>99.68</v>
      </c>
      <c r="X24" s="222">
        <f t="shared" si="2"/>
        <v>99.664999999999992</v>
      </c>
      <c r="Y24" s="222">
        <f t="shared" si="3"/>
        <v>9.9999999999909051E-3</v>
      </c>
      <c r="Z24" s="265"/>
      <c r="AA24" s="105">
        <v>98.435000000000002</v>
      </c>
      <c r="AB24" s="265"/>
      <c r="AC24" s="222">
        <v>99.664999999999992</v>
      </c>
      <c r="AD24" s="258">
        <f>_xll.qlSimpleQuoteSetValue(F24,AC24,Trigger)</f>
        <v>0</v>
      </c>
      <c r="AE24" s="205"/>
    </row>
    <row r="25" spans="1:31" ht="11.25" x14ac:dyDescent="0.2">
      <c r="A25" s="264"/>
      <c r="B25" s="52">
        <v>21</v>
      </c>
      <c r="C25" s="91" t="b">
        <v>1</v>
      </c>
      <c r="D25" s="52" t="str">
        <v>U9</v>
      </c>
      <c r="E25" s="186" t="str">
        <f t="shared" si="0"/>
        <v>GBPFUT3MU9_Quote</v>
      </c>
      <c r="F25" s="176" t="str">
        <f>_xll.qlSimpleQuote(E25,,PriceTickValue,Permanent,Trigger,ObjectOverwrite)</f>
        <v>GBPFUT3MU9_Quote#0001</v>
      </c>
      <c r="G25" s="232" t="str">
        <f>_xll.ohRangeRetrieveError(F25)</f>
        <v/>
      </c>
      <c r="H25" s="186" t="str">
        <f t="shared" si="1"/>
        <v>GBPFUT3MU9ConvAdj_Quote</v>
      </c>
      <c r="I25" s="176" t="str">
        <f>_xll.qlFuturesConvAdjustmentQuote($H25,IborIndex,$D25,$F25,Volatility,MeanReversion,Permanent,Trigger,ObjectOverwrite)</f>
        <v>GBPFUT3MU9ConvAdj_Quote#0001</v>
      </c>
      <c r="J25" s="232" t="str">
        <f>_xll.ohRangeRetrieveError(I25)</f>
        <v/>
      </c>
      <c r="K25" s="205"/>
      <c r="M25" s="264"/>
      <c r="N25" s="98">
        <v>21</v>
      </c>
      <c r="O25" s="98" t="b">
        <v>1</v>
      </c>
      <c r="P25" s="99" t="str">
        <v>U9</v>
      </c>
      <c r="Q25" s="100">
        <v>43726</v>
      </c>
      <c r="R25" s="99" t="str">
        <v>FSSU9</v>
      </c>
      <c r="S25" s="395">
        <v>43726</v>
      </c>
      <c r="T25" s="384">
        <v>99.63</v>
      </c>
      <c r="U25" s="384">
        <v>99.64</v>
      </c>
      <c r="V25" s="384">
        <v>99.64</v>
      </c>
      <c r="W25" s="384">
        <v>99.65</v>
      </c>
      <c r="X25" s="222">
        <f t="shared" si="2"/>
        <v>99.634999999999991</v>
      </c>
      <c r="Y25" s="222">
        <f t="shared" si="3"/>
        <v>9.9999999999909051E-3</v>
      </c>
      <c r="Z25" s="265"/>
      <c r="AA25" s="105">
        <v>98.344999999999999</v>
      </c>
      <c r="AB25" s="265"/>
      <c r="AC25" s="222">
        <v>99.634999999999991</v>
      </c>
      <c r="AD25" s="258">
        <f>_xll.qlSimpleQuoteSetValue(F25,AC25,Trigger)</f>
        <v>0</v>
      </c>
      <c r="AE25" s="205"/>
    </row>
    <row r="26" spans="1:31" ht="11.25" x14ac:dyDescent="0.2">
      <c r="A26" s="264"/>
      <c r="B26" s="52">
        <v>22</v>
      </c>
      <c r="C26" s="91" t="b">
        <v>1</v>
      </c>
      <c r="D26" s="52" t="str">
        <v>Z9</v>
      </c>
      <c r="E26" s="186" t="str">
        <f t="shared" si="0"/>
        <v>GBPFUT3MZ9_Quote</v>
      </c>
      <c r="F26" s="176" t="str">
        <f>_xll.qlSimpleQuote(E26,,PriceTickValue,Permanent,Trigger,ObjectOverwrite)</f>
        <v>GBPFUT3MZ9_Quote#0001</v>
      </c>
      <c r="G26" s="232" t="str">
        <f>_xll.ohRangeRetrieveError(F26)</f>
        <v/>
      </c>
      <c r="H26" s="186" t="str">
        <f t="shared" si="1"/>
        <v>GBPFUT3MZ9ConvAdj_Quote</v>
      </c>
      <c r="I26" s="176" t="str">
        <f>_xll.qlFuturesConvAdjustmentQuote($H26,IborIndex,$D26,$F26,Volatility,MeanReversion,Permanent,Trigger,ObjectOverwrite)</f>
        <v>GBPFUT3MZ9ConvAdj_Quote#0001</v>
      </c>
      <c r="J26" s="232" t="str">
        <f>_xll.ohRangeRetrieveError(I26)</f>
        <v/>
      </c>
      <c r="K26" s="205"/>
      <c r="M26" s="264"/>
      <c r="N26" s="98">
        <v>22</v>
      </c>
      <c r="O26" s="98" t="b">
        <v>1</v>
      </c>
      <c r="P26" s="99" t="str">
        <v>Z9</v>
      </c>
      <c r="Q26" s="100">
        <v>43817</v>
      </c>
      <c r="R26" s="99" t="str">
        <v>FSSZ9</v>
      </c>
      <c r="S26" s="395">
        <v>43817</v>
      </c>
      <c r="T26" s="384">
        <v>99.600000000000009</v>
      </c>
      <c r="U26" s="384">
        <v>99.61</v>
      </c>
      <c r="V26" s="384">
        <v>99.61</v>
      </c>
      <c r="W26" s="384">
        <v>99.62</v>
      </c>
      <c r="X26" s="222">
        <f t="shared" si="2"/>
        <v>99.605000000000004</v>
      </c>
      <c r="Y26" s="222">
        <f t="shared" si="3"/>
        <v>9.9999999999909051E-3</v>
      </c>
      <c r="Z26" s="265"/>
      <c r="AA26" s="105">
        <v>98.275000000000006</v>
      </c>
      <c r="AB26" s="265"/>
      <c r="AC26" s="222">
        <v>99.605000000000004</v>
      </c>
      <c r="AD26" s="258">
        <f>_xll.qlSimpleQuoteSetValue(F26,AC26,Trigger)</f>
        <v>0</v>
      </c>
      <c r="AE26" s="205"/>
    </row>
    <row r="27" spans="1:31" ht="11.25" x14ac:dyDescent="0.2">
      <c r="A27" s="264"/>
      <c r="B27" s="52">
        <v>23</v>
      </c>
      <c r="C27" s="91" t="b">
        <v>1</v>
      </c>
      <c r="D27" s="52" t="str">
        <v>H0</v>
      </c>
      <c r="E27" s="186" t="str">
        <f t="shared" si="0"/>
        <v>GBPFUT3MH0_Quote</v>
      </c>
      <c r="F27" s="176" t="str">
        <f>_xll.qlSimpleQuote(E27,,PriceTickValue,Permanent,Trigger,ObjectOverwrite)</f>
        <v>GBPFUT3MH0_Quote#0001</v>
      </c>
      <c r="G27" s="232" t="str">
        <f>_xll.ohRangeRetrieveError(F27)</f>
        <v/>
      </c>
      <c r="H27" s="186" t="str">
        <f t="shared" si="1"/>
        <v>GBPFUT3MH0ConvAdj_Quote</v>
      </c>
      <c r="I27" s="176" t="str">
        <f>_xll.qlFuturesConvAdjustmentQuote($H27,IborIndex,$D27,$F27,Volatility,MeanReversion,Permanent,Trigger,ObjectOverwrite)</f>
        <v>GBPFUT3MH0ConvAdj_Quote#0001</v>
      </c>
      <c r="J27" s="232" t="str">
        <f>_xll.ohRangeRetrieveError(I27)</f>
        <v/>
      </c>
      <c r="K27" s="205"/>
      <c r="M27" s="264"/>
      <c r="N27" s="98">
        <v>23</v>
      </c>
      <c r="O27" s="98" t="b">
        <v>1</v>
      </c>
      <c r="P27" s="99" t="str">
        <v>H0</v>
      </c>
      <c r="Q27" s="100">
        <v>43908</v>
      </c>
      <c r="R27" s="99" t="str">
        <v>FSSH0</v>
      </c>
      <c r="S27" s="395">
        <v>43908</v>
      </c>
      <c r="T27" s="384">
        <v>99.570000000000007</v>
      </c>
      <c r="U27" s="384">
        <v>99.59</v>
      </c>
      <c r="V27" s="384">
        <v>99.58</v>
      </c>
      <c r="W27" s="384">
        <v>99.600000000000009</v>
      </c>
      <c r="X27" s="222">
        <f t="shared" si="2"/>
        <v>99.580000000000013</v>
      </c>
      <c r="Y27" s="222">
        <f t="shared" si="3"/>
        <v>2.0000000000010232E-2</v>
      </c>
      <c r="Z27" s="265"/>
      <c r="AA27" s="105">
        <v>98.194999999999993</v>
      </c>
      <c r="AB27" s="265"/>
      <c r="AC27" s="222">
        <v>99.580000000000013</v>
      </c>
      <c r="AD27" s="258">
        <f>_xll.qlSimpleQuoteSetValue(F27,AC27,Trigger)</f>
        <v>0</v>
      </c>
      <c r="AE27" s="205"/>
    </row>
    <row r="28" spans="1:31" ht="11.25" x14ac:dyDescent="0.2">
      <c r="A28" s="264"/>
      <c r="B28" s="52">
        <v>24</v>
      </c>
      <c r="C28" s="91" t="b">
        <v>1</v>
      </c>
      <c r="D28" s="52" t="str">
        <v>M0</v>
      </c>
      <c r="E28" s="186" t="str">
        <f t="shared" si="0"/>
        <v>GBPFUT3MM0_Quote</v>
      </c>
      <c r="F28" s="176" t="str">
        <f>_xll.qlSimpleQuote(E28,,PriceTickValue,Permanent,Trigger,ObjectOverwrite)</f>
        <v>GBPFUT3MM0_Quote#0001</v>
      </c>
      <c r="G28" s="232" t="str">
        <f>_xll.ohRangeRetrieveError(F28)</f>
        <v/>
      </c>
      <c r="H28" s="186" t="str">
        <f t="shared" si="1"/>
        <v>GBPFUT3MM0ConvAdj_Quote</v>
      </c>
      <c r="I28" s="176" t="str">
        <f>_xll.qlFuturesConvAdjustmentQuote($H28,IborIndex,$D28,$F28,Volatility,MeanReversion,Permanent,Trigger,ObjectOverwrite)</f>
        <v>GBPFUT3MM0ConvAdj_Quote#0001</v>
      </c>
      <c r="J28" s="232" t="str">
        <f>_xll.ohRangeRetrieveError(I28)</f>
        <v/>
      </c>
      <c r="K28" s="205"/>
      <c r="M28" s="264"/>
      <c r="N28" s="98">
        <v>24</v>
      </c>
      <c r="O28" s="98" t="b">
        <v>1</v>
      </c>
      <c r="P28" s="99" t="str">
        <v>M0</v>
      </c>
      <c r="Q28" s="100">
        <v>43999</v>
      </c>
      <c r="R28" s="99" t="str">
        <v>FSSM0</v>
      </c>
      <c r="S28" s="395">
        <v>43999</v>
      </c>
      <c r="T28" s="384">
        <v>99.55</v>
      </c>
      <c r="U28" s="384">
        <v>99.56</v>
      </c>
      <c r="V28" s="384">
        <v>99.55</v>
      </c>
      <c r="W28" s="384">
        <v>99.570000000000007</v>
      </c>
      <c r="X28" s="222">
        <f t="shared" si="2"/>
        <v>99.555000000000007</v>
      </c>
      <c r="Y28" s="222">
        <f t="shared" si="3"/>
        <v>1.0000000000019327E-2</v>
      </c>
      <c r="Z28" s="265"/>
      <c r="AA28" s="105">
        <v>98.13</v>
      </c>
      <c r="AB28" s="265"/>
      <c r="AC28" s="222">
        <v>99.555000000000007</v>
      </c>
      <c r="AD28" s="258">
        <f>_xll.qlSimpleQuoteSetValue(F28,AC28,Trigger)</f>
        <v>0</v>
      </c>
      <c r="AE28" s="205"/>
    </row>
    <row r="29" spans="1:31" ht="11.25" x14ac:dyDescent="0.2">
      <c r="A29" s="264"/>
      <c r="B29" s="52">
        <v>25</v>
      </c>
      <c r="C29" s="91" t="b">
        <v>1</v>
      </c>
      <c r="D29" s="52" t="str">
        <v>U0</v>
      </c>
      <c r="E29" s="186" t="str">
        <f t="shared" si="0"/>
        <v>GBPFUT3MU0_Quote</v>
      </c>
      <c r="F29" s="176" t="str">
        <f>_xll.qlSimpleQuote(E29,,PriceTickValue,Permanent,Trigger,ObjectOverwrite)</f>
        <v>GBPFUT3MU0_Quote#0001</v>
      </c>
      <c r="G29" s="232" t="str">
        <f>_xll.ohRangeRetrieveError(F29)</f>
        <v/>
      </c>
      <c r="H29" s="186" t="str">
        <f t="shared" si="1"/>
        <v>GBPFUT3MU0ConvAdj_Quote</v>
      </c>
      <c r="I29" s="176" t="str">
        <f>_xll.qlFuturesConvAdjustmentQuote($H29,IborIndex,$D29,$F29,Volatility,MeanReversion,Permanent,Trigger,ObjectOverwrite)</f>
        <v>GBPFUT3MU0ConvAdj_Quote#0001</v>
      </c>
      <c r="J29" s="232" t="str">
        <f>_xll.ohRangeRetrieveError(I29)</f>
        <v/>
      </c>
      <c r="K29" s="205"/>
      <c r="M29" s="264"/>
      <c r="N29" s="98">
        <v>25</v>
      </c>
      <c r="O29" s="98" t="b">
        <v>1</v>
      </c>
      <c r="P29" s="99" t="str">
        <v>U0</v>
      </c>
      <c r="Q29" s="100">
        <v>44090</v>
      </c>
      <c r="R29" s="99" t="str">
        <v>FSSU0</v>
      </c>
      <c r="S29" s="395">
        <v>44090</v>
      </c>
      <c r="T29" s="384">
        <v>99.51</v>
      </c>
      <c r="U29" s="384">
        <v>99.52</v>
      </c>
      <c r="V29" s="384">
        <v>99.52</v>
      </c>
      <c r="W29" s="384">
        <v>99.54</v>
      </c>
      <c r="X29" s="222">
        <f t="shared" si="2"/>
        <v>99.515000000000001</v>
      </c>
      <c r="Y29" s="222">
        <f t="shared" si="3"/>
        <v>9.9999999999909051E-3</v>
      </c>
      <c r="Z29" s="265"/>
      <c r="AA29" s="105">
        <v>98.055000000000007</v>
      </c>
      <c r="AB29" s="265"/>
      <c r="AC29" s="222">
        <v>99.515000000000001</v>
      </c>
      <c r="AD29" s="258">
        <f>_xll.qlSimpleQuoteSetValue(F29,AC29,Trigger)</f>
        <v>0</v>
      </c>
      <c r="AE29" s="205"/>
    </row>
    <row r="30" spans="1:31" ht="11.25" x14ac:dyDescent="0.2">
      <c r="A30" s="264"/>
      <c r="B30" s="52">
        <v>26</v>
      </c>
      <c r="C30" s="91" t="b">
        <v>1</v>
      </c>
      <c r="D30" s="52" t="str">
        <v>Z0</v>
      </c>
      <c r="E30" s="186" t="str">
        <f t="shared" si="0"/>
        <v>GBPFUT3MZ0_Quote</v>
      </c>
      <c r="F30" s="176" t="str">
        <f>_xll.qlSimpleQuote(E30,,PriceTickValue,Permanent,Trigger,ObjectOverwrite)</f>
        <v>GBPFUT3MZ0_Quote#0001</v>
      </c>
      <c r="G30" s="232" t="str">
        <f>_xll.ohRangeRetrieveError(F30)</f>
        <v/>
      </c>
      <c r="H30" s="186" t="str">
        <f t="shared" si="1"/>
        <v>GBPFUT3MZ0ConvAdj_Quote</v>
      </c>
      <c r="I30" s="176" t="str">
        <f>_xll.qlFuturesConvAdjustmentQuote($H30,IborIndex,$D30,$F30,Volatility,MeanReversion,Permanent,Trigger,ObjectOverwrite)</f>
        <v>GBPFUT3MZ0ConvAdj_Quote#0001</v>
      </c>
      <c r="J30" s="232" t="str">
        <f>_xll.ohRangeRetrieveError(I30)</f>
        <v/>
      </c>
      <c r="K30" s="205"/>
      <c r="M30" s="264"/>
      <c r="N30" s="98">
        <v>26</v>
      </c>
      <c r="O30" s="98" t="b">
        <v>1</v>
      </c>
      <c r="P30" s="99" t="str">
        <v>Z0</v>
      </c>
      <c r="Q30" s="100">
        <v>44181</v>
      </c>
      <c r="R30" s="99" t="str">
        <v>FSSZ0</v>
      </c>
      <c r="S30" s="395">
        <v>44181</v>
      </c>
      <c r="T30" s="384">
        <v>99.47</v>
      </c>
      <c r="U30" s="384">
        <v>99.48</v>
      </c>
      <c r="V30" s="384">
        <v>99.490000000000009</v>
      </c>
      <c r="W30" s="384">
        <v>99.5</v>
      </c>
      <c r="X30" s="222">
        <f t="shared" si="2"/>
        <v>99.474999999999994</v>
      </c>
      <c r="Y30" s="222">
        <f t="shared" si="3"/>
        <v>9.9999999999909051E-3</v>
      </c>
      <c r="Z30" s="265"/>
      <c r="AA30" s="105">
        <v>97.984999999999999</v>
      </c>
      <c r="AB30" s="265"/>
      <c r="AC30" s="222">
        <v>99.474999999999994</v>
      </c>
      <c r="AD30" s="258">
        <f>_xll.qlSimpleQuoteSetValue(F30,AC30,Trigger)</f>
        <v>0</v>
      </c>
      <c r="AE30" s="205"/>
    </row>
    <row r="31" spans="1:31" ht="11.25" x14ac:dyDescent="0.2">
      <c r="A31" s="264"/>
      <c r="B31" s="52">
        <v>27</v>
      </c>
      <c r="C31" s="91" t="b">
        <v>1</v>
      </c>
      <c r="D31" s="52" t="str">
        <v>H1</v>
      </c>
      <c r="E31" s="186" t="str">
        <f t="shared" si="0"/>
        <v>GBPFUT3MH1_Quote</v>
      </c>
      <c r="F31" s="176" t="str">
        <f>_xll.qlSimpleQuote(E31,,PriceTickValue,Permanent,Trigger,ObjectOverwrite)</f>
        <v>GBPFUT3MH1_Quote#0001</v>
      </c>
      <c r="G31" s="232" t="str">
        <f>_xll.ohRangeRetrieveError(F31)</f>
        <v/>
      </c>
      <c r="H31" s="186" t="str">
        <f t="shared" si="1"/>
        <v>GBPFUT3MH1ConvAdj_Quote</v>
      </c>
      <c r="I31" s="176" t="str">
        <f>_xll.qlFuturesConvAdjustmentQuote($H31,IborIndex,$D31,$F31,Volatility,MeanReversion,Permanent,Trigger,ObjectOverwrite)</f>
        <v>GBPFUT3MH1ConvAdj_Quote#0001</v>
      </c>
      <c r="J31" s="232" t="str">
        <f>_xll.ohRangeRetrieveError(I31)</f>
        <v/>
      </c>
      <c r="K31" s="205"/>
      <c r="M31" s="264"/>
      <c r="N31" s="98">
        <v>27</v>
      </c>
      <c r="O31" s="98" t="b">
        <v>1</v>
      </c>
      <c r="P31" s="99" t="str">
        <v>H1</v>
      </c>
      <c r="Q31" s="100">
        <v>44272</v>
      </c>
      <c r="R31" s="99" t="str">
        <v>FSSH1</v>
      </c>
      <c r="S31" s="395">
        <v>44272</v>
      </c>
      <c r="T31" s="384">
        <v>99.42</v>
      </c>
      <c r="U31" s="384">
        <v>99.45</v>
      </c>
      <c r="V31" s="384">
        <v>99.47</v>
      </c>
      <c r="W31" s="384">
        <v>99.460000000000008</v>
      </c>
      <c r="X31" s="222">
        <f t="shared" si="2"/>
        <v>99.435000000000002</v>
      </c>
      <c r="Y31" s="222">
        <f t="shared" si="3"/>
        <v>3.0000000000001137E-2</v>
      </c>
      <c r="Z31" s="265"/>
      <c r="AA31" s="105">
        <v>97.924999999999997</v>
      </c>
      <c r="AB31" s="265"/>
      <c r="AC31" s="222">
        <v>99.435000000000002</v>
      </c>
      <c r="AD31" s="258">
        <f>_xll.qlSimpleQuoteSetValue(F31,AC31,Trigger)</f>
        <v>0</v>
      </c>
      <c r="AE31" s="205"/>
    </row>
    <row r="32" spans="1:31" ht="11.25" x14ac:dyDescent="0.2">
      <c r="A32" s="264"/>
      <c r="B32" s="52">
        <v>28</v>
      </c>
      <c r="C32" s="91" t="b">
        <v>1</v>
      </c>
      <c r="D32" s="52" t="str">
        <v>M1</v>
      </c>
      <c r="E32" s="186" t="str">
        <f t="shared" si="0"/>
        <v>GBPFUT3MM1_Quote</v>
      </c>
      <c r="F32" s="176" t="str">
        <f>_xll.qlSimpleQuote(E32,,PriceTickValue,Permanent,Trigger,ObjectOverwrite)</f>
        <v>GBPFUT3MM1_Quote#0001</v>
      </c>
      <c r="G32" s="232" t="str">
        <f>_xll.ohRangeRetrieveError(F32)</f>
        <v/>
      </c>
      <c r="H32" s="186" t="str">
        <f t="shared" si="1"/>
        <v>GBPFUT3MM1ConvAdj_Quote</v>
      </c>
      <c r="I32" s="176" t="str">
        <f>_xll.qlFuturesConvAdjustmentQuote($H32,IborIndex,$D32,$F32,Volatility,MeanReversion,Permanent,Trigger,ObjectOverwrite)</f>
        <v>GBPFUT3MM1ConvAdj_Quote#0001</v>
      </c>
      <c r="J32" s="232" t="str">
        <f>_xll.ohRangeRetrieveError(I32)</f>
        <v/>
      </c>
      <c r="K32" s="205"/>
      <c r="M32" s="264"/>
      <c r="N32" s="98">
        <v>28</v>
      </c>
      <c r="O32" s="98" t="b">
        <v>1</v>
      </c>
      <c r="P32" s="99" t="str">
        <v>M1</v>
      </c>
      <c r="Q32" s="100">
        <v>44363</v>
      </c>
      <c r="R32" s="99" t="str">
        <v>FSSM1</v>
      </c>
      <c r="S32" s="395">
        <v>44363</v>
      </c>
      <c r="T32" s="384">
        <v>99.37</v>
      </c>
      <c r="U32" s="384">
        <v>99.4</v>
      </c>
      <c r="V32" s="384">
        <v>0</v>
      </c>
      <c r="W32" s="384">
        <v>99.42</v>
      </c>
      <c r="X32" s="222">
        <f t="shared" si="2"/>
        <v>99.385000000000005</v>
      </c>
      <c r="Y32" s="222">
        <f t="shared" si="3"/>
        <v>3.0000000000001137E-2</v>
      </c>
      <c r="Z32" s="265"/>
      <c r="AA32" s="105">
        <v>97.87</v>
      </c>
      <c r="AB32" s="265"/>
      <c r="AC32" s="222">
        <v>99.385000000000005</v>
      </c>
      <c r="AD32" s="258">
        <f>_xll.qlSimpleQuoteSetValue(F32,AC32,Trigger)</f>
        <v>0</v>
      </c>
      <c r="AE32" s="205"/>
    </row>
    <row r="33" spans="1:31" ht="11.25" x14ac:dyDescent="0.2">
      <c r="A33" s="264"/>
      <c r="B33" s="52">
        <v>29</v>
      </c>
      <c r="C33" s="91" t="b">
        <v>1</v>
      </c>
      <c r="D33" s="52" t="str">
        <v>U1</v>
      </c>
      <c r="E33" s="186" t="str">
        <f t="shared" si="0"/>
        <v>GBPFUT3MU1_Quote</v>
      </c>
      <c r="F33" s="176" t="str">
        <f>_xll.qlSimpleQuote(E33,,PriceTickValue,Permanent,Trigger,ObjectOverwrite)</f>
        <v>GBPFUT3MU1_Quote#0001</v>
      </c>
      <c r="G33" s="232" t="str">
        <f>_xll.ohRangeRetrieveError(F33)</f>
        <v/>
      </c>
      <c r="H33" s="186" t="str">
        <f t="shared" si="1"/>
        <v>GBPFUT3MU1ConvAdj_Quote</v>
      </c>
      <c r="I33" s="176" t="str">
        <f>_xll.qlFuturesConvAdjustmentQuote($H33,IborIndex,$D33,$F33,Volatility,MeanReversion,Permanent,Trigger,ObjectOverwrite)</f>
        <v>GBPFUT3MU1ConvAdj_Quote#0001</v>
      </c>
      <c r="J33" s="232" t="str">
        <f>_xll.ohRangeRetrieveError(I33)</f>
        <v/>
      </c>
      <c r="K33" s="205"/>
      <c r="M33" s="264"/>
      <c r="N33" s="98">
        <v>29</v>
      </c>
      <c r="O33" s="98" t="b">
        <v>1</v>
      </c>
      <c r="P33" s="99" t="str">
        <v>U1</v>
      </c>
      <c r="Q33" s="100">
        <v>44454</v>
      </c>
      <c r="R33" s="99" t="str">
        <v>FSSU1</v>
      </c>
      <c r="S33" s="395">
        <v>44454</v>
      </c>
      <c r="T33" s="384">
        <v>99.31</v>
      </c>
      <c r="U33" s="384">
        <v>99.36</v>
      </c>
      <c r="V33" s="384">
        <v>0</v>
      </c>
      <c r="W33" s="384">
        <v>99.37</v>
      </c>
      <c r="X33" s="222">
        <f t="shared" si="2"/>
        <v>99.335000000000008</v>
      </c>
      <c r="Y33" s="222">
        <f t="shared" si="3"/>
        <v>5.0000000000011369E-2</v>
      </c>
      <c r="Z33" s="265"/>
      <c r="AA33" s="105">
        <v>97.82</v>
      </c>
      <c r="AB33" s="265"/>
      <c r="AC33" s="222">
        <v>99.335000000000008</v>
      </c>
      <c r="AD33" s="258">
        <f>_xll.qlSimpleQuoteSetValue(F33,AC33,Trigger)</f>
        <v>0</v>
      </c>
      <c r="AE33" s="205"/>
    </row>
    <row r="34" spans="1:31" ht="11.25" x14ac:dyDescent="0.2">
      <c r="A34" s="264"/>
      <c r="B34" s="52">
        <v>30</v>
      </c>
      <c r="C34" s="91" t="b">
        <v>1</v>
      </c>
      <c r="D34" s="52" t="str">
        <v>Z1</v>
      </c>
      <c r="E34" s="186" t="str">
        <f t="shared" si="0"/>
        <v>GBPFUT3MZ1_Quote</v>
      </c>
      <c r="F34" s="176" t="str">
        <f>_xll.qlSimpleQuote(E34,,PriceTickValue,Permanent,Trigger,ObjectOverwrite)</f>
        <v>GBPFUT3MZ1_Quote#0001</v>
      </c>
      <c r="G34" s="232" t="str">
        <f>_xll.ohRangeRetrieveError(F34)</f>
        <v/>
      </c>
      <c r="H34" s="186" t="str">
        <f t="shared" si="1"/>
        <v>GBPFUT3MZ1ConvAdj_Quote</v>
      </c>
      <c r="I34" s="176" t="str">
        <f>_xll.qlFuturesConvAdjustmentQuote($H34,IborIndex,$D34,$F34,Volatility,MeanReversion,Permanent,Trigger,ObjectOverwrite)</f>
        <v>GBPFUT3MZ1ConvAdj_Quote#0001</v>
      </c>
      <c r="J34" s="232" t="str">
        <f>_xll.ohRangeRetrieveError(I34)</f>
        <v/>
      </c>
      <c r="K34" s="205"/>
      <c r="M34" s="264"/>
      <c r="N34" s="98">
        <v>30</v>
      </c>
      <c r="O34" s="98" t="b">
        <v>1</v>
      </c>
      <c r="P34" s="99" t="str">
        <v>Z1</v>
      </c>
      <c r="Q34" s="100">
        <v>44545</v>
      </c>
      <c r="R34" s="99" t="str">
        <v>FSSZ1</v>
      </c>
      <c r="S34" s="395">
        <v>44545</v>
      </c>
      <c r="T34" s="384">
        <v>99.240000000000009</v>
      </c>
      <c r="U34" s="384">
        <v>99.31</v>
      </c>
      <c r="V34" s="384">
        <v>0</v>
      </c>
      <c r="W34" s="384">
        <v>99.31</v>
      </c>
      <c r="X34" s="222">
        <f t="shared" si="2"/>
        <v>99.275000000000006</v>
      </c>
      <c r="Y34" s="222">
        <f t="shared" si="3"/>
        <v>6.9999999999993179E-2</v>
      </c>
      <c r="Z34" s="265"/>
      <c r="AA34" s="105">
        <v>97.765000000000001</v>
      </c>
      <c r="AB34" s="265"/>
      <c r="AC34" s="222">
        <v>99.275000000000006</v>
      </c>
      <c r="AD34" s="258">
        <f>_xll.qlSimpleQuoteSetValue(F34,AC34,Trigger)</f>
        <v>0</v>
      </c>
      <c r="AE34" s="205"/>
    </row>
    <row r="35" spans="1:31" ht="11.25" x14ac:dyDescent="0.2">
      <c r="A35" s="264"/>
      <c r="B35" s="52">
        <v>31</v>
      </c>
      <c r="C35" s="91" t="b">
        <v>1</v>
      </c>
      <c r="D35" s="52" t="str">
        <v>H2</v>
      </c>
      <c r="E35" s="186" t="str">
        <f t="shared" si="0"/>
        <v>GBPFUT3MH2_Quote</v>
      </c>
      <c r="F35" s="176" t="str">
        <f>_xll.qlSimpleQuote(E35,,PriceTickValue,Permanent,Trigger,ObjectOverwrite)</f>
        <v>GBPFUT3MH2_Quote#0001</v>
      </c>
      <c r="G35" s="232" t="str">
        <f>_xll.ohRangeRetrieveError(F35)</f>
        <v/>
      </c>
      <c r="H35" s="186" t="str">
        <f t="shared" si="1"/>
        <v>GBPFUT3MH2ConvAdj_Quote</v>
      </c>
      <c r="I35" s="176" t="str">
        <f>_xll.qlFuturesConvAdjustmentQuote($H35,IborIndex,$D35,$F35,Volatility,MeanReversion,Permanent,Trigger,ObjectOverwrite)</f>
        <v>GBPFUT3MH2ConvAdj_Quote#0001</v>
      </c>
      <c r="J35" s="232" t="str">
        <f>_xll.ohRangeRetrieveError(I35)</f>
        <v/>
      </c>
      <c r="K35" s="205"/>
      <c r="M35" s="264"/>
      <c r="N35" s="98">
        <v>31</v>
      </c>
      <c r="O35" s="98" t="b">
        <v>1</v>
      </c>
      <c r="P35" s="99" t="str">
        <v>H2</v>
      </c>
      <c r="Q35" s="100">
        <v>44636</v>
      </c>
      <c r="R35" s="99" t="str">
        <v>FSSH2</v>
      </c>
      <c r="S35" s="395">
        <v>44636</v>
      </c>
      <c r="T35" s="384">
        <v>99.18</v>
      </c>
      <c r="U35" s="384">
        <v>99.26</v>
      </c>
      <c r="V35" s="384">
        <v>0</v>
      </c>
      <c r="W35" s="384">
        <v>99.240000000000009</v>
      </c>
      <c r="X35" s="222">
        <f t="shared" si="2"/>
        <v>99.22</v>
      </c>
      <c r="Y35" s="222">
        <f t="shared" si="3"/>
        <v>7.9999999999984084E-2</v>
      </c>
      <c r="Z35" s="265"/>
      <c r="AA35" s="105">
        <v>97.715000000000003</v>
      </c>
      <c r="AB35" s="265"/>
      <c r="AC35" s="222">
        <v>99.22</v>
      </c>
      <c r="AD35" s="258">
        <f>_xll.qlSimpleQuoteSetValue(F35,AC35,Trigger)</f>
        <v>0</v>
      </c>
      <c r="AE35" s="205"/>
    </row>
    <row r="36" spans="1:31" ht="11.25" x14ac:dyDescent="0.2">
      <c r="A36" s="264"/>
      <c r="B36" s="52">
        <v>32</v>
      </c>
      <c r="C36" s="91" t="b">
        <v>1</v>
      </c>
      <c r="D36" s="52" t="str">
        <v>M2</v>
      </c>
      <c r="E36" s="186" t="str">
        <f t="shared" si="0"/>
        <v>GBPFUT3MM2_Quote</v>
      </c>
      <c r="F36" s="176" t="str">
        <f>_xll.qlSimpleQuote(E36,,PriceTickValue,Permanent,Trigger,ObjectOverwrite)</f>
        <v>GBPFUT3MM2_Quote#0001</v>
      </c>
      <c r="G36" s="232" t="str">
        <f>_xll.ohRangeRetrieveError(F36)</f>
        <v/>
      </c>
      <c r="H36" s="186" t="str">
        <f t="shared" si="1"/>
        <v>GBPFUT3MM2ConvAdj_Quote</v>
      </c>
      <c r="I36" s="176" t="str">
        <f>_xll.qlFuturesConvAdjustmentQuote($H36,IborIndex,$D36,$F36,Volatility,MeanReversion,Permanent,Trigger,ObjectOverwrite)</f>
        <v>GBPFUT3MM2ConvAdj_Quote#0001</v>
      </c>
      <c r="J36" s="232" t="str">
        <f>_xll.ohRangeRetrieveError(I36)</f>
        <v/>
      </c>
      <c r="K36" s="205"/>
      <c r="M36" s="264"/>
      <c r="N36" s="98">
        <v>32</v>
      </c>
      <c r="O36" s="98" t="b">
        <v>1</v>
      </c>
      <c r="P36" s="99" t="str">
        <v>M2</v>
      </c>
      <c r="Q36" s="100">
        <v>44727</v>
      </c>
      <c r="R36" s="99" t="str">
        <v>FSSM2</v>
      </c>
      <c r="S36" s="395">
        <v>44727</v>
      </c>
      <c r="T36" s="384">
        <v>99.12</v>
      </c>
      <c r="U36" s="384">
        <v>99.2</v>
      </c>
      <c r="V36" s="384">
        <v>0</v>
      </c>
      <c r="W36" s="384">
        <v>99.18</v>
      </c>
      <c r="X36" s="222">
        <f t="shared" si="2"/>
        <v>99.16</v>
      </c>
      <c r="Y36" s="222">
        <f t="shared" si="3"/>
        <v>7.9999999999984084E-2</v>
      </c>
      <c r="Z36" s="265"/>
      <c r="AA36" s="105">
        <v>97.66</v>
      </c>
      <c r="AB36" s="265"/>
      <c r="AC36" s="222">
        <v>99.16</v>
      </c>
      <c r="AD36" s="258">
        <f>_xll.qlSimpleQuoteSetValue(F36,AC36,Trigger)</f>
        <v>0</v>
      </c>
      <c r="AE36" s="205"/>
    </row>
    <row r="37" spans="1:31" ht="11.25" x14ac:dyDescent="0.2">
      <c r="A37" s="264"/>
      <c r="B37" s="52">
        <v>33</v>
      </c>
      <c r="C37" s="91" t="b">
        <v>1</v>
      </c>
      <c r="D37" s="52" t="str">
        <v>U2</v>
      </c>
      <c r="E37" s="186" t="str">
        <f t="shared" ref="E37:E46" si="4">Currency&amp;$D$3&amp;$E$3&amp;$D37&amp;QuoteSuffix</f>
        <v>GBPFUT3MU2_Quote</v>
      </c>
      <c r="F37" s="176" t="str">
        <f>_xll.qlSimpleQuote(E37,,PriceTickValue,Permanent,Trigger,ObjectOverwrite)</f>
        <v>GBPFUT3MU2_Quote#0001</v>
      </c>
      <c r="G37" s="232" t="str">
        <f>_xll.ohRangeRetrieveError(F37)</f>
        <v/>
      </c>
      <c r="H37" s="186" t="str">
        <f t="shared" si="1"/>
        <v>GBPFUT3MU2ConvAdj_Quote</v>
      </c>
      <c r="I37" s="176" t="str">
        <f>_xll.qlFuturesConvAdjustmentQuote($H37,IborIndex,$D37,$F37,Volatility,MeanReversion,Permanent,Trigger,ObjectOverwrite)</f>
        <v>GBPFUT3MU2ConvAdj_Quote#0001</v>
      </c>
      <c r="J37" s="232" t="str">
        <f>_xll.ohRangeRetrieveError(I37)</f>
        <v/>
      </c>
      <c r="K37" s="205"/>
      <c r="M37" s="264"/>
      <c r="N37" s="98">
        <v>33</v>
      </c>
      <c r="O37" s="98" t="b">
        <v>1</v>
      </c>
      <c r="P37" s="99" t="str">
        <v>U2</v>
      </c>
      <c r="Q37" s="100">
        <v>44825</v>
      </c>
      <c r="R37" s="99" t="str">
        <v>FSSU2</v>
      </c>
      <c r="S37" s="395" t="s">
        <v>222</v>
      </c>
      <c r="T37" s="384" t="s">
        <v>222</v>
      </c>
      <c r="U37" s="384" t="s">
        <v>222</v>
      </c>
      <c r="V37" s="384" t="s">
        <v>222</v>
      </c>
      <c r="W37" s="384" t="s">
        <v>222</v>
      </c>
      <c r="X37" s="222" t="e">
        <f t="shared" si="2"/>
        <v>#NUM!</v>
      </c>
      <c r="Y37" s="222" t="e">
        <f t="shared" si="3"/>
        <v>#NUM!</v>
      </c>
      <c r="Z37" s="265"/>
      <c r="AA37" s="105" t="e">
        <v>#NUM!</v>
      </c>
      <c r="AB37" s="265"/>
      <c r="AC37" s="222" t="e">
        <v>#NUM!</v>
      </c>
      <c r="AD37" s="258">
        <f>_xll.qlSimpleQuoteSetValue(F37,AC37,Trigger)</f>
        <v>0</v>
      </c>
      <c r="AE37" s="205"/>
    </row>
    <row r="38" spans="1:31" ht="11.25" x14ac:dyDescent="0.2">
      <c r="A38" s="264"/>
      <c r="B38" s="52">
        <v>34</v>
      </c>
      <c r="C38" s="91" t="b">
        <v>1</v>
      </c>
      <c r="D38" s="52" t="str">
        <v>Z2</v>
      </c>
      <c r="E38" s="186" t="str">
        <f t="shared" si="4"/>
        <v>GBPFUT3MZ2_Quote</v>
      </c>
      <c r="F38" s="176" t="str">
        <f>_xll.qlSimpleQuote(E38,,PriceTickValue,Permanent,Trigger,ObjectOverwrite)</f>
        <v>GBPFUT3MZ2_Quote#0001</v>
      </c>
      <c r="G38" s="232" t="str">
        <f>_xll.ohRangeRetrieveError(F38)</f>
        <v/>
      </c>
      <c r="H38" s="186" t="str">
        <f t="shared" si="1"/>
        <v>GBPFUT3MZ2ConvAdj_Quote</v>
      </c>
      <c r="I38" s="176" t="str">
        <f>_xll.qlFuturesConvAdjustmentQuote($H38,IborIndex,$D38,$F38,Volatility,MeanReversion,Permanent,Trigger,ObjectOverwrite)</f>
        <v>GBPFUT3MZ2ConvAdj_Quote#0001</v>
      </c>
      <c r="J38" s="232" t="str">
        <f>_xll.ohRangeRetrieveError(I38)</f>
        <v/>
      </c>
      <c r="K38" s="205"/>
      <c r="M38" s="264"/>
      <c r="N38" s="98">
        <v>34</v>
      </c>
      <c r="O38" s="98" t="b">
        <v>1</v>
      </c>
      <c r="P38" s="99" t="str">
        <v>Z2</v>
      </c>
      <c r="Q38" s="100">
        <v>44916</v>
      </c>
      <c r="R38" s="99" t="str">
        <v>FSSZ2</v>
      </c>
      <c r="S38" s="395" t="s">
        <v>222</v>
      </c>
      <c r="T38" s="384" t="s">
        <v>222</v>
      </c>
      <c r="U38" s="384" t="s">
        <v>222</v>
      </c>
      <c r="V38" s="384" t="s">
        <v>222</v>
      </c>
      <c r="W38" s="384" t="s">
        <v>222</v>
      </c>
      <c r="X38" s="222" t="e">
        <f t="shared" si="2"/>
        <v>#NUM!</v>
      </c>
      <c r="Y38" s="222" t="e">
        <f t="shared" si="3"/>
        <v>#NUM!</v>
      </c>
      <c r="Z38" s="265"/>
      <c r="AA38" s="105" t="e">
        <v>#NUM!</v>
      </c>
      <c r="AB38" s="265"/>
      <c r="AC38" s="222" t="e">
        <v>#NUM!</v>
      </c>
      <c r="AD38" s="258">
        <f>_xll.qlSimpleQuoteSetValue(F38,AC38,Trigger)</f>
        <v>0</v>
      </c>
      <c r="AE38" s="205"/>
    </row>
    <row r="39" spans="1:31" ht="11.25" x14ac:dyDescent="0.2">
      <c r="A39" s="264"/>
      <c r="B39" s="52">
        <v>35</v>
      </c>
      <c r="C39" s="91" t="b">
        <v>1</v>
      </c>
      <c r="D39" s="52" t="str">
        <v>H3</v>
      </c>
      <c r="E39" s="186" t="str">
        <f t="shared" si="4"/>
        <v>GBPFUT3MH3_Quote</v>
      </c>
      <c r="F39" s="176" t="str">
        <f>_xll.qlSimpleQuote(E39,,PriceTickValue,Permanent,Trigger,ObjectOverwrite)</f>
        <v>GBPFUT3MH3_Quote#0001</v>
      </c>
      <c r="G39" s="232" t="str">
        <f>_xll.ohRangeRetrieveError(F39)</f>
        <v/>
      </c>
      <c r="H39" s="186" t="str">
        <f t="shared" si="1"/>
        <v>GBPFUT3MH3ConvAdj_Quote</v>
      </c>
      <c r="I39" s="176" t="str">
        <f>_xll.qlFuturesConvAdjustmentQuote($H39,IborIndex,$D39,$F39,Volatility,MeanReversion,Permanent,Trigger,ObjectOverwrite)</f>
        <v>GBPFUT3MH3ConvAdj_Quote#0001</v>
      </c>
      <c r="J39" s="232" t="str">
        <f>_xll.ohRangeRetrieveError(I39)</f>
        <v/>
      </c>
      <c r="K39" s="205"/>
      <c r="M39" s="264"/>
      <c r="N39" s="98">
        <v>35</v>
      </c>
      <c r="O39" s="98" t="b">
        <v>1</v>
      </c>
      <c r="P39" s="99" t="str">
        <v>H3</v>
      </c>
      <c r="Q39" s="100">
        <v>45000</v>
      </c>
      <c r="R39" s="99" t="str">
        <v>FSSH3</v>
      </c>
      <c r="S39" s="395" t="s">
        <v>222</v>
      </c>
      <c r="T39" s="384" t="s">
        <v>222</v>
      </c>
      <c r="U39" s="384" t="s">
        <v>222</v>
      </c>
      <c r="V39" s="384" t="s">
        <v>222</v>
      </c>
      <c r="W39" s="384" t="s">
        <v>222</v>
      </c>
      <c r="X39" s="222" t="e">
        <f t="shared" si="2"/>
        <v>#NUM!</v>
      </c>
      <c r="Y39" s="222" t="e">
        <f t="shared" si="3"/>
        <v>#NUM!</v>
      </c>
      <c r="Z39" s="265"/>
      <c r="AA39" s="105" t="e">
        <v>#NUM!</v>
      </c>
      <c r="AB39" s="265"/>
      <c r="AC39" s="222" t="e">
        <v>#NUM!</v>
      </c>
      <c r="AD39" s="258">
        <f>_xll.qlSimpleQuoteSetValue(F39,AC39,Trigger)</f>
        <v>0</v>
      </c>
      <c r="AE39" s="205"/>
    </row>
    <row r="40" spans="1:31" ht="11.25" x14ac:dyDescent="0.2">
      <c r="A40" s="264"/>
      <c r="B40" s="52">
        <v>36</v>
      </c>
      <c r="C40" s="91" t="b">
        <v>1</v>
      </c>
      <c r="D40" s="52" t="str">
        <v>M3</v>
      </c>
      <c r="E40" s="186" t="str">
        <f t="shared" si="4"/>
        <v>GBPFUT3MM3_Quote</v>
      </c>
      <c r="F40" s="176" t="str">
        <f>_xll.qlSimpleQuote(E40,,PriceTickValue,Permanent,Trigger,ObjectOverwrite)</f>
        <v>GBPFUT3MM3_Quote#0001</v>
      </c>
      <c r="G40" s="232" t="str">
        <f>_xll.ohRangeRetrieveError(F40)</f>
        <v/>
      </c>
      <c r="H40" s="186" t="str">
        <f t="shared" si="1"/>
        <v>GBPFUT3MM3ConvAdj_Quote</v>
      </c>
      <c r="I40" s="176" t="str">
        <f>_xll.qlFuturesConvAdjustmentQuote($H40,IborIndex,$D40,$F40,Volatility,MeanReversion,Permanent,Trigger,ObjectOverwrite)</f>
        <v>GBPFUT3MM3ConvAdj_Quote#0001</v>
      </c>
      <c r="J40" s="232" t="str">
        <f>_xll.ohRangeRetrieveError(I40)</f>
        <v/>
      </c>
      <c r="K40" s="205"/>
      <c r="M40" s="264"/>
      <c r="N40" s="98">
        <v>36</v>
      </c>
      <c r="O40" s="98" t="b">
        <v>1</v>
      </c>
      <c r="P40" s="99" t="str">
        <v>M3</v>
      </c>
      <c r="Q40" s="100">
        <v>45098</v>
      </c>
      <c r="R40" s="99" t="str">
        <v>FSSM3</v>
      </c>
      <c r="S40" s="395" t="s">
        <v>222</v>
      </c>
      <c r="T40" s="384" t="s">
        <v>222</v>
      </c>
      <c r="U40" s="384" t="s">
        <v>222</v>
      </c>
      <c r="V40" s="384" t="s">
        <v>222</v>
      </c>
      <c r="W40" s="384" t="s">
        <v>222</v>
      </c>
      <c r="X40" s="222" t="e">
        <f t="shared" si="2"/>
        <v>#NUM!</v>
      </c>
      <c r="Y40" s="222" t="e">
        <f t="shared" si="3"/>
        <v>#NUM!</v>
      </c>
      <c r="Z40" s="265"/>
      <c r="AA40" s="105" t="e">
        <v>#NUM!</v>
      </c>
      <c r="AB40" s="265"/>
      <c r="AC40" s="222" t="e">
        <v>#NUM!</v>
      </c>
      <c r="AD40" s="258">
        <f>_xll.qlSimpleQuoteSetValue(F40,AC40,Trigger)</f>
        <v>0</v>
      </c>
      <c r="AE40" s="205"/>
    </row>
    <row r="41" spans="1:31" ht="11.25" x14ac:dyDescent="0.2">
      <c r="A41" s="264"/>
      <c r="B41" s="52">
        <v>37</v>
      </c>
      <c r="C41" s="91" t="b">
        <v>1</v>
      </c>
      <c r="D41" s="52" t="str">
        <v>U3</v>
      </c>
      <c r="E41" s="186" t="str">
        <f t="shared" si="4"/>
        <v>GBPFUT3MU3_Quote</v>
      </c>
      <c r="F41" s="176" t="str">
        <f>_xll.qlSimpleQuote(E41,,PriceTickValue,Permanent,Trigger,ObjectOverwrite)</f>
        <v>GBPFUT3MU3_Quote#0001</v>
      </c>
      <c r="G41" s="232" t="str">
        <f>_xll.ohRangeRetrieveError(F41)</f>
        <v/>
      </c>
      <c r="H41" s="186" t="str">
        <f t="shared" si="1"/>
        <v>GBPFUT3MU3ConvAdj_Quote</v>
      </c>
      <c r="I41" s="176" t="str">
        <f>_xll.qlFuturesConvAdjustmentQuote($H41,IborIndex,$D41,$F41,Volatility,MeanReversion,Permanent,Trigger,ObjectOverwrite)</f>
        <v>GBPFUT3MU3ConvAdj_Quote#0001</v>
      </c>
      <c r="J41" s="232" t="str">
        <f>_xll.ohRangeRetrieveError(I41)</f>
        <v/>
      </c>
      <c r="K41" s="205"/>
      <c r="M41" s="264"/>
      <c r="N41" s="98">
        <v>37</v>
      </c>
      <c r="O41" s="98" t="b">
        <v>1</v>
      </c>
      <c r="P41" s="99" t="str">
        <v>U3</v>
      </c>
      <c r="Q41" s="100">
        <v>45189</v>
      </c>
      <c r="R41" s="99" t="str">
        <v>FSSU3</v>
      </c>
      <c r="S41" s="395" t="s">
        <v>222</v>
      </c>
      <c r="T41" s="384" t="s">
        <v>222</v>
      </c>
      <c r="U41" s="384" t="s">
        <v>222</v>
      </c>
      <c r="V41" s="384" t="s">
        <v>222</v>
      </c>
      <c r="W41" s="384" t="s">
        <v>222</v>
      </c>
      <c r="X41" s="222" t="e">
        <f t="shared" si="2"/>
        <v>#NUM!</v>
      </c>
      <c r="Y41" s="222" t="e">
        <f t="shared" si="3"/>
        <v>#NUM!</v>
      </c>
      <c r="Z41" s="265"/>
      <c r="AA41" s="105" t="e">
        <v>#NUM!</v>
      </c>
      <c r="AB41" s="265"/>
      <c r="AC41" s="222" t="e">
        <v>#NUM!</v>
      </c>
      <c r="AD41" s="258">
        <f>_xll.qlSimpleQuoteSetValue(F41,AC41,Trigger)</f>
        <v>0</v>
      </c>
      <c r="AE41" s="205"/>
    </row>
    <row r="42" spans="1:31" ht="11.25" x14ac:dyDescent="0.2">
      <c r="A42" s="264"/>
      <c r="B42" s="52">
        <v>38</v>
      </c>
      <c r="C42" s="91" t="b">
        <v>1</v>
      </c>
      <c r="D42" s="52" t="str">
        <v>Z3</v>
      </c>
      <c r="E42" s="186" t="str">
        <f t="shared" si="4"/>
        <v>GBPFUT3MZ3_Quote</v>
      </c>
      <c r="F42" s="176" t="str">
        <f>_xll.qlSimpleQuote(E42,,PriceTickValue,Permanent,Trigger,ObjectOverwrite)</f>
        <v>GBPFUT3MZ3_Quote#0001</v>
      </c>
      <c r="G42" s="232" t="str">
        <f>_xll.ohRangeRetrieveError(F42)</f>
        <v/>
      </c>
      <c r="H42" s="186" t="str">
        <f t="shared" si="1"/>
        <v>GBPFUT3MZ3ConvAdj_Quote</v>
      </c>
      <c r="I42" s="176" t="str">
        <f>_xll.qlFuturesConvAdjustmentQuote($H42,IborIndex,$D42,$F42,Volatility,MeanReversion,Permanent,Trigger,ObjectOverwrite)</f>
        <v>GBPFUT3MZ3ConvAdj_Quote#0001</v>
      </c>
      <c r="J42" s="232" t="str">
        <f>_xll.ohRangeRetrieveError(I42)</f>
        <v/>
      </c>
      <c r="K42" s="205"/>
      <c r="M42" s="264"/>
      <c r="N42" s="98">
        <v>38</v>
      </c>
      <c r="O42" s="98" t="b">
        <v>1</v>
      </c>
      <c r="P42" s="99" t="str">
        <v>Z3</v>
      </c>
      <c r="Q42" s="100">
        <v>45280</v>
      </c>
      <c r="R42" s="99" t="str">
        <v>FSSZ3</v>
      </c>
      <c r="S42" s="395" t="s">
        <v>222</v>
      </c>
      <c r="T42" s="384" t="s">
        <v>222</v>
      </c>
      <c r="U42" s="384" t="s">
        <v>222</v>
      </c>
      <c r="V42" s="384" t="s">
        <v>222</v>
      </c>
      <c r="W42" s="384" t="s">
        <v>222</v>
      </c>
      <c r="X42" s="222" t="e">
        <f t="shared" si="2"/>
        <v>#NUM!</v>
      </c>
      <c r="Y42" s="222" t="e">
        <f t="shared" si="3"/>
        <v>#NUM!</v>
      </c>
      <c r="Z42" s="265"/>
      <c r="AA42" s="105" t="e">
        <v>#NUM!</v>
      </c>
      <c r="AB42" s="265"/>
      <c r="AC42" s="222" t="e">
        <v>#NUM!</v>
      </c>
      <c r="AD42" s="258">
        <f>_xll.qlSimpleQuoteSetValue(F42,AC42,Trigger)</f>
        <v>0</v>
      </c>
      <c r="AE42" s="205"/>
    </row>
    <row r="43" spans="1:31" ht="11.25" x14ac:dyDescent="0.2">
      <c r="A43" s="264"/>
      <c r="B43" s="52">
        <v>39</v>
      </c>
      <c r="C43" s="91" t="b">
        <v>1</v>
      </c>
      <c r="D43" s="52" t="str">
        <v>H4</v>
      </c>
      <c r="E43" s="186" t="str">
        <f t="shared" si="4"/>
        <v>GBPFUT3MH4_Quote</v>
      </c>
      <c r="F43" s="176" t="str">
        <f>_xll.qlSimpleQuote(E43,,PriceTickValue,Permanent,Trigger,ObjectOverwrite)</f>
        <v>GBPFUT3MH4_Quote#0001</v>
      </c>
      <c r="G43" s="232" t="str">
        <f>_xll.ohRangeRetrieveError(F43)</f>
        <v/>
      </c>
      <c r="H43" s="186" t="str">
        <f t="shared" si="1"/>
        <v>GBPFUT3MH4ConvAdj_Quote</v>
      </c>
      <c r="I43" s="176" t="str">
        <f>_xll.qlFuturesConvAdjustmentQuote($H43,IborIndex,$D43,$F43,Volatility,MeanReversion,Permanent,Trigger,ObjectOverwrite)</f>
        <v>GBPFUT3MH4ConvAdj_Quote#0001</v>
      </c>
      <c r="J43" s="232" t="str">
        <f>_xll.ohRangeRetrieveError(I43)</f>
        <v/>
      </c>
      <c r="K43" s="205"/>
      <c r="M43" s="264"/>
      <c r="N43" s="98">
        <v>39</v>
      </c>
      <c r="O43" s="98" t="b">
        <v>1</v>
      </c>
      <c r="P43" s="99" t="str">
        <v>H4</v>
      </c>
      <c r="Q43" s="100">
        <v>45371</v>
      </c>
      <c r="R43" s="99" t="str">
        <v>FSSH4</v>
      </c>
      <c r="S43" s="395" t="s">
        <v>222</v>
      </c>
      <c r="T43" s="384" t="s">
        <v>222</v>
      </c>
      <c r="U43" s="384" t="s">
        <v>222</v>
      </c>
      <c r="V43" s="384" t="s">
        <v>222</v>
      </c>
      <c r="W43" s="384" t="s">
        <v>222</v>
      </c>
      <c r="X43" s="222" t="e">
        <f t="shared" si="2"/>
        <v>#NUM!</v>
      </c>
      <c r="Y43" s="222" t="e">
        <f t="shared" si="3"/>
        <v>#NUM!</v>
      </c>
      <c r="Z43" s="265"/>
      <c r="AA43" s="105" t="e">
        <v>#NUM!</v>
      </c>
      <c r="AB43" s="265"/>
      <c r="AC43" s="222" t="e">
        <v>#NUM!</v>
      </c>
      <c r="AD43" s="258">
        <f>_xll.qlSimpleQuoteSetValue(F43,AC43,Trigger)</f>
        <v>0</v>
      </c>
      <c r="AE43" s="205"/>
    </row>
    <row r="44" spans="1:31" ht="11.25" x14ac:dyDescent="0.2">
      <c r="A44" s="264"/>
      <c r="B44" s="52">
        <v>40</v>
      </c>
      <c r="C44" s="91" t="b">
        <v>1</v>
      </c>
      <c r="D44" s="52" t="str">
        <v>M4</v>
      </c>
      <c r="E44" s="186" t="str">
        <f t="shared" si="4"/>
        <v>GBPFUT3MM4_Quote</v>
      </c>
      <c r="F44" s="176" t="str">
        <f>_xll.qlSimpleQuote(E44,,PriceTickValue,Permanent,Trigger,ObjectOverwrite)</f>
        <v>GBPFUT3MM4_Quote#0001</v>
      </c>
      <c r="G44" s="232" t="str">
        <f>_xll.ohRangeRetrieveError(F44)</f>
        <v/>
      </c>
      <c r="H44" s="186" t="str">
        <f t="shared" si="1"/>
        <v>GBPFUT3MM4ConvAdj_Quote</v>
      </c>
      <c r="I44" s="176" t="str">
        <f>_xll.qlFuturesConvAdjustmentQuote($H44,IborIndex,$D44,$F44,Volatility,MeanReversion,Permanent,Trigger,ObjectOverwrite)</f>
        <v>GBPFUT3MM4ConvAdj_Quote#0001</v>
      </c>
      <c r="J44" s="232" t="str">
        <f>_xll.ohRangeRetrieveError(I44)</f>
        <v/>
      </c>
      <c r="K44" s="205"/>
      <c r="M44" s="264"/>
      <c r="N44" s="98">
        <v>40</v>
      </c>
      <c r="O44" s="98" t="b">
        <v>1</v>
      </c>
      <c r="P44" s="99" t="str">
        <v>M4</v>
      </c>
      <c r="Q44" s="100">
        <v>45462</v>
      </c>
      <c r="R44" s="99" t="str">
        <v>FSSM4</v>
      </c>
      <c r="S44" s="395" t="s">
        <v>222</v>
      </c>
      <c r="T44" s="384" t="s">
        <v>222</v>
      </c>
      <c r="U44" s="384" t="s">
        <v>222</v>
      </c>
      <c r="V44" s="384" t="s">
        <v>222</v>
      </c>
      <c r="W44" s="384" t="s">
        <v>222</v>
      </c>
      <c r="X44" s="222" t="e">
        <f t="shared" si="2"/>
        <v>#NUM!</v>
      </c>
      <c r="Y44" s="222" t="e">
        <f t="shared" si="3"/>
        <v>#NUM!</v>
      </c>
      <c r="Z44" s="265"/>
      <c r="AA44" s="105" t="e">
        <v>#NUM!</v>
      </c>
      <c r="AB44" s="265"/>
      <c r="AC44" s="222" t="e">
        <v>#NUM!</v>
      </c>
      <c r="AD44" s="258">
        <f>_xll.qlSimpleQuoteSetValue(F44,AC44,Trigger)</f>
        <v>0</v>
      </c>
      <c r="AE44" s="205"/>
    </row>
    <row r="45" spans="1:31" x14ac:dyDescent="0.2">
      <c r="A45" s="264"/>
      <c r="B45" s="52">
        <v>41</v>
      </c>
      <c r="C45" s="91" t="b">
        <v>1</v>
      </c>
      <c r="D45" s="52" t="str">
        <v>U4</v>
      </c>
      <c r="E45" s="186" t="str">
        <f t="shared" si="4"/>
        <v>GBPFUT3MU4_Quote</v>
      </c>
      <c r="F45" s="176" t="str">
        <f>_xll.qlSimpleQuote(E45,,PriceTickValue,Permanent,Trigger,ObjectOverwrite)</f>
        <v>GBPFUT3MU4_Quote#0001</v>
      </c>
      <c r="G45" s="232" t="str">
        <f>_xll.ohRangeRetrieveError(F45)</f>
        <v/>
      </c>
      <c r="H45" s="186" t="str">
        <f t="shared" si="1"/>
        <v>GBPFUT3MU4ConvAdj_Quote</v>
      </c>
      <c r="I45" s="176" t="str">
        <f>_xll.qlFuturesConvAdjustmentQuote($H45,IborIndex,$D45,$F45,Volatility,MeanReversion,Permanent,Trigger,ObjectOverwrite)</f>
        <v>GBPFUT3MU4ConvAdj_Quote#0001</v>
      </c>
      <c r="J45" s="232" t="str">
        <f>_xll.ohRangeRetrieveError(I45)</f>
        <v/>
      </c>
      <c r="K45" s="205"/>
      <c r="M45" s="264"/>
      <c r="N45" s="98">
        <v>41</v>
      </c>
      <c r="O45" s="98" t="b">
        <v>1</v>
      </c>
      <c r="P45" s="99" t="str">
        <v>U4</v>
      </c>
      <c r="Q45" s="100">
        <v>45553</v>
      </c>
      <c r="R45" s="99" t="str">
        <v>FSSU4</v>
      </c>
      <c r="S45" s="395" t="s">
        <v>222</v>
      </c>
      <c r="T45" s="384" t="s">
        <v>222</v>
      </c>
      <c r="U45" s="384" t="s">
        <v>222</v>
      </c>
      <c r="V45" s="384" t="s">
        <v>222</v>
      </c>
      <c r="W45" s="384" t="s">
        <v>222</v>
      </c>
      <c r="X45" s="222" t="e">
        <f t="shared" si="2"/>
        <v>#NUM!</v>
      </c>
      <c r="Y45" s="222" t="e">
        <f t="shared" si="3"/>
        <v>#NUM!</v>
      </c>
      <c r="Z45" s="265"/>
      <c r="AA45" s="105" t="e">
        <v>#NUM!</v>
      </c>
      <c r="AB45" s="265"/>
      <c r="AC45" s="222" t="e">
        <v>#NUM!</v>
      </c>
      <c r="AD45" s="258">
        <f>_xll.qlSimpleQuoteSetValue(F45,AC45,Trigger)</f>
        <v>0</v>
      </c>
      <c r="AE45" s="205"/>
    </row>
    <row r="46" spans="1:31" x14ac:dyDescent="0.2">
      <c r="A46" s="264"/>
      <c r="B46" s="54">
        <v>42</v>
      </c>
      <c r="C46" s="92" t="b">
        <v>1</v>
      </c>
      <c r="D46" s="54" t="str">
        <v>Z4</v>
      </c>
      <c r="E46" s="187" t="str">
        <f t="shared" si="4"/>
        <v>GBPFUT3MZ4_Quote</v>
      </c>
      <c r="F46" s="177" t="str">
        <f>_xll.qlSimpleQuote(E46,,PriceTickValue,Permanent,Trigger,ObjectOverwrite)</f>
        <v>GBPFUT3MZ4_Quote#0001</v>
      </c>
      <c r="G46" s="233" t="str">
        <f>_xll.ohRangeRetrieveError(F46)</f>
        <v/>
      </c>
      <c r="H46" s="187" t="str">
        <f t="shared" si="1"/>
        <v>GBPFUT3MZ4ConvAdj_Quote</v>
      </c>
      <c r="I46" s="177" t="str">
        <f>_xll.qlFuturesConvAdjustmentQuote($H46,IborIndex,$D46,$F46,Volatility,MeanReversion,Permanent,Trigger,ObjectOverwrite)</f>
        <v>GBPFUT3MZ4ConvAdj_Quote#0001</v>
      </c>
      <c r="J46" s="233" t="str">
        <f>_xll.ohRangeRetrieveError(I46)</f>
        <v/>
      </c>
      <c r="K46" s="205"/>
      <c r="M46" s="264"/>
      <c r="N46" s="101">
        <v>42</v>
      </c>
      <c r="O46" s="101" t="b">
        <v>1</v>
      </c>
      <c r="P46" s="102" t="str">
        <v>Z4</v>
      </c>
      <c r="Q46" s="103">
        <v>45644</v>
      </c>
      <c r="R46" s="102" t="str">
        <v>FSSZ4</v>
      </c>
      <c r="S46" s="396" t="s">
        <v>222</v>
      </c>
      <c r="T46" s="385" t="s">
        <v>222</v>
      </c>
      <c r="U46" s="385" t="s">
        <v>222</v>
      </c>
      <c r="V46" s="385" t="s">
        <v>222</v>
      </c>
      <c r="W46" s="385" t="s">
        <v>222</v>
      </c>
      <c r="X46" s="224" t="e">
        <f t="shared" si="2"/>
        <v>#NUM!</v>
      </c>
      <c r="Y46" s="224" t="e">
        <f t="shared" si="3"/>
        <v>#NUM!</v>
      </c>
      <c r="Z46" s="265"/>
      <c r="AA46" s="106" t="e">
        <v>#NUM!</v>
      </c>
      <c r="AB46" s="265"/>
      <c r="AC46" s="224" t="e">
        <v>#NUM!</v>
      </c>
      <c r="AD46" s="259">
        <f>_xll.qlSimpleQuoteSetValue(F46,AC46,Trigger)</f>
        <v>0</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L4" sqref="L4"/>
    </sheetView>
  </sheetViews>
  <sheetFormatPr defaultColWidth="9.125" defaultRowHeight="10.9" outlineLevelCol="1" x14ac:dyDescent="0.2"/>
  <cols>
    <col min="1" max="1" width="2.75" style="2" hidden="1" customWidth="1" outlineLevel="1"/>
    <col min="2" max="2" width="26.625" style="2" hidden="1" customWidth="1" outlineLevel="1"/>
    <col min="3" max="3" width="31.75" style="2" hidden="1" customWidth="1" outlineLevel="1"/>
    <col min="4" max="4" width="25.75" style="2" hidden="1" customWidth="1" outlineLevel="1"/>
    <col min="5" max="5" width="2.75" style="2" hidden="1" customWidth="1" outlineLevel="1"/>
    <col min="6" max="6" width="2.75" style="2" customWidth="1" collapsed="1"/>
    <col min="7" max="10" width="2.75" style="2" customWidth="1"/>
    <col min="11" max="11" width="10" style="2" bestFit="1" customWidth="1"/>
    <col min="12" max="12" width="15.125" style="2" bestFit="1" customWidth="1"/>
    <col min="13" max="13" width="6" style="2" bestFit="1" customWidth="1"/>
    <col min="14" max="14" width="2.75" style="2" customWidth="1"/>
    <col min="15" max="15" width="15.125" style="2" bestFit="1" customWidth="1"/>
    <col min="16" max="16" width="10.75" style="2" customWidth="1"/>
    <col min="17" max="17" width="2.75" style="2" customWidth="1"/>
    <col min="18" max="18" width="10.75" style="2" customWidth="1"/>
    <col min="19" max="19" width="2.75" style="2" customWidth="1"/>
    <col min="20" max="21" width="10.75" style="2" customWidth="1"/>
    <col min="22" max="23" width="2.75" style="2" customWidth="1"/>
    <col min="24" max="16384" width="9.125" style="2"/>
  </cols>
  <sheetData>
    <row r="1" spans="1:22" ht="11.25" x14ac:dyDescent="0.2">
      <c r="A1" s="72"/>
      <c r="B1" s="70"/>
      <c r="C1" s="70"/>
      <c r="D1" s="70"/>
      <c r="E1" s="71"/>
      <c r="G1" s="274"/>
      <c r="H1" s="166"/>
      <c r="I1" s="166"/>
      <c r="J1" s="166"/>
      <c r="K1" s="166"/>
      <c r="L1" s="166"/>
      <c r="M1" s="166"/>
      <c r="N1" s="166"/>
      <c r="O1" s="166"/>
      <c r="P1" s="166"/>
      <c r="Q1" s="166"/>
      <c r="R1" s="166"/>
      <c r="S1" s="166"/>
      <c r="T1" s="166"/>
      <c r="U1" s="166"/>
      <c r="V1" s="203"/>
    </row>
    <row r="2" spans="1:22" ht="11.25" x14ac:dyDescent="0.2">
      <c r="A2" s="72"/>
      <c r="B2" s="40"/>
      <c r="C2" s="40"/>
      <c r="D2" s="19"/>
      <c r="E2" s="73"/>
      <c r="G2" s="204"/>
      <c r="H2" s="162"/>
      <c r="I2" s="162"/>
      <c r="J2" s="162"/>
      <c r="K2" s="162"/>
      <c r="L2" s="249" t="s">
        <v>87</v>
      </c>
      <c r="M2" s="162"/>
      <c r="N2" s="162"/>
      <c r="O2" s="162"/>
      <c r="P2" s="162"/>
      <c r="Q2" s="162"/>
      <c r="R2" s="162"/>
      <c r="S2" s="162"/>
      <c r="T2" s="162"/>
      <c r="U2" s="184">
        <f>_xll.ohTrigger(U5:U6)</f>
        <v>598</v>
      </c>
      <c r="V2" s="205"/>
    </row>
    <row r="3" spans="1:22" ht="11.25" x14ac:dyDescent="0.2">
      <c r="A3" s="19"/>
      <c r="B3" s="40"/>
      <c r="C3" s="40"/>
      <c r="D3" s="40"/>
      <c r="E3" s="73"/>
      <c r="G3" s="204"/>
      <c r="H3" s="162"/>
      <c r="I3" s="162"/>
      <c r="J3" s="162"/>
      <c r="K3" s="162"/>
      <c r="L3" s="162"/>
      <c r="M3" s="162"/>
      <c r="N3" s="162"/>
      <c r="O3" s="162"/>
      <c r="P3" s="162"/>
      <c r="Q3" s="162"/>
      <c r="R3" s="162"/>
      <c r="S3" s="162"/>
      <c r="T3" s="162"/>
      <c r="U3" s="198"/>
      <c r="V3" s="205"/>
    </row>
    <row r="4" spans="1:22" ht="21.1" customHeight="1" x14ac:dyDescent="0.2">
      <c r="A4" s="107"/>
      <c r="B4" s="88" t="s">
        <v>140</v>
      </c>
      <c r="C4" s="109" t="s">
        <v>156</v>
      </c>
      <c r="D4" s="110" t="s">
        <v>155</v>
      </c>
      <c r="E4" s="108"/>
      <c r="G4" s="204"/>
      <c r="H4" s="210"/>
      <c r="I4" s="249"/>
      <c r="J4" s="181"/>
      <c r="K4" s="181"/>
      <c r="L4" s="267" t="str">
        <f>_xll.RData(L5,M4,,ReutersRtMode,,M5)</f>
        <v>Updated at 14:22:38</v>
      </c>
      <c r="M4" s="268" t="s">
        <v>99</v>
      </c>
      <c r="N4" s="269"/>
      <c r="O4" s="428" t="s">
        <v>104</v>
      </c>
      <c r="P4" s="429"/>
      <c r="Q4" s="269"/>
      <c r="R4" s="172" t="s">
        <v>96</v>
      </c>
      <c r="S4" s="270"/>
      <c r="T4" s="172" t="s">
        <v>95</v>
      </c>
      <c r="U4" s="172" t="s">
        <v>94</v>
      </c>
      <c r="V4" s="205"/>
    </row>
    <row r="5" spans="1:22" ht="11.25" x14ac:dyDescent="0.2">
      <c r="A5" s="107"/>
      <c r="B5" s="111" t="str">
        <f>Currency&amp;"HW_Volatility"&amp;QuoteSuffix</f>
        <v>GBPHW_Volatility_Quote</v>
      </c>
      <c r="C5" s="111" t="str">
        <f>_xll.qlSimpleQuote(B5,,,Permanent,Trigger,ObjectOverwrite)</f>
        <v>GBPHW_Volatility_Quote#0001</v>
      </c>
      <c r="D5" s="112" t="str">
        <f>_xll.ohRangeRetrieveError(C5)</f>
        <v/>
      </c>
      <c r="E5" s="108"/>
      <c r="G5" s="204"/>
      <c r="H5" s="368" t="s">
        <v>52</v>
      </c>
      <c r="I5" s="116" t="s">
        <v>185</v>
      </c>
      <c r="J5" s="117" t="s">
        <v>186</v>
      </c>
      <c r="K5" s="117" t="str">
        <f>I5&amp;H5&amp;J5&amp;"ATM"</f>
        <v>GB4Y3LATM</v>
      </c>
      <c r="L5" s="171" t="str">
        <f>K5&amp;"="&amp;Contributor</f>
        <v>GB4Y3LATM=ICAP</v>
      </c>
      <c r="M5" s="393">
        <v>193.43</v>
      </c>
      <c r="N5" s="269"/>
      <c r="O5" s="216" t="s">
        <v>103</v>
      </c>
      <c r="P5" s="271">
        <f>M5/100*IF(ISNUMBER(Swap3M4Y),Swap3M4Y/100,Swap6M4Y/100)</f>
        <v>5.7835570000000017E-3</v>
      </c>
      <c r="Q5" s="269"/>
      <c r="R5" s="271">
        <v>7.224697999999999E-3</v>
      </c>
      <c r="S5" s="270"/>
      <c r="T5" s="271">
        <f t="array" ref="T5:T6">QuoteLive</f>
        <v>5.7835570000000017E-3</v>
      </c>
      <c r="U5" s="271">
        <f>_xll.qlSimpleQuoteSetValue(C5,ROUND(T5,6),Trigger)</f>
        <v>-1.899999999999992E-5</v>
      </c>
      <c r="V5" s="205"/>
    </row>
    <row r="6" spans="1:22" ht="11.25" x14ac:dyDescent="0.2">
      <c r="A6" s="107"/>
      <c r="B6" s="111" t="str">
        <f>Currency&amp;"HW_MeanReversion"&amp;QuoteSuffix</f>
        <v>GBPHW_MeanReversion_Quote</v>
      </c>
      <c r="C6" s="111" t="str">
        <f>_xll.qlSimpleQuote(B6,,,Permanent,Trigger,ObjectOverwrite)</f>
        <v>GBPHW_MeanReversion_Quote#0001</v>
      </c>
      <c r="D6" s="112" t="str">
        <f>_xll.ohRangeRetrieveError(C6)</f>
        <v/>
      </c>
      <c r="E6" s="108"/>
      <c r="G6" s="204"/>
      <c r="H6" s="162"/>
      <c r="I6" s="162"/>
      <c r="J6" s="162"/>
      <c r="K6" s="162"/>
      <c r="L6" s="162"/>
      <c r="M6" s="162"/>
      <c r="N6" s="269"/>
      <c r="O6" s="272" t="s">
        <v>102</v>
      </c>
      <c r="P6" s="273">
        <v>0.03</v>
      </c>
      <c r="Q6" s="269"/>
      <c r="R6" s="273">
        <v>0.03</v>
      </c>
      <c r="S6" s="270"/>
      <c r="T6" s="273">
        <v>0.03</v>
      </c>
      <c r="U6" s="273">
        <f>_xll.qlSimpleQuoteSetValue(C6,ROUND(T6,6),Trigger)</f>
        <v>0</v>
      </c>
      <c r="V6" s="205"/>
    </row>
    <row r="7" spans="1:22" ht="11.25"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O4" sqref="O4"/>
    </sheetView>
  </sheetViews>
  <sheetFormatPr defaultColWidth="9.125" defaultRowHeight="10.9" outlineLevelCol="1" x14ac:dyDescent="0.2"/>
  <cols>
    <col min="1" max="1" width="2.75" style="2" hidden="1" customWidth="1" outlineLevel="1"/>
    <col min="2" max="2" width="6" style="2" hidden="1" customWidth="1" outlineLevel="1"/>
    <col min="3" max="4" width="4" style="2" hidden="1" customWidth="1" outlineLevel="1"/>
    <col min="5" max="5" width="19.25" style="2" hidden="1" customWidth="1" outlineLevel="1"/>
    <col min="6" max="6" width="25.75" style="148" hidden="1" customWidth="1" outlineLevel="1"/>
    <col min="7" max="7" width="25.75" style="2" hidden="1" customWidth="1" outlineLevel="1"/>
    <col min="8" max="8" width="2.75" style="2" hidden="1" customWidth="1" outlineLevel="1"/>
    <col min="9" max="9" width="2.75" style="2" customWidth="1" collapsed="1"/>
    <col min="10" max="10" width="2.75" style="2" customWidth="1"/>
    <col min="11" max="13" width="4.25" style="2" customWidth="1"/>
    <col min="14" max="14" width="14.75" style="2" customWidth="1"/>
    <col min="15" max="15" width="18.75" style="2" customWidth="1"/>
    <col min="16" max="18" width="10.75" style="2" customWidth="1"/>
    <col min="19" max="19" width="10.75" style="229" customWidth="1"/>
    <col min="20" max="20" width="2.75" style="2" customWidth="1"/>
    <col min="21" max="21" width="10.75" style="2" customWidth="1"/>
    <col min="22" max="22" width="2.75" style="2" customWidth="1"/>
    <col min="23" max="24" width="10.75" style="2" customWidth="1"/>
    <col min="25" max="26" width="2.75" style="2" customWidth="1"/>
    <col min="27" max="16384" width="9.125" style="2"/>
  </cols>
  <sheetData>
    <row r="1" spans="1:25" ht="11.25" x14ac:dyDescent="0.2">
      <c r="A1" s="74"/>
      <c r="B1" s="40"/>
      <c r="C1" s="40"/>
      <c r="D1" s="40"/>
      <c r="E1" s="40"/>
      <c r="F1" s="75"/>
      <c r="G1" s="40"/>
      <c r="H1" s="73"/>
      <c r="J1" s="136" t="s">
        <v>162</v>
      </c>
      <c r="K1" s="137"/>
      <c r="L1" s="137"/>
      <c r="M1" s="137"/>
      <c r="N1" s="137"/>
      <c r="O1" s="137"/>
      <c r="P1" s="137"/>
      <c r="Q1" s="137"/>
      <c r="R1" s="137"/>
      <c r="S1" s="166"/>
      <c r="T1" s="137"/>
      <c r="U1" s="137"/>
      <c r="V1" s="137"/>
      <c r="W1" s="137"/>
      <c r="X1" s="137"/>
      <c r="Y1" s="138"/>
    </row>
    <row r="2" spans="1:25" ht="11.25" x14ac:dyDescent="0.2">
      <c r="A2" s="40"/>
      <c r="B2" s="40"/>
      <c r="C2" s="40"/>
      <c r="D2" s="40"/>
      <c r="E2" s="40"/>
      <c r="F2" s="75"/>
      <c r="G2" s="40"/>
      <c r="H2" s="73"/>
      <c r="J2" s="107"/>
      <c r="K2" s="18"/>
      <c r="L2" s="18"/>
      <c r="M2" s="18"/>
      <c r="N2" s="18"/>
      <c r="O2" s="93" t="str">
        <f>VLOOKUP(J1,AreaTable,2,FALSE)</f>
        <v>ICAP</v>
      </c>
      <c r="P2" s="18"/>
      <c r="Q2" s="249" t="s">
        <v>221</v>
      </c>
      <c r="R2" s="17" t="b">
        <f t="array" ref="R2">AND(_xll.ohFilter($Q$5:$Q$41,ISNUMBER($Q$5:$Q$41))=0)</f>
        <v>0</v>
      </c>
      <c r="S2" s="165"/>
      <c r="T2" s="18"/>
      <c r="U2" s="18"/>
      <c r="V2" s="18"/>
      <c r="W2" s="18"/>
      <c r="X2" s="94">
        <f>_xll.ohTrigger(X5:X41)</f>
        <v>42</v>
      </c>
      <c r="Y2" s="108"/>
    </row>
    <row r="3" spans="1:25" ht="11.25" x14ac:dyDescent="0.2">
      <c r="A3" s="19"/>
      <c r="B3" s="40"/>
      <c r="C3" s="40"/>
      <c r="D3" s="40"/>
      <c r="E3" s="40"/>
      <c r="F3" s="75"/>
      <c r="G3" s="40"/>
      <c r="H3" s="73"/>
      <c r="J3" s="56"/>
      <c r="K3" s="18"/>
      <c r="L3" s="3"/>
      <c r="M3" s="3"/>
      <c r="N3" s="3"/>
      <c r="O3" s="3"/>
      <c r="P3" s="3"/>
      <c r="Q3" s="3"/>
      <c r="R3" s="3"/>
      <c r="S3" s="162"/>
      <c r="T3" s="18"/>
      <c r="U3" s="18"/>
      <c r="V3" s="18"/>
      <c r="W3" s="3"/>
      <c r="X3" s="19"/>
      <c r="Y3" s="133"/>
    </row>
    <row r="4" spans="1:25" ht="21.1" customHeight="1" x14ac:dyDescent="0.2">
      <c r="A4" s="56"/>
      <c r="B4" s="42" t="s">
        <v>20</v>
      </c>
      <c r="C4" s="42"/>
      <c r="D4" s="42"/>
      <c r="E4" s="43" t="s">
        <v>140</v>
      </c>
      <c r="F4" s="43" t="s">
        <v>156</v>
      </c>
      <c r="G4" s="47" t="s">
        <v>155</v>
      </c>
      <c r="H4" s="108"/>
      <c r="J4" s="56"/>
      <c r="K4" s="50"/>
      <c r="L4" s="47"/>
      <c r="M4" s="47"/>
      <c r="N4" s="47" t="s">
        <v>124</v>
      </c>
      <c r="O4" s="51" t="str">
        <f>_xll.RData(O5:O41,P4:Q4,,ReutersRtMode,,P5)</f>
        <v>Updated at 14:53:05</v>
      </c>
      <c r="P4" s="47" t="s">
        <v>99</v>
      </c>
      <c r="Q4" s="47" t="s">
        <v>78</v>
      </c>
      <c r="R4" s="49" t="s">
        <v>166</v>
      </c>
      <c r="S4" s="155" t="s">
        <v>153</v>
      </c>
      <c r="T4" s="14"/>
      <c r="U4" s="47" t="s">
        <v>96</v>
      </c>
      <c r="V4" s="18"/>
      <c r="W4" s="50" t="s">
        <v>95</v>
      </c>
      <c r="X4" s="47" t="s">
        <v>94</v>
      </c>
      <c r="Y4" s="133"/>
    </row>
    <row r="5" spans="1:25"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GBP1L6L1Y_Quote#0001</v>
      </c>
      <c r="G5" s="46" t="str">
        <f>_xll.ohRangeRetrieveError(F5)</f>
        <v/>
      </c>
      <c r="H5" s="108"/>
      <c r="J5" s="139"/>
      <c r="K5" s="121" t="s">
        <v>5</v>
      </c>
      <c r="L5" s="121" t="s">
        <v>189</v>
      </c>
      <c r="M5" s="121" t="s">
        <v>57</v>
      </c>
      <c r="N5" s="84" t="str">
        <f t="shared" ref="N5:N41" si="4">Currency&amp;$L5&amp;$M5&amp;$K5</f>
        <v>GBP1L6L1Y</v>
      </c>
      <c r="O5" s="79" t="str">
        <f t="array" ref="O5:O41">Instruments&amp;"="&amp;VLOOKUP(Contributor,ContributorTable,2,FALSE)</f>
        <v>GBP1L6L1Y=ICAP</v>
      </c>
      <c r="P5" s="392">
        <v>23.5</v>
      </c>
      <c r="Q5" s="392">
        <v>27.5</v>
      </c>
      <c r="R5" s="141">
        <f>IF($R$2,IF(ISNUMBER(P5),P5,#NUM!), IFERROR(AVERAGE(P5:Q5),#NUM!))</f>
        <v>25.5</v>
      </c>
      <c r="S5" s="141">
        <f t="shared" ref="S5:S41" si="5">(R5-P5)*2</f>
        <v>4</v>
      </c>
      <c r="T5" s="14"/>
      <c r="U5" s="140">
        <v>20.875</v>
      </c>
      <c r="V5" s="18"/>
      <c r="W5" s="142">
        <f t="array" ref="W5:W41">QuoteLive</f>
        <v>25.5</v>
      </c>
      <c r="X5" s="80">
        <f>_xll.qlSimpleQuoteSetValue(F5,ROUND(W5/10000,6),Trigger)</f>
        <v>1.0000000000000026E-5</v>
      </c>
      <c r="Y5" s="133"/>
    </row>
    <row r="6" spans="1:25"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GBP1L6L15M_Quote#0001</v>
      </c>
      <c r="G6" s="46" t="str">
        <f>_xll.ohRangeRetrieveError(F6)</f>
        <v/>
      </c>
      <c r="H6" s="108"/>
      <c r="J6" s="139"/>
      <c r="K6" s="121" t="s">
        <v>60</v>
      </c>
      <c r="L6" s="121" t="s">
        <v>189</v>
      </c>
      <c r="M6" s="121" t="s">
        <v>57</v>
      </c>
      <c r="N6" s="84" t="str">
        <f t="shared" si="4"/>
        <v>GBP1L6L15M</v>
      </c>
      <c r="O6" s="79" t="str">
        <v>GBP1L6L15M=ICAP</v>
      </c>
      <c r="P6" s="392" t="s">
        <v>222</v>
      </c>
      <c r="Q6" s="392" t="s">
        <v>222</v>
      </c>
      <c r="R6" s="141" t="e">
        <f t="shared" ref="R6:R41" si="6">IF($R$2,IF(ISNUMBER(P6),P6,#NUM!), IFERROR(AVERAGE(P6:Q6),#NUM!))</f>
        <v>#NUM!</v>
      </c>
      <c r="S6" s="141" t="e">
        <f t="shared" si="5"/>
        <v>#NUM!</v>
      </c>
      <c r="T6" s="14"/>
      <c r="U6" s="140" t="e">
        <v>#NUM!</v>
      </c>
      <c r="V6" s="18"/>
      <c r="W6" s="142" t="e">
        <v>#NUM!</v>
      </c>
      <c r="X6" s="80">
        <f>_xll.qlSimpleQuoteSetValue(F6,ROUND(W6/10000,6),Trigger)</f>
        <v>0</v>
      </c>
      <c r="Y6" s="133"/>
    </row>
    <row r="7" spans="1:25"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GBP1L6L18M_Quote#0001</v>
      </c>
      <c r="G7" s="46" t="str">
        <f>_xll.ohRangeRetrieveError(F7)</f>
        <v/>
      </c>
      <c r="H7" s="108"/>
      <c r="J7" s="139"/>
      <c r="K7" s="121" t="s">
        <v>59</v>
      </c>
      <c r="L7" s="121" t="s">
        <v>189</v>
      </c>
      <c r="M7" s="121" t="s">
        <v>57</v>
      </c>
      <c r="N7" s="84" t="str">
        <f t="shared" si="4"/>
        <v>GBP1L6L18M</v>
      </c>
      <c r="O7" s="79" t="str">
        <v>GBP1L6L18M=ICAP</v>
      </c>
      <c r="P7" s="392" t="s">
        <v>222</v>
      </c>
      <c r="Q7" s="392" t="s">
        <v>222</v>
      </c>
      <c r="R7" s="141" t="e">
        <f t="shared" si="6"/>
        <v>#NUM!</v>
      </c>
      <c r="S7" s="141" t="e">
        <f t="shared" si="5"/>
        <v>#NUM!</v>
      </c>
      <c r="T7" s="14"/>
      <c r="U7" s="140" t="e">
        <v>#NUM!</v>
      </c>
      <c r="V7" s="18"/>
      <c r="W7" s="142" t="e">
        <v>#NUM!</v>
      </c>
      <c r="X7" s="80">
        <f>_xll.qlSimpleQuoteSetValue(F7,ROUND(W7/10000,6),Trigger)</f>
        <v>0</v>
      </c>
      <c r="Y7" s="133"/>
    </row>
    <row r="8" spans="1:25"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GBP1L6L21M_Quote#0001</v>
      </c>
      <c r="G8" s="46" t="str">
        <f>_xll.ohRangeRetrieveError(F8)</f>
        <v/>
      </c>
      <c r="H8" s="108"/>
      <c r="J8" s="139"/>
      <c r="K8" s="121" t="s">
        <v>58</v>
      </c>
      <c r="L8" s="121" t="s">
        <v>189</v>
      </c>
      <c r="M8" s="121" t="s">
        <v>57</v>
      </c>
      <c r="N8" s="84" t="str">
        <f t="shared" si="4"/>
        <v>GBP1L6L21M</v>
      </c>
      <c r="O8" s="79" t="str">
        <v>GBP1L6L21M=ICAP</v>
      </c>
      <c r="P8" s="392" t="s">
        <v>222</v>
      </c>
      <c r="Q8" s="392" t="s">
        <v>222</v>
      </c>
      <c r="R8" s="141" t="e">
        <f t="shared" si="6"/>
        <v>#NUM!</v>
      </c>
      <c r="S8" s="141" t="e">
        <f t="shared" si="5"/>
        <v>#NUM!</v>
      </c>
      <c r="T8" s="14"/>
      <c r="U8" s="140" t="e">
        <v>#NUM!</v>
      </c>
      <c r="V8" s="18"/>
      <c r="W8" s="142" t="e">
        <v>#NUM!</v>
      </c>
      <c r="X8" s="80">
        <f>_xll.qlSimpleQuoteSetValue(F8,ROUND(W8/10000,6),Trigger)</f>
        <v>0</v>
      </c>
      <c r="Y8" s="133"/>
    </row>
    <row r="9" spans="1:25"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GBP1L6L2Y_Quote#0001</v>
      </c>
      <c r="G9" s="46" t="str">
        <f>_xll.ohRangeRetrieveError(F9)</f>
        <v/>
      </c>
      <c r="H9" s="108"/>
      <c r="J9" s="56"/>
      <c r="K9" s="121" t="s">
        <v>54</v>
      </c>
      <c r="L9" s="121" t="s">
        <v>189</v>
      </c>
      <c r="M9" s="121" t="s">
        <v>57</v>
      </c>
      <c r="N9" s="84" t="str">
        <f t="shared" si="4"/>
        <v>GBP1L6L2Y</v>
      </c>
      <c r="O9" s="79" t="str">
        <v>GBP1L6L2Y=ICAP</v>
      </c>
      <c r="P9" s="392">
        <v>21.900000000000002</v>
      </c>
      <c r="Q9" s="392">
        <v>25.900000000000002</v>
      </c>
      <c r="R9" s="141">
        <f t="shared" si="6"/>
        <v>23.900000000000002</v>
      </c>
      <c r="S9" s="141">
        <f t="shared" si="5"/>
        <v>4</v>
      </c>
      <c r="T9" s="14"/>
      <c r="U9" s="140">
        <v>21</v>
      </c>
      <c r="V9" s="18"/>
      <c r="W9" s="142">
        <v>23.900000000000002</v>
      </c>
      <c r="X9" s="80">
        <f>_xll.qlSimpleQuoteSetValue(F9,ROUND(W9/10000,6),Trigger)</f>
        <v>0</v>
      </c>
      <c r="Y9" s="133"/>
    </row>
    <row r="10" spans="1:25"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GBP1L6L3Y_Quote#0001</v>
      </c>
      <c r="G10" s="46" t="str">
        <f>_xll.ohRangeRetrieveError(F10)</f>
        <v/>
      </c>
      <c r="H10" s="108"/>
      <c r="J10" s="56"/>
      <c r="K10" s="121" t="s">
        <v>53</v>
      </c>
      <c r="L10" s="121" t="s">
        <v>189</v>
      </c>
      <c r="M10" s="121" t="s">
        <v>57</v>
      </c>
      <c r="N10" s="84" t="str">
        <f t="shared" si="4"/>
        <v>GBP1L6L3Y</v>
      </c>
      <c r="O10" s="79" t="str">
        <v>GBP1L6L3Y=ICAP</v>
      </c>
      <c r="P10" s="392">
        <v>21.5</v>
      </c>
      <c r="Q10" s="392">
        <v>25.5</v>
      </c>
      <c r="R10" s="141">
        <f t="shared" si="6"/>
        <v>23.5</v>
      </c>
      <c r="S10" s="141">
        <f t="shared" si="5"/>
        <v>4</v>
      </c>
      <c r="T10" s="14"/>
      <c r="U10" s="140">
        <v>21</v>
      </c>
      <c r="V10" s="18"/>
      <c r="W10" s="142">
        <v>23.5</v>
      </c>
      <c r="X10" s="80">
        <f>_xll.qlSimpleQuoteSetValue(F10,ROUND(W10/10000,6),Trigger)</f>
        <v>0</v>
      </c>
      <c r="Y10" s="133"/>
    </row>
    <row r="11" spans="1:25"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GBP1L6L4Y_Quote#0001</v>
      </c>
      <c r="G11" s="46" t="str">
        <f>_xll.ohRangeRetrieveError(F11)</f>
        <v/>
      </c>
      <c r="H11" s="108"/>
      <c r="J11" s="56"/>
      <c r="K11" s="121" t="s">
        <v>52</v>
      </c>
      <c r="L11" s="121" t="s">
        <v>189</v>
      </c>
      <c r="M11" s="121" t="s">
        <v>57</v>
      </c>
      <c r="N11" s="84" t="str">
        <f t="shared" si="4"/>
        <v>GBP1L6L4Y</v>
      </c>
      <c r="O11" s="79" t="str">
        <v>GBP1L6L4Y=ICAP</v>
      </c>
      <c r="P11" s="392">
        <v>21.2</v>
      </c>
      <c r="Q11" s="392">
        <v>25.2</v>
      </c>
      <c r="R11" s="141">
        <f t="shared" si="6"/>
        <v>23.2</v>
      </c>
      <c r="S11" s="141">
        <f t="shared" si="5"/>
        <v>4</v>
      </c>
      <c r="T11" s="14"/>
      <c r="U11" s="140">
        <v>21.25</v>
      </c>
      <c r="V11" s="18"/>
      <c r="W11" s="142">
        <v>23.2</v>
      </c>
      <c r="X11" s="80">
        <f>_xll.qlSimpleQuoteSetValue(F11,ROUND(W11/10000,6),Trigger)</f>
        <v>0</v>
      </c>
      <c r="Y11" s="133"/>
    </row>
    <row r="12" spans="1:25" ht="11.25"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GBP1L6L5Y_Quote#0001</v>
      </c>
      <c r="G12" s="46" t="str">
        <f>_xll.ohRangeRetrieveError(F12)</f>
        <v/>
      </c>
      <c r="H12" s="108"/>
      <c r="J12" s="56"/>
      <c r="K12" s="121" t="s">
        <v>51</v>
      </c>
      <c r="L12" s="121" t="s">
        <v>189</v>
      </c>
      <c r="M12" s="121" t="s">
        <v>57</v>
      </c>
      <c r="N12" s="84" t="str">
        <f t="shared" si="4"/>
        <v>GBP1L6L5Y</v>
      </c>
      <c r="O12" s="79" t="str">
        <v>GBP1L6L5Y=ICAP</v>
      </c>
      <c r="P12" s="392">
        <v>20.900000000000002</v>
      </c>
      <c r="Q12" s="392">
        <v>24.900000000000002</v>
      </c>
      <c r="R12" s="141">
        <f t="shared" si="6"/>
        <v>22.900000000000002</v>
      </c>
      <c r="S12" s="141">
        <f t="shared" si="5"/>
        <v>4</v>
      </c>
      <c r="T12" s="14"/>
      <c r="U12" s="140">
        <v>21.5</v>
      </c>
      <c r="V12" s="18"/>
      <c r="W12" s="142">
        <v>22.900000000000002</v>
      </c>
      <c r="X12" s="80">
        <f>_xll.qlSimpleQuoteSetValue(F12,ROUND(W12/10000,6),Trigger)</f>
        <v>0</v>
      </c>
      <c r="Y12" s="133"/>
    </row>
    <row r="13" spans="1:25" ht="11.25"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GBP1L6L6Y_Quote#0001</v>
      </c>
      <c r="G13" s="46" t="str">
        <f>_xll.ohRangeRetrieveError(F13)</f>
        <v/>
      </c>
      <c r="H13" s="108"/>
      <c r="J13" s="56"/>
      <c r="K13" s="121" t="s">
        <v>50</v>
      </c>
      <c r="L13" s="121" t="s">
        <v>189</v>
      </c>
      <c r="M13" s="121" t="s">
        <v>57</v>
      </c>
      <c r="N13" s="84" t="str">
        <f t="shared" si="4"/>
        <v>GBP1L6L6Y</v>
      </c>
      <c r="O13" s="79" t="str">
        <v>GBP1L6L6Y=ICAP</v>
      </c>
      <c r="P13" s="392">
        <v>20.6</v>
      </c>
      <c r="Q13" s="392">
        <v>24.6</v>
      </c>
      <c r="R13" s="141">
        <f t="shared" si="6"/>
        <v>22.6</v>
      </c>
      <c r="S13" s="141">
        <f t="shared" si="5"/>
        <v>4</v>
      </c>
      <c r="T13" s="14"/>
      <c r="U13" s="140">
        <v>21.375</v>
      </c>
      <c r="V13" s="18"/>
      <c r="W13" s="142">
        <v>22.6</v>
      </c>
      <c r="X13" s="80">
        <f>_xll.qlSimpleQuoteSetValue(F13,ROUND(W13/10000,6),Trigger)</f>
        <v>0</v>
      </c>
      <c r="Y13" s="133"/>
    </row>
    <row r="14" spans="1:25" ht="11.25"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GBP1L6L7Y_Quote#0001</v>
      </c>
      <c r="G14" s="46" t="str">
        <f>_xll.ohRangeRetrieveError(F14)</f>
        <v/>
      </c>
      <c r="H14" s="108"/>
      <c r="J14" s="56"/>
      <c r="K14" s="121" t="s">
        <v>49</v>
      </c>
      <c r="L14" s="121" t="s">
        <v>189</v>
      </c>
      <c r="M14" s="121" t="s">
        <v>57</v>
      </c>
      <c r="N14" s="84" t="str">
        <f t="shared" si="4"/>
        <v>GBP1L6L7Y</v>
      </c>
      <c r="O14" s="79" t="str">
        <v>GBP1L6L7Y=ICAP</v>
      </c>
      <c r="P14" s="392">
        <v>20.2</v>
      </c>
      <c r="Q14" s="392">
        <v>24.2</v>
      </c>
      <c r="R14" s="141">
        <f t="shared" si="6"/>
        <v>22.2</v>
      </c>
      <c r="S14" s="141">
        <f t="shared" si="5"/>
        <v>4</v>
      </c>
      <c r="T14" s="14"/>
      <c r="U14" s="140">
        <v>21</v>
      </c>
      <c r="V14" s="18"/>
      <c r="W14" s="142">
        <v>22.2</v>
      </c>
      <c r="X14" s="80">
        <f>_xll.qlSimpleQuoteSetValue(F14,ROUND(W14/10000,6),Trigger)</f>
        <v>0</v>
      </c>
      <c r="Y14" s="133"/>
    </row>
    <row r="15" spans="1:25" ht="11.25"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GBP1L6L8Y_Quote#0001</v>
      </c>
      <c r="G15" s="46" t="str">
        <f>_xll.ohRangeRetrieveError(F15)</f>
        <v/>
      </c>
      <c r="H15" s="108"/>
      <c r="J15" s="56"/>
      <c r="K15" s="121" t="s">
        <v>48</v>
      </c>
      <c r="L15" s="121" t="s">
        <v>189</v>
      </c>
      <c r="M15" s="121" t="s">
        <v>57</v>
      </c>
      <c r="N15" s="84" t="str">
        <f t="shared" si="4"/>
        <v>GBP1L6L8Y</v>
      </c>
      <c r="O15" s="79" t="str">
        <v>GBP1L6L8Y=ICAP</v>
      </c>
      <c r="P15" s="392">
        <v>19.900000000000002</v>
      </c>
      <c r="Q15" s="392">
        <v>23.900000000000002</v>
      </c>
      <c r="R15" s="141">
        <f t="shared" si="6"/>
        <v>21.900000000000002</v>
      </c>
      <c r="S15" s="141">
        <f t="shared" si="5"/>
        <v>4</v>
      </c>
      <c r="T15" s="14"/>
      <c r="U15" s="140">
        <v>20.75</v>
      </c>
      <c r="V15" s="18"/>
      <c r="W15" s="142">
        <v>21.900000000000002</v>
      </c>
      <c r="X15" s="80">
        <f>_xll.qlSimpleQuoteSetValue(F15,ROUND(W15/10000,6),Trigger)</f>
        <v>0</v>
      </c>
      <c r="Y15" s="133"/>
    </row>
    <row r="16" spans="1:25" ht="11.25"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GBP1L6L9Y_Quote#0001</v>
      </c>
      <c r="G16" s="46" t="str">
        <f>_xll.ohRangeRetrieveError(F16)</f>
        <v/>
      </c>
      <c r="H16" s="108"/>
      <c r="J16" s="56"/>
      <c r="K16" s="121" t="s">
        <v>47</v>
      </c>
      <c r="L16" s="121" t="s">
        <v>189</v>
      </c>
      <c r="M16" s="121" t="s">
        <v>57</v>
      </c>
      <c r="N16" s="84" t="str">
        <f t="shared" si="4"/>
        <v>GBP1L6L9Y</v>
      </c>
      <c r="O16" s="79" t="str">
        <v>GBP1L6L9Y=ICAP</v>
      </c>
      <c r="P16" s="392">
        <v>19.7</v>
      </c>
      <c r="Q16" s="392">
        <v>23.7</v>
      </c>
      <c r="R16" s="141">
        <f t="shared" si="6"/>
        <v>21.7</v>
      </c>
      <c r="S16" s="141">
        <f t="shared" si="5"/>
        <v>4</v>
      </c>
      <c r="T16" s="14"/>
      <c r="U16" s="140">
        <v>20.375</v>
      </c>
      <c r="V16" s="18"/>
      <c r="W16" s="142">
        <v>21.7</v>
      </c>
      <c r="X16" s="80">
        <f>_xll.qlSimpleQuoteSetValue(F16,ROUND(W16/10000,6),Trigger)</f>
        <v>0</v>
      </c>
      <c r="Y16" s="133"/>
    </row>
    <row r="17" spans="1:25" ht="1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GBP1L6L10Y_Quote#0001</v>
      </c>
      <c r="G17" s="46" t="str">
        <f>_xll.ohRangeRetrieveError(F17)</f>
        <v/>
      </c>
      <c r="H17" s="108"/>
      <c r="J17" s="56"/>
      <c r="K17" s="121" t="s">
        <v>46</v>
      </c>
      <c r="L17" s="121" t="s">
        <v>189</v>
      </c>
      <c r="M17" s="121" t="s">
        <v>57</v>
      </c>
      <c r="N17" s="84" t="str">
        <f t="shared" si="4"/>
        <v>GBP1L6L10Y</v>
      </c>
      <c r="O17" s="79" t="str">
        <v>GBP1L6L10Y=ICAP</v>
      </c>
      <c r="P17" s="392">
        <v>19.400000000000002</v>
      </c>
      <c r="Q17" s="392">
        <v>23.400000000000002</v>
      </c>
      <c r="R17" s="141">
        <f t="shared" si="6"/>
        <v>21.400000000000002</v>
      </c>
      <c r="S17" s="141">
        <f t="shared" si="5"/>
        <v>4</v>
      </c>
      <c r="T17" s="14"/>
      <c r="U17" s="140">
        <v>20.125</v>
      </c>
      <c r="V17" s="18"/>
      <c r="W17" s="142">
        <v>21.400000000000002</v>
      </c>
      <c r="X17" s="80">
        <f>_xll.qlSimpleQuoteSetValue(F17,ROUND(W17/10000,6),Trigger)</f>
        <v>0</v>
      </c>
      <c r="Y17" s="133"/>
    </row>
    <row r="18" spans="1:25" ht="1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GBP1L6L11Y_Quote#0001</v>
      </c>
      <c r="G18" s="46" t="str">
        <f>_xll.ohRangeRetrieveError(F18)</f>
        <v/>
      </c>
      <c r="H18" s="108"/>
      <c r="J18" s="56"/>
      <c r="K18" s="121" t="s">
        <v>45</v>
      </c>
      <c r="L18" s="121" t="s">
        <v>189</v>
      </c>
      <c r="M18" s="121" t="s">
        <v>57</v>
      </c>
      <c r="N18" s="84" t="str">
        <f t="shared" si="4"/>
        <v>GBP1L6L11Y</v>
      </c>
      <c r="O18" s="79" t="str">
        <v>GBP1L6L11Y=ICAP</v>
      </c>
      <c r="P18" s="392" t="s">
        <v>222</v>
      </c>
      <c r="Q18" s="392" t="s">
        <v>222</v>
      </c>
      <c r="R18" s="141" t="e">
        <f t="shared" si="6"/>
        <v>#NUM!</v>
      </c>
      <c r="S18" s="141" t="e">
        <f t="shared" si="5"/>
        <v>#NUM!</v>
      </c>
      <c r="T18" s="14"/>
      <c r="U18" s="140" t="e">
        <v>#NUM!</v>
      </c>
      <c r="V18" s="18"/>
      <c r="W18" s="142" t="e">
        <v>#NUM!</v>
      </c>
      <c r="X18" s="80">
        <f>_xll.qlSimpleQuoteSetValue(F18,ROUND(W18/10000,6),Trigger)</f>
        <v>0</v>
      </c>
      <c r="Y18" s="133"/>
    </row>
    <row r="19" spans="1:25" ht="1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GBP1L6L12Y_Quote#0001</v>
      </c>
      <c r="G19" s="46" t="str">
        <f>_xll.ohRangeRetrieveError(F19)</f>
        <v/>
      </c>
      <c r="H19" s="108"/>
      <c r="J19" s="56"/>
      <c r="K19" s="121" t="s">
        <v>44</v>
      </c>
      <c r="L19" s="121" t="s">
        <v>189</v>
      </c>
      <c r="M19" s="121" t="s">
        <v>57</v>
      </c>
      <c r="N19" s="84" t="str">
        <f t="shared" si="4"/>
        <v>GBP1L6L12Y</v>
      </c>
      <c r="O19" s="79" t="str">
        <v>GBP1L6L12Y=ICAP</v>
      </c>
      <c r="P19" s="392">
        <v>17.900000000000002</v>
      </c>
      <c r="Q19" s="392">
        <v>21.900000000000002</v>
      </c>
      <c r="R19" s="141">
        <f t="shared" si="6"/>
        <v>19.900000000000002</v>
      </c>
      <c r="S19" s="141">
        <f t="shared" si="5"/>
        <v>4</v>
      </c>
      <c r="T19" s="14"/>
      <c r="U19" s="140">
        <v>19.25</v>
      </c>
      <c r="V19" s="18"/>
      <c r="W19" s="142">
        <v>19.900000000000002</v>
      </c>
      <c r="X19" s="80">
        <f>_xll.qlSimpleQuoteSetValue(F19,ROUND(W19/10000,6),Trigger)</f>
        <v>0</v>
      </c>
      <c r="Y19" s="133"/>
    </row>
    <row r="20" spans="1:25" ht="1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GBP1L6L13Y_Quote#0001</v>
      </c>
      <c r="G20" s="46" t="str">
        <f>_xll.ohRangeRetrieveError(F20)</f>
        <v/>
      </c>
      <c r="H20" s="108"/>
      <c r="J20" s="56"/>
      <c r="K20" s="121" t="s">
        <v>43</v>
      </c>
      <c r="L20" s="121" t="s">
        <v>189</v>
      </c>
      <c r="M20" s="121" t="s">
        <v>57</v>
      </c>
      <c r="N20" s="84" t="str">
        <f t="shared" si="4"/>
        <v>GBP1L6L13Y</v>
      </c>
      <c r="O20" s="79" t="str">
        <v>GBP1L6L13Y=ICAP</v>
      </c>
      <c r="P20" s="392" t="s">
        <v>222</v>
      </c>
      <c r="Q20" s="392" t="s">
        <v>222</v>
      </c>
      <c r="R20" s="141" t="e">
        <f t="shared" si="6"/>
        <v>#NUM!</v>
      </c>
      <c r="S20" s="141" t="e">
        <f t="shared" si="5"/>
        <v>#NUM!</v>
      </c>
      <c r="T20" s="14"/>
      <c r="U20" s="140" t="e">
        <v>#NUM!</v>
      </c>
      <c r="V20" s="18"/>
      <c r="W20" s="142" t="e">
        <v>#NUM!</v>
      </c>
      <c r="X20" s="80">
        <f>_xll.qlSimpleQuoteSetValue(F20,ROUND(W20/10000,6),Trigger)</f>
        <v>0</v>
      </c>
      <c r="Y20" s="133"/>
    </row>
    <row r="21" spans="1:25" ht="1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GBP1L6L14Y_Quote#0001</v>
      </c>
      <c r="G21" s="46" t="str">
        <f>_xll.ohRangeRetrieveError(F21)</f>
        <v/>
      </c>
      <c r="H21" s="108"/>
      <c r="J21" s="56"/>
      <c r="K21" s="121" t="s">
        <v>42</v>
      </c>
      <c r="L21" s="121" t="s">
        <v>189</v>
      </c>
      <c r="M21" s="121" t="s">
        <v>57</v>
      </c>
      <c r="N21" s="84" t="str">
        <f t="shared" si="4"/>
        <v>GBP1L6L14Y</v>
      </c>
      <c r="O21" s="79" t="str">
        <v>GBP1L6L14Y=ICAP</v>
      </c>
      <c r="P21" s="392" t="s">
        <v>222</v>
      </c>
      <c r="Q21" s="392" t="s">
        <v>222</v>
      </c>
      <c r="R21" s="141" t="e">
        <f t="shared" si="6"/>
        <v>#NUM!</v>
      </c>
      <c r="S21" s="141" t="e">
        <f t="shared" si="5"/>
        <v>#NUM!</v>
      </c>
      <c r="T21" s="14"/>
      <c r="U21" s="140" t="e">
        <v>#NUM!</v>
      </c>
      <c r="V21" s="18"/>
      <c r="W21" s="142" t="e">
        <v>#NUM!</v>
      </c>
      <c r="X21" s="80">
        <f>_xll.qlSimpleQuoteSetValue(F21,ROUND(W21/10000,6),Trigger)</f>
        <v>0</v>
      </c>
      <c r="Y21" s="133"/>
    </row>
    <row r="22" spans="1:25" ht="1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GBP1L6L15Y_Quote#0001</v>
      </c>
      <c r="G22" s="46" t="str">
        <f>_xll.ohRangeRetrieveError(F22)</f>
        <v/>
      </c>
      <c r="H22" s="108"/>
      <c r="J22" s="56"/>
      <c r="K22" s="121" t="s">
        <v>41</v>
      </c>
      <c r="L22" s="121" t="s">
        <v>189</v>
      </c>
      <c r="M22" s="121" t="s">
        <v>57</v>
      </c>
      <c r="N22" s="84" t="str">
        <f t="shared" si="4"/>
        <v>GBP1L6L15Y</v>
      </c>
      <c r="O22" s="79" t="str">
        <v>GBP1L6L15Y=ICAP</v>
      </c>
      <c r="P22" s="392">
        <v>15.5</v>
      </c>
      <c r="Q22" s="392">
        <v>19.5</v>
      </c>
      <c r="R22" s="141">
        <f t="shared" si="6"/>
        <v>17.5</v>
      </c>
      <c r="S22" s="141">
        <f t="shared" si="5"/>
        <v>4</v>
      </c>
      <c r="T22" s="14"/>
      <c r="U22" s="140">
        <v>17.5</v>
      </c>
      <c r="V22" s="18"/>
      <c r="W22" s="142">
        <v>17.5</v>
      </c>
      <c r="X22" s="80">
        <f>_xll.qlSimpleQuoteSetValue(F22,ROUND(W22/10000,6),Trigger)</f>
        <v>0</v>
      </c>
      <c r="Y22" s="133"/>
    </row>
    <row r="23" spans="1:25" ht="1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GBP1L6L16Y_Quote#0001</v>
      </c>
      <c r="G23" s="46" t="str">
        <f>_xll.ohRangeRetrieveError(F23)</f>
        <v/>
      </c>
      <c r="H23" s="108"/>
      <c r="J23" s="56"/>
      <c r="K23" s="121" t="s">
        <v>40</v>
      </c>
      <c r="L23" s="121" t="s">
        <v>189</v>
      </c>
      <c r="M23" s="121" t="s">
        <v>57</v>
      </c>
      <c r="N23" s="84" t="str">
        <f t="shared" si="4"/>
        <v>GBP1L6L16Y</v>
      </c>
      <c r="O23" s="79" t="str">
        <v>GBP1L6L16Y=ICAP</v>
      </c>
      <c r="P23" s="392" t="s">
        <v>222</v>
      </c>
      <c r="Q23" s="392" t="s">
        <v>222</v>
      </c>
      <c r="R23" s="141" t="e">
        <f t="shared" si="6"/>
        <v>#NUM!</v>
      </c>
      <c r="S23" s="141" t="e">
        <f t="shared" si="5"/>
        <v>#NUM!</v>
      </c>
      <c r="T23" s="14"/>
      <c r="U23" s="140" t="e">
        <v>#NUM!</v>
      </c>
      <c r="V23" s="18"/>
      <c r="W23" s="142" t="e">
        <v>#NUM!</v>
      </c>
      <c r="X23" s="80">
        <f>_xll.qlSimpleQuoteSetValue(F23,ROUND(W23/10000,6),Trigger)</f>
        <v>0</v>
      </c>
      <c r="Y23" s="133"/>
    </row>
    <row r="24" spans="1:25" ht="1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GBP1L6L17Y_Quote#0001</v>
      </c>
      <c r="G24" s="46" t="str">
        <f>_xll.ohRangeRetrieveError(F24)</f>
        <v/>
      </c>
      <c r="H24" s="108"/>
      <c r="J24" s="56"/>
      <c r="K24" s="121" t="s">
        <v>39</v>
      </c>
      <c r="L24" s="121" t="s">
        <v>189</v>
      </c>
      <c r="M24" s="121" t="s">
        <v>57</v>
      </c>
      <c r="N24" s="84" t="str">
        <f t="shared" si="4"/>
        <v>GBP1L6L17Y</v>
      </c>
      <c r="O24" s="79" t="str">
        <v>GBP1L6L17Y=ICAP</v>
      </c>
      <c r="P24" s="392" t="s">
        <v>222</v>
      </c>
      <c r="Q24" s="392" t="s">
        <v>222</v>
      </c>
      <c r="R24" s="141" t="e">
        <f t="shared" si="6"/>
        <v>#NUM!</v>
      </c>
      <c r="S24" s="141" t="e">
        <f t="shared" si="5"/>
        <v>#NUM!</v>
      </c>
      <c r="T24" s="14"/>
      <c r="U24" s="140" t="e">
        <v>#NUM!</v>
      </c>
      <c r="V24" s="18"/>
      <c r="W24" s="142" t="e">
        <v>#NUM!</v>
      </c>
      <c r="X24" s="80">
        <f>_xll.qlSimpleQuoteSetValue(F24,ROUND(W24/10000,6),Trigger)</f>
        <v>0</v>
      </c>
      <c r="Y24" s="133"/>
    </row>
    <row r="25" spans="1:25" ht="1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GBP1L6L18Y_Quote#0001</v>
      </c>
      <c r="G25" s="46" t="str">
        <f>_xll.ohRangeRetrieveError(F25)</f>
        <v/>
      </c>
      <c r="H25" s="108"/>
      <c r="J25" s="56"/>
      <c r="K25" s="121" t="s">
        <v>38</v>
      </c>
      <c r="L25" s="121" t="s">
        <v>189</v>
      </c>
      <c r="M25" s="121" t="s">
        <v>57</v>
      </c>
      <c r="N25" s="84" t="str">
        <f t="shared" si="4"/>
        <v>GBP1L6L18Y</v>
      </c>
      <c r="O25" s="79" t="str">
        <v>GBP1L6L18Y=ICAP</v>
      </c>
      <c r="P25" s="392" t="s">
        <v>222</v>
      </c>
      <c r="Q25" s="392" t="s">
        <v>222</v>
      </c>
      <c r="R25" s="141" t="e">
        <f t="shared" si="6"/>
        <v>#NUM!</v>
      </c>
      <c r="S25" s="141" t="e">
        <f t="shared" si="5"/>
        <v>#NUM!</v>
      </c>
      <c r="T25" s="14"/>
      <c r="U25" s="140" t="e">
        <v>#NUM!</v>
      </c>
      <c r="V25" s="18"/>
      <c r="W25" s="142" t="e">
        <v>#NUM!</v>
      </c>
      <c r="X25" s="80">
        <f>_xll.qlSimpleQuoteSetValue(F25,ROUND(W25/10000,6),Trigger)</f>
        <v>0</v>
      </c>
      <c r="Y25" s="133"/>
    </row>
    <row r="26" spans="1:25" ht="1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GBP1L6L19Y_Quote#0001</v>
      </c>
      <c r="G26" s="46" t="str">
        <f>_xll.ohRangeRetrieveError(F26)</f>
        <v/>
      </c>
      <c r="H26" s="108"/>
      <c r="J26" s="56"/>
      <c r="K26" s="121" t="s">
        <v>37</v>
      </c>
      <c r="L26" s="121" t="s">
        <v>189</v>
      </c>
      <c r="M26" s="121" t="s">
        <v>57</v>
      </c>
      <c r="N26" s="84" t="str">
        <f t="shared" si="4"/>
        <v>GBP1L6L19Y</v>
      </c>
      <c r="O26" s="79" t="str">
        <v>GBP1L6L19Y=ICAP</v>
      </c>
      <c r="P26" s="392" t="s">
        <v>222</v>
      </c>
      <c r="Q26" s="392" t="s">
        <v>222</v>
      </c>
      <c r="R26" s="141" t="e">
        <f t="shared" si="6"/>
        <v>#NUM!</v>
      </c>
      <c r="S26" s="141" t="e">
        <f t="shared" si="5"/>
        <v>#NUM!</v>
      </c>
      <c r="T26" s="14"/>
      <c r="U26" s="140" t="e">
        <v>#NUM!</v>
      </c>
      <c r="V26" s="18"/>
      <c r="W26" s="142" t="e">
        <v>#NUM!</v>
      </c>
      <c r="X26" s="80">
        <f>_xll.qlSimpleQuoteSetValue(F26,ROUND(W26/10000,6),Trigger)</f>
        <v>0</v>
      </c>
      <c r="Y26" s="133"/>
    </row>
    <row r="27" spans="1:25" ht="1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GBP1L6L20Y_Quote#0001</v>
      </c>
      <c r="G27" s="46" t="str">
        <f>_xll.ohRangeRetrieveError(F27)</f>
        <v/>
      </c>
      <c r="H27" s="108"/>
      <c r="J27" s="56"/>
      <c r="K27" s="121" t="s">
        <v>36</v>
      </c>
      <c r="L27" s="121" t="s">
        <v>189</v>
      </c>
      <c r="M27" s="121" t="s">
        <v>57</v>
      </c>
      <c r="N27" s="84" t="str">
        <f t="shared" si="4"/>
        <v>GBP1L6L20Y</v>
      </c>
      <c r="O27" s="79" t="str">
        <v>GBP1L6L20Y=ICAP</v>
      </c>
      <c r="P27" s="392">
        <v>12.5</v>
      </c>
      <c r="Q27" s="392">
        <v>16.5</v>
      </c>
      <c r="R27" s="141">
        <f t="shared" si="6"/>
        <v>14.5</v>
      </c>
      <c r="S27" s="141">
        <f t="shared" si="5"/>
        <v>4</v>
      </c>
      <c r="T27" s="14"/>
      <c r="U27" s="140">
        <v>15.25</v>
      </c>
      <c r="V27" s="18"/>
      <c r="W27" s="142">
        <v>14.5</v>
      </c>
      <c r="X27" s="80">
        <f>_xll.qlSimpleQuoteSetValue(F27,ROUND(W27/10000,6),Trigger)</f>
        <v>0</v>
      </c>
      <c r="Y27" s="133"/>
    </row>
    <row r="28" spans="1:25" ht="1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GBP1L6L21Y_Quote#0001</v>
      </c>
      <c r="G28" s="46" t="str">
        <f>_xll.ohRangeRetrieveError(F28)</f>
        <v/>
      </c>
      <c r="H28" s="108"/>
      <c r="J28" s="56"/>
      <c r="K28" s="121" t="s">
        <v>35</v>
      </c>
      <c r="L28" s="121" t="s">
        <v>189</v>
      </c>
      <c r="M28" s="121" t="s">
        <v>57</v>
      </c>
      <c r="N28" s="84" t="str">
        <f t="shared" si="4"/>
        <v>GBP1L6L21Y</v>
      </c>
      <c r="O28" s="79" t="str">
        <v>GBP1L6L21Y=ICAP</v>
      </c>
      <c r="P28" s="392" t="s">
        <v>222</v>
      </c>
      <c r="Q28" s="392" t="s">
        <v>222</v>
      </c>
      <c r="R28" s="141" t="e">
        <f t="shared" si="6"/>
        <v>#NUM!</v>
      </c>
      <c r="S28" s="141" t="e">
        <f t="shared" si="5"/>
        <v>#NUM!</v>
      </c>
      <c r="T28" s="14"/>
      <c r="U28" s="140" t="e">
        <v>#NUM!</v>
      </c>
      <c r="V28" s="18"/>
      <c r="W28" s="142" t="e">
        <v>#NUM!</v>
      </c>
      <c r="X28" s="80">
        <f>_xll.qlSimpleQuoteSetValue(F28,ROUND(W28/10000,6),Trigger)</f>
        <v>0</v>
      </c>
      <c r="Y28" s="133"/>
    </row>
    <row r="29" spans="1:25" ht="1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GBP1L6L22Y_Quote#0001</v>
      </c>
      <c r="G29" s="46" t="str">
        <f>_xll.ohRangeRetrieveError(F29)</f>
        <v/>
      </c>
      <c r="H29" s="108"/>
      <c r="J29" s="56"/>
      <c r="K29" s="121" t="s">
        <v>34</v>
      </c>
      <c r="L29" s="121" t="s">
        <v>189</v>
      </c>
      <c r="M29" s="121" t="s">
        <v>57</v>
      </c>
      <c r="N29" s="84" t="str">
        <f t="shared" si="4"/>
        <v>GBP1L6L22Y</v>
      </c>
      <c r="O29" s="79" t="str">
        <v>GBP1L6L22Y=ICAP</v>
      </c>
      <c r="P29" s="392" t="s">
        <v>222</v>
      </c>
      <c r="Q29" s="392" t="s">
        <v>222</v>
      </c>
      <c r="R29" s="141" t="e">
        <f t="shared" si="6"/>
        <v>#NUM!</v>
      </c>
      <c r="S29" s="141" t="e">
        <f t="shared" si="5"/>
        <v>#NUM!</v>
      </c>
      <c r="T29" s="14"/>
      <c r="U29" s="140" t="e">
        <v>#NUM!</v>
      </c>
      <c r="V29" s="18"/>
      <c r="W29" s="142" t="e">
        <v>#NUM!</v>
      </c>
      <c r="X29" s="80">
        <f>_xll.qlSimpleQuoteSetValue(F29,ROUND(W29/10000,6),Trigger)</f>
        <v>0</v>
      </c>
      <c r="Y29" s="133"/>
    </row>
    <row r="30" spans="1:25" ht="1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GBP1L6L23Y_Quote#0001</v>
      </c>
      <c r="G30" s="46" t="str">
        <f>_xll.ohRangeRetrieveError(F30)</f>
        <v/>
      </c>
      <c r="H30" s="108"/>
      <c r="J30" s="56"/>
      <c r="K30" s="121" t="s">
        <v>33</v>
      </c>
      <c r="L30" s="121" t="s">
        <v>189</v>
      </c>
      <c r="M30" s="121" t="s">
        <v>57</v>
      </c>
      <c r="N30" s="84" t="str">
        <f t="shared" si="4"/>
        <v>GBP1L6L23Y</v>
      </c>
      <c r="O30" s="79" t="str">
        <v>GBP1L6L23Y=ICAP</v>
      </c>
      <c r="P30" s="392" t="s">
        <v>222</v>
      </c>
      <c r="Q30" s="392" t="s">
        <v>222</v>
      </c>
      <c r="R30" s="141" t="e">
        <f t="shared" si="6"/>
        <v>#NUM!</v>
      </c>
      <c r="S30" s="141" t="e">
        <f t="shared" si="5"/>
        <v>#NUM!</v>
      </c>
      <c r="T30" s="14"/>
      <c r="U30" s="140" t="e">
        <v>#NUM!</v>
      </c>
      <c r="V30" s="18"/>
      <c r="W30" s="142" t="e">
        <v>#NUM!</v>
      </c>
      <c r="X30" s="80">
        <f>_xll.qlSimpleQuoteSetValue(F30,ROUND(W30/10000,6),Trigger)</f>
        <v>0</v>
      </c>
      <c r="Y30" s="133"/>
    </row>
    <row r="31" spans="1:25" ht="1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GBP1L6L24Y_Quote#0001</v>
      </c>
      <c r="G31" s="46" t="str">
        <f>_xll.ohRangeRetrieveError(F31)</f>
        <v/>
      </c>
      <c r="H31" s="108"/>
      <c r="J31" s="56"/>
      <c r="K31" s="121" t="s">
        <v>32</v>
      </c>
      <c r="L31" s="121" t="s">
        <v>189</v>
      </c>
      <c r="M31" s="121" t="s">
        <v>57</v>
      </c>
      <c r="N31" s="84" t="str">
        <f t="shared" si="4"/>
        <v>GBP1L6L24Y</v>
      </c>
      <c r="O31" s="79" t="str">
        <v>GBP1L6L24Y=ICAP</v>
      </c>
      <c r="P31" s="392" t="s">
        <v>222</v>
      </c>
      <c r="Q31" s="392" t="s">
        <v>222</v>
      </c>
      <c r="R31" s="141" t="e">
        <f t="shared" si="6"/>
        <v>#NUM!</v>
      </c>
      <c r="S31" s="141" t="e">
        <f t="shared" si="5"/>
        <v>#NUM!</v>
      </c>
      <c r="T31" s="14"/>
      <c r="U31" s="140" t="e">
        <v>#NUM!</v>
      </c>
      <c r="V31" s="18"/>
      <c r="W31" s="142" t="e">
        <v>#NUM!</v>
      </c>
      <c r="X31" s="80">
        <f>_xll.qlSimpleQuoteSetValue(F31,ROUND(W31/10000,6),Trigger)</f>
        <v>0</v>
      </c>
      <c r="Y31" s="133"/>
    </row>
    <row r="32" spans="1:25" ht="1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GBP1L6L25Y_Quote#0001</v>
      </c>
      <c r="G32" s="46" t="str">
        <f>_xll.ohRangeRetrieveError(F32)</f>
        <v/>
      </c>
      <c r="H32" s="108"/>
      <c r="J32" s="56"/>
      <c r="K32" s="121" t="s">
        <v>31</v>
      </c>
      <c r="L32" s="121" t="s">
        <v>189</v>
      </c>
      <c r="M32" s="121" t="s">
        <v>57</v>
      </c>
      <c r="N32" s="84" t="str">
        <f t="shared" si="4"/>
        <v>GBP1L6L25Y</v>
      </c>
      <c r="O32" s="79" t="str">
        <v>GBP1L6L25Y=ICAP</v>
      </c>
      <c r="P32" s="392">
        <v>10.3</v>
      </c>
      <c r="Q32" s="392">
        <v>14.3</v>
      </c>
      <c r="R32" s="141">
        <f t="shared" si="6"/>
        <v>12.3</v>
      </c>
      <c r="S32" s="141">
        <f t="shared" si="5"/>
        <v>4</v>
      </c>
      <c r="T32" s="14"/>
      <c r="U32" s="140">
        <v>13.75</v>
      </c>
      <c r="V32" s="18"/>
      <c r="W32" s="142">
        <v>12.3</v>
      </c>
      <c r="X32" s="80">
        <f>_xll.qlSimpleQuoteSetValue(F32,ROUND(W32/10000,6),Trigger)</f>
        <v>0</v>
      </c>
      <c r="Y32" s="133"/>
    </row>
    <row r="33" spans="1:25" ht="1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GBP1L6L26Y_Quote#0001</v>
      </c>
      <c r="G33" s="46" t="str">
        <f>_xll.ohRangeRetrieveError(F33)</f>
        <v/>
      </c>
      <c r="H33" s="108"/>
      <c r="J33" s="56"/>
      <c r="K33" s="121" t="s">
        <v>30</v>
      </c>
      <c r="L33" s="121" t="s">
        <v>189</v>
      </c>
      <c r="M33" s="121" t="s">
        <v>57</v>
      </c>
      <c r="N33" s="84" t="str">
        <f t="shared" si="4"/>
        <v>GBP1L6L26Y</v>
      </c>
      <c r="O33" s="79" t="str">
        <v>GBP1L6L26Y=ICAP</v>
      </c>
      <c r="P33" s="392" t="s">
        <v>222</v>
      </c>
      <c r="Q33" s="392" t="s">
        <v>222</v>
      </c>
      <c r="R33" s="141" t="e">
        <f t="shared" si="6"/>
        <v>#NUM!</v>
      </c>
      <c r="S33" s="141" t="e">
        <f t="shared" si="5"/>
        <v>#NUM!</v>
      </c>
      <c r="T33" s="14"/>
      <c r="U33" s="140" t="e">
        <v>#NUM!</v>
      </c>
      <c r="V33" s="18"/>
      <c r="W33" s="142" t="e">
        <v>#NUM!</v>
      </c>
      <c r="X33" s="80">
        <f>_xll.qlSimpleQuoteSetValue(F33,ROUND(W33/10000,6),Trigger)</f>
        <v>0</v>
      </c>
      <c r="Y33" s="133"/>
    </row>
    <row r="34" spans="1:25" ht="1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GBP1L6L27Y_Quote#0001</v>
      </c>
      <c r="G34" s="46" t="str">
        <f>_xll.ohRangeRetrieveError(F34)</f>
        <v/>
      </c>
      <c r="H34" s="108"/>
      <c r="J34" s="56"/>
      <c r="K34" s="121" t="s">
        <v>29</v>
      </c>
      <c r="L34" s="121" t="s">
        <v>189</v>
      </c>
      <c r="M34" s="121" t="s">
        <v>57</v>
      </c>
      <c r="N34" s="84" t="str">
        <f t="shared" si="4"/>
        <v>GBP1L6L27Y</v>
      </c>
      <c r="O34" s="79" t="str">
        <v>GBP1L6L27Y=ICAP</v>
      </c>
      <c r="P34" s="392" t="s">
        <v>222</v>
      </c>
      <c r="Q34" s="392" t="s">
        <v>222</v>
      </c>
      <c r="R34" s="141" t="e">
        <f t="shared" si="6"/>
        <v>#NUM!</v>
      </c>
      <c r="S34" s="141" t="e">
        <f t="shared" si="5"/>
        <v>#NUM!</v>
      </c>
      <c r="T34" s="14"/>
      <c r="U34" s="140" t="e">
        <v>#NUM!</v>
      </c>
      <c r="V34" s="18"/>
      <c r="W34" s="142" t="e">
        <v>#NUM!</v>
      </c>
      <c r="X34" s="80">
        <f>_xll.qlSimpleQuoteSetValue(F34,ROUND(W34/10000,6),Trigger)</f>
        <v>0</v>
      </c>
      <c r="Y34" s="133"/>
    </row>
    <row r="35" spans="1:25" ht="1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GBP1L6L28Y_Quote#0001</v>
      </c>
      <c r="G35" s="46" t="str">
        <f>_xll.ohRangeRetrieveError(F35)</f>
        <v/>
      </c>
      <c r="H35" s="108"/>
      <c r="J35" s="56"/>
      <c r="K35" s="121" t="s">
        <v>28</v>
      </c>
      <c r="L35" s="121" t="s">
        <v>189</v>
      </c>
      <c r="M35" s="121" t="s">
        <v>57</v>
      </c>
      <c r="N35" s="84" t="str">
        <f t="shared" si="4"/>
        <v>GBP1L6L28Y</v>
      </c>
      <c r="O35" s="79" t="str">
        <v>GBP1L6L28Y=ICAP</v>
      </c>
      <c r="P35" s="392" t="s">
        <v>222</v>
      </c>
      <c r="Q35" s="392" t="s">
        <v>222</v>
      </c>
      <c r="R35" s="141" t="e">
        <f t="shared" si="6"/>
        <v>#NUM!</v>
      </c>
      <c r="S35" s="141" t="e">
        <f t="shared" si="5"/>
        <v>#NUM!</v>
      </c>
      <c r="T35" s="14"/>
      <c r="U35" s="140" t="e">
        <v>#NUM!</v>
      </c>
      <c r="V35" s="18"/>
      <c r="W35" s="142" t="e">
        <v>#NUM!</v>
      </c>
      <c r="X35" s="80">
        <f>_xll.qlSimpleQuoteSetValue(F35,ROUND(W35/10000,6),Trigger)</f>
        <v>0</v>
      </c>
      <c r="Y35" s="133"/>
    </row>
    <row r="36" spans="1:25" ht="1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GBP1L6L29Y_Quote#0001</v>
      </c>
      <c r="G36" s="46" t="str">
        <f>_xll.ohRangeRetrieveError(F36)</f>
        <v/>
      </c>
      <c r="H36" s="108"/>
      <c r="J36" s="56"/>
      <c r="K36" s="121" t="s">
        <v>27</v>
      </c>
      <c r="L36" s="121" t="s">
        <v>189</v>
      </c>
      <c r="M36" s="121" t="s">
        <v>57</v>
      </c>
      <c r="N36" s="84" t="str">
        <f t="shared" si="4"/>
        <v>GBP1L6L29Y</v>
      </c>
      <c r="O36" s="79" t="str">
        <v>GBP1L6L29Y=ICAP</v>
      </c>
      <c r="P36" s="392" t="s">
        <v>222</v>
      </c>
      <c r="Q36" s="392" t="s">
        <v>222</v>
      </c>
      <c r="R36" s="141" t="e">
        <f t="shared" si="6"/>
        <v>#NUM!</v>
      </c>
      <c r="S36" s="141" t="e">
        <f t="shared" si="5"/>
        <v>#NUM!</v>
      </c>
      <c r="T36" s="14"/>
      <c r="U36" s="140" t="e">
        <v>#NUM!</v>
      </c>
      <c r="V36" s="18"/>
      <c r="W36" s="142" t="e">
        <v>#NUM!</v>
      </c>
      <c r="X36" s="80">
        <f>_xll.qlSimpleQuoteSetValue(F36,ROUND(W36/10000,6),Trigger)</f>
        <v>0</v>
      </c>
      <c r="Y36" s="133"/>
    </row>
    <row r="37" spans="1:25" ht="1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GBP1L6L30Y_Quote#0001</v>
      </c>
      <c r="G37" s="46" t="str">
        <f>_xll.ohRangeRetrieveError(F37)</f>
        <v/>
      </c>
      <c r="H37" s="108"/>
      <c r="J37" s="56"/>
      <c r="K37" s="121" t="s">
        <v>26</v>
      </c>
      <c r="L37" s="121" t="s">
        <v>189</v>
      </c>
      <c r="M37" s="121" t="s">
        <v>57</v>
      </c>
      <c r="N37" s="84" t="str">
        <f t="shared" si="4"/>
        <v>GBP1L6L30Y</v>
      </c>
      <c r="O37" s="79" t="str">
        <v>GBP1L6L30Y=ICAP</v>
      </c>
      <c r="P37" s="392">
        <v>8.8000000000000007</v>
      </c>
      <c r="Q37" s="392">
        <v>12.8</v>
      </c>
      <c r="R37" s="141">
        <f t="shared" si="6"/>
        <v>10.8</v>
      </c>
      <c r="S37" s="141">
        <f t="shared" si="5"/>
        <v>4</v>
      </c>
      <c r="T37" s="14"/>
      <c r="U37" s="140">
        <v>12.5</v>
      </c>
      <c r="V37" s="18"/>
      <c r="W37" s="142">
        <v>10.8</v>
      </c>
      <c r="X37" s="80">
        <f>_xll.qlSimpleQuoteSetValue(F37,ROUND(W37/10000,6),Trigger)</f>
        <v>0</v>
      </c>
      <c r="Y37" s="133"/>
    </row>
    <row r="38" spans="1:25" ht="1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GBP1L6L35Y_Quote#0001</v>
      </c>
      <c r="G38" s="46" t="str">
        <f>_xll.ohRangeRetrieveError(F38)</f>
        <v/>
      </c>
      <c r="H38" s="108"/>
      <c r="J38" s="56"/>
      <c r="K38" s="121" t="s">
        <v>25</v>
      </c>
      <c r="L38" s="121" t="s">
        <v>189</v>
      </c>
      <c r="M38" s="121" t="s">
        <v>57</v>
      </c>
      <c r="N38" s="84" t="str">
        <f t="shared" si="4"/>
        <v>GBP1L6L35Y</v>
      </c>
      <c r="O38" s="79" t="str">
        <v>GBP1L6L35Y=ICAP</v>
      </c>
      <c r="P38" s="392" t="s">
        <v>222</v>
      </c>
      <c r="Q38" s="392" t="s">
        <v>222</v>
      </c>
      <c r="R38" s="141" t="e">
        <f t="shared" si="6"/>
        <v>#NUM!</v>
      </c>
      <c r="S38" s="141" t="e">
        <f t="shared" si="5"/>
        <v>#NUM!</v>
      </c>
      <c r="T38" s="14"/>
      <c r="U38" s="140" t="e">
        <v>#NUM!</v>
      </c>
      <c r="V38" s="18"/>
      <c r="W38" s="142" t="e">
        <v>#NUM!</v>
      </c>
      <c r="X38" s="80">
        <f>_xll.qlSimpleQuoteSetValue(F38,ROUND(W38/10000,6),Trigger)</f>
        <v>0</v>
      </c>
      <c r="Y38" s="133"/>
    </row>
    <row r="39" spans="1:25" ht="1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GBP1L6L40Y_Quote#0001</v>
      </c>
      <c r="G39" s="46" t="str">
        <f>_xll.ohRangeRetrieveError(F39)</f>
        <v/>
      </c>
      <c r="H39" s="108"/>
      <c r="J39" s="56"/>
      <c r="K39" s="121" t="s">
        <v>24</v>
      </c>
      <c r="L39" s="121" t="s">
        <v>189</v>
      </c>
      <c r="M39" s="121" t="s">
        <v>57</v>
      </c>
      <c r="N39" s="84" t="str">
        <f t="shared" si="4"/>
        <v>GBP1L6L40Y</v>
      </c>
      <c r="O39" s="79" t="str">
        <v>GBP1L6L40Y=ICAP</v>
      </c>
      <c r="P39" s="392">
        <v>7</v>
      </c>
      <c r="Q39" s="392">
        <v>11</v>
      </c>
      <c r="R39" s="141">
        <f t="shared" si="6"/>
        <v>9</v>
      </c>
      <c r="S39" s="141">
        <f t="shared" si="5"/>
        <v>4</v>
      </c>
      <c r="T39" s="14"/>
      <c r="U39" s="140">
        <v>11</v>
      </c>
      <c r="V39" s="18"/>
      <c r="W39" s="142">
        <v>9</v>
      </c>
      <c r="X39" s="80">
        <f>_xll.qlSimpleQuoteSetValue(F39,ROUND(W39/10000,6),Trigger)</f>
        <v>0</v>
      </c>
      <c r="Y39" s="133"/>
    </row>
    <row r="40" spans="1:25" ht="1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GBP1L6L50Y_Quote#0001</v>
      </c>
      <c r="G40" s="46" t="str">
        <f>_xll.ohRangeRetrieveError(F40)</f>
        <v/>
      </c>
      <c r="H40" s="108"/>
      <c r="J40" s="56"/>
      <c r="K40" s="121" t="s">
        <v>23</v>
      </c>
      <c r="L40" s="121" t="s">
        <v>189</v>
      </c>
      <c r="M40" s="121" t="s">
        <v>57</v>
      </c>
      <c r="N40" s="84" t="str">
        <f t="shared" si="4"/>
        <v>GBP1L6L50Y</v>
      </c>
      <c r="O40" s="79" t="str">
        <v>GBP1L6L50Y=ICAP</v>
      </c>
      <c r="P40" s="392">
        <v>5.3</v>
      </c>
      <c r="Q40" s="392">
        <v>10.3</v>
      </c>
      <c r="R40" s="141">
        <f t="shared" si="6"/>
        <v>7.8000000000000007</v>
      </c>
      <c r="S40" s="141">
        <f t="shared" si="5"/>
        <v>5.0000000000000018</v>
      </c>
      <c r="T40" s="14"/>
      <c r="U40" s="140">
        <v>10.25</v>
      </c>
      <c r="V40" s="18"/>
      <c r="W40" s="142">
        <v>7.8000000000000007</v>
      </c>
      <c r="X40" s="80">
        <f>_xll.qlSimpleQuoteSetValue(F40,ROUND(W40/10000,6),Trigger)</f>
        <v>0</v>
      </c>
      <c r="Y40" s="133"/>
    </row>
    <row r="41" spans="1:25" ht="1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GBP1L6L60Y_Quote#0001</v>
      </c>
      <c r="G41" s="48" t="str">
        <f>_xll.ohRangeRetrieveError(F41)</f>
        <v/>
      </c>
      <c r="H41" s="108"/>
      <c r="J41" s="56"/>
      <c r="K41" s="130" t="s">
        <v>22</v>
      </c>
      <c r="L41" s="130" t="s">
        <v>189</v>
      </c>
      <c r="M41" s="130" t="s">
        <v>57</v>
      </c>
      <c r="N41" s="87" t="str">
        <f t="shared" si="4"/>
        <v>GBP1L6L60Y</v>
      </c>
      <c r="O41" s="82" t="str">
        <v>GBP1L6L60Y=ICAP</v>
      </c>
      <c r="P41" s="393">
        <v>4.3</v>
      </c>
      <c r="Q41" s="393">
        <v>10.3</v>
      </c>
      <c r="R41" s="143">
        <f t="shared" si="6"/>
        <v>7.3000000000000007</v>
      </c>
      <c r="S41" s="143">
        <f t="shared" si="5"/>
        <v>6.0000000000000018</v>
      </c>
      <c r="T41" s="14"/>
      <c r="U41" s="140">
        <v>9.625</v>
      </c>
      <c r="V41" s="18"/>
      <c r="W41" s="144">
        <v>7.3000000000000007</v>
      </c>
      <c r="X41" s="83">
        <f>_xll.qlSimpleQuoteSetValue(F41,ROUND(W41/10000,6),Trigger)</f>
        <v>0</v>
      </c>
      <c r="Y41" s="133"/>
    </row>
    <row r="42" spans="1:25" ht="1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O4" sqref="O4"/>
    </sheetView>
  </sheetViews>
  <sheetFormatPr defaultColWidth="9.125" defaultRowHeight="11.25" customHeight="1" outlineLevelCol="1" x14ac:dyDescent="0.2"/>
  <cols>
    <col min="1" max="1" width="2.75" style="2" hidden="1" customWidth="1" outlineLevel="1"/>
    <col min="2" max="2" width="6" style="2" hidden="1" customWidth="1" outlineLevel="1"/>
    <col min="3" max="4" width="4" style="2" hidden="1" customWidth="1" outlineLevel="1"/>
    <col min="5" max="5" width="19.25" style="2" hidden="1" customWidth="1" outlineLevel="1"/>
    <col min="6" max="7" width="25.75" style="2" hidden="1" customWidth="1" outlineLevel="1"/>
    <col min="8" max="8" width="2.75" style="2" hidden="1" customWidth="1" outlineLevel="1"/>
    <col min="9" max="9" width="2.75" style="2" customWidth="1" collapsed="1"/>
    <col min="10" max="10" width="2.75" style="2" customWidth="1"/>
    <col min="11" max="13" width="4.25" style="2" customWidth="1"/>
    <col min="14" max="14" width="14.75" style="2" customWidth="1"/>
    <col min="15" max="15" width="18.75" style="2" customWidth="1"/>
    <col min="16" max="19" width="10.75" style="2" customWidth="1"/>
    <col min="20" max="20" width="2.75" style="2" customWidth="1"/>
    <col min="21" max="21" width="10.75" style="2" customWidth="1"/>
    <col min="22" max="22" width="2.75" style="2" customWidth="1"/>
    <col min="23" max="24" width="10.75" style="2" customWidth="1"/>
    <col min="25" max="26" width="2.75" style="2" customWidth="1"/>
    <col min="27" max="16384" width="9.125" style="2"/>
  </cols>
  <sheetData>
    <row r="1" spans="1:25" ht="11.25" customHeight="1" x14ac:dyDescent="0.2">
      <c r="A1" s="74"/>
      <c r="B1" s="70"/>
      <c r="C1" s="70"/>
      <c r="D1" s="70"/>
      <c r="E1" s="70"/>
      <c r="F1" s="70"/>
      <c r="G1" s="70"/>
      <c r="H1" s="71"/>
      <c r="J1" s="195" t="s">
        <v>163</v>
      </c>
      <c r="K1" s="166"/>
      <c r="L1" s="166"/>
      <c r="M1" s="166"/>
      <c r="N1" s="166"/>
      <c r="O1" s="166"/>
      <c r="P1" s="166"/>
      <c r="Q1" s="166"/>
      <c r="R1" s="166"/>
      <c r="S1" s="166"/>
      <c r="T1" s="166"/>
      <c r="U1" s="166"/>
      <c r="V1" s="166"/>
      <c r="W1" s="166"/>
      <c r="X1" s="166"/>
      <c r="Y1" s="203"/>
    </row>
    <row r="2" spans="1:25" ht="11.25" customHeight="1" x14ac:dyDescent="0.2">
      <c r="A2" s="40"/>
      <c r="B2" s="40"/>
      <c r="C2" s="40"/>
      <c r="D2" s="40"/>
      <c r="E2" s="40"/>
      <c r="F2" s="40"/>
      <c r="G2" s="40"/>
      <c r="H2" s="73"/>
      <c r="J2" s="204"/>
      <c r="K2" s="162"/>
      <c r="L2" s="165"/>
      <c r="M2" s="165"/>
      <c r="N2" s="165"/>
      <c r="O2" s="249" t="str">
        <f>VLOOKUP(J1,AreaTable,2,FALSE)</f>
        <v>ICAP</v>
      </c>
      <c r="P2" s="165"/>
      <c r="Q2" s="249" t="s">
        <v>221</v>
      </c>
      <c r="R2" s="17" t="b">
        <f t="array" ref="R2">AND(_xll.ohFilter($Q$5:$Q$41,ISNUMBER($Q$5:$Q$41))=0)</f>
        <v>0</v>
      </c>
      <c r="S2" s="165"/>
      <c r="T2" s="165"/>
      <c r="U2" s="165"/>
      <c r="V2" s="165"/>
      <c r="W2" s="165"/>
      <c r="X2" s="184">
        <f>_xll.ohTrigger(X5:X41)</f>
        <v>3</v>
      </c>
      <c r="Y2" s="205"/>
    </row>
    <row r="3" spans="1:25"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row>
    <row r="4" spans="1:25" ht="21.1" customHeight="1" x14ac:dyDescent="0.2">
      <c r="A4" s="56"/>
      <c r="B4" s="42" t="s">
        <v>20</v>
      </c>
      <c r="C4" s="42"/>
      <c r="D4" s="42"/>
      <c r="E4" s="43" t="s">
        <v>140</v>
      </c>
      <c r="F4" s="43" t="s">
        <v>156</v>
      </c>
      <c r="G4" s="47" t="s">
        <v>155</v>
      </c>
      <c r="H4" s="108"/>
      <c r="J4" s="167"/>
      <c r="K4" s="200"/>
      <c r="L4" s="202"/>
      <c r="M4" s="202"/>
      <c r="N4" s="202" t="s">
        <v>124</v>
      </c>
      <c r="O4" s="51" t="str">
        <f>_xll.RData(O5:O41,P4:Q4,,ReutersRtMode,,P5)</f>
        <v>Updated at 14:22:38</v>
      </c>
      <c r="P4" s="202" t="s">
        <v>99</v>
      </c>
      <c r="Q4" s="202" t="s">
        <v>78</v>
      </c>
      <c r="R4" s="155" t="s">
        <v>166</v>
      </c>
      <c r="S4" s="155" t="s">
        <v>153</v>
      </c>
      <c r="T4" s="164"/>
      <c r="U4" s="202" t="s">
        <v>96</v>
      </c>
      <c r="V4" s="165"/>
      <c r="W4" s="200" t="s">
        <v>95</v>
      </c>
      <c r="X4" s="202" t="s">
        <v>94</v>
      </c>
      <c r="Y4" s="168"/>
    </row>
    <row r="5" spans="1:25"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GBP3L6L1Y_Quote#0001</v>
      </c>
      <c r="G5" s="46" t="str">
        <f>_xll.ohRangeRetrieveError(F5)</f>
        <v/>
      </c>
      <c r="H5" s="108"/>
      <c r="J5" s="139"/>
      <c r="K5" s="254" t="s">
        <v>5</v>
      </c>
      <c r="L5" s="254" t="s">
        <v>186</v>
      </c>
      <c r="M5" s="254" t="s">
        <v>57</v>
      </c>
      <c r="N5" s="188" t="str">
        <f t="shared" ref="N5:N41" si="4">Currency&amp;$L5&amp;$M5&amp;$K5</f>
        <v>GBP3L6L1Y</v>
      </c>
      <c r="O5" s="255" t="str">
        <f t="array" ref="O5:O41">Instruments&amp;"="&amp;VLOOKUP(Contributor,ContributorTable,2,FALSE)</f>
        <v>GBP3L6L1Y=ICAP</v>
      </c>
      <c r="P5" s="392">
        <v>13</v>
      </c>
      <c r="Q5" s="392">
        <v>18</v>
      </c>
      <c r="R5" s="141">
        <f>IF($R$2,IF(ISNUMBER(P5),P5,#NUM!), IFERROR(AVERAGE(P5:Q5),#NUM!))</f>
        <v>15.5</v>
      </c>
      <c r="S5" s="141">
        <f t="shared" ref="S5:S41" si="5">(R5-P5)*2</f>
        <v>5</v>
      </c>
      <c r="T5" s="164"/>
      <c r="U5" s="140">
        <v>13.625</v>
      </c>
      <c r="V5" s="165"/>
      <c r="W5" s="142">
        <f t="array" ref="W5:W41">QuoteLive</f>
        <v>15.5</v>
      </c>
      <c r="X5" s="190" t="e">
        <f>_xll.qlSimpleQuoteSetValue(F5,ROUND(W5/10000,6),Trigger)</f>
        <v>#N/A</v>
      </c>
      <c r="Y5" s="168"/>
    </row>
    <row r="6" spans="1:25"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GBP3L6L15M_Quote#0001</v>
      </c>
      <c r="G6" s="46" t="str">
        <f>_xll.ohRangeRetrieveError(F6)</f>
        <v/>
      </c>
      <c r="H6" s="108"/>
      <c r="J6" s="139"/>
      <c r="K6" s="254" t="s">
        <v>60</v>
      </c>
      <c r="L6" s="254" t="s">
        <v>186</v>
      </c>
      <c r="M6" s="254" t="s">
        <v>57</v>
      </c>
      <c r="N6" s="188" t="str">
        <f t="shared" si="4"/>
        <v>GBP3L6L15M</v>
      </c>
      <c r="O6" s="255" t="str">
        <v>GBP3L6L15M=ICAP</v>
      </c>
      <c r="P6" s="392" t="s">
        <v>222</v>
      </c>
      <c r="Q6" s="392" t="s">
        <v>222</v>
      </c>
      <c r="R6" s="141" t="e">
        <f t="shared" ref="R6:R41" si="6">IF($R$2,IF(ISNUMBER(P6),P6,#NUM!), IFERROR(AVERAGE(P6:Q6),#NUM!))</f>
        <v>#NUM!</v>
      </c>
      <c r="S6" s="141" t="e">
        <f t="shared" si="5"/>
        <v>#NUM!</v>
      </c>
      <c r="T6" s="164"/>
      <c r="U6" s="140" t="e">
        <v>#NUM!</v>
      </c>
      <c r="V6" s="165"/>
      <c r="W6" s="142" t="e">
        <v>#NUM!</v>
      </c>
      <c r="X6" s="190">
        <f>_xll.qlSimpleQuoteSetValue(F6,ROUND(W6/10000,6),Trigger)</f>
        <v>0</v>
      </c>
      <c r="Y6" s="168"/>
    </row>
    <row r="7" spans="1:25"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GBP3L6L18M_Quote#0001</v>
      </c>
      <c r="G7" s="46" t="str">
        <f>_xll.ohRangeRetrieveError(F7)</f>
        <v/>
      </c>
      <c r="H7" s="108"/>
      <c r="J7" s="139"/>
      <c r="K7" s="254" t="s">
        <v>59</v>
      </c>
      <c r="L7" s="254" t="s">
        <v>186</v>
      </c>
      <c r="M7" s="254" t="s">
        <v>57</v>
      </c>
      <c r="N7" s="188" t="str">
        <f t="shared" si="4"/>
        <v>GBP3L6L18M</v>
      </c>
      <c r="O7" s="255" t="str">
        <v>GBP3L6L18M=ICAP</v>
      </c>
      <c r="P7" s="392" t="s">
        <v>222</v>
      </c>
      <c r="Q7" s="392" t="s">
        <v>222</v>
      </c>
      <c r="R7" s="141" t="e">
        <f t="shared" si="6"/>
        <v>#NUM!</v>
      </c>
      <c r="S7" s="141" t="e">
        <f t="shared" si="5"/>
        <v>#NUM!</v>
      </c>
      <c r="T7" s="164"/>
      <c r="U7" s="140" t="e">
        <v>#NUM!</v>
      </c>
      <c r="V7" s="165"/>
      <c r="W7" s="142" t="e">
        <v>#NUM!</v>
      </c>
      <c r="X7" s="190">
        <f>_xll.qlSimpleQuoteSetValue(F7,ROUND(W7/10000,6),Trigger)</f>
        <v>0</v>
      </c>
      <c r="Y7" s="168"/>
    </row>
    <row r="8" spans="1:25"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GBP3L6L21M_Quote#0001</v>
      </c>
      <c r="G8" s="46" t="str">
        <f>_xll.ohRangeRetrieveError(F8)</f>
        <v/>
      </c>
      <c r="H8" s="108"/>
      <c r="J8" s="139"/>
      <c r="K8" s="254" t="s">
        <v>58</v>
      </c>
      <c r="L8" s="254" t="s">
        <v>186</v>
      </c>
      <c r="M8" s="254" t="s">
        <v>57</v>
      </c>
      <c r="N8" s="188" t="str">
        <f t="shared" si="4"/>
        <v>GBP3L6L21M</v>
      </c>
      <c r="O8" s="255" t="str">
        <v>GBP3L6L21M=ICAP</v>
      </c>
      <c r="P8" s="392" t="s">
        <v>222</v>
      </c>
      <c r="Q8" s="392" t="s">
        <v>222</v>
      </c>
      <c r="R8" s="141" t="e">
        <f t="shared" si="6"/>
        <v>#NUM!</v>
      </c>
      <c r="S8" s="141" t="e">
        <f t="shared" si="5"/>
        <v>#NUM!</v>
      </c>
      <c r="T8" s="164"/>
      <c r="U8" s="140" t="e">
        <v>#NUM!</v>
      </c>
      <c r="V8" s="165"/>
      <c r="W8" s="142" t="e">
        <v>#NUM!</v>
      </c>
      <c r="X8" s="190">
        <f>_xll.qlSimpleQuoteSetValue(F8,ROUND(W8/10000,6),Trigger)</f>
        <v>0</v>
      </c>
      <c r="Y8" s="168"/>
    </row>
    <row r="9" spans="1:25"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GBP3L6L2Y_Quote#0001</v>
      </c>
      <c r="G9" s="46" t="str">
        <f>_xll.ohRangeRetrieveError(F9)</f>
        <v/>
      </c>
      <c r="H9" s="108"/>
      <c r="J9" s="167"/>
      <c r="K9" s="254" t="s">
        <v>54</v>
      </c>
      <c r="L9" s="254" t="s">
        <v>186</v>
      </c>
      <c r="M9" s="254" t="s">
        <v>57</v>
      </c>
      <c r="N9" s="188" t="str">
        <f t="shared" si="4"/>
        <v>GBP3L6L2Y</v>
      </c>
      <c r="O9" s="255" t="str">
        <v>GBP3L6L2Y=ICAP</v>
      </c>
      <c r="P9" s="392">
        <v>12.3</v>
      </c>
      <c r="Q9" s="392">
        <v>16.3</v>
      </c>
      <c r="R9" s="141">
        <f t="shared" si="6"/>
        <v>14.3</v>
      </c>
      <c r="S9" s="141">
        <f t="shared" si="5"/>
        <v>4</v>
      </c>
      <c r="T9" s="164"/>
      <c r="U9" s="140">
        <v>12.875</v>
      </c>
      <c r="V9" s="165"/>
      <c r="W9" s="142">
        <v>14.3</v>
      </c>
      <c r="X9" s="190" t="e">
        <f>_xll.qlSimpleQuoteSetValue(F9,ROUND(W9/10000,6),Trigger)</f>
        <v>#N/A</v>
      </c>
      <c r="Y9" s="168"/>
    </row>
    <row r="10" spans="1:25"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GBP3L6L3Y_Quote#0001</v>
      </c>
      <c r="G10" s="46" t="str">
        <f>_xll.ohRangeRetrieveError(F10)</f>
        <v/>
      </c>
      <c r="H10" s="108"/>
      <c r="J10" s="167"/>
      <c r="K10" s="254" t="s">
        <v>53</v>
      </c>
      <c r="L10" s="254" t="s">
        <v>186</v>
      </c>
      <c r="M10" s="254" t="s">
        <v>57</v>
      </c>
      <c r="N10" s="188" t="str">
        <f t="shared" si="4"/>
        <v>GBP3L6L3Y</v>
      </c>
      <c r="O10" s="255" t="str">
        <v>GBP3L6L3Y=ICAP</v>
      </c>
      <c r="P10" s="392">
        <v>11.8</v>
      </c>
      <c r="Q10" s="392">
        <v>15.8</v>
      </c>
      <c r="R10" s="141">
        <f t="shared" si="6"/>
        <v>13.8</v>
      </c>
      <c r="S10" s="141">
        <f t="shared" si="5"/>
        <v>4</v>
      </c>
      <c r="T10" s="164"/>
      <c r="U10" s="140">
        <v>12.875</v>
      </c>
      <c r="V10" s="165"/>
      <c r="W10" s="142">
        <v>13.8</v>
      </c>
      <c r="X10" s="190" t="e">
        <f>_xll.qlSimpleQuoteSetValue(F10,ROUND(W10/10000,6),Trigger)</f>
        <v>#N/A</v>
      </c>
      <c r="Y10" s="168"/>
    </row>
    <row r="11" spans="1:25"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GBP3L6L4Y_Quote#0001</v>
      </c>
      <c r="G11" s="46" t="str">
        <f>_xll.ohRangeRetrieveError(F11)</f>
        <v/>
      </c>
      <c r="H11" s="108"/>
      <c r="J11" s="167"/>
      <c r="K11" s="254" t="s">
        <v>52</v>
      </c>
      <c r="L11" s="254" t="s">
        <v>186</v>
      </c>
      <c r="M11" s="254" t="s">
        <v>57</v>
      </c>
      <c r="N11" s="188" t="str">
        <f t="shared" si="4"/>
        <v>GBP3L6L4Y</v>
      </c>
      <c r="O11" s="255" t="str">
        <v>GBP3L6L4Y=ICAP</v>
      </c>
      <c r="P11" s="392">
        <v>11.5</v>
      </c>
      <c r="Q11" s="392">
        <v>15.5</v>
      </c>
      <c r="R11" s="141">
        <f t="shared" si="6"/>
        <v>13.5</v>
      </c>
      <c r="S11" s="141">
        <f t="shared" si="5"/>
        <v>4</v>
      </c>
      <c r="T11" s="164"/>
      <c r="U11" s="140">
        <v>13.125</v>
      </c>
      <c r="V11" s="165"/>
      <c r="W11" s="142">
        <v>13.5</v>
      </c>
      <c r="X11" s="190" t="e">
        <f>_xll.qlSimpleQuoteSetValue(F11,ROUND(W11/10000,6),Trigger)</f>
        <v>#N/A</v>
      </c>
      <c r="Y11" s="168"/>
    </row>
    <row r="12" spans="1:25"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GBP3L6L5Y_Quote#0001</v>
      </c>
      <c r="G12" s="46" t="str">
        <f>_xll.ohRangeRetrieveError(F12)</f>
        <v/>
      </c>
      <c r="H12" s="108"/>
      <c r="J12" s="167"/>
      <c r="K12" s="254" t="s">
        <v>51</v>
      </c>
      <c r="L12" s="254" t="s">
        <v>186</v>
      </c>
      <c r="M12" s="254" t="s">
        <v>57</v>
      </c>
      <c r="N12" s="188" t="str">
        <f t="shared" si="4"/>
        <v>GBP3L6L5Y</v>
      </c>
      <c r="O12" s="255" t="str">
        <v>GBP3L6L5Y=ICAP</v>
      </c>
      <c r="P12" s="392">
        <v>11.200000000000001</v>
      </c>
      <c r="Q12" s="392">
        <v>15.200000000000001</v>
      </c>
      <c r="R12" s="141">
        <f t="shared" si="6"/>
        <v>13.200000000000001</v>
      </c>
      <c r="S12" s="141">
        <f t="shared" si="5"/>
        <v>4</v>
      </c>
      <c r="T12" s="164"/>
      <c r="U12" s="140">
        <v>13.375</v>
      </c>
      <c r="V12" s="165"/>
      <c r="W12" s="142">
        <v>13.200000000000001</v>
      </c>
      <c r="X12" s="190" t="e">
        <f>_xll.qlSimpleQuoteSetValue(F12,ROUND(W12/10000,6),Trigger)</f>
        <v>#N/A</v>
      </c>
      <c r="Y12" s="168"/>
    </row>
    <row r="13" spans="1:25"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GBP3L6L6Y_Quote#0001</v>
      </c>
      <c r="G13" s="46" t="str">
        <f>_xll.ohRangeRetrieveError(F13)</f>
        <v/>
      </c>
      <c r="H13" s="108"/>
      <c r="J13" s="167"/>
      <c r="K13" s="254" t="s">
        <v>50</v>
      </c>
      <c r="L13" s="254" t="s">
        <v>186</v>
      </c>
      <c r="M13" s="254" t="s">
        <v>57</v>
      </c>
      <c r="N13" s="188" t="str">
        <f t="shared" si="4"/>
        <v>GBP3L6L6Y</v>
      </c>
      <c r="O13" s="255" t="str">
        <v>GBP3L6L6Y=ICAP</v>
      </c>
      <c r="P13" s="392">
        <v>11.4</v>
      </c>
      <c r="Q13" s="392">
        <v>14.4</v>
      </c>
      <c r="R13" s="141">
        <f t="shared" si="6"/>
        <v>12.9</v>
      </c>
      <c r="S13" s="141">
        <f t="shared" si="5"/>
        <v>3</v>
      </c>
      <c r="T13" s="164"/>
      <c r="U13" s="140">
        <v>13.5</v>
      </c>
      <c r="V13" s="165"/>
      <c r="W13" s="142">
        <v>12.9</v>
      </c>
      <c r="X13" s="190" t="e">
        <f>_xll.qlSimpleQuoteSetValue(F13,ROUND(W13/10000,6),Trigger)</f>
        <v>#N/A</v>
      </c>
      <c r="Y13" s="168"/>
    </row>
    <row r="14" spans="1:25"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GBP3L6L7Y_Quote#0001</v>
      </c>
      <c r="G14" s="46" t="str">
        <f>_xll.ohRangeRetrieveError(F14)</f>
        <v/>
      </c>
      <c r="H14" s="108"/>
      <c r="J14" s="167"/>
      <c r="K14" s="254" t="s">
        <v>49</v>
      </c>
      <c r="L14" s="254" t="s">
        <v>186</v>
      </c>
      <c r="M14" s="254" t="s">
        <v>57</v>
      </c>
      <c r="N14" s="188" t="str">
        <f t="shared" si="4"/>
        <v>GBP3L6L7Y</v>
      </c>
      <c r="O14" s="255" t="str">
        <v>GBP3L6L7Y=ICAP</v>
      </c>
      <c r="P14" s="392">
        <v>11</v>
      </c>
      <c r="Q14" s="392">
        <v>14</v>
      </c>
      <c r="R14" s="141">
        <f t="shared" si="6"/>
        <v>12.5</v>
      </c>
      <c r="S14" s="141">
        <f t="shared" si="5"/>
        <v>3</v>
      </c>
      <c r="T14" s="164"/>
      <c r="U14" s="140">
        <v>13.625</v>
      </c>
      <c r="V14" s="165"/>
      <c r="W14" s="142">
        <v>12.5</v>
      </c>
      <c r="X14" s="190" t="e">
        <f>_xll.qlSimpleQuoteSetValue(F14,ROUND(W14/10000,6),Trigger)</f>
        <v>#N/A</v>
      </c>
      <c r="Y14" s="168"/>
    </row>
    <row r="15" spans="1:25"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GBP3L6L8Y_Quote#0001</v>
      </c>
      <c r="G15" s="46" t="str">
        <f>_xll.ohRangeRetrieveError(F15)</f>
        <v/>
      </c>
      <c r="H15" s="108"/>
      <c r="J15" s="167"/>
      <c r="K15" s="254" t="s">
        <v>48</v>
      </c>
      <c r="L15" s="254" t="s">
        <v>186</v>
      </c>
      <c r="M15" s="254" t="s">
        <v>57</v>
      </c>
      <c r="N15" s="188" t="str">
        <f t="shared" si="4"/>
        <v>GBP3L6L8Y</v>
      </c>
      <c r="O15" s="255" t="str">
        <v>GBP3L6L8Y=ICAP</v>
      </c>
      <c r="P15" s="392">
        <v>10.8</v>
      </c>
      <c r="Q15" s="392">
        <v>13.8</v>
      </c>
      <c r="R15" s="141">
        <f t="shared" si="6"/>
        <v>12.3</v>
      </c>
      <c r="S15" s="141">
        <f t="shared" si="5"/>
        <v>3</v>
      </c>
      <c r="T15" s="164"/>
      <c r="U15" s="140">
        <v>13.625</v>
      </c>
      <c r="V15" s="165"/>
      <c r="W15" s="142">
        <v>12.3</v>
      </c>
      <c r="X15" s="190" t="e">
        <f>_xll.qlSimpleQuoteSetValue(F15,ROUND(W15/10000,6),Trigger)</f>
        <v>#N/A</v>
      </c>
      <c r="Y15" s="168"/>
    </row>
    <row r="16" spans="1:25"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GBP3L6L9Y_Quote#0001</v>
      </c>
      <c r="G16" s="46" t="str">
        <f>_xll.ohRangeRetrieveError(F16)</f>
        <v/>
      </c>
      <c r="H16" s="108"/>
      <c r="J16" s="167"/>
      <c r="K16" s="254" t="s">
        <v>47</v>
      </c>
      <c r="L16" s="254" t="s">
        <v>186</v>
      </c>
      <c r="M16" s="254" t="s">
        <v>57</v>
      </c>
      <c r="N16" s="188" t="str">
        <f t="shared" si="4"/>
        <v>GBP3L6L9Y</v>
      </c>
      <c r="O16" s="255" t="str">
        <v>GBP3L6L9Y=ICAP</v>
      </c>
      <c r="P16" s="392">
        <v>10.700000000000001</v>
      </c>
      <c r="Q16" s="392">
        <v>13.700000000000001</v>
      </c>
      <c r="R16" s="141">
        <f t="shared" si="6"/>
        <v>12.200000000000001</v>
      </c>
      <c r="S16" s="141">
        <f t="shared" si="5"/>
        <v>3</v>
      </c>
      <c r="T16" s="164"/>
      <c r="U16" s="140">
        <v>13.5</v>
      </c>
      <c r="V16" s="165"/>
      <c r="W16" s="142">
        <v>12.200000000000001</v>
      </c>
      <c r="X16" s="190" t="e">
        <f>_xll.qlSimpleQuoteSetValue(F16,ROUND(W16/10000,6),Trigger)</f>
        <v>#N/A</v>
      </c>
      <c r="Y16" s="168"/>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GBP3L6L10Y_Quote#0001</v>
      </c>
      <c r="G17" s="46" t="str">
        <f>_xll.ohRangeRetrieveError(F17)</f>
        <v/>
      </c>
      <c r="H17" s="108"/>
      <c r="J17" s="167"/>
      <c r="K17" s="254" t="s">
        <v>46</v>
      </c>
      <c r="L17" s="254" t="s">
        <v>186</v>
      </c>
      <c r="M17" s="254" t="s">
        <v>57</v>
      </c>
      <c r="N17" s="188" t="str">
        <f t="shared" si="4"/>
        <v>GBP3L6L10Y</v>
      </c>
      <c r="O17" s="255" t="str">
        <v>GBP3L6L10Y=ICAP</v>
      </c>
      <c r="P17" s="392">
        <v>10.4</v>
      </c>
      <c r="Q17" s="392">
        <v>13.4</v>
      </c>
      <c r="R17" s="141">
        <f t="shared" si="6"/>
        <v>11.9</v>
      </c>
      <c r="S17" s="141">
        <f t="shared" si="5"/>
        <v>3</v>
      </c>
      <c r="T17" s="164"/>
      <c r="U17" s="140">
        <v>13.375</v>
      </c>
      <c r="V17" s="165"/>
      <c r="W17" s="142">
        <v>11.9</v>
      </c>
      <c r="X17" s="190" t="e">
        <f>_xll.qlSimpleQuoteSetValue(F17,ROUND(W17/10000,6),Trigger)</f>
        <v>#N/A</v>
      </c>
      <c r="Y17" s="168"/>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GBP3L6L11Y_Quote#0001</v>
      </c>
      <c r="G18" s="46" t="str">
        <f>_xll.ohRangeRetrieveError(F18)</f>
        <v/>
      </c>
      <c r="H18" s="108"/>
      <c r="J18" s="167"/>
      <c r="K18" s="254" t="s">
        <v>45</v>
      </c>
      <c r="L18" s="254" t="s">
        <v>186</v>
      </c>
      <c r="M18" s="254" t="s">
        <v>57</v>
      </c>
      <c r="N18" s="188" t="str">
        <f t="shared" si="4"/>
        <v>GBP3L6L11Y</v>
      </c>
      <c r="O18" s="255" t="str">
        <v>GBP3L6L11Y=ICAP</v>
      </c>
      <c r="P18" s="392" t="s">
        <v>222</v>
      </c>
      <c r="Q18" s="392" t="s">
        <v>222</v>
      </c>
      <c r="R18" s="141" t="e">
        <f t="shared" si="6"/>
        <v>#NUM!</v>
      </c>
      <c r="S18" s="141" t="e">
        <f t="shared" si="5"/>
        <v>#NUM!</v>
      </c>
      <c r="T18" s="164"/>
      <c r="U18" s="140" t="e">
        <v>#NUM!</v>
      </c>
      <c r="V18" s="165"/>
      <c r="W18" s="142" t="e">
        <v>#NUM!</v>
      </c>
      <c r="X18" s="190">
        <f>_xll.qlSimpleQuoteSetValue(F18,ROUND(W18/10000,6),Trigger)</f>
        <v>0</v>
      </c>
      <c r="Y18" s="168"/>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GBP3L6L12Y_Quote#0001</v>
      </c>
      <c r="G19" s="46" t="str">
        <f>_xll.ohRangeRetrieveError(F19)</f>
        <v/>
      </c>
      <c r="H19" s="108"/>
      <c r="J19" s="167"/>
      <c r="K19" s="254" t="s">
        <v>44</v>
      </c>
      <c r="L19" s="254" t="s">
        <v>186</v>
      </c>
      <c r="M19" s="254" t="s">
        <v>57</v>
      </c>
      <c r="N19" s="188" t="str">
        <f t="shared" si="4"/>
        <v>GBP3L6L12Y</v>
      </c>
      <c r="O19" s="255" t="str">
        <v>GBP3L6L12Y=ICAP</v>
      </c>
      <c r="P19" s="392">
        <v>9.5</v>
      </c>
      <c r="Q19" s="392">
        <v>12.5</v>
      </c>
      <c r="R19" s="141">
        <f t="shared" si="6"/>
        <v>11</v>
      </c>
      <c r="S19" s="141">
        <f t="shared" si="5"/>
        <v>3</v>
      </c>
      <c r="T19" s="164"/>
      <c r="U19" s="140">
        <v>12.5</v>
      </c>
      <c r="V19" s="165"/>
      <c r="W19" s="142">
        <v>11</v>
      </c>
      <c r="X19" s="190" t="e">
        <f>_xll.qlSimpleQuoteSetValue(F19,ROUND(W19/10000,6),Trigger)</f>
        <v>#N/A</v>
      </c>
      <c r="Y19" s="168"/>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GBP3L6L13Y_Quote#0001</v>
      </c>
      <c r="G20" s="46" t="str">
        <f>_xll.ohRangeRetrieveError(F20)</f>
        <v/>
      </c>
      <c r="H20" s="108"/>
      <c r="J20" s="167"/>
      <c r="K20" s="254" t="s">
        <v>43</v>
      </c>
      <c r="L20" s="254" t="s">
        <v>186</v>
      </c>
      <c r="M20" s="254" t="s">
        <v>57</v>
      </c>
      <c r="N20" s="188" t="str">
        <f t="shared" si="4"/>
        <v>GBP3L6L13Y</v>
      </c>
      <c r="O20" s="255" t="str">
        <v>GBP3L6L13Y=ICAP</v>
      </c>
      <c r="P20" s="392" t="s">
        <v>222</v>
      </c>
      <c r="Q20" s="392" t="s">
        <v>222</v>
      </c>
      <c r="R20" s="141" t="e">
        <f t="shared" si="6"/>
        <v>#NUM!</v>
      </c>
      <c r="S20" s="141" t="e">
        <f t="shared" si="5"/>
        <v>#NUM!</v>
      </c>
      <c r="T20" s="164"/>
      <c r="U20" s="140" t="e">
        <v>#NUM!</v>
      </c>
      <c r="V20" s="165"/>
      <c r="W20" s="142" t="e">
        <v>#NUM!</v>
      </c>
      <c r="X20" s="190">
        <f>_xll.qlSimpleQuoteSetValue(F20,ROUND(W20/10000,6),Trigger)</f>
        <v>0</v>
      </c>
      <c r="Y20" s="168"/>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GBP3L6L14Y_Quote#0001</v>
      </c>
      <c r="G21" s="46" t="str">
        <f>_xll.ohRangeRetrieveError(F21)</f>
        <v/>
      </c>
      <c r="H21" s="108"/>
      <c r="J21" s="167"/>
      <c r="K21" s="254" t="s">
        <v>42</v>
      </c>
      <c r="L21" s="254" t="s">
        <v>186</v>
      </c>
      <c r="M21" s="254" t="s">
        <v>57</v>
      </c>
      <c r="N21" s="188" t="str">
        <f t="shared" si="4"/>
        <v>GBP3L6L14Y</v>
      </c>
      <c r="O21" s="255" t="str">
        <v>GBP3L6L14Y=ICAP</v>
      </c>
      <c r="P21" s="392" t="s">
        <v>222</v>
      </c>
      <c r="Q21" s="392" t="s">
        <v>222</v>
      </c>
      <c r="R21" s="141" t="e">
        <f t="shared" si="6"/>
        <v>#NUM!</v>
      </c>
      <c r="S21" s="141" t="e">
        <f t="shared" si="5"/>
        <v>#NUM!</v>
      </c>
      <c r="T21" s="164"/>
      <c r="U21" s="140" t="e">
        <v>#NUM!</v>
      </c>
      <c r="V21" s="165"/>
      <c r="W21" s="142" t="e">
        <v>#NUM!</v>
      </c>
      <c r="X21" s="190">
        <f>_xll.qlSimpleQuoteSetValue(F21,ROUND(W21/10000,6),Trigger)</f>
        <v>0</v>
      </c>
      <c r="Y21" s="168"/>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GBP3L6L15Y_Quote#0001</v>
      </c>
      <c r="G22" s="46" t="str">
        <f>_xll.ohRangeRetrieveError(F22)</f>
        <v/>
      </c>
      <c r="H22" s="108"/>
      <c r="J22" s="167"/>
      <c r="K22" s="254" t="s">
        <v>41</v>
      </c>
      <c r="L22" s="254" t="s">
        <v>186</v>
      </c>
      <c r="M22" s="254" t="s">
        <v>57</v>
      </c>
      <c r="N22" s="188" t="str">
        <f t="shared" si="4"/>
        <v>GBP3L6L15Y</v>
      </c>
      <c r="O22" s="255" t="str">
        <v>GBP3L6L15Y=ICAP</v>
      </c>
      <c r="P22" s="392">
        <v>7.9</v>
      </c>
      <c r="Q22" s="392">
        <v>10.9</v>
      </c>
      <c r="R22" s="141">
        <f t="shared" si="6"/>
        <v>9.4</v>
      </c>
      <c r="S22" s="141">
        <f t="shared" si="5"/>
        <v>3</v>
      </c>
      <c r="T22" s="164"/>
      <c r="U22" s="140">
        <v>10.875</v>
      </c>
      <c r="V22" s="165"/>
      <c r="W22" s="142">
        <v>9.4</v>
      </c>
      <c r="X22" s="190" t="e">
        <f>_xll.qlSimpleQuoteSetValue(F22,ROUND(W22/10000,6),Trigger)</f>
        <v>#N/A</v>
      </c>
      <c r="Y22" s="168"/>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GBP3L6L16Y_Quote#0001</v>
      </c>
      <c r="G23" s="46" t="str">
        <f>_xll.ohRangeRetrieveError(F23)</f>
        <v/>
      </c>
      <c r="H23" s="108"/>
      <c r="J23" s="167"/>
      <c r="K23" s="254" t="s">
        <v>40</v>
      </c>
      <c r="L23" s="254" t="s">
        <v>186</v>
      </c>
      <c r="M23" s="254" t="s">
        <v>57</v>
      </c>
      <c r="N23" s="188" t="str">
        <f t="shared" si="4"/>
        <v>GBP3L6L16Y</v>
      </c>
      <c r="O23" s="255" t="str">
        <v>GBP3L6L16Y=ICAP</v>
      </c>
      <c r="P23" s="392" t="s">
        <v>222</v>
      </c>
      <c r="Q23" s="392" t="s">
        <v>222</v>
      </c>
      <c r="R23" s="141" t="e">
        <f t="shared" si="6"/>
        <v>#NUM!</v>
      </c>
      <c r="S23" s="141" t="e">
        <f t="shared" si="5"/>
        <v>#NUM!</v>
      </c>
      <c r="T23" s="164"/>
      <c r="U23" s="140" t="e">
        <v>#NUM!</v>
      </c>
      <c r="V23" s="165"/>
      <c r="W23" s="142" t="e">
        <v>#NUM!</v>
      </c>
      <c r="X23" s="190">
        <f>_xll.qlSimpleQuoteSetValue(F23,ROUND(W23/10000,6),Trigger)</f>
        <v>0</v>
      </c>
      <c r="Y23" s="168"/>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GBP3L6L17Y_Quote#0001</v>
      </c>
      <c r="G24" s="46" t="str">
        <f>_xll.ohRangeRetrieveError(F24)</f>
        <v/>
      </c>
      <c r="H24" s="108"/>
      <c r="J24" s="167"/>
      <c r="K24" s="254" t="s">
        <v>39</v>
      </c>
      <c r="L24" s="254" t="s">
        <v>186</v>
      </c>
      <c r="M24" s="254" t="s">
        <v>57</v>
      </c>
      <c r="N24" s="188" t="str">
        <f t="shared" si="4"/>
        <v>GBP3L6L17Y</v>
      </c>
      <c r="O24" s="255" t="str">
        <v>GBP3L6L17Y=ICAP</v>
      </c>
      <c r="P24" s="392" t="s">
        <v>222</v>
      </c>
      <c r="Q24" s="392" t="s">
        <v>222</v>
      </c>
      <c r="R24" s="141" t="e">
        <f t="shared" si="6"/>
        <v>#NUM!</v>
      </c>
      <c r="S24" s="141" t="e">
        <f t="shared" si="5"/>
        <v>#NUM!</v>
      </c>
      <c r="T24" s="164"/>
      <c r="U24" s="140" t="e">
        <v>#NUM!</v>
      </c>
      <c r="V24" s="165"/>
      <c r="W24" s="142" t="e">
        <v>#NUM!</v>
      </c>
      <c r="X24" s="190">
        <f>_xll.qlSimpleQuoteSetValue(F24,ROUND(W24/10000,6),Trigger)</f>
        <v>0</v>
      </c>
      <c r="Y24" s="168"/>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GBP3L6L18Y_Quote#0001</v>
      </c>
      <c r="G25" s="46" t="str">
        <f>_xll.ohRangeRetrieveError(F25)</f>
        <v/>
      </c>
      <c r="H25" s="108"/>
      <c r="J25" s="167"/>
      <c r="K25" s="254" t="s">
        <v>38</v>
      </c>
      <c r="L25" s="254" t="s">
        <v>186</v>
      </c>
      <c r="M25" s="254" t="s">
        <v>57</v>
      </c>
      <c r="N25" s="188" t="str">
        <f t="shared" si="4"/>
        <v>GBP3L6L18Y</v>
      </c>
      <c r="O25" s="255" t="str">
        <v>GBP3L6L18Y=ICAP</v>
      </c>
      <c r="P25" s="392" t="s">
        <v>222</v>
      </c>
      <c r="Q25" s="392" t="s">
        <v>222</v>
      </c>
      <c r="R25" s="141" t="e">
        <f t="shared" si="6"/>
        <v>#NUM!</v>
      </c>
      <c r="S25" s="141" t="e">
        <f t="shared" si="5"/>
        <v>#NUM!</v>
      </c>
      <c r="T25" s="164"/>
      <c r="U25" s="140" t="e">
        <v>#NUM!</v>
      </c>
      <c r="V25" s="165"/>
      <c r="W25" s="142" t="e">
        <v>#NUM!</v>
      </c>
      <c r="X25" s="190">
        <f>_xll.qlSimpleQuoteSetValue(F25,ROUND(W25/10000,6),Trigger)</f>
        <v>0</v>
      </c>
      <c r="Y25" s="168"/>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GBP3L6L19Y_Quote#0001</v>
      </c>
      <c r="G26" s="46" t="str">
        <f>_xll.ohRangeRetrieveError(F26)</f>
        <v/>
      </c>
      <c r="H26" s="108"/>
      <c r="J26" s="167"/>
      <c r="K26" s="254" t="s">
        <v>37</v>
      </c>
      <c r="L26" s="254" t="s">
        <v>186</v>
      </c>
      <c r="M26" s="254" t="s">
        <v>57</v>
      </c>
      <c r="N26" s="188" t="str">
        <f t="shared" si="4"/>
        <v>GBP3L6L19Y</v>
      </c>
      <c r="O26" s="255" t="str">
        <v>GBP3L6L19Y=ICAP</v>
      </c>
      <c r="P26" s="392" t="s">
        <v>222</v>
      </c>
      <c r="Q26" s="392" t="s">
        <v>222</v>
      </c>
      <c r="R26" s="141" t="e">
        <f t="shared" si="6"/>
        <v>#NUM!</v>
      </c>
      <c r="S26" s="141" t="e">
        <f t="shared" si="5"/>
        <v>#NUM!</v>
      </c>
      <c r="T26" s="164"/>
      <c r="U26" s="140" t="e">
        <v>#NUM!</v>
      </c>
      <c r="V26" s="165"/>
      <c r="W26" s="142" t="e">
        <v>#NUM!</v>
      </c>
      <c r="X26" s="190">
        <f>_xll.qlSimpleQuoteSetValue(F26,ROUND(W26/10000,6),Trigger)</f>
        <v>0</v>
      </c>
      <c r="Y26" s="168"/>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GBP3L6L20Y_Quote#0001</v>
      </c>
      <c r="G27" s="46" t="str">
        <f>_xll.ohRangeRetrieveError(F27)</f>
        <v/>
      </c>
      <c r="H27" s="108"/>
      <c r="J27" s="167"/>
      <c r="K27" s="254" t="s">
        <v>36</v>
      </c>
      <c r="L27" s="254" t="s">
        <v>186</v>
      </c>
      <c r="M27" s="254" t="s">
        <v>57</v>
      </c>
      <c r="N27" s="188" t="str">
        <f t="shared" si="4"/>
        <v>GBP3L6L20Y</v>
      </c>
      <c r="O27" s="255" t="str">
        <v>GBP3L6L20Y=ICAP</v>
      </c>
      <c r="P27" s="392">
        <v>5.9</v>
      </c>
      <c r="Q27" s="392">
        <v>8.9</v>
      </c>
      <c r="R27" s="141">
        <f t="shared" si="6"/>
        <v>7.4</v>
      </c>
      <c r="S27" s="141">
        <f t="shared" si="5"/>
        <v>3</v>
      </c>
      <c r="T27" s="164"/>
      <c r="U27" s="140">
        <v>8.875</v>
      </c>
      <c r="V27" s="165"/>
      <c r="W27" s="142">
        <v>7.4</v>
      </c>
      <c r="X27" s="190" t="e">
        <f>_xll.qlSimpleQuoteSetValue(F27,ROUND(W27/10000,6),Trigger)</f>
        <v>#N/A</v>
      </c>
      <c r="Y27" s="168"/>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GBP3L6L21Y_Quote#0001</v>
      </c>
      <c r="G28" s="46" t="str">
        <f>_xll.ohRangeRetrieveError(F28)</f>
        <v/>
      </c>
      <c r="H28" s="108"/>
      <c r="J28" s="167"/>
      <c r="K28" s="254" t="s">
        <v>35</v>
      </c>
      <c r="L28" s="254" t="s">
        <v>186</v>
      </c>
      <c r="M28" s="254" t="s">
        <v>57</v>
      </c>
      <c r="N28" s="188" t="str">
        <f t="shared" si="4"/>
        <v>GBP3L6L21Y</v>
      </c>
      <c r="O28" s="255" t="str">
        <v>GBP3L6L21Y=ICAP</v>
      </c>
      <c r="P28" s="392" t="s">
        <v>222</v>
      </c>
      <c r="Q28" s="392" t="s">
        <v>222</v>
      </c>
      <c r="R28" s="141" t="e">
        <f t="shared" si="6"/>
        <v>#NUM!</v>
      </c>
      <c r="S28" s="141" t="e">
        <f t="shared" si="5"/>
        <v>#NUM!</v>
      </c>
      <c r="T28" s="164"/>
      <c r="U28" s="140" t="e">
        <v>#NUM!</v>
      </c>
      <c r="V28" s="165"/>
      <c r="W28" s="142" t="e">
        <v>#NUM!</v>
      </c>
      <c r="X28" s="190">
        <f>_xll.qlSimpleQuoteSetValue(F28,ROUND(W28/10000,6),Trigger)</f>
        <v>0</v>
      </c>
      <c r="Y28" s="168"/>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GBP3L6L22Y_Quote#0001</v>
      </c>
      <c r="G29" s="46" t="str">
        <f>_xll.ohRangeRetrieveError(F29)</f>
        <v/>
      </c>
      <c r="H29" s="108"/>
      <c r="J29" s="167"/>
      <c r="K29" s="254" t="s">
        <v>34</v>
      </c>
      <c r="L29" s="254" t="s">
        <v>186</v>
      </c>
      <c r="M29" s="254" t="s">
        <v>57</v>
      </c>
      <c r="N29" s="188" t="str">
        <f t="shared" si="4"/>
        <v>GBP3L6L22Y</v>
      </c>
      <c r="O29" s="255" t="str">
        <v>GBP3L6L22Y=ICAP</v>
      </c>
      <c r="P29" s="392" t="s">
        <v>222</v>
      </c>
      <c r="Q29" s="392" t="s">
        <v>222</v>
      </c>
      <c r="R29" s="141" t="e">
        <f t="shared" si="6"/>
        <v>#NUM!</v>
      </c>
      <c r="S29" s="141" t="e">
        <f t="shared" si="5"/>
        <v>#NUM!</v>
      </c>
      <c r="T29" s="164"/>
      <c r="U29" s="140" t="e">
        <v>#NUM!</v>
      </c>
      <c r="V29" s="165"/>
      <c r="W29" s="142" t="e">
        <v>#NUM!</v>
      </c>
      <c r="X29" s="190">
        <f>_xll.qlSimpleQuoteSetValue(F29,ROUND(W29/10000,6),Trigger)</f>
        <v>0</v>
      </c>
      <c r="Y29" s="168"/>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GBP3L6L23Y_Quote#0001</v>
      </c>
      <c r="G30" s="46" t="str">
        <f>_xll.ohRangeRetrieveError(F30)</f>
        <v/>
      </c>
      <c r="H30" s="108"/>
      <c r="J30" s="167"/>
      <c r="K30" s="254" t="s">
        <v>33</v>
      </c>
      <c r="L30" s="254" t="s">
        <v>186</v>
      </c>
      <c r="M30" s="254" t="s">
        <v>57</v>
      </c>
      <c r="N30" s="188" t="str">
        <f t="shared" si="4"/>
        <v>GBP3L6L23Y</v>
      </c>
      <c r="O30" s="255" t="str">
        <v>GBP3L6L23Y=ICAP</v>
      </c>
      <c r="P30" s="392" t="s">
        <v>222</v>
      </c>
      <c r="Q30" s="392" t="s">
        <v>222</v>
      </c>
      <c r="R30" s="141" t="e">
        <f t="shared" si="6"/>
        <v>#NUM!</v>
      </c>
      <c r="S30" s="141" t="e">
        <f t="shared" si="5"/>
        <v>#NUM!</v>
      </c>
      <c r="T30" s="164"/>
      <c r="U30" s="140" t="e">
        <v>#NUM!</v>
      </c>
      <c r="V30" s="165"/>
      <c r="W30" s="142" t="e">
        <v>#NUM!</v>
      </c>
      <c r="X30" s="190">
        <f>_xll.qlSimpleQuoteSetValue(F30,ROUND(W30/10000,6),Trigger)</f>
        <v>0</v>
      </c>
      <c r="Y30" s="168"/>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GBP3L6L24Y_Quote#0001</v>
      </c>
      <c r="G31" s="46" t="str">
        <f>_xll.ohRangeRetrieveError(F31)</f>
        <v/>
      </c>
      <c r="H31" s="108"/>
      <c r="J31" s="167"/>
      <c r="K31" s="254" t="s">
        <v>32</v>
      </c>
      <c r="L31" s="254" t="s">
        <v>186</v>
      </c>
      <c r="M31" s="254" t="s">
        <v>57</v>
      </c>
      <c r="N31" s="188" t="str">
        <f t="shared" si="4"/>
        <v>GBP3L6L24Y</v>
      </c>
      <c r="O31" s="255" t="str">
        <v>GBP3L6L24Y=ICAP</v>
      </c>
      <c r="P31" s="392" t="s">
        <v>222</v>
      </c>
      <c r="Q31" s="392" t="s">
        <v>222</v>
      </c>
      <c r="R31" s="141" t="e">
        <f t="shared" si="6"/>
        <v>#NUM!</v>
      </c>
      <c r="S31" s="141" t="e">
        <f t="shared" si="5"/>
        <v>#NUM!</v>
      </c>
      <c r="T31" s="164"/>
      <c r="U31" s="140" t="e">
        <v>#NUM!</v>
      </c>
      <c r="V31" s="165"/>
      <c r="W31" s="142" t="e">
        <v>#NUM!</v>
      </c>
      <c r="X31" s="190">
        <f>_xll.qlSimpleQuoteSetValue(F31,ROUND(W31/10000,6),Trigger)</f>
        <v>0</v>
      </c>
      <c r="Y31" s="168"/>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GBP3L6L25Y_Quote#0001</v>
      </c>
      <c r="G32" s="46" t="str">
        <f>_xll.ohRangeRetrieveError(F32)</f>
        <v/>
      </c>
      <c r="H32" s="108"/>
      <c r="J32" s="167"/>
      <c r="K32" s="254" t="s">
        <v>31</v>
      </c>
      <c r="L32" s="254" t="s">
        <v>186</v>
      </c>
      <c r="M32" s="254" t="s">
        <v>57</v>
      </c>
      <c r="N32" s="188" t="str">
        <f t="shared" si="4"/>
        <v>GBP3L6L25Y</v>
      </c>
      <c r="O32" s="255" t="str">
        <v>GBP3L6L25Y=ICAP</v>
      </c>
      <c r="P32" s="392">
        <v>4.5</v>
      </c>
      <c r="Q32" s="392">
        <v>7.5</v>
      </c>
      <c r="R32" s="141">
        <f t="shared" si="6"/>
        <v>6</v>
      </c>
      <c r="S32" s="141">
        <f t="shared" si="5"/>
        <v>3</v>
      </c>
      <c r="T32" s="164"/>
      <c r="U32" s="140">
        <v>7.625</v>
      </c>
      <c r="V32" s="165"/>
      <c r="W32" s="142">
        <v>6</v>
      </c>
      <c r="X32" s="190" t="e">
        <f>_xll.qlSimpleQuoteSetValue(F32,ROUND(W32/10000,6),Trigger)</f>
        <v>#N/A</v>
      </c>
      <c r="Y32" s="168"/>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GBP3L6L26Y_Quote#0001</v>
      </c>
      <c r="G33" s="46" t="str">
        <f>_xll.ohRangeRetrieveError(F33)</f>
        <v/>
      </c>
      <c r="H33" s="108"/>
      <c r="J33" s="167"/>
      <c r="K33" s="254" t="s">
        <v>30</v>
      </c>
      <c r="L33" s="254" t="s">
        <v>186</v>
      </c>
      <c r="M33" s="254" t="s">
        <v>57</v>
      </c>
      <c r="N33" s="188" t="str">
        <f t="shared" si="4"/>
        <v>GBP3L6L26Y</v>
      </c>
      <c r="O33" s="255" t="str">
        <v>GBP3L6L26Y=ICAP</v>
      </c>
      <c r="P33" s="392" t="s">
        <v>222</v>
      </c>
      <c r="Q33" s="392" t="s">
        <v>222</v>
      </c>
      <c r="R33" s="141" t="e">
        <f t="shared" si="6"/>
        <v>#NUM!</v>
      </c>
      <c r="S33" s="141" t="e">
        <f t="shared" si="5"/>
        <v>#NUM!</v>
      </c>
      <c r="T33" s="164"/>
      <c r="U33" s="140" t="e">
        <v>#NUM!</v>
      </c>
      <c r="V33" s="165"/>
      <c r="W33" s="142" t="e">
        <v>#NUM!</v>
      </c>
      <c r="X33" s="190">
        <f>_xll.qlSimpleQuoteSetValue(F33,ROUND(W33/10000,6),Trigger)</f>
        <v>0</v>
      </c>
      <c r="Y33" s="168"/>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GBP3L6L27Y_Quote#0001</v>
      </c>
      <c r="G34" s="46" t="str">
        <f>_xll.ohRangeRetrieveError(F34)</f>
        <v/>
      </c>
      <c r="H34" s="108"/>
      <c r="J34" s="167"/>
      <c r="K34" s="254" t="s">
        <v>29</v>
      </c>
      <c r="L34" s="254" t="s">
        <v>186</v>
      </c>
      <c r="M34" s="254" t="s">
        <v>57</v>
      </c>
      <c r="N34" s="188" t="str">
        <f t="shared" si="4"/>
        <v>GBP3L6L27Y</v>
      </c>
      <c r="O34" s="255" t="str">
        <v>GBP3L6L27Y=ICAP</v>
      </c>
      <c r="P34" s="392" t="s">
        <v>222</v>
      </c>
      <c r="Q34" s="392" t="s">
        <v>222</v>
      </c>
      <c r="R34" s="141" t="e">
        <f t="shared" si="6"/>
        <v>#NUM!</v>
      </c>
      <c r="S34" s="141" t="e">
        <f t="shared" si="5"/>
        <v>#NUM!</v>
      </c>
      <c r="T34" s="164"/>
      <c r="U34" s="140" t="e">
        <v>#NUM!</v>
      </c>
      <c r="V34" s="165"/>
      <c r="W34" s="142" t="e">
        <v>#NUM!</v>
      </c>
      <c r="X34" s="190">
        <f>_xll.qlSimpleQuoteSetValue(F34,ROUND(W34/10000,6),Trigger)</f>
        <v>0</v>
      </c>
      <c r="Y34" s="168"/>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GBP3L6L28Y_Quote#0001</v>
      </c>
      <c r="G35" s="46" t="str">
        <f>_xll.ohRangeRetrieveError(F35)</f>
        <v/>
      </c>
      <c r="H35" s="108"/>
      <c r="J35" s="167"/>
      <c r="K35" s="254" t="s">
        <v>28</v>
      </c>
      <c r="L35" s="254" t="s">
        <v>186</v>
      </c>
      <c r="M35" s="254" t="s">
        <v>57</v>
      </c>
      <c r="N35" s="188" t="str">
        <f t="shared" si="4"/>
        <v>GBP3L6L28Y</v>
      </c>
      <c r="O35" s="255" t="str">
        <v>GBP3L6L28Y=ICAP</v>
      </c>
      <c r="P35" s="392" t="s">
        <v>222</v>
      </c>
      <c r="Q35" s="392" t="s">
        <v>222</v>
      </c>
      <c r="R35" s="141" t="e">
        <f t="shared" si="6"/>
        <v>#NUM!</v>
      </c>
      <c r="S35" s="141" t="e">
        <f t="shared" si="5"/>
        <v>#NUM!</v>
      </c>
      <c r="T35" s="164"/>
      <c r="U35" s="140" t="e">
        <v>#NUM!</v>
      </c>
      <c r="V35" s="165"/>
      <c r="W35" s="142" t="e">
        <v>#NUM!</v>
      </c>
      <c r="X35" s="190">
        <f>_xll.qlSimpleQuoteSetValue(F35,ROUND(W35/10000,6),Trigger)</f>
        <v>0</v>
      </c>
      <c r="Y35" s="168"/>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GBP3L6L29Y_Quote#0001</v>
      </c>
      <c r="G36" s="46" t="str">
        <f>_xll.ohRangeRetrieveError(F36)</f>
        <v/>
      </c>
      <c r="H36" s="108"/>
      <c r="J36" s="167"/>
      <c r="K36" s="254" t="s">
        <v>27</v>
      </c>
      <c r="L36" s="254" t="s">
        <v>186</v>
      </c>
      <c r="M36" s="254" t="s">
        <v>57</v>
      </c>
      <c r="N36" s="188" t="str">
        <f t="shared" si="4"/>
        <v>GBP3L6L29Y</v>
      </c>
      <c r="O36" s="255" t="str">
        <v>GBP3L6L29Y=ICAP</v>
      </c>
      <c r="P36" s="392" t="s">
        <v>222</v>
      </c>
      <c r="Q36" s="392" t="s">
        <v>222</v>
      </c>
      <c r="R36" s="141" t="e">
        <f t="shared" si="6"/>
        <v>#NUM!</v>
      </c>
      <c r="S36" s="141" t="e">
        <f t="shared" si="5"/>
        <v>#NUM!</v>
      </c>
      <c r="T36" s="164"/>
      <c r="U36" s="140" t="e">
        <v>#NUM!</v>
      </c>
      <c r="V36" s="165"/>
      <c r="W36" s="142" t="e">
        <v>#NUM!</v>
      </c>
      <c r="X36" s="190">
        <f>_xll.qlSimpleQuoteSetValue(F36,ROUND(W36/10000,6),Trigger)</f>
        <v>0</v>
      </c>
      <c r="Y36" s="168"/>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GBP3L6L30Y_Quote#0001</v>
      </c>
      <c r="G37" s="46" t="str">
        <f>_xll.ohRangeRetrieveError(F37)</f>
        <v/>
      </c>
      <c r="H37" s="108"/>
      <c r="J37" s="167"/>
      <c r="K37" s="254" t="s">
        <v>26</v>
      </c>
      <c r="L37" s="254" t="s">
        <v>186</v>
      </c>
      <c r="M37" s="254" t="s">
        <v>57</v>
      </c>
      <c r="N37" s="188" t="str">
        <f t="shared" si="4"/>
        <v>GBP3L6L30Y</v>
      </c>
      <c r="O37" s="255" t="str">
        <v>GBP3L6L30Y=ICAP</v>
      </c>
      <c r="P37" s="392">
        <v>3.6</v>
      </c>
      <c r="Q37" s="392">
        <v>6.6000000000000005</v>
      </c>
      <c r="R37" s="141">
        <f t="shared" si="6"/>
        <v>5.1000000000000005</v>
      </c>
      <c r="S37" s="141">
        <f t="shared" si="5"/>
        <v>3.0000000000000009</v>
      </c>
      <c r="T37" s="164"/>
      <c r="U37" s="140">
        <v>6.75</v>
      </c>
      <c r="V37" s="165"/>
      <c r="W37" s="142">
        <v>5.1000000000000005</v>
      </c>
      <c r="X37" s="190" t="e">
        <f>_xll.qlSimpleQuoteSetValue(F37,ROUND(W37/10000,6),Trigger)</f>
        <v>#N/A</v>
      </c>
      <c r="Y37" s="168"/>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GBP3L6L35Y_Quote#0001</v>
      </c>
      <c r="G38" s="46" t="str">
        <f>_xll.ohRangeRetrieveError(F38)</f>
        <v/>
      </c>
      <c r="H38" s="108"/>
      <c r="J38" s="167"/>
      <c r="K38" s="254" t="s">
        <v>25</v>
      </c>
      <c r="L38" s="254" t="s">
        <v>186</v>
      </c>
      <c r="M38" s="254" t="s">
        <v>57</v>
      </c>
      <c r="N38" s="188" t="str">
        <f t="shared" si="4"/>
        <v>GBP3L6L35Y</v>
      </c>
      <c r="O38" s="255" t="str">
        <v>GBP3L6L35Y=ICAP</v>
      </c>
      <c r="P38" s="392" t="s">
        <v>222</v>
      </c>
      <c r="Q38" s="392" t="s">
        <v>222</v>
      </c>
      <c r="R38" s="141" t="e">
        <f t="shared" si="6"/>
        <v>#NUM!</v>
      </c>
      <c r="S38" s="141" t="e">
        <f t="shared" si="5"/>
        <v>#NUM!</v>
      </c>
      <c r="T38" s="164"/>
      <c r="U38" s="140" t="e">
        <v>#NUM!</v>
      </c>
      <c r="V38" s="165"/>
      <c r="W38" s="142" t="e">
        <v>#NUM!</v>
      </c>
      <c r="X38" s="190">
        <f>_xll.qlSimpleQuoteSetValue(F38,ROUND(W38/10000,6),Trigger)</f>
        <v>0</v>
      </c>
      <c r="Y38" s="168"/>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GBP3L6L40Y_Quote#0001</v>
      </c>
      <c r="G39" s="46" t="str">
        <f>_xll.ohRangeRetrieveError(F39)</f>
        <v/>
      </c>
      <c r="H39" s="108"/>
      <c r="J39" s="167"/>
      <c r="K39" s="254" t="s">
        <v>24</v>
      </c>
      <c r="L39" s="254" t="s">
        <v>186</v>
      </c>
      <c r="M39" s="254" t="s">
        <v>57</v>
      </c>
      <c r="N39" s="188" t="str">
        <f t="shared" si="4"/>
        <v>GBP3L6L40Y</v>
      </c>
      <c r="O39" s="255" t="str">
        <v>GBP3L6L40Y=ICAP</v>
      </c>
      <c r="P39" s="392">
        <v>2.5</v>
      </c>
      <c r="Q39" s="392">
        <v>5.5</v>
      </c>
      <c r="R39" s="141">
        <f t="shared" si="6"/>
        <v>4</v>
      </c>
      <c r="S39" s="141">
        <f t="shared" si="5"/>
        <v>3</v>
      </c>
      <c r="T39" s="164"/>
      <c r="U39" s="140">
        <v>5.75</v>
      </c>
      <c r="V39" s="165"/>
      <c r="W39" s="142">
        <v>4</v>
      </c>
      <c r="X39" s="190" t="e">
        <f>_xll.qlSimpleQuoteSetValue(F39,ROUND(W39/10000,6),Trigger)</f>
        <v>#N/A</v>
      </c>
      <c r="Y39" s="168"/>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GBP3L6L50Y_Quote#0001</v>
      </c>
      <c r="G40" s="46" t="str">
        <f>_xll.ohRangeRetrieveError(F40)</f>
        <v/>
      </c>
      <c r="H40" s="108"/>
      <c r="J40" s="167"/>
      <c r="K40" s="254" t="s">
        <v>23</v>
      </c>
      <c r="L40" s="254" t="s">
        <v>186</v>
      </c>
      <c r="M40" s="254" t="s">
        <v>57</v>
      </c>
      <c r="N40" s="188" t="str">
        <f t="shared" si="4"/>
        <v>GBP3L6L50Y</v>
      </c>
      <c r="O40" s="255" t="str">
        <v>GBP3L6L50Y=ICAP</v>
      </c>
      <c r="P40" s="392">
        <v>1.4000000000000001</v>
      </c>
      <c r="Q40" s="392">
        <v>5.4</v>
      </c>
      <c r="R40" s="141">
        <f t="shared" si="6"/>
        <v>3.4000000000000004</v>
      </c>
      <c r="S40" s="141">
        <f t="shared" si="5"/>
        <v>4</v>
      </c>
      <c r="T40" s="164"/>
      <c r="U40" s="140">
        <v>5.125</v>
      </c>
      <c r="V40" s="165"/>
      <c r="W40" s="142">
        <v>3.4000000000000004</v>
      </c>
      <c r="X40" s="190" t="e">
        <f>_xll.qlSimpleQuoteSetValue(F40,ROUND(W40/10000,6),Trigger)</f>
        <v>#N/A</v>
      </c>
      <c r="Y40" s="168"/>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GBP3L6L60Y_Quote#0001</v>
      </c>
      <c r="G41" s="48" t="str">
        <f>_xll.ohRangeRetrieveError(F41)</f>
        <v/>
      </c>
      <c r="H41" s="108"/>
      <c r="J41" s="167"/>
      <c r="K41" s="254" t="s">
        <v>22</v>
      </c>
      <c r="L41" s="254" t="s">
        <v>186</v>
      </c>
      <c r="M41" s="254" t="s">
        <v>57</v>
      </c>
      <c r="N41" s="188" t="str">
        <f t="shared" si="4"/>
        <v>GBP3L6L60Y</v>
      </c>
      <c r="O41" s="255" t="str">
        <v>GBP3L6L60Y=ICAP</v>
      </c>
      <c r="P41" s="392">
        <v>0.8</v>
      </c>
      <c r="Q41" s="392">
        <v>5.8</v>
      </c>
      <c r="R41" s="141">
        <f t="shared" si="6"/>
        <v>3.3</v>
      </c>
      <c r="S41" s="143">
        <f t="shared" si="5"/>
        <v>5</v>
      </c>
      <c r="T41" s="164"/>
      <c r="U41" s="140">
        <v>4.75</v>
      </c>
      <c r="V41" s="165"/>
      <c r="W41" s="142">
        <v>3.3</v>
      </c>
      <c r="X41" s="190" t="e">
        <f>_xll.qlSimpleQuoteSetValue(F41,ROUND(W41/10000,6),Trigger)</f>
        <v>#N/A</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O4" sqref="O4"/>
    </sheetView>
  </sheetViews>
  <sheetFormatPr defaultColWidth="9.125" defaultRowHeight="11.25" customHeight="1" outlineLevelCol="1" x14ac:dyDescent="0.2"/>
  <cols>
    <col min="1" max="1" width="2.75" style="2" hidden="1" customWidth="1" outlineLevel="1"/>
    <col min="2" max="2" width="6" style="2" hidden="1" customWidth="1" outlineLevel="1"/>
    <col min="3" max="4" width="4" style="2" hidden="1" customWidth="1" outlineLevel="1"/>
    <col min="5" max="5" width="19.25" style="2" hidden="1" customWidth="1" outlineLevel="1"/>
    <col min="6" max="7" width="25.75" style="2" hidden="1" customWidth="1" outlineLevel="1"/>
    <col min="8" max="8" width="2.75" style="2" hidden="1" customWidth="1" outlineLevel="1"/>
    <col min="9" max="9" width="2.75" style="2" customWidth="1" collapsed="1"/>
    <col min="10" max="10" width="2.75" style="2" customWidth="1"/>
    <col min="11" max="13" width="4.25" style="2" customWidth="1"/>
    <col min="14" max="14" width="14.75" style="2" customWidth="1"/>
    <col min="15" max="15" width="18.75" style="2" customWidth="1"/>
    <col min="16" max="19" width="10.75" style="2" customWidth="1"/>
    <col min="20" max="20" width="2.75" style="2" customWidth="1"/>
    <col min="21" max="21" width="10.75" style="2" customWidth="1"/>
    <col min="22" max="22" width="2.75" style="2" customWidth="1"/>
    <col min="23" max="24" width="10.75" style="2" customWidth="1"/>
    <col min="25" max="26" width="2.75" style="2" customWidth="1"/>
    <col min="27" max="16384" width="9.125" style="2"/>
  </cols>
  <sheetData>
    <row r="1" spans="1:25" ht="11.25" customHeight="1" x14ac:dyDescent="0.2">
      <c r="A1" s="74"/>
      <c r="B1" s="40"/>
      <c r="C1" s="40"/>
      <c r="D1" s="40"/>
      <c r="E1" s="40"/>
      <c r="F1" s="40"/>
      <c r="G1" s="40"/>
      <c r="H1" s="73"/>
      <c r="J1" s="195" t="s">
        <v>164</v>
      </c>
      <c r="K1" s="166"/>
      <c r="L1" s="166"/>
      <c r="M1" s="166"/>
      <c r="N1" s="166"/>
      <c r="O1" s="166"/>
      <c r="P1" s="166"/>
      <c r="Q1" s="166"/>
      <c r="R1" s="166"/>
      <c r="S1" s="166"/>
      <c r="T1" s="166"/>
      <c r="U1" s="166"/>
      <c r="V1" s="166"/>
      <c r="W1" s="166"/>
      <c r="X1" s="166"/>
      <c r="Y1" s="203"/>
    </row>
    <row r="2" spans="1:25" ht="11.25" customHeight="1" x14ac:dyDescent="0.2">
      <c r="A2" s="40"/>
      <c r="B2" s="40"/>
      <c r="C2" s="40"/>
      <c r="D2" s="40"/>
      <c r="E2" s="40"/>
      <c r="F2" s="40"/>
      <c r="G2" s="40"/>
      <c r="H2" s="73"/>
      <c r="J2" s="204"/>
      <c r="K2" s="162"/>
      <c r="L2" s="165"/>
      <c r="M2" s="165"/>
      <c r="N2" s="165"/>
      <c r="O2" s="249" t="str">
        <f>VLOOKUP(J1,AreaTable,2,FALSE)</f>
        <v>ICAP</v>
      </c>
      <c r="P2" s="165"/>
      <c r="Q2" s="397" t="s">
        <v>221</v>
      </c>
      <c r="R2" s="17" t="b">
        <f t="array" ref="R2">AND(_xll.ohFilter($Q$5:$Q$41,ISNUMBER($Q$5:$Q$41))=0)</f>
        <v>0</v>
      </c>
      <c r="S2" s="165"/>
      <c r="T2" s="165"/>
      <c r="U2" s="165"/>
      <c r="V2" s="165"/>
      <c r="W2" s="165"/>
      <c r="X2" s="184">
        <f>_xll.ohTrigger(X5:X41)</f>
        <v>6</v>
      </c>
      <c r="Y2" s="205"/>
    </row>
    <row r="3" spans="1:25"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row>
    <row r="4" spans="1:25" s="316" customFormat="1" ht="21.1" customHeight="1" x14ac:dyDescent="0.25">
      <c r="A4" s="313"/>
      <c r="B4" s="200" t="s">
        <v>20</v>
      </c>
      <c r="C4" s="200"/>
      <c r="D4" s="200"/>
      <c r="E4" s="180" t="s">
        <v>140</v>
      </c>
      <c r="F4" s="180" t="s">
        <v>156</v>
      </c>
      <c r="G4" s="202" t="s">
        <v>155</v>
      </c>
      <c r="H4" s="315"/>
      <c r="J4" s="313"/>
      <c r="K4" s="200"/>
      <c r="L4" s="202"/>
      <c r="M4" s="202"/>
      <c r="N4" s="202" t="s">
        <v>124</v>
      </c>
      <c r="O4" s="51" t="str">
        <f>_xll.RData(O5:O41,P4:Q4,,ReutersRtMode,,P5)</f>
        <v>Updated at 14:48:52</v>
      </c>
      <c r="P4" s="202" t="s">
        <v>99</v>
      </c>
      <c r="Q4" s="202" t="s">
        <v>78</v>
      </c>
      <c r="R4" s="312" t="s">
        <v>166</v>
      </c>
      <c r="S4" s="312" t="s">
        <v>153</v>
      </c>
      <c r="T4" s="317"/>
      <c r="U4" s="202" t="s">
        <v>96</v>
      </c>
      <c r="V4" s="314"/>
      <c r="W4" s="200" t="s">
        <v>95</v>
      </c>
      <c r="X4" s="202" t="s">
        <v>94</v>
      </c>
      <c r="Y4" s="315"/>
    </row>
    <row r="5" spans="1:25"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GBP6L12L1Y_Quote#0001</v>
      </c>
      <c r="G5" s="46" t="str">
        <f>_xll.ohRangeRetrieveError(F5)</f>
        <v/>
      </c>
      <c r="H5" s="108"/>
      <c r="J5" s="139"/>
      <c r="K5" s="254" t="s">
        <v>5</v>
      </c>
      <c r="L5" s="254" t="s">
        <v>57</v>
      </c>
      <c r="M5" s="254" t="s">
        <v>190</v>
      </c>
      <c r="N5" s="188" t="str">
        <f t="shared" ref="N5:N41" si="4">Currency&amp;$L5&amp;$M5&amp;$K5</f>
        <v>GBP6L12L1Y</v>
      </c>
      <c r="O5" s="255" t="str">
        <f t="array" ref="O5:O41">Instruments&amp;"="&amp;VLOOKUP(Contributor,ContributorTable,2,FALSE)</f>
        <v>GBP6L12L1Y=ICAP</v>
      </c>
      <c r="P5" s="392">
        <v>22.3</v>
      </c>
      <c r="Q5" s="392">
        <v>34.300000000000004</v>
      </c>
      <c r="R5" s="141">
        <f>IF($R$2,IF(ISNUMBER(P5),P5,#NUM!), IFERROR(AVERAGE(P5:Q5),#NUM!))</f>
        <v>28.300000000000004</v>
      </c>
      <c r="S5" s="141">
        <f t="shared" ref="S5:S41" si="5">(R5-P5)*2</f>
        <v>12.000000000000007</v>
      </c>
      <c r="T5" s="164"/>
      <c r="U5" s="140">
        <v>24.5</v>
      </c>
      <c r="V5" s="165"/>
      <c r="W5" s="142">
        <f t="array" ref="W5:W41">QuoteLive</f>
        <v>28.300000000000004</v>
      </c>
      <c r="X5" s="190" t="e">
        <f>_xll.qlSimpleQuoteSetValue(F5,ROUND(W5/10000,6),Trigger)</f>
        <v>#N/A</v>
      </c>
      <c r="Y5" s="168"/>
    </row>
    <row r="6" spans="1:25"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GBP6L12L15M_Quote#0001</v>
      </c>
      <c r="G6" s="46" t="str">
        <f>_xll.ohRangeRetrieveError(F6)</f>
        <v/>
      </c>
      <c r="H6" s="108"/>
      <c r="J6" s="139"/>
      <c r="K6" s="254" t="s">
        <v>60</v>
      </c>
      <c r="L6" s="254" t="s">
        <v>57</v>
      </c>
      <c r="M6" s="254" t="s">
        <v>190</v>
      </c>
      <c r="N6" s="188" t="str">
        <f t="shared" si="4"/>
        <v>GBP6L12L15M</v>
      </c>
      <c r="O6" s="255" t="str">
        <v>GBP6L12L15M=ICAP</v>
      </c>
      <c r="P6" s="392" t="s">
        <v>222</v>
      </c>
      <c r="Q6" s="392" t="s">
        <v>222</v>
      </c>
      <c r="R6" s="141" t="e">
        <f t="shared" ref="R6:R41" si="6">IF($R$2,IF(ISNUMBER(P6),P6,#NUM!), IFERROR(AVERAGE(P6:Q6),#NUM!))</f>
        <v>#NUM!</v>
      </c>
      <c r="S6" s="141" t="e">
        <f t="shared" si="5"/>
        <v>#NUM!</v>
      </c>
      <c r="T6" s="164"/>
      <c r="U6" s="140" t="e">
        <v>#NUM!</v>
      </c>
      <c r="V6" s="165"/>
      <c r="W6" s="142" t="e">
        <v>#NUM!</v>
      </c>
      <c r="X6" s="190">
        <f>_xll.qlSimpleQuoteSetValue(F6,ROUND(W6/10000,6),Trigger)</f>
        <v>0</v>
      </c>
      <c r="Y6" s="168"/>
    </row>
    <row r="7" spans="1:25"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GBP6L12L18M_Quote#0001</v>
      </c>
      <c r="G7" s="46" t="str">
        <f>_xll.ohRangeRetrieveError(F7)</f>
        <v/>
      </c>
      <c r="H7" s="108"/>
      <c r="J7" s="139"/>
      <c r="K7" s="254" t="s">
        <v>59</v>
      </c>
      <c r="L7" s="254" t="s">
        <v>57</v>
      </c>
      <c r="M7" s="254" t="s">
        <v>190</v>
      </c>
      <c r="N7" s="188" t="str">
        <f t="shared" si="4"/>
        <v>GBP6L12L18M</v>
      </c>
      <c r="O7" s="255" t="str">
        <v>GBP6L12L18M=ICAP</v>
      </c>
      <c r="P7" s="392" t="s">
        <v>222</v>
      </c>
      <c r="Q7" s="392" t="s">
        <v>222</v>
      </c>
      <c r="R7" s="141" t="e">
        <f t="shared" si="6"/>
        <v>#NUM!</v>
      </c>
      <c r="S7" s="141" t="e">
        <f t="shared" si="5"/>
        <v>#NUM!</v>
      </c>
      <c r="T7" s="164"/>
      <c r="U7" s="140" t="e">
        <v>#NUM!</v>
      </c>
      <c r="V7" s="165"/>
      <c r="W7" s="142" t="e">
        <v>#NUM!</v>
      </c>
      <c r="X7" s="190">
        <f>_xll.qlSimpleQuoteSetValue(F7,ROUND(W7/10000,6),Trigger)</f>
        <v>0</v>
      </c>
      <c r="Y7" s="168"/>
    </row>
    <row r="8" spans="1:25"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GBP6L12L21M_Quote#0001</v>
      </c>
      <c r="G8" s="46" t="str">
        <f>_xll.ohRangeRetrieveError(F8)</f>
        <v/>
      </c>
      <c r="H8" s="108"/>
      <c r="J8" s="139"/>
      <c r="K8" s="254" t="s">
        <v>58</v>
      </c>
      <c r="L8" s="254" t="s">
        <v>57</v>
      </c>
      <c r="M8" s="254" t="s">
        <v>190</v>
      </c>
      <c r="N8" s="188" t="str">
        <f t="shared" si="4"/>
        <v>GBP6L12L21M</v>
      </c>
      <c r="O8" s="255" t="str">
        <v>GBP6L12L21M=ICAP</v>
      </c>
      <c r="P8" s="392" t="s">
        <v>222</v>
      </c>
      <c r="Q8" s="392" t="s">
        <v>222</v>
      </c>
      <c r="R8" s="141" t="e">
        <f t="shared" si="6"/>
        <v>#NUM!</v>
      </c>
      <c r="S8" s="141" t="e">
        <f t="shared" si="5"/>
        <v>#NUM!</v>
      </c>
      <c r="T8" s="164"/>
      <c r="U8" s="140" t="e">
        <v>#NUM!</v>
      </c>
      <c r="V8" s="165"/>
      <c r="W8" s="142" t="e">
        <v>#NUM!</v>
      </c>
      <c r="X8" s="190">
        <f>_xll.qlSimpleQuoteSetValue(F8,ROUND(W8/10000,6),Trigger)</f>
        <v>0</v>
      </c>
      <c r="Y8" s="168"/>
    </row>
    <row r="9" spans="1:25"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GBP6L12L2Y_Quote#0001</v>
      </c>
      <c r="G9" s="46" t="str">
        <f>_xll.ohRangeRetrieveError(F9)</f>
        <v/>
      </c>
      <c r="H9" s="108"/>
      <c r="J9" s="167"/>
      <c r="K9" s="254" t="s">
        <v>54</v>
      </c>
      <c r="L9" s="254" t="s">
        <v>57</v>
      </c>
      <c r="M9" s="254" t="s">
        <v>190</v>
      </c>
      <c r="N9" s="188" t="str">
        <f t="shared" si="4"/>
        <v>GBP6L12L2Y</v>
      </c>
      <c r="O9" s="255" t="str">
        <v>GBP6L12L2Y=ICAP</v>
      </c>
      <c r="P9" s="392">
        <v>19</v>
      </c>
      <c r="Q9" s="392">
        <v>31</v>
      </c>
      <c r="R9" s="141">
        <f t="shared" si="6"/>
        <v>25</v>
      </c>
      <c r="S9" s="141">
        <f t="shared" si="5"/>
        <v>12</v>
      </c>
      <c r="T9" s="164"/>
      <c r="U9" s="140">
        <v>21.125</v>
      </c>
      <c r="V9" s="165"/>
      <c r="W9" s="142">
        <v>25</v>
      </c>
      <c r="X9" s="190" t="e">
        <f>_xll.qlSimpleQuoteSetValue(F9,ROUND(W9/10000,6),Trigger)</f>
        <v>#N/A</v>
      </c>
      <c r="Y9" s="168"/>
    </row>
    <row r="10" spans="1:25"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GBP6L12L3Y_Quote#0001</v>
      </c>
      <c r="G10" s="46" t="str">
        <f>_xll.ohRangeRetrieveError(F10)</f>
        <v/>
      </c>
      <c r="H10" s="108"/>
      <c r="J10" s="167"/>
      <c r="K10" s="254" t="s">
        <v>53</v>
      </c>
      <c r="L10" s="254" t="s">
        <v>57</v>
      </c>
      <c r="M10" s="254" t="s">
        <v>190</v>
      </c>
      <c r="N10" s="188" t="str">
        <f t="shared" si="4"/>
        <v>GBP6L12L3Y</v>
      </c>
      <c r="O10" s="255" t="str">
        <v>GBP6L12L3Y=ICAP</v>
      </c>
      <c r="P10" s="392">
        <v>13.5</v>
      </c>
      <c r="Q10" s="392">
        <v>25.5</v>
      </c>
      <c r="R10" s="141">
        <f t="shared" si="6"/>
        <v>19.5</v>
      </c>
      <c r="S10" s="141">
        <f t="shared" si="5"/>
        <v>12</v>
      </c>
      <c r="T10" s="164"/>
      <c r="U10" s="140">
        <v>19.25</v>
      </c>
      <c r="V10" s="165"/>
      <c r="W10" s="142">
        <v>19.5</v>
      </c>
      <c r="X10" s="190" t="e">
        <f>_xll.qlSimpleQuoteSetValue(F10,ROUND(W10/10000,6),Trigger)</f>
        <v>#N/A</v>
      </c>
      <c r="Y10" s="168"/>
    </row>
    <row r="11" spans="1:25"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GBP6L12L4Y_Quote#0001</v>
      </c>
      <c r="G11" s="46" t="str">
        <f>_xll.ohRangeRetrieveError(F11)</f>
        <v/>
      </c>
      <c r="H11" s="108"/>
      <c r="J11" s="167"/>
      <c r="K11" s="254" t="s">
        <v>52</v>
      </c>
      <c r="L11" s="254" t="s">
        <v>57</v>
      </c>
      <c r="M11" s="254" t="s">
        <v>190</v>
      </c>
      <c r="N11" s="188" t="str">
        <f t="shared" si="4"/>
        <v>GBP6L12L4Y</v>
      </c>
      <c r="O11" s="255" t="str">
        <v>GBP6L12L4Y=ICAP</v>
      </c>
      <c r="P11" s="392">
        <v>11.9</v>
      </c>
      <c r="Q11" s="392">
        <v>23.900000000000002</v>
      </c>
      <c r="R11" s="141">
        <f t="shared" si="6"/>
        <v>17.900000000000002</v>
      </c>
      <c r="S11" s="141">
        <f t="shared" si="5"/>
        <v>12.000000000000004</v>
      </c>
      <c r="T11" s="164"/>
      <c r="U11" s="140">
        <v>17.75</v>
      </c>
      <c r="V11" s="165"/>
      <c r="W11" s="142">
        <v>17.900000000000002</v>
      </c>
      <c r="X11" s="190" t="e">
        <f>_xll.qlSimpleQuoteSetValue(F11,ROUND(W11/10000,6),Trigger)</f>
        <v>#N/A</v>
      </c>
      <c r="Y11" s="168"/>
    </row>
    <row r="12" spans="1:25"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GBP6L12L5Y_Quote#0001</v>
      </c>
      <c r="G12" s="46" t="str">
        <f>_xll.ohRangeRetrieveError(F12)</f>
        <v/>
      </c>
      <c r="H12" s="108"/>
      <c r="J12" s="167"/>
      <c r="K12" s="254" t="s">
        <v>51</v>
      </c>
      <c r="L12" s="254" t="s">
        <v>57</v>
      </c>
      <c r="M12" s="254" t="s">
        <v>190</v>
      </c>
      <c r="N12" s="188" t="str">
        <f t="shared" si="4"/>
        <v>GBP6L12L5Y</v>
      </c>
      <c r="O12" s="255" t="str">
        <v>GBP6L12L5Y=ICAP</v>
      </c>
      <c r="P12" s="392">
        <v>11</v>
      </c>
      <c r="Q12" s="392">
        <v>23</v>
      </c>
      <c r="R12" s="141">
        <f t="shared" si="6"/>
        <v>17</v>
      </c>
      <c r="S12" s="141">
        <f t="shared" si="5"/>
        <v>12</v>
      </c>
      <c r="T12" s="164"/>
      <c r="U12" s="140">
        <v>16.75</v>
      </c>
      <c r="V12" s="165"/>
      <c r="W12" s="142">
        <v>17</v>
      </c>
      <c r="X12" s="190" t="e">
        <f>_xll.qlSimpleQuoteSetValue(F12,ROUND(W12/10000,6),Trigger)</f>
        <v>#N/A</v>
      </c>
      <c r="Y12" s="168"/>
    </row>
    <row r="13" spans="1:25"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GBP6L12L6Y_Quote#0001</v>
      </c>
      <c r="G13" s="46" t="str">
        <f>_xll.ohRangeRetrieveError(F13)</f>
        <v/>
      </c>
      <c r="H13" s="108"/>
      <c r="J13" s="167"/>
      <c r="K13" s="254" t="s">
        <v>50</v>
      </c>
      <c r="L13" s="254" t="s">
        <v>57</v>
      </c>
      <c r="M13" s="254" t="s">
        <v>190</v>
      </c>
      <c r="N13" s="188" t="str">
        <f t="shared" si="4"/>
        <v>GBP6L12L6Y</v>
      </c>
      <c r="O13" s="255" t="str">
        <v>GBP6L12L6Y=ICAP</v>
      </c>
      <c r="P13" s="392">
        <v>10.3</v>
      </c>
      <c r="Q13" s="392">
        <v>22.3</v>
      </c>
      <c r="R13" s="141">
        <f t="shared" si="6"/>
        <v>16.3</v>
      </c>
      <c r="S13" s="141">
        <f t="shared" si="5"/>
        <v>12</v>
      </c>
      <c r="T13" s="164"/>
      <c r="U13" s="140">
        <v>16</v>
      </c>
      <c r="V13" s="165"/>
      <c r="W13" s="142">
        <v>16.3</v>
      </c>
      <c r="X13" s="190" t="e">
        <f>_xll.qlSimpleQuoteSetValue(F13,ROUND(W13/10000,6),Trigger)</f>
        <v>#N/A</v>
      </c>
      <c r="Y13" s="168"/>
    </row>
    <row r="14" spans="1:25"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GBP6L12L7Y_Quote#0001</v>
      </c>
      <c r="G14" s="46" t="str">
        <f>_xll.ohRangeRetrieveError(F14)</f>
        <v/>
      </c>
      <c r="H14" s="108"/>
      <c r="J14" s="167"/>
      <c r="K14" s="254" t="s">
        <v>49</v>
      </c>
      <c r="L14" s="254" t="s">
        <v>57</v>
      </c>
      <c r="M14" s="254" t="s">
        <v>190</v>
      </c>
      <c r="N14" s="188" t="str">
        <f t="shared" si="4"/>
        <v>GBP6L12L7Y</v>
      </c>
      <c r="O14" s="255" t="str">
        <v>GBP6L12L7Y=ICAP</v>
      </c>
      <c r="P14" s="392">
        <v>9.7000000000000011</v>
      </c>
      <c r="Q14" s="392">
        <v>21.7</v>
      </c>
      <c r="R14" s="141">
        <f t="shared" si="6"/>
        <v>15.7</v>
      </c>
      <c r="S14" s="141">
        <f t="shared" si="5"/>
        <v>11.999999999999996</v>
      </c>
      <c r="T14" s="164"/>
      <c r="U14" s="140">
        <v>15.5</v>
      </c>
      <c r="V14" s="165"/>
      <c r="W14" s="142">
        <v>15.7</v>
      </c>
      <c r="X14" s="190" t="e">
        <f>_xll.qlSimpleQuoteSetValue(F14,ROUND(W14/10000,6),Trigger)</f>
        <v>#N/A</v>
      </c>
      <c r="Y14" s="168"/>
    </row>
    <row r="15" spans="1:25"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GBP6L12L8Y_Quote#0001</v>
      </c>
      <c r="G15" s="46" t="str">
        <f>_xll.ohRangeRetrieveError(F15)</f>
        <v/>
      </c>
      <c r="H15" s="108"/>
      <c r="J15" s="167"/>
      <c r="K15" s="254" t="s">
        <v>48</v>
      </c>
      <c r="L15" s="254" t="s">
        <v>57</v>
      </c>
      <c r="M15" s="254" t="s">
        <v>190</v>
      </c>
      <c r="N15" s="188" t="str">
        <f t="shared" si="4"/>
        <v>GBP6L12L8Y</v>
      </c>
      <c r="O15" s="255" t="str">
        <v>GBP6L12L8Y=ICAP</v>
      </c>
      <c r="P15" s="392">
        <v>9</v>
      </c>
      <c r="Q15" s="392">
        <v>21</v>
      </c>
      <c r="R15" s="141">
        <f t="shared" si="6"/>
        <v>15</v>
      </c>
      <c r="S15" s="141">
        <f t="shared" si="5"/>
        <v>12</v>
      </c>
      <c r="T15" s="164"/>
      <c r="U15" s="140">
        <v>14.875</v>
      </c>
      <c r="V15" s="165"/>
      <c r="W15" s="142">
        <v>15</v>
      </c>
      <c r="X15" s="190" t="e">
        <f>_xll.qlSimpleQuoteSetValue(F15,ROUND(W15/10000,6),Trigger)</f>
        <v>#N/A</v>
      </c>
      <c r="Y15" s="168"/>
    </row>
    <row r="16" spans="1:25"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GBP6L12L9Y_Quote#0001</v>
      </c>
      <c r="G16" s="46" t="str">
        <f>_xll.ohRangeRetrieveError(F16)</f>
        <v/>
      </c>
      <c r="H16" s="108"/>
      <c r="J16" s="167"/>
      <c r="K16" s="254" t="s">
        <v>47</v>
      </c>
      <c r="L16" s="254" t="s">
        <v>57</v>
      </c>
      <c r="M16" s="254" t="s">
        <v>190</v>
      </c>
      <c r="N16" s="188" t="str">
        <f t="shared" si="4"/>
        <v>GBP6L12L9Y</v>
      </c>
      <c r="O16" s="255" t="str">
        <v>GBP6L12L9Y=ICAP</v>
      </c>
      <c r="P16" s="392">
        <v>8.4</v>
      </c>
      <c r="Q16" s="392">
        <v>20.400000000000002</v>
      </c>
      <c r="R16" s="141">
        <f t="shared" si="6"/>
        <v>14.400000000000002</v>
      </c>
      <c r="S16" s="141">
        <f t="shared" si="5"/>
        <v>12.000000000000004</v>
      </c>
      <c r="T16" s="164"/>
      <c r="U16" s="140">
        <v>14.125</v>
      </c>
      <c r="V16" s="165"/>
      <c r="W16" s="142">
        <v>14.400000000000002</v>
      </c>
      <c r="X16" s="190" t="e">
        <f>_xll.qlSimpleQuoteSetValue(F16,ROUND(W16/10000,6),Trigger)</f>
        <v>#N/A</v>
      </c>
      <c r="Y16" s="168"/>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GBP6L12L10Y_Quote#0001</v>
      </c>
      <c r="G17" s="46" t="str">
        <f>_xll.ohRangeRetrieveError(F17)</f>
        <v/>
      </c>
      <c r="H17" s="108"/>
      <c r="J17" s="167"/>
      <c r="K17" s="254" t="s">
        <v>46</v>
      </c>
      <c r="L17" s="254" t="s">
        <v>57</v>
      </c>
      <c r="M17" s="254" t="s">
        <v>190</v>
      </c>
      <c r="N17" s="188" t="str">
        <f t="shared" si="4"/>
        <v>GBP6L12L10Y</v>
      </c>
      <c r="O17" s="255" t="str">
        <v>GBP6L12L10Y=ICAP</v>
      </c>
      <c r="P17" s="392">
        <v>7.9</v>
      </c>
      <c r="Q17" s="392">
        <v>19.900000000000002</v>
      </c>
      <c r="R17" s="141">
        <f t="shared" si="6"/>
        <v>13.900000000000002</v>
      </c>
      <c r="S17" s="141">
        <f t="shared" si="5"/>
        <v>12.000000000000004</v>
      </c>
      <c r="T17" s="164"/>
      <c r="U17" s="140">
        <v>13.5</v>
      </c>
      <c r="V17" s="165"/>
      <c r="W17" s="142">
        <v>13.900000000000002</v>
      </c>
      <c r="X17" s="190" t="e">
        <f>_xll.qlSimpleQuoteSetValue(F17,ROUND(W17/10000,6),Trigger)</f>
        <v>#N/A</v>
      </c>
      <c r="Y17" s="168"/>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GBP6L12L11Y_Quote#0001</v>
      </c>
      <c r="G18" s="46" t="str">
        <f>_xll.ohRangeRetrieveError(F18)</f>
        <v/>
      </c>
      <c r="H18" s="108"/>
      <c r="J18" s="167"/>
      <c r="K18" s="254" t="s">
        <v>45</v>
      </c>
      <c r="L18" s="254" t="s">
        <v>57</v>
      </c>
      <c r="M18" s="254" t="s">
        <v>190</v>
      </c>
      <c r="N18" s="188" t="str">
        <f t="shared" si="4"/>
        <v>GBP6L12L11Y</v>
      </c>
      <c r="O18" s="255" t="str">
        <v>GBP6L12L11Y=ICAP</v>
      </c>
      <c r="P18" s="392" t="s">
        <v>222</v>
      </c>
      <c r="Q18" s="392" t="s">
        <v>222</v>
      </c>
      <c r="R18" s="141" t="e">
        <f t="shared" si="6"/>
        <v>#NUM!</v>
      </c>
      <c r="S18" s="141" t="e">
        <f t="shared" si="5"/>
        <v>#NUM!</v>
      </c>
      <c r="T18" s="164"/>
      <c r="U18" s="140" t="e">
        <v>#NUM!</v>
      </c>
      <c r="V18" s="165"/>
      <c r="W18" s="142" t="e">
        <v>#NUM!</v>
      </c>
      <c r="X18" s="190">
        <f>_xll.qlSimpleQuoteSetValue(F18,ROUND(W18/10000,6),Trigger)</f>
        <v>0</v>
      </c>
      <c r="Y18" s="168"/>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GBP6L12L12Y_Quote#0001</v>
      </c>
      <c r="G19" s="46" t="str">
        <f>_xll.ohRangeRetrieveError(F19)</f>
        <v/>
      </c>
      <c r="H19" s="108"/>
      <c r="J19" s="167"/>
      <c r="K19" s="254" t="s">
        <v>44</v>
      </c>
      <c r="L19" s="254" t="s">
        <v>57</v>
      </c>
      <c r="M19" s="254" t="s">
        <v>190</v>
      </c>
      <c r="N19" s="188" t="str">
        <f t="shared" si="4"/>
        <v>GBP6L12L12Y</v>
      </c>
      <c r="O19" s="255" t="str">
        <v>GBP6L12L12Y=ICAP</v>
      </c>
      <c r="P19" s="392">
        <v>4.4000000000000004</v>
      </c>
      <c r="Q19" s="392">
        <v>20.400000000000002</v>
      </c>
      <c r="R19" s="141">
        <f t="shared" si="6"/>
        <v>12.400000000000002</v>
      </c>
      <c r="S19" s="141">
        <f t="shared" si="5"/>
        <v>16.000000000000004</v>
      </c>
      <c r="T19" s="164"/>
      <c r="U19" s="140">
        <v>12.25</v>
      </c>
      <c r="V19" s="165"/>
      <c r="W19" s="142">
        <v>12.400000000000002</v>
      </c>
      <c r="X19" s="190" t="e">
        <f>_xll.qlSimpleQuoteSetValue(F19,ROUND(W19/10000,6),Trigger)</f>
        <v>#N/A</v>
      </c>
      <c r="Y19" s="168"/>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GBP6L12L13Y_Quote#0001</v>
      </c>
      <c r="G20" s="46" t="str">
        <f>_xll.ohRangeRetrieveError(F20)</f>
        <v/>
      </c>
      <c r="H20" s="108"/>
      <c r="J20" s="167"/>
      <c r="K20" s="254" t="s">
        <v>43</v>
      </c>
      <c r="L20" s="254" t="s">
        <v>57</v>
      </c>
      <c r="M20" s="254" t="s">
        <v>190</v>
      </c>
      <c r="N20" s="188" t="str">
        <f t="shared" si="4"/>
        <v>GBP6L12L13Y</v>
      </c>
      <c r="O20" s="255" t="str">
        <v>GBP6L12L13Y=ICAP</v>
      </c>
      <c r="P20" s="392" t="s">
        <v>222</v>
      </c>
      <c r="Q20" s="392" t="s">
        <v>222</v>
      </c>
      <c r="R20" s="141" t="e">
        <f t="shared" si="6"/>
        <v>#NUM!</v>
      </c>
      <c r="S20" s="141" t="e">
        <f t="shared" si="5"/>
        <v>#NUM!</v>
      </c>
      <c r="T20" s="164"/>
      <c r="U20" s="140" t="e">
        <v>#NUM!</v>
      </c>
      <c r="V20" s="165"/>
      <c r="W20" s="142" t="e">
        <v>#NUM!</v>
      </c>
      <c r="X20" s="190">
        <f>_xll.qlSimpleQuoteSetValue(F20,ROUND(W20/10000,6),Trigger)</f>
        <v>0</v>
      </c>
      <c r="Y20" s="168"/>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GBP6L12L14Y_Quote#0001</v>
      </c>
      <c r="G21" s="46" t="str">
        <f>_xll.ohRangeRetrieveError(F21)</f>
        <v/>
      </c>
      <c r="H21" s="108"/>
      <c r="J21" s="167"/>
      <c r="K21" s="254" t="s">
        <v>42</v>
      </c>
      <c r="L21" s="254" t="s">
        <v>57</v>
      </c>
      <c r="M21" s="254" t="s">
        <v>190</v>
      </c>
      <c r="N21" s="188" t="str">
        <f t="shared" si="4"/>
        <v>GBP6L12L14Y</v>
      </c>
      <c r="O21" s="255" t="str">
        <v>GBP6L12L14Y=ICAP</v>
      </c>
      <c r="P21" s="392" t="s">
        <v>222</v>
      </c>
      <c r="Q21" s="392" t="s">
        <v>222</v>
      </c>
      <c r="R21" s="141" t="e">
        <f t="shared" si="6"/>
        <v>#NUM!</v>
      </c>
      <c r="S21" s="141" t="e">
        <f t="shared" si="5"/>
        <v>#NUM!</v>
      </c>
      <c r="T21" s="164"/>
      <c r="U21" s="140" t="e">
        <v>#NUM!</v>
      </c>
      <c r="V21" s="165"/>
      <c r="W21" s="142" t="e">
        <v>#NUM!</v>
      </c>
      <c r="X21" s="190">
        <f>_xll.qlSimpleQuoteSetValue(F21,ROUND(W21/10000,6),Trigger)</f>
        <v>0</v>
      </c>
      <c r="Y21" s="168"/>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GBP6L12L15Y_Quote#0001</v>
      </c>
      <c r="G22" s="46" t="str">
        <f>_xll.ohRangeRetrieveError(F22)</f>
        <v/>
      </c>
      <c r="H22" s="108"/>
      <c r="J22" s="167"/>
      <c r="K22" s="254" t="s">
        <v>41</v>
      </c>
      <c r="L22" s="254" t="s">
        <v>57</v>
      </c>
      <c r="M22" s="254" t="s">
        <v>190</v>
      </c>
      <c r="N22" s="188" t="str">
        <f t="shared" si="4"/>
        <v>GBP6L12L15Y</v>
      </c>
      <c r="O22" s="255" t="str">
        <v>GBP6L12L15Y=ICAP</v>
      </c>
      <c r="P22" s="392">
        <v>2.9</v>
      </c>
      <c r="Q22" s="392">
        <v>18.900000000000002</v>
      </c>
      <c r="R22" s="141">
        <f t="shared" si="6"/>
        <v>10.9</v>
      </c>
      <c r="S22" s="141">
        <f t="shared" si="5"/>
        <v>16</v>
      </c>
      <c r="T22" s="164"/>
      <c r="U22" s="140">
        <v>10.875</v>
      </c>
      <c r="V22" s="165"/>
      <c r="W22" s="142">
        <v>10.9</v>
      </c>
      <c r="X22" s="190" t="e">
        <f>_xll.qlSimpleQuoteSetValue(F22,ROUND(W22/10000,6),Trigger)</f>
        <v>#N/A</v>
      </c>
      <c r="Y22" s="168"/>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GBP6L12L16Y_Quote#0001</v>
      </c>
      <c r="G23" s="46" t="str">
        <f>_xll.ohRangeRetrieveError(F23)</f>
        <v/>
      </c>
      <c r="H23" s="108"/>
      <c r="J23" s="167"/>
      <c r="K23" s="254" t="s">
        <v>40</v>
      </c>
      <c r="L23" s="254" t="s">
        <v>57</v>
      </c>
      <c r="M23" s="254" t="s">
        <v>190</v>
      </c>
      <c r="N23" s="188" t="str">
        <f t="shared" si="4"/>
        <v>GBP6L12L16Y</v>
      </c>
      <c r="O23" s="255" t="str">
        <v>GBP6L12L16Y=ICAP</v>
      </c>
      <c r="P23" s="392" t="s">
        <v>222</v>
      </c>
      <c r="Q23" s="392" t="s">
        <v>222</v>
      </c>
      <c r="R23" s="141" t="e">
        <f t="shared" si="6"/>
        <v>#NUM!</v>
      </c>
      <c r="S23" s="141" t="e">
        <f t="shared" si="5"/>
        <v>#NUM!</v>
      </c>
      <c r="T23" s="164"/>
      <c r="U23" s="140" t="e">
        <v>#NUM!</v>
      </c>
      <c r="V23" s="165"/>
      <c r="W23" s="142" t="e">
        <v>#NUM!</v>
      </c>
      <c r="X23" s="190">
        <f>_xll.qlSimpleQuoteSetValue(F23,ROUND(W23/10000,6),Trigger)</f>
        <v>0</v>
      </c>
      <c r="Y23" s="168"/>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GBP6L12L17Y_Quote#0001</v>
      </c>
      <c r="G24" s="46" t="str">
        <f>_xll.ohRangeRetrieveError(F24)</f>
        <v/>
      </c>
      <c r="H24" s="108"/>
      <c r="J24" s="167"/>
      <c r="K24" s="254" t="s">
        <v>39</v>
      </c>
      <c r="L24" s="254" t="s">
        <v>57</v>
      </c>
      <c r="M24" s="254" t="s">
        <v>190</v>
      </c>
      <c r="N24" s="188" t="str">
        <f t="shared" si="4"/>
        <v>GBP6L12L17Y</v>
      </c>
      <c r="O24" s="255" t="str">
        <v>GBP6L12L17Y=ICAP</v>
      </c>
      <c r="P24" s="392" t="s">
        <v>222</v>
      </c>
      <c r="Q24" s="392" t="s">
        <v>222</v>
      </c>
      <c r="R24" s="141" t="e">
        <f t="shared" si="6"/>
        <v>#NUM!</v>
      </c>
      <c r="S24" s="141" t="e">
        <f t="shared" si="5"/>
        <v>#NUM!</v>
      </c>
      <c r="T24" s="164"/>
      <c r="U24" s="140" t="e">
        <v>#NUM!</v>
      </c>
      <c r="V24" s="165"/>
      <c r="W24" s="142" t="e">
        <v>#NUM!</v>
      </c>
      <c r="X24" s="190">
        <f>_xll.qlSimpleQuoteSetValue(F24,ROUND(W24/10000,6),Trigger)</f>
        <v>0</v>
      </c>
      <c r="Y24" s="168"/>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GBP6L12L18Y_Quote#0001</v>
      </c>
      <c r="G25" s="46" t="str">
        <f>_xll.ohRangeRetrieveError(F25)</f>
        <v/>
      </c>
      <c r="H25" s="108"/>
      <c r="J25" s="167"/>
      <c r="K25" s="254" t="s">
        <v>38</v>
      </c>
      <c r="L25" s="254" t="s">
        <v>57</v>
      </c>
      <c r="M25" s="254" t="s">
        <v>190</v>
      </c>
      <c r="N25" s="188" t="str">
        <f t="shared" si="4"/>
        <v>GBP6L12L18Y</v>
      </c>
      <c r="O25" s="255" t="str">
        <v>GBP6L12L18Y=ICAP</v>
      </c>
      <c r="P25" s="392" t="s">
        <v>222</v>
      </c>
      <c r="Q25" s="392" t="s">
        <v>222</v>
      </c>
      <c r="R25" s="141" t="e">
        <f t="shared" si="6"/>
        <v>#NUM!</v>
      </c>
      <c r="S25" s="141" t="e">
        <f t="shared" si="5"/>
        <v>#NUM!</v>
      </c>
      <c r="T25" s="164"/>
      <c r="U25" s="140" t="e">
        <v>#NUM!</v>
      </c>
      <c r="V25" s="165"/>
      <c r="W25" s="142" t="e">
        <v>#NUM!</v>
      </c>
      <c r="X25" s="190">
        <f>_xll.qlSimpleQuoteSetValue(F25,ROUND(W25/10000,6),Trigger)</f>
        <v>0</v>
      </c>
      <c r="Y25" s="168"/>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GBP6L12L19Y_Quote#0001</v>
      </c>
      <c r="G26" s="46" t="str">
        <f>_xll.ohRangeRetrieveError(F26)</f>
        <v/>
      </c>
      <c r="H26" s="108"/>
      <c r="J26" s="167"/>
      <c r="K26" s="254" t="s">
        <v>37</v>
      </c>
      <c r="L26" s="254" t="s">
        <v>57</v>
      </c>
      <c r="M26" s="254" t="s">
        <v>190</v>
      </c>
      <c r="N26" s="188" t="str">
        <f t="shared" si="4"/>
        <v>GBP6L12L19Y</v>
      </c>
      <c r="O26" s="255" t="str">
        <v>GBP6L12L19Y=ICAP</v>
      </c>
      <c r="P26" s="392" t="s">
        <v>222</v>
      </c>
      <c r="Q26" s="392" t="s">
        <v>222</v>
      </c>
      <c r="R26" s="141" t="e">
        <f t="shared" si="6"/>
        <v>#NUM!</v>
      </c>
      <c r="S26" s="141" t="e">
        <f t="shared" si="5"/>
        <v>#NUM!</v>
      </c>
      <c r="T26" s="164"/>
      <c r="U26" s="140" t="e">
        <v>#NUM!</v>
      </c>
      <c r="V26" s="165"/>
      <c r="W26" s="142" t="e">
        <v>#NUM!</v>
      </c>
      <c r="X26" s="190">
        <f>_xll.qlSimpleQuoteSetValue(F26,ROUND(W26/10000,6),Trigger)</f>
        <v>0</v>
      </c>
      <c r="Y26" s="168"/>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GBP6L12L20Y_Quote#0001</v>
      </c>
      <c r="G27" s="46" t="str">
        <f>_xll.ohRangeRetrieveError(F27)</f>
        <v/>
      </c>
      <c r="H27" s="108"/>
      <c r="J27" s="167"/>
      <c r="K27" s="254" t="s">
        <v>36</v>
      </c>
      <c r="L27" s="254" t="s">
        <v>57</v>
      </c>
      <c r="M27" s="254" t="s">
        <v>190</v>
      </c>
      <c r="N27" s="188" t="str">
        <f t="shared" si="4"/>
        <v>GBP6L12L20Y</v>
      </c>
      <c r="O27" s="255" t="str">
        <v>GBP6L12L20Y=ICAP</v>
      </c>
      <c r="P27" s="392">
        <v>1.4000000000000001</v>
      </c>
      <c r="Q27" s="392">
        <v>17.400000000000002</v>
      </c>
      <c r="R27" s="141">
        <f t="shared" si="6"/>
        <v>9.4</v>
      </c>
      <c r="S27" s="141">
        <f t="shared" si="5"/>
        <v>16</v>
      </c>
      <c r="T27" s="164"/>
      <c r="U27" s="140">
        <v>9.5</v>
      </c>
      <c r="V27" s="165"/>
      <c r="W27" s="142">
        <v>9.4</v>
      </c>
      <c r="X27" s="190" t="e">
        <f>_xll.qlSimpleQuoteSetValue(F27,ROUND(W27/10000,6),Trigger)</f>
        <v>#N/A</v>
      </c>
      <c r="Y27" s="168"/>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GBP6L12L21Y_Quote#0001</v>
      </c>
      <c r="G28" s="46" t="str">
        <f>_xll.ohRangeRetrieveError(F28)</f>
        <v/>
      </c>
      <c r="H28" s="108"/>
      <c r="J28" s="167"/>
      <c r="K28" s="254" t="s">
        <v>35</v>
      </c>
      <c r="L28" s="254" t="s">
        <v>57</v>
      </c>
      <c r="M28" s="254" t="s">
        <v>190</v>
      </c>
      <c r="N28" s="188" t="str">
        <f t="shared" si="4"/>
        <v>GBP6L12L21Y</v>
      </c>
      <c r="O28" s="255" t="str">
        <v>GBP6L12L21Y=ICAP</v>
      </c>
      <c r="P28" s="392" t="s">
        <v>222</v>
      </c>
      <c r="Q28" s="392" t="s">
        <v>222</v>
      </c>
      <c r="R28" s="141" t="e">
        <f t="shared" si="6"/>
        <v>#NUM!</v>
      </c>
      <c r="S28" s="141" t="e">
        <f t="shared" si="5"/>
        <v>#NUM!</v>
      </c>
      <c r="T28" s="164"/>
      <c r="U28" s="140" t="e">
        <v>#NUM!</v>
      </c>
      <c r="V28" s="165"/>
      <c r="W28" s="142" t="e">
        <v>#NUM!</v>
      </c>
      <c r="X28" s="190">
        <f>_xll.qlSimpleQuoteSetValue(F28,ROUND(W28/10000,6),Trigger)</f>
        <v>0</v>
      </c>
      <c r="Y28" s="168"/>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GBP6L12L22Y_Quote#0001</v>
      </c>
      <c r="G29" s="46" t="str">
        <f>_xll.ohRangeRetrieveError(F29)</f>
        <v/>
      </c>
      <c r="H29" s="108"/>
      <c r="J29" s="167"/>
      <c r="K29" s="254" t="s">
        <v>34</v>
      </c>
      <c r="L29" s="254" t="s">
        <v>57</v>
      </c>
      <c r="M29" s="254" t="s">
        <v>190</v>
      </c>
      <c r="N29" s="188" t="str">
        <f t="shared" si="4"/>
        <v>GBP6L12L22Y</v>
      </c>
      <c r="O29" s="255" t="str">
        <v>GBP6L12L22Y=ICAP</v>
      </c>
      <c r="P29" s="392" t="s">
        <v>222</v>
      </c>
      <c r="Q29" s="392" t="s">
        <v>222</v>
      </c>
      <c r="R29" s="141" t="e">
        <f t="shared" si="6"/>
        <v>#NUM!</v>
      </c>
      <c r="S29" s="141" t="e">
        <f t="shared" si="5"/>
        <v>#NUM!</v>
      </c>
      <c r="T29" s="164"/>
      <c r="U29" s="140" t="e">
        <v>#NUM!</v>
      </c>
      <c r="V29" s="165"/>
      <c r="W29" s="142" t="e">
        <v>#NUM!</v>
      </c>
      <c r="X29" s="190">
        <f>_xll.qlSimpleQuoteSetValue(F29,ROUND(W29/10000,6),Trigger)</f>
        <v>0</v>
      </c>
      <c r="Y29" s="168"/>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GBP6L12L23Y_Quote#0001</v>
      </c>
      <c r="G30" s="46" t="str">
        <f>_xll.ohRangeRetrieveError(F30)</f>
        <v/>
      </c>
      <c r="H30" s="108"/>
      <c r="J30" s="167"/>
      <c r="K30" s="254" t="s">
        <v>33</v>
      </c>
      <c r="L30" s="254" t="s">
        <v>57</v>
      </c>
      <c r="M30" s="254" t="s">
        <v>190</v>
      </c>
      <c r="N30" s="188" t="str">
        <f t="shared" si="4"/>
        <v>GBP6L12L23Y</v>
      </c>
      <c r="O30" s="255" t="str">
        <v>GBP6L12L23Y=ICAP</v>
      </c>
      <c r="P30" s="392" t="s">
        <v>222</v>
      </c>
      <c r="Q30" s="392" t="s">
        <v>222</v>
      </c>
      <c r="R30" s="141" t="e">
        <f t="shared" si="6"/>
        <v>#NUM!</v>
      </c>
      <c r="S30" s="141" t="e">
        <f t="shared" si="5"/>
        <v>#NUM!</v>
      </c>
      <c r="T30" s="164"/>
      <c r="U30" s="140" t="e">
        <v>#NUM!</v>
      </c>
      <c r="V30" s="165"/>
      <c r="W30" s="142" t="e">
        <v>#NUM!</v>
      </c>
      <c r="X30" s="190">
        <f>_xll.qlSimpleQuoteSetValue(F30,ROUND(W30/10000,6),Trigger)</f>
        <v>0</v>
      </c>
      <c r="Y30" s="168"/>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GBP6L12L24Y_Quote#0001</v>
      </c>
      <c r="G31" s="46" t="str">
        <f>_xll.ohRangeRetrieveError(F31)</f>
        <v/>
      </c>
      <c r="H31" s="108"/>
      <c r="J31" s="167"/>
      <c r="K31" s="254" t="s">
        <v>32</v>
      </c>
      <c r="L31" s="254" t="s">
        <v>57</v>
      </c>
      <c r="M31" s="254" t="s">
        <v>190</v>
      </c>
      <c r="N31" s="188" t="str">
        <f t="shared" si="4"/>
        <v>GBP6L12L24Y</v>
      </c>
      <c r="O31" s="255" t="str">
        <v>GBP6L12L24Y=ICAP</v>
      </c>
      <c r="P31" s="392" t="s">
        <v>222</v>
      </c>
      <c r="Q31" s="392" t="s">
        <v>222</v>
      </c>
      <c r="R31" s="141" t="e">
        <f t="shared" si="6"/>
        <v>#NUM!</v>
      </c>
      <c r="S31" s="141" t="e">
        <f t="shared" si="5"/>
        <v>#NUM!</v>
      </c>
      <c r="T31" s="164"/>
      <c r="U31" s="140" t="e">
        <v>#NUM!</v>
      </c>
      <c r="V31" s="165"/>
      <c r="W31" s="142" t="e">
        <v>#NUM!</v>
      </c>
      <c r="X31" s="190">
        <f>_xll.qlSimpleQuoteSetValue(F31,ROUND(W31/10000,6),Trigger)</f>
        <v>0</v>
      </c>
      <c r="Y31" s="168"/>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GBP6L12L25Y_Quote#0001</v>
      </c>
      <c r="G32" s="46" t="str">
        <f>_xll.ohRangeRetrieveError(F32)</f>
        <v/>
      </c>
      <c r="H32" s="108"/>
      <c r="J32" s="167"/>
      <c r="K32" s="254" t="s">
        <v>31</v>
      </c>
      <c r="L32" s="254" t="s">
        <v>57</v>
      </c>
      <c r="M32" s="254" t="s">
        <v>190</v>
      </c>
      <c r="N32" s="188" t="str">
        <f t="shared" si="4"/>
        <v>GBP6L12L25Y</v>
      </c>
      <c r="O32" s="255" t="str">
        <v>GBP6L12L25Y=ICAP</v>
      </c>
      <c r="P32" s="392">
        <v>0.2</v>
      </c>
      <c r="Q32" s="392">
        <v>16.2</v>
      </c>
      <c r="R32" s="141">
        <f t="shared" si="6"/>
        <v>8.1999999999999993</v>
      </c>
      <c r="S32" s="141">
        <f t="shared" si="5"/>
        <v>15.999999999999998</v>
      </c>
      <c r="T32" s="164"/>
      <c r="U32" s="140">
        <v>8.375</v>
      </c>
      <c r="V32" s="165"/>
      <c r="W32" s="142">
        <v>8.1999999999999993</v>
      </c>
      <c r="X32" s="190" t="e">
        <f>_xll.qlSimpleQuoteSetValue(F32,ROUND(W32/10000,6),Trigger)</f>
        <v>#N/A</v>
      </c>
      <c r="Y32" s="168"/>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GBP6L12L26Y_Quote#0001</v>
      </c>
      <c r="G33" s="46" t="str">
        <f>_xll.ohRangeRetrieveError(F33)</f>
        <v/>
      </c>
      <c r="H33" s="108"/>
      <c r="J33" s="167"/>
      <c r="K33" s="254" t="s">
        <v>30</v>
      </c>
      <c r="L33" s="254" t="s">
        <v>57</v>
      </c>
      <c r="M33" s="254" t="s">
        <v>190</v>
      </c>
      <c r="N33" s="188" t="str">
        <f t="shared" si="4"/>
        <v>GBP6L12L26Y</v>
      </c>
      <c r="O33" s="255" t="str">
        <v>GBP6L12L26Y=ICAP</v>
      </c>
      <c r="P33" s="392" t="s">
        <v>222</v>
      </c>
      <c r="Q33" s="392" t="s">
        <v>222</v>
      </c>
      <c r="R33" s="141" t="e">
        <f t="shared" si="6"/>
        <v>#NUM!</v>
      </c>
      <c r="S33" s="141" t="e">
        <f t="shared" si="5"/>
        <v>#NUM!</v>
      </c>
      <c r="T33" s="164"/>
      <c r="U33" s="140" t="e">
        <v>#NUM!</v>
      </c>
      <c r="V33" s="165"/>
      <c r="W33" s="142" t="e">
        <v>#NUM!</v>
      </c>
      <c r="X33" s="190">
        <f>_xll.qlSimpleQuoteSetValue(F33,ROUND(W33/10000,6),Trigger)</f>
        <v>0</v>
      </c>
      <c r="Y33" s="168"/>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GBP6L12L27Y_Quote#0001</v>
      </c>
      <c r="G34" s="46" t="str">
        <f>_xll.ohRangeRetrieveError(F34)</f>
        <v/>
      </c>
      <c r="H34" s="108"/>
      <c r="J34" s="167"/>
      <c r="K34" s="254" t="s">
        <v>29</v>
      </c>
      <c r="L34" s="254" t="s">
        <v>57</v>
      </c>
      <c r="M34" s="254" t="s">
        <v>190</v>
      </c>
      <c r="N34" s="188" t="str">
        <f t="shared" si="4"/>
        <v>GBP6L12L27Y</v>
      </c>
      <c r="O34" s="255" t="str">
        <v>GBP6L12L27Y=ICAP</v>
      </c>
      <c r="P34" s="392" t="s">
        <v>222</v>
      </c>
      <c r="Q34" s="392" t="s">
        <v>222</v>
      </c>
      <c r="R34" s="141" t="e">
        <f t="shared" si="6"/>
        <v>#NUM!</v>
      </c>
      <c r="S34" s="141" t="e">
        <f t="shared" si="5"/>
        <v>#NUM!</v>
      </c>
      <c r="T34" s="164"/>
      <c r="U34" s="140" t="e">
        <v>#NUM!</v>
      </c>
      <c r="V34" s="165"/>
      <c r="W34" s="142" t="e">
        <v>#NUM!</v>
      </c>
      <c r="X34" s="190">
        <f>_xll.qlSimpleQuoteSetValue(F34,ROUND(W34/10000,6),Trigger)</f>
        <v>0</v>
      </c>
      <c r="Y34" s="168"/>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GBP6L12L28Y_Quote#0001</v>
      </c>
      <c r="G35" s="46" t="str">
        <f>_xll.ohRangeRetrieveError(F35)</f>
        <v/>
      </c>
      <c r="H35" s="108"/>
      <c r="J35" s="167"/>
      <c r="K35" s="254" t="s">
        <v>28</v>
      </c>
      <c r="L35" s="254" t="s">
        <v>57</v>
      </c>
      <c r="M35" s="254" t="s">
        <v>190</v>
      </c>
      <c r="N35" s="188" t="str">
        <f t="shared" si="4"/>
        <v>GBP6L12L28Y</v>
      </c>
      <c r="O35" s="255" t="str">
        <v>GBP6L12L28Y=ICAP</v>
      </c>
      <c r="P35" s="392" t="s">
        <v>222</v>
      </c>
      <c r="Q35" s="392" t="s">
        <v>222</v>
      </c>
      <c r="R35" s="141" t="e">
        <f t="shared" si="6"/>
        <v>#NUM!</v>
      </c>
      <c r="S35" s="141" t="e">
        <f t="shared" si="5"/>
        <v>#NUM!</v>
      </c>
      <c r="T35" s="164"/>
      <c r="U35" s="140" t="e">
        <v>#NUM!</v>
      </c>
      <c r="V35" s="165"/>
      <c r="W35" s="142" t="e">
        <v>#NUM!</v>
      </c>
      <c r="X35" s="190">
        <f>_xll.qlSimpleQuoteSetValue(F35,ROUND(W35/10000,6),Trigger)</f>
        <v>0</v>
      </c>
      <c r="Y35" s="168"/>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GBP6L12L29Y_Quote#0001</v>
      </c>
      <c r="G36" s="46" t="str">
        <f>_xll.ohRangeRetrieveError(F36)</f>
        <v/>
      </c>
      <c r="H36" s="108"/>
      <c r="J36" s="167"/>
      <c r="K36" s="254" t="s">
        <v>27</v>
      </c>
      <c r="L36" s="254" t="s">
        <v>57</v>
      </c>
      <c r="M36" s="254" t="s">
        <v>190</v>
      </c>
      <c r="N36" s="188" t="str">
        <f t="shared" si="4"/>
        <v>GBP6L12L29Y</v>
      </c>
      <c r="O36" s="255" t="str">
        <v>GBP6L12L29Y=ICAP</v>
      </c>
      <c r="P36" s="392" t="s">
        <v>222</v>
      </c>
      <c r="Q36" s="392" t="s">
        <v>222</v>
      </c>
      <c r="R36" s="141" t="e">
        <f t="shared" si="6"/>
        <v>#NUM!</v>
      </c>
      <c r="S36" s="141" t="e">
        <f t="shared" si="5"/>
        <v>#NUM!</v>
      </c>
      <c r="T36" s="164"/>
      <c r="U36" s="140" t="e">
        <v>#NUM!</v>
      </c>
      <c r="V36" s="165"/>
      <c r="W36" s="142" t="e">
        <v>#NUM!</v>
      </c>
      <c r="X36" s="190">
        <f>_xll.qlSimpleQuoteSetValue(F36,ROUND(W36/10000,6),Trigger)</f>
        <v>0</v>
      </c>
      <c r="Y36" s="168"/>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GBP6L12L30Y_Quote#0001</v>
      </c>
      <c r="G37" s="46" t="str">
        <f>_xll.ohRangeRetrieveError(F37)</f>
        <v/>
      </c>
      <c r="H37" s="108"/>
      <c r="J37" s="167"/>
      <c r="K37" s="254" t="s">
        <v>26</v>
      </c>
      <c r="L37" s="254" t="s">
        <v>57</v>
      </c>
      <c r="M37" s="254" t="s">
        <v>190</v>
      </c>
      <c r="N37" s="188" t="str">
        <f t="shared" si="4"/>
        <v>GBP6L12L30Y</v>
      </c>
      <c r="O37" s="255" t="str">
        <v>GBP6L12L30Y=ICAP</v>
      </c>
      <c r="P37" s="392">
        <v>-0.6</v>
      </c>
      <c r="Q37" s="392">
        <v>15.4</v>
      </c>
      <c r="R37" s="141">
        <f t="shared" si="6"/>
        <v>7.4</v>
      </c>
      <c r="S37" s="141">
        <f t="shared" si="5"/>
        <v>16</v>
      </c>
      <c r="T37" s="164"/>
      <c r="U37" s="140">
        <v>7.625</v>
      </c>
      <c r="V37" s="165"/>
      <c r="W37" s="142">
        <v>7.4</v>
      </c>
      <c r="X37" s="190" t="e">
        <f>_xll.qlSimpleQuoteSetValue(F37,ROUND(W37/10000,6),Trigger)</f>
        <v>#N/A</v>
      </c>
      <c r="Y37" s="168"/>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GBP6L12L35Y_Quote#0001</v>
      </c>
      <c r="G38" s="46" t="str">
        <f>_xll.ohRangeRetrieveError(F38)</f>
        <v/>
      </c>
      <c r="H38" s="108"/>
      <c r="J38" s="167"/>
      <c r="K38" s="254" t="s">
        <v>25</v>
      </c>
      <c r="L38" s="254" t="s">
        <v>57</v>
      </c>
      <c r="M38" s="254" t="s">
        <v>190</v>
      </c>
      <c r="N38" s="188" t="str">
        <f t="shared" si="4"/>
        <v>GBP6L12L35Y</v>
      </c>
      <c r="O38" s="255" t="str">
        <v>GBP6L12L35Y=ICAP</v>
      </c>
      <c r="P38" s="392" t="s">
        <v>222</v>
      </c>
      <c r="Q38" s="392" t="s">
        <v>222</v>
      </c>
      <c r="R38" s="141" t="e">
        <f t="shared" si="6"/>
        <v>#NUM!</v>
      </c>
      <c r="S38" s="141" t="e">
        <f t="shared" si="5"/>
        <v>#NUM!</v>
      </c>
      <c r="T38" s="164"/>
      <c r="U38" s="140" t="e">
        <v>#NUM!</v>
      </c>
      <c r="V38" s="165"/>
      <c r="W38" s="142" t="e">
        <v>#NUM!</v>
      </c>
      <c r="X38" s="190">
        <f>_xll.qlSimpleQuoteSetValue(F38,ROUND(W38/10000,6),Trigger)</f>
        <v>0</v>
      </c>
      <c r="Y38" s="168"/>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GBP6L12L40Y_Quote#0001</v>
      </c>
      <c r="G39" s="46" t="str">
        <f>_xll.ohRangeRetrieveError(F39)</f>
        <v/>
      </c>
      <c r="H39" s="108"/>
      <c r="J39" s="167"/>
      <c r="K39" s="254" t="s">
        <v>24</v>
      </c>
      <c r="L39" s="254" t="s">
        <v>57</v>
      </c>
      <c r="M39" s="254" t="s">
        <v>190</v>
      </c>
      <c r="N39" s="188" t="str">
        <f t="shared" si="4"/>
        <v>GBP6L12L40Y</v>
      </c>
      <c r="O39" s="255" t="str">
        <v>GBP6L12L40Y=ICAP</v>
      </c>
      <c r="P39" s="392">
        <v>-3.6</v>
      </c>
      <c r="Q39" s="392">
        <v>16.399999999999999</v>
      </c>
      <c r="R39" s="141">
        <f t="shared" si="6"/>
        <v>6.3999999999999995</v>
      </c>
      <c r="S39" s="141">
        <f t="shared" si="5"/>
        <v>20</v>
      </c>
      <c r="T39" s="164"/>
      <c r="U39" s="140">
        <v>6.625</v>
      </c>
      <c r="V39" s="165"/>
      <c r="W39" s="142">
        <v>6.3999999999999995</v>
      </c>
      <c r="X39" s="190" t="e">
        <f>_xll.qlSimpleQuoteSetValue(F39,ROUND(W39/10000,6),Trigger)</f>
        <v>#N/A</v>
      </c>
      <c r="Y39" s="168"/>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GBP6L12L50Y_Quote#0001</v>
      </c>
      <c r="G40" s="46" t="str">
        <f>_xll.ohRangeRetrieveError(F40)</f>
        <v/>
      </c>
      <c r="H40" s="108"/>
      <c r="J40" s="167"/>
      <c r="K40" s="254" t="s">
        <v>23</v>
      </c>
      <c r="L40" s="254" t="s">
        <v>57</v>
      </c>
      <c r="M40" s="254" t="s">
        <v>190</v>
      </c>
      <c r="N40" s="188" t="str">
        <f t="shared" si="4"/>
        <v>GBP6L12L50Y</v>
      </c>
      <c r="O40" s="255" t="str">
        <v>GBP6L12L50Y=ICAP</v>
      </c>
      <c r="P40" s="392">
        <v>-4.4000000000000004</v>
      </c>
      <c r="Q40" s="392">
        <v>15.6</v>
      </c>
      <c r="R40" s="141">
        <f t="shared" si="6"/>
        <v>5.6</v>
      </c>
      <c r="S40" s="141">
        <f t="shared" si="5"/>
        <v>20</v>
      </c>
      <c r="T40" s="164"/>
      <c r="U40" s="140">
        <v>5.875</v>
      </c>
      <c r="V40" s="165"/>
      <c r="W40" s="142">
        <v>5.6</v>
      </c>
      <c r="X40" s="190" t="e">
        <f>_xll.qlSimpleQuoteSetValue(F40,ROUND(W40/10000,6),Trigger)</f>
        <v>#N/A</v>
      </c>
      <c r="Y40" s="168"/>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GBP6L12L60Y_Quote#0001</v>
      </c>
      <c r="G41" s="48" t="str">
        <f>_xll.ohRangeRetrieveError(F41)</f>
        <v/>
      </c>
      <c r="H41" s="108"/>
      <c r="J41" s="167"/>
      <c r="K41" s="254" t="s">
        <v>22</v>
      </c>
      <c r="L41" s="254" t="s">
        <v>57</v>
      </c>
      <c r="M41" s="254" t="s">
        <v>190</v>
      </c>
      <c r="N41" s="188" t="str">
        <f t="shared" si="4"/>
        <v>GBP6L12L60Y</v>
      </c>
      <c r="O41" s="255" t="str">
        <v>GBP6L12L60Y=ICAP</v>
      </c>
      <c r="P41" s="392">
        <v>-4.9000000000000004</v>
      </c>
      <c r="Q41" s="392">
        <v>15.1</v>
      </c>
      <c r="R41" s="141">
        <f t="shared" si="6"/>
        <v>5.0999999999999996</v>
      </c>
      <c r="S41" s="143">
        <f t="shared" si="5"/>
        <v>20</v>
      </c>
      <c r="T41" s="164"/>
      <c r="U41" s="140">
        <v>5.375</v>
      </c>
      <c r="V41" s="165"/>
      <c r="W41" s="142">
        <v>5.0999999999999996</v>
      </c>
      <c r="X41" s="190" t="e">
        <f>_xll.qlSimpleQuoteSetValue(F41,ROUND(W41/10000,6),Trigger)</f>
        <v>#N/A</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K4" sqref="K4"/>
    </sheetView>
  </sheetViews>
  <sheetFormatPr defaultColWidth="9.125" defaultRowHeight="11.25" customHeight="1" outlineLevelCol="1" x14ac:dyDescent="0.2"/>
  <cols>
    <col min="1" max="1" width="2.75" style="2" hidden="1" customWidth="1" outlineLevel="1"/>
    <col min="2" max="2" width="6" style="2" hidden="1" customWidth="1" outlineLevel="1"/>
    <col min="3" max="4" width="4" style="2" hidden="1" customWidth="1" outlineLevel="1"/>
    <col min="5" max="5" width="19.25" style="2" hidden="1" customWidth="1" outlineLevel="1"/>
    <col min="6" max="6" width="25.75" style="148" hidden="1" customWidth="1" outlineLevel="1"/>
    <col min="7" max="7" width="25.75" style="2" hidden="1" customWidth="1" outlineLevel="1"/>
    <col min="8" max="8" width="2.75" style="2" hidden="1" customWidth="1" outlineLevel="1"/>
    <col min="9" max="9" width="2.75" style="2" customWidth="1" collapsed="1"/>
    <col min="10" max="10" width="2.75" style="2" customWidth="1"/>
    <col min="11" max="13" width="4.25" style="2" customWidth="1"/>
    <col min="14" max="14" width="14.75" style="2" customWidth="1"/>
    <col min="15" max="15" width="18.75" style="2" customWidth="1"/>
    <col min="16" max="19" width="10.75" style="2" customWidth="1"/>
    <col min="20" max="20" width="2.75" style="2" customWidth="1"/>
    <col min="21" max="21" width="10.75" style="2" customWidth="1"/>
    <col min="22" max="22" width="2.75" style="2" customWidth="1"/>
    <col min="23" max="24" width="10.75" style="2" customWidth="1"/>
    <col min="25" max="26" width="2.75" style="2" customWidth="1"/>
    <col min="27" max="16384" width="9.125" style="2"/>
  </cols>
  <sheetData>
    <row r="1" spans="1:25" ht="11.25" customHeight="1" x14ac:dyDescent="0.2">
      <c r="A1" s="318"/>
      <c r="B1" s="70"/>
      <c r="C1" s="70"/>
      <c r="D1" s="70"/>
      <c r="E1" s="70"/>
      <c r="F1" s="307"/>
      <c r="G1" s="70"/>
      <c r="H1" s="71"/>
      <c r="J1" s="195" t="s">
        <v>159</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5"/>
      <c r="L2" s="165"/>
      <c r="M2" s="165"/>
      <c r="N2" s="165"/>
      <c r="O2" s="249" t="str">
        <f>VLOOKUP(J1,AreaTable,2,FALSE)</f>
        <v>ICAP</v>
      </c>
      <c r="P2" s="165"/>
      <c r="Q2" s="397" t="s">
        <v>221</v>
      </c>
      <c r="R2" s="17" t="b">
        <f t="array" ref="R2">AND(_xll.ohFilter($Q$5:$Q$15,ISNUMBER($Q$5:$Q$15))=0)</f>
        <v>0</v>
      </c>
      <c r="S2" s="162"/>
      <c r="T2" s="165"/>
      <c r="U2" s="165"/>
      <c r="V2" s="165"/>
      <c r="W2" s="165"/>
      <c r="X2" s="184">
        <f>_xll.ohTrigger(X5:X15)</f>
        <v>21</v>
      </c>
      <c r="Y2" s="205"/>
    </row>
    <row r="3" spans="1:25"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row>
    <row r="4" spans="1:25" s="316" customFormat="1" ht="21.1" customHeight="1" x14ac:dyDescent="0.25">
      <c r="A4" s="313"/>
      <c r="B4" s="200"/>
      <c r="C4" s="200"/>
      <c r="D4" s="200"/>
      <c r="E4" s="180" t="s">
        <v>140</v>
      </c>
      <c r="F4" s="180" t="s">
        <v>156</v>
      </c>
      <c r="G4" s="202" t="s">
        <v>155</v>
      </c>
      <c r="H4" s="315"/>
      <c r="J4" s="313"/>
      <c r="K4" s="181"/>
      <c r="L4" s="183"/>
      <c r="M4" s="181"/>
      <c r="N4" s="181"/>
      <c r="O4" s="182" t="str">
        <f>_xll.RData(O5:O15,P4:Q4,,ReutersRtMode,,P5)</f>
        <v>Updated at 14:50:20</v>
      </c>
      <c r="P4" s="172" t="s">
        <v>99</v>
      </c>
      <c r="Q4" s="172" t="s">
        <v>78</v>
      </c>
      <c r="R4" s="173" t="s">
        <v>166</v>
      </c>
      <c r="S4" s="173" t="s">
        <v>153</v>
      </c>
      <c r="T4" s="314"/>
      <c r="U4" s="172" t="s">
        <v>96</v>
      </c>
      <c r="V4" s="314"/>
      <c r="W4" s="181" t="s">
        <v>95</v>
      </c>
      <c r="X4" s="181" t="s">
        <v>94</v>
      </c>
      <c r="Y4" s="315"/>
    </row>
    <row r="5" spans="1:25" ht="11.25" customHeight="1" x14ac:dyDescent="0.2">
      <c r="A5" s="167"/>
      <c r="B5" s="126" t="str">
        <f t="array" ref="B5:D15">K5:M15</f>
        <v>2M</v>
      </c>
      <c r="C5" s="234" t="str">
        <v>AM</v>
      </c>
      <c r="D5" s="235" t="str">
        <v>1L</v>
      </c>
      <c r="E5" s="236" t="str">
        <f t="shared" ref="E5:E15" si="0">Currency&amp;$C5&amp;$D5&amp;$B5&amp;QuoteSuffix</f>
        <v>GBPAM1L2M_Quote</v>
      </c>
      <c r="F5" s="236" t="str">
        <f>_xll.qlSimpleQuote(Currency&amp;$C5&amp;$D5&amp;$B5&amp;QuoteSuffix,,RateTickValue,Permanent,Trigger,ObjectOverwrite)</f>
        <v>GBPAM1L2M_Quote#0003</v>
      </c>
      <c r="G5" s="237" t="str">
        <f>_xll.ohRangeRetrieveError(F5)</f>
        <v/>
      </c>
      <c r="H5" s="205"/>
      <c r="J5" s="167"/>
      <c r="K5" s="254" t="s">
        <v>15</v>
      </c>
      <c r="L5" s="254" t="s">
        <v>191</v>
      </c>
      <c r="M5" s="254" t="s">
        <v>189</v>
      </c>
      <c r="N5" s="255" t="str">
        <f t="shared" ref="N5:N15" si="1">Currency&amp;$L5&amp;$M5&amp;$K5</f>
        <v>GBPAM1L2M</v>
      </c>
      <c r="O5" s="255" t="str">
        <f t="array" ref="O5:O15">Instruments&amp;"="&amp;VLOOKUP(Contributor,ContributorTable,2,FALSE)</f>
        <v>GBPAM1L2M=ICAP</v>
      </c>
      <c r="P5" s="384">
        <v>0.21500000000000002</v>
      </c>
      <c r="Q5" s="384">
        <v>0.315</v>
      </c>
      <c r="R5" s="222">
        <f>IF($R$2,IF(ISNUMBER(P5),P5,#NUM!), IFERROR(AVERAGE(P5:Q5),#NUM!))</f>
        <v>0.26500000000000001</v>
      </c>
      <c r="S5" s="222">
        <f>(R5-P5)*2</f>
        <v>9.9999999999999978E-2</v>
      </c>
      <c r="T5" s="253"/>
      <c r="U5" s="129">
        <v>0.51374999999999993</v>
      </c>
      <c r="V5" s="253"/>
      <c r="W5" s="222">
        <f t="array" ref="W5:W15">QuoteLive</f>
        <v>0.26500000000000001</v>
      </c>
      <c r="X5" s="258">
        <f>_xll.qlSimpleQuoteSetValue(F5,W5/100,Trigger)</f>
        <v>0</v>
      </c>
      <c r="Y5" s="168"/>
    </row>
    <row r="6" spans="1:25" ht="11.25" customHeight="1" x14ac:dyDescent="0.2">
      <c r="A6" s="167"/>
      <c r="B6" s="127" t="str">
        <v>3M</v>
      </c>
      <c r="C6" s="239" t="str">
        <v>AM</v>
      </c>
      <c r="D6" s="240" t="str">
        <v>1L</v>
      </c>
      <c r="E6" s="241" t="str">
        <f t="shared" si="0"/>
        <v>GBPAM1L3M_Quote</v>
      </c>
      <c r="F6" s="241" t="str">
        <f>_xll.qlSimpleQuote(Currency&amp;$C6&amp;$D6&amp;$B6&amp;QuoteSuffix,,RateTickValue,Permanent,Trigger,ObjectOverwrite)</f>
        <v>GBPAM1L3M_Quote#0003</v>
      </c>
      <c r="G6" s="242" t="str">
        <f>_xll.ohRangeRetrieveError(F6)</f>
        <v/>
      </c>
      <c r="H6" s="205"/>
      <c r="J6" s="167"/>
      <c r="K6" s="254" t="s">
        <v>14</v>
      </c>
      <c r="L6" s="254" t="s">
        <v>191</v>
      </c>
      <c r="M6" s="254" t="s">
        <v>189</v>
      </c>
      <c r="N6" s="255" t="str">
        <f t="shared" si="1"/>
        <v>GBPAM1L3M</v>
      </c>
      <c r="O6" s="255" t="str">
        <v>GBPAM1L3M=ICAP</v>
      </c>
      <c r="P6" s="384">
        <v>0.20900000000000002</v>
      </c>
      <c r="Q6" s="384">
        <v>0.30900000000000005</v>
      </c>
      <c r="R6" s="222">
        <f t="shared" ref="R6:R15" si="2">IF($R$2,IF(ISNUMBER(P6),P6,#NUM!), IFERROR(AVERAGE(P6:Q6),#NUM!))</f>
        <v>0.25900000000000001</v>
      </c>
      <c r="S6" s="222">
        <f t="shared" ref="S6:S15" si="3">(R6-P6)*2</f>
        <v>9.9999999999999978E-2</v>
      </c>
      <c r="T6" s="253"/>
      <c r="U6" s="129">
        <v>0.51749999999999996</v>
      </c>
      <c r="V6" s="253"/>
      <c r="W6" s="222">
        <v>0.25900000000000001</v>
      </c>
      <c r="X6" s="258">
        <f>_xll.qlSimpleQuoteSetValue(F6,W6/100,Trigger)</f>
        <v>0</v>
      </c>
      <c r="Y6" s="168"/>
    </row>
    <row r="7" spans="1:25" ht="11.25" customHeight="1" x14ac:dyDescent="0.2">
      <c r="A7" s="167"/>
      <c r="B7" s="127" t="str">
        <v>4M</v>
      </c>
      <c r="C7" s="239" t="str">
        <v>AM</v>
      </c>
      <c r="D7" s="240" t="str">
        <v>1L</v>
      </c>
      <c r="E7" s="241" t="str">
        <f t="shared" si="0"/>
        <v>GBPAM1L4M_Quote</v>
      </c>
      <c r="F7" s="241" t="str">
        <f>_xll.qlSimpleQuote(Currency&amp;$C7&amp;$D7&amp;$B7&amp;QuoteSuffix,,RateTickValue,Permanent,Trigger,ObjectOverwrite)</f>
        <v>GBPAM1L4M_Quote#0005</v>
      </c>
      <c r="G7" s="242" t="str">
        <f>_xll.ohRangeRetrieveError(F7)</f>
        <v/>
      </c>
      <c r="H7" s="205"/>
      <c r="J7" s="167"/>
      <c r="K7" s="254" t="s">
        <v>13</v>
      </c>
      <c r="L7" s="254" t="s">
        <v>191</v>
      </c>
      <c r="M7" s="254" t="s">
        <v>189</v>
      </c>
      <c r="N7" s="255" t="str">
        <f t="shared" si="1"/>
        <v>GBPAM1L4M</v>
      </c>
      <c r="O7" s="255" t="str">
        <v>GBPAM1L4M=ICAP</v>
      </c>
      <c r="P7" s="384">
        <v>0.192</v>
      </c>
      <c r="Q7" s="384">
        <v>0.29200000000000004</v>
      </c>
      <c r="R7" s="222">
        <f t="shared" si="2"/>
        <v>0.24200000000000002</v>
      </c>
      <c r="S7" s="222">
        <f t="shared" si="3"/>
        <v>0.10000000000000003</v>
      </c>
      <c r="T7" s="253"/>
      <c r="U7" s="129">
        <v>0.52</v>
      </c>
      <c r="V7" s="253"/>
      <c r="W7" s="222">
        <v>0.24200000000000002</v>
      </c>
      <c r="X7" s="258">
        <f>_xll.qlSimpleQuoteSetValue(F7,W7/100,Trigger)</f>
        <v>0</v>
      </c>
      <c r="Y7" s="168"/>
    </row>
    <row r="8" spans="1:25" ht="11.25" customHeight="1" x14ac:dyDescent="0.2">
      <c r="A8" s="167"/>
      <c r="B8" s="127" t="str">
        <v>5M</v>
      </c>
      <c r="C8" s="239" t="str">
        <v>AM</v>
      </c>
      <c r="D8" s="240" t="str">
        <v>1L</v>
      </c>
      <c r="E8" s="241" t="str">
        <f t="shared" si="0"/>
        <v>GBPAM1L5M_Quote</v>
      </c>
      <c r="F8" s="241" t="str">
        <f>_xll.qlSimpleQuote(Currency&amp;$C8&amp;$D8&amp;$B8&amp;QuoteSuffix,,RateTickValue,Permanent,Trigger,ObjectOverwrite)</f>
        <v>GBPAM1L5M_Quote#0003</v>
      </c>
      <c r="G8" s="242" t="str">
        <f>_xll.ohRangeRetrieveError(F8)</f>
        <v/>
      </c>
      <c r="H8" s="205"/>
      <c r="J8" s="167"/>
      <c r="K8" s="254" t="s">
        <v>12</v>
      </c>
      <c r="L8" s="254" t="s">
        <v>191</v>
      </c>
      <c r="M8" s="254" t="s">
        <v>189</v>
      </c>
      <c r="N8" s="255" t="str">
        <f t="shared" si="1"/>
        <v>GBPAM1L5M</v>
      </c>
      <c r="O8" s="255" t="str">
        <v>GBPAM1L5M=ICAP</v>
      </c>
      <c r="P8" s="384">
        <v>0.17500000000000002</v>
      </c>
      <c r="Q8" s="384">
        <v>0.27500000000000002</v>
      </c>
      <c r="R8" s="222">
        <f t="shared" si="2"/>
        <v>0.22500000000000003</v>
      </c>
      <c r="S8" s="222">
        <f t="shared" si="3"/>
        <v>0.10000000000000003</v>
      </c>
      <c r="T8" s="253"/>
      <c r="U8" s="129">
        <v>0.52750000000000008</v>
      </c>
      <c r="V8" s="253"/>
      <c r="W8" s="222">
        <v>0.22500000000000003</v>
      </c>
      <c r="X8" s="258">
        <f>_xll.qlSimpleQuoteSetValue(F8,W8/100,Trigger)</f>
        <v>0</v>
      </c>
      <c r="Y8" s="168"/>
    </row>
    <row r="9" spans="1:25" ht="11.25" customHeight="1" x14ac:dyDescent="0.2">
      <c r="A9" s="167"/>
      <c r="B9" s="127" t="str">
        <v>6M</v>
      </c>
      <c r="C9" s="239" t="str">
        <v>AM</v>
      </c>
      <c r="D9" s="240" t="str">
        <v>1L</v>
      </c>
      <c r="E9" s="241" t="str">
        <f t="shared" si="0"/>
        <v>GBPAM1L6M_Quote</v>
      </c>
      <c r="F9" s="241" t="str">
        <f>_xll.qlSimpleQuote(Currency&amp;$C9&amp;$D9&amp;$B9&amp;QuoteSuffix,,RateTickValue,Permanent,Trigger,ObjectOverwrite)</f>
        <v>GBPAM1L6M_Quote#0003</v>
      </c>
      <c r="G9" s="242" t="str">
        <f>_xll.ohRangeRetrieveError(F9)</f>
        <v/>
      </c>
      <c r="H9" s="205"/>
      <c r="J9" s="167"/>
      <c r="K9" s="254" t="s">
        <v>11</v>
      </c>
      <c r="L9" s="254" t="s">
        <v>191</v>
      </c>
      <c r="M9" s="254" t="s">
        <v>189</v>
      </c>
      <c r="N9" s="255" t="str">
        <f t="shared" si="1"/>
        <v>GBPAM1L6M</v>
      </c>
      <c r="O9" s="255" t="str">
        <v>GBPAM1L6M=ICAP</v>
      </c>
      <c r="P9" s="384">
        <v>0.16500000000000001</v>
      </c>
      <c r="Q9" s="384">
        <v>0.26500000000000001</v>
      </c>
      <c r="R9" s="222">
        <f t="shared" si="2"/>
        <v>0.21500000000000002</v>
      </c>
      <c r="S9" s="222">
        <f t="shared" si="3"/>
        <v>0.10000000000000003</v>
      </c>
      <c r="T9" s="253"/>
      <c r="U9" s="129">
        <v>0.53499999999999992</v>
      </c>
      <c r="V9" s="253"/>
      <c r="W9" s="222">
        <v>0.21500000000000002</v>
      </c>
      <c r="X9" s="258">
        <f>_xll.qlSimpleQuoteSetValue(F9,W9/100,Trigger)</f>
        <v>0</v>
      </c>
      <c r="Y9" s="168"/>
    </row>
    <row r="10" spans="1:25" ht="11.25" customHeight="1" x14ac:dyDescent="0.2">
      <c r="A10" s="167"/>
      <c r="B10" s="127" t="str">
        <v>7M</v>
      </c>
      <c r="C10" s="239" t="str">
        <v>AM</v>
      </c>
      <c r="D10" s="240" t="str">
        <v>1L</v>
      </c>
      <c r="E10" s="241" t="str">
        <f t="shared" si="0"/>
        <v>GBPAM1L7M_Quote</v>
      </c>
      <c r="F10" s="241" t="str">
        <f>_xll.qlSimpleQuote(Currency&amp;$C10&amp;$D10&amp;$B10&amp;QuoteSuffix,,RateTickValue,Permanent,Trigger,ObjectOverwrite)</f>
        <v>GBPAM1L7M_Quote#0003</v>
      </c>
      <c r="G10" s="242" t="str">
        <f>_xll.ohRangeRetrieveError(F10)</f>
        <v/>
      </c>
      <c r="H10" s="205"/>
      <c r="J10" s="167"/>
      <c r="K10" s="254" t="s">
        <v>10</v>
      </c>
      <c r="L10" s="254" t="s">
        <v>191</v>
      </c>
      <c r="M10" s="254" t="s">
        <v>189</v>
      </c>
      <c r="N10" s="255" t="str">
        <f t="shared" si="1"/>
        <v>GBPAM1L7M</v>
      </c>
      <c r="O10" s="255" t="str">
        <v>GBPAM1L7M=ICAP</v>
      </c>
      <c r="P10" s="384">
        <v>0.157</v>
      </c>
      <c r="Q10" s="384">
        <v>0.25700000000000001</v>
      </c>
      <c r="R10" s="222">
        <f t="shared" si="2"/>
        <v>0.20700000000000002</v>
      </c>
      <c r="S10" s="222">
        <f t="shared" si="3"/>
        <v>0.10000000000000003</v>
      </c>
      <c r="T10" s="253"/>
      <c r="U10" s="129">
        <v>0.54249999999999998</v>
      </c>
      <c r="V10" s="253"/>
      <c r="W10" s="222">
        <v>0.20700000000000002</v>
      </c>
      <c r="X10" s="258">
        <f>_xll.qlSimpleQuoteSetValue(F10,W10/100,Trigger)</f>
        <v>0</v>
      </c>
      <c r="Y10" s="168"/>
    </row>
    <row r="11" spans="1:25" ht="11.25" customHeight="1" x14ac:dyDescent="0.2">
      <c r="A11" s="167"/>
      <c r="B11" s="127" t="str">
        <v>8M</v>
      </c>
      <c r="C11" s="239" t="str">
        <v>AM</v>
      </c>
      <c r="D11" s="240" t="str">
        <v>1L</v>
      </c>
      <c r="E11" s="241" t="str">
        <f t="shared" si="0"/>
        <v>GBPAM1L8M_Quote</v>
      </c>
      <c r="F11" s="241" t="str">
        <f>_xll.qlSimpleQuote(Currency&amp;$C11&amp;$D11&amp;$B11&amp;QuoteSuffix,,RateTickValue,Permanent,Trigger,ObjectOverwrite)</f>
        <v>GBPAM1L8M_Quote#0003</v>
      </c>
      <c r="G11" s="242" t="str">
        <f>_xll.ohRangeRetrieveError(F11)</f>
        <v/>
      </c>
      <c r="H11" s="205"/>
      <c r="J11" s="167"/>
      <c r="K11" s="254" t="s">
        <v>9</v>
      </c>
      <c r="L11" s="254" t="s">
        <v>191</v>
      </c>
      <c r="M11" s="254" t="s">
        <v>189</v>
      </c>
      <c r="N11" s="255" t="str">
        <f t="shared" si="1"/>
        <v>GBPAM1L8M</v>
      </c>
      <c r="O11" s="255" t="str">
        <v>GBPAM1L8M=ICAP</v>
      </c>
      <c r="P11" s="384">
        <v>0.15000000000000002</v>
      </c>
      <c r="Q11" s="384">
        <v>0.25</v>
      </c>
      <c r="R11" s="222">
        <f t="shared" si="2"/>
        <v>0.2</v>
      </c>
      <c r="S11" s="222">
        <f t="shared" si="3"/>
        <v>9.9999999999999978E-2</v>
      </c>
      <c r="T11" s="253"/>
      <c r="U11" s="129">
        <v>0.54874999999999996</v>
      </c>
      <c r="V11" s="253"/>
      <c r="W11" s="222">
        <v>0.2</v>
      </c>
      <c r="X11" s="258">
        <f>_xll.qlSimpleQuoteSetValue(F11,W11/100,Trigger)</f>
        <v>0</v>
      </c>
      <c r="Y11" s="168"/>
    </row>
    <row r="12" spans="1:25" ht="11.25" customHeight="1" x14ac:dyDescent="0.2">
      <c r="A12" s="167"/>
      <c r="B12" s="127" t="str">
        <v>9M</v>
      </c>
      <c r="C12" s="239" t="str">
        <v>AM</v>
      </c>
      <c r="D12" s="240" t="str">
        <v>1L</v>
      </c>
      <c r="E12" s="241" t="str">
        <f t="shared" si="0"/>
        <v>GBPAM1L9M_Quote</v>
      </c>
      <c r="F12" s="241" t="str">
        <f>_xll.qlSimpleQuote(Currency&amp;$C12&amp;$D12&amp;$B12&amp;QuoteSuffix,,RateTickValue,Permanent,Trigger,ObjectOverwrite)</f>
        <v>GBPAM1L9M_Quote#0003</v>
      </c>
      <c r="G12" s="242" t="str">
        <f>_xll.ohRangeRetrieveError(F12)</f>
        <v/>
      </c>
      <c r="H12" s="205"/>
      <c r="J12" s="167"/>
      <c r="K12" s="254" t="s">
        <v>8</v>
      </c>
      <c r="L12" s="254" t="s">
        <v>191</v>
      </c>
      <c r="M12" s="254" t="s">
        <v>189</v>
      </c>
      <c r="N12" s="255" t="str">
        <f t="shared" si="1"/>
        <v>GBPAM1L9M</v>
      </c>
      <c r="O12" s="255" t="str">
        <v>GBPAM1L9M=ICAP</v>
      </c>
      <c r="P12" s="384">
        <v>0.14500000000000002</v>
      </c>
      <c r="Q12" s="384">
        <v>0.24500000000000002</v>
      </c>
      <c r="R12" s="222">
        <f t="shared" si="2"/>
        <v>0.19500000000000001</v>
      </c>
      <c r="S12" s="222">
        <f t="shared" si="3"/>
        <v>9.9999999999999978E-2</v>
      </c>
      <c r="T12" s="253"/>
      <c r="U12" s="129">
        <v>0.55374999999999996</v>
      </c>
      <c r="V12" s="253"/>
      <c r="W12" s="222">
        <v>0.19500000000000001</v>
      </c>
      <c r="X12" s="258">
        <f>_xll.qlSimpleQuoteSetValue(F12,W12/100,Trigger)</f>
        <v>0</v>
      </c>
      <c r="Y12" s="168"/>
    </row>
    <row r="13" spans="1:25" ht="11.25" customHeight="1" x14ac:dyDescent="0.2">
      <c r="A13" s="167"/>
      <c r="B13" s="127" t="str">
        <v>10M</v>
      </c>
      <c r="C13" s="239" t="str">
        <v>AM</v>
      </c>
      <c r="D13" s="240" t="str">
        <v>1L</v>
      </c>
      <c r="E13" s="241" t="str">
        <f t="shared" si="0"/>
        <v>GBPAM1L10M_Quote</v>
      </c>
      <c r="F13" s="241" t="str">
        <f>_xll.qlSimpleQuote(Currency&amp;$C13&amp;$D13&amp;$B13&amp;QuoteSuffix,,RateTickValue,Permanent,Trigger,ObjectOverwrite)</f>
        <v>GBPAM1L10M_Quote#0003</v>
      </c>
      <c r="G13" s="242" t="str">
        <f>_xll.ohRangeRetrieveError(F13)</f>
        <v/>
      </c>
      <c r="H13" s="205"/>
      <c r="J13" s="167"/>
      <c r="K13" s="254" t="s">
        <v>7</v>
      </c>
      <c r="L13" s="254" t="s">
        <v>191</v>
      </c>
      <c r="M13" s="254" t="s">
        <v>189</v>
      </c>
      <c r="N13" s="255" t="str">
        <f t="shared" si="1"/>
        <v>GBPAM1L10M</v>
      </c>
      <c r="O13" s="255" t="str">
        <v>GBPAM1L10M=ICAP</v>
      </c>
      <c r="P13" s="384">
        <v>0.14100000000000001</v>
      </c>
      <c r="Q13" s="384">
        <v>0.24100000000000002</v>
      </c>
      <c r="R13" s="222">
        <f t="shared" si="2"/>
        <v>0.191</v>
      </c>
      <c r="S13" s="222">
        <f t="shared" si="3"/>
        <v>9.9999999999999978E-2</v>
      </c>
      <c r="T13" s="253"/>
      <c r="U13" s="129">
        <v>0.5625</v>
      </c>
      <c r="V13" s="253"/>
      <c r="W13" s="222">
        <v>0.191</v>
      </c>
      <c r="X13" s="258">
        <f>_xll.qlSimpleQuoteSetValue(F13,W13/100,Trigger)</f>
        <v>0</v>
      </c>
      <c r="Y13" s="168"/>
    </row>
    <row r="14" spans="1:25" ht="11.25" customHeight="1" x14ac:dyDescent="0.2">
      <c r="A14" s="167"/>
      <c r="B14" s="127" t="str">
        <v>11M</v>
      </c>
      <c r="C14" s="239" t="str">
        <v>AM</v>
      </c>
      <c r="D14" s="240" t="str">
        <v>1L</v>
      </c>
      <c r="E14" s="241" t="str">
        <f t="shared" si="0"/>
        <v>GBPAM1L11M_Quote</v>
      </c>
      <c r="F14" s="241" t="str">
        <f>_xll.qlSimpleQuote(Currency&amp;$C14&amp;$D14&amp;$B14&amp;QuoteSuffix,,RateTickValue,Permanent,Trigger,ObjectOverwrite)</f>
        <v>GBPAM1L11M_Quote#0003</v>
      </c>
      <c r="G14" s="242" t="str">
        <f>_xll.ohRangeRetrieveError(F14)</f>
        <v/>
      </c>
      <c r="H14" s="205"/>
      <c r="J14" s="167"/>
      <c r="K14" s="254" t="s">
        <v>6</v>
      </c>
      <c r="L14" s="254" t="s">
        <v>191</v>
      </c>
      <c r="M14" s="254" t="s">
        <v>189</v>
      </c>
      <c r="N14" s="255" t="str">
        <f t="shared" si="1"/>
        <v>GBPAM1L11M</v>
      </c>
      <c r="O14" s="255" t="str">
        <v>GBPAM1L11M=ICAP</v>
      </c>
      <c r="P14" s="384">
        <v>0.13700000000000001</v>
      </c>
      <c r="Q14" s="384">
        <v>0.23700000000000002</v>
      </c>
      <c r="R14" s="222">
        <f t="shared" si="2"/>
        <v>0.187</v>
      </c>
      <c r="S14" s="222">
        <f t="shared" si="3"/>
        <v>9.9999999999999978E-2</v>
      </c>
      <c r="T14" s="253"/>
      <c r="U14" s="129">
        <v>0.56875000000000009</v>
      </c>
      <c r="V14" s="253"/>
      <c r="W14" s="222">
        <v>0.187</v>
      </c>
      <c r="X14" s="258">
        <f>_xll.qlSimpleQuoteSetValue(F14,W14/100,Trigger)</f>
        <v>0</v>
      </c>
      <c r="Y14" s="168"/>
    </row>
    <row r="15" spans="1:25" ht="11.25" customHeight="1" x14ac:dyDescent="0.2">
      <c r="A15" s="167"/>
      <c r="B15" s="128" t="str">
        <v>1Y</v>
      </c>
      <c r="C15" s="243" t="str">
        <v>AM</v>
      </c>
      <c r="D15" s="244" t="str">
        <v>1L</v>
      </c>
      <c r="E15" s="245" t="str">
        <f t="shared" si="0"/>
        <v>GBPAM1L1Y_Quote</v>
      </c>
      <c r="F15" s="245" t="str">
        <f>_xll.qlSimpleQuote(Currency&amp;$C15&amp;$D15&amp;$B15&amp;QuoteSuffix,,RateTickValue,Permanent,Trigger,ObjectOverwrite)</f>
        <v>GBPAM1L1Y_Quote#0003</v>
      </c>
      <c r="G15" s="246" t="str">
        <f>_xll.ohRangeRetrieveError(F15)</f>
        <v/>
      </c>
      <c r="H15" s="205"/>
      <c r="J15" s="167"/>
      <c r="K15" s="256" t="s">
        <v>5</v>
      </c>
      <c r="L15" s="256" t="s">
        <v>191</v>
      </c>
      <c r="M15" s="256" t="s">
        <v>189</v>
      </c>
      <c r="N15" s="257" t="str">
        <f t="shared" si="1"/>
        <v>GBPAM1L1Y</v>
      </c>
      <c r="O15" s="257" t="str">
        <v>GBPAM1L1Y=ICAP</v>
      </c>
      <c r="P15" s="385">
        <v>0.13500000000000001</v>
      </c>
      <c r="Q15" s="385">
        <v>0.23500000000000001</v>
      </c>
      <c r="R15" s="224">
        <f t="shared" si="2"/>
        <v>0.185</v>
      </c>
      <c r="S15" s="224">
        <f t="shared" si="3"/>
        <v>9.9999999999999978E-2</v>
      </c>
      <c r="T15" s="253"/>
      <c r="U15" s="131">
        <v>0.57750000000000012</v>
      </c>
      <c r="V15" s="253"/>
      <c r="W15" s="224">
        <v>0.185</v>
      </c>
      <c r="X15" s="259">
        <f>_xll.qlSimpleQuoteSetValue(F15,W15/100,Trigger)</f>
        <v>1.0000000000000026E-5</v>
      </c>
      <c r="Y15" s="168"/>
    </row>
    <row r="16" spans="1:25"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O4" sqref="O4"/>
    </sheetView>
  </sheetViews>
  <sheetFormatPr defaultColWidth="9.125" defaultRowHeight="11.25" customHeight="1" outlineLevelCol="1" x14ac:dyDescent="0.2"/>
  <cols>
    <col min="1" max="1" width="2.75" style="229" hidden="1" customWidth="1" outlineLevel="1"/>
    <col min="2" max="2" width="6" style="229" hidden="1" customWidth="1" outlineLevel="1"/>
    <col min="3" max="4" width="4" style="229" hidden="1" customWidth="1" outlineLevel="1"/>
    <col min="5" max="5" width="19.25" style="229" hidden="1" customWidth="1" outlineLevel="1"/>
    <col min="6" max="6" width="25.75" style="230" hidden="1" customWidth="1" outlineLevel="1"/>
    <col min="7" max="7" width="25.75" style="229" hidden="1" customWidth="1" outlineLevel="1"/>
    <col min="8" max="8" width="2.75" style="229" hidden="1" customWidth="1" outlineLevel="1"/>
    <col min="9" max="9" width="2.75" style="229" customWidth="1" collapsed="1"/>
    <col min="10" max="10" width="2.75" style="229" customWidth="1"/>
    <col min="11" max="13" width="4.25" style="229" customWidth="1"/>
    <col min="14" max="14" width="14.75" style="229" customWidth="1"/>
    <col min="15" max="15" width="18.75" style="229" customWidth="1"/>
    <col min="16" max="19" width="10.75" style="229" customWidth="1"/>
    <col min="20" max="20" width="2.75" style="229" customWidth="1"/>
    <col min="21" max="21" width="10.75" style="229" customWidth="1"/>
    <col min="22" max="22" width="2.75" style="229" customWidth="1"/>
    <col min="23" max="24" width="10.75" style="229" customWidth="1"/>
    <col min="25" max="26" width="2.75" style="229" customWidth="1"/>
    <col min="27" max="29" width="9.125" style="229"/>
    <col min="30" max="30" width="2.75" style="229" customWidth="1"/>
    <col min="31" max="16384" width="9.125" style="229"/>
  </cols>
  <sheetData>
    <row r="1" spans="1:25" ht="11.25" customHeight="1" x14ac:dyDescent="0.2">
      <c r="A1" s="285"/>
      <c r="B1" s="196"/>
      <c r="C1" s="70"/>
      <c r="D1" s="70"/>
      <c r="E1" s="70"/>
      <c r="F1" s="307"/>
      <c r="G1" s="70"/>
      <c r="H1" s="71"/>
      <c r="J1" s="195" t="s">
        <v>160</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2"/>
      <c r="L2" s="165"/>
      <c r="M2" s="165"/>
      <c r="N2" s="165"/>
      <c r="O2" s="249" t="str">
        <f>VLOOKUP(J1,AreaTable,2,FALSE)</f>
        <v>ICAP</v>
      </c>
      <c r="P2" s="165"/>
      <c r="Q2" s="397" t="s">
        <v>221</v>
      </c>
      <c r="R2" s="17" t="b">
        <f t="array" ref="R2">AND(_xll.ohFilter($Q$5:$Q$43,ISNUMBER($Q$5:$Q$43))=0)</f>
        <v>0</v>
      </c>
      <c r="S2" s="162"/>
      <c r="T2" s="165"/>
      <c r="U2" s="165"/>
      <c r="V2" s="165"/>
      <c r="W2" s="165"/>
      <c r="X2" s="184">
        <f>_xll.ohTrigger(X5:X43)</f>
        <v>49</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25" ht="21.1" customHeight="1" x14ac:dyDescent="0.2">
      <c r="A4" s="167"/>
      <c r="B4" s="179" t="s">
        <v>20</v>
      </c>
      <c r="C4" s="179"/>
      <c r="D4" s="179"/>
      <c r="E4" s="180" t="s">
        <v>140</v>
      </c>
      <c r="F4" s="180" t="s">
        <v>156</v>
      </c>
      <c r="G4" s="202" t="s">
        <v>155</v>
      </c>
      <c r="H4" s="205"/>
      <c r="J4" s="167"/>
      <c r="K4" s="181"/>
      <c r="L4" s="183"/>
      <c r="M4" s="181"/>
      <c r="N4" s="181" t="s">
        <v>124</v>
      </c>
      <c r="O4" s="182" t="str">
        <f>_xll.RData(O5:O43,P4:Q4,,ReutersRtMode,,P5)</f>
        <v>Updated at 14:53:05</v>
      </c>
      <c r="P4" s="172" t="s">
        <v>99</v>
      </c>
      <c r="Q4" s="172" t="s">
        <v>78</v>
      </c>
      <c r="R4" s="173" t="s">
        <v>166</v>
      </c>
      <c r="S4" s="173" t="s">
        <v>153</v>
      </c>
      <c r="T4" s="165"/>
      <c r="U4" s="172" t="s">
        <v>96</v>
      </c>
      <c r="V4" s="165"/>
      <c r="W4" s="181" t="s">
        <v>95</v>
      </c>
      <c r="X4" s="181" t="s">
        <v>94</v>
      </c>
      <c r="Y4" s="168"/>
    </row>
    <row r="5" spans="1:25"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str">
        <f>_xll.qlSimpleQuote(Currency&amp;$C5&amp;$D5&amp;$B5&amp;QuoteSuffix,,RateTickValue,Permanent,Trigger,ObjectOverwrite)</f>
        <v>GBPAM3L6M_Quote#0001</v>
      </c>
      <c r="G5" s="242" t="str">
        <f>_xll.ohRangeRetrieveError(F5)</f>
        <v/>
      </c>
      <c r="H5" s="205"/>
      <c r="J5" s="167"/>
      <c r="K5" s="254" t="s">
        <v>11</v>
      </c>
      <c r="L5" s="254" t="s">
        <v>191</v>
      </c>
      <c r="M5" s="254" t="s">
        <v>186</v>
      </c>
      <c r="N5" s="255" t="str">
        <f t="shared" ref="N5:N43" si="4">Currency&amp;$L5&amp;$M5&amp;$K5</f>
        <v>GBPAM3L6M</v>
      </c>
      <c r="O5" s="255" t="str">
        <f t="array" ref="O5:O43">Instruments&amp;"="&amp;VLOOKUP(Contributor,ContributorTable,2,FALSE)</f>
        <v>GBPAM3L6M=ICAP</v>
      </c>
      <c r="P5" s="384">
        <v>0.314</v>
      </c>
      <c r="Q5" s="384">
        <v>0.34400000000000003</v>
      </c>
      <c r="R5" s="222">
        <f>IF($R$2,IF(ISNUMBER(P5),P5,#NUM!), IFERROR(AVERAGE(P5:Q5),#NUM!))</f>
        <v>0.32900000000000001</v>
      </c>
      <c r="S5" s="222">
        <f t="shared" ref="S5:S43" si="5">(R5-P5)*2</f>
        <v>3.0000000000000027E-2</v>
      </c>
      <c r="T5" s="253"/>
      <c r="U5" s="129">
        <v>0.59899999999999998</v>
      </c>
      <c r="V5" s="253"/>
      <c r="W5" s="222">
        <f t="array" ref="W5:W43">QuoteLive</f>
        <v>0.32900000000000001</v>
      </c>
      <c r="X5" s="258">
        <f>_xll.qlSimpleQuoteSetValue(F5,W5/100,Trigger)</f>
        <v>0</v>
      </c>
      <c r="Y5" s="168"/>
    </row>
    <row r="6" spans="1:25" ht="11.25" customHeight="1" x14ac:dyDescent="0.2">
      <c r="A6" s="167"/>
      <c r="B6" s="127" t="str">
        <f t="shared" si="0"/>
        <v>9M</v>
      </c>
      <c r="C6" s="239" t="str">
        <f t="shared" si="1"/>
        <v>AM</v>
      </c>
      <c r="D6" s="240" t="str">
        <f t="shared" si="2"/>
        <v>3L</v>
      </c>
      <c r="E6" s="241" t="str">
        <f t="shared" si="3"/>
        <v>GBPAM3L9M_Quote</v>
      </c>
      <c r="F6" s="241" t="str">
        <f>_xll.qlSimpleQuote(Currency&amp;$C6&amp;$D6&amp;$B6&amp;QuoteSuffix,,RateTickValue,Permanent,Trigger,ObjectOverwrite)</f>
        <v>GBPAM3L9M_Quote#0001</v>
      </c>
      <c r="G6" s="242" t="str">
        <f>_xll.ohRangeRetrieveError(F6)</f>
        <v/>
      </c>
      <c r="H6" s="205"/>
      <c r="J6" s="167"/>
      <c r="K6" s="254" t="s">
        <v>8</v>
      </c>
      <c r="L6" s="254" t="s">
        <v>191</v>
      </c>
      <c r="M6" s="254" t="s">
        <v>186</v>
      </c>
      <c r="N6" s="255" t="str">
        <f t="shared" si="4"/>
        <v>GBPAM3L9M</v>
      </c>
      <c r="O6" s="255" t="str">
        <v>GBPAM3L9M=ICAP</v>
      </c>
      <c r="P6" s="384">
        <v>0.28500000000000003</v>
      </c>
      <c r="Q6" s="384">
        <v>0.315</v>
      </c>
      <c r="R6" s="222">
        <f t="shared" ref="R6:R43" si="6">IF($R$2,IF(ISNUMBER(P6),P6,#NUM!), IFERROR(AVERAGE(P6:Q6),#NUM!))</f>
        <v>0.30000000000000004</v>
      </c>
      <c r="S6" s="222">
        <f t="shared" ref="S6:S7" si="7">(R6-P6)*2</f>
        <v>3.0000000000000027E-2</v>
      </c>
      <c r="T6" s="253"/>
      <c r="U6" s="129">
        <v>0.622</v>
      </c>
      <c r="V6" s="253"/>
      <c r="W6" s="222">
        <v>0.30000000000000004</v>
      </c>
      <c r="X6" s="258">
        <f>_xll.qlSimpleQuoteSetValue(F6,W6/100,Trigger)</f>
        <v>0</v>
      </c>
      <c r="Y6" s="168"/>
    </row>
    <row r="7" spans="1:25" ht="11.25" customHeight="1" x14ac:dyDescent="0.2">
      <c r="A7" s="167"/>
      <c r="B7" s="127" t="str">
        <f t="shared" si="0"/>
        <v>1Y</v>
      </c>
      <c r="C7" s="239" t="str">
        <f t="shared" si="1"/>
        <v>AM</v>
      </c>
      <c r="D7" s="240" t="str">
        <f t="shared" si="2"/>
        <v>3L</v>
      </c>
      <c r="E7" s="241" t="str">
        <f t="shared" si="3"/>
        <v>GBPAM3L1Y_Quote</v>
      </c>
      <c r="F7" s="241" t="str">
        <f>_xll.qlSimpleQuote(Currency&amp;$C7&amp;$D7&amp;$B7&amp;QuoteSuffix,,RateTickValue,Permanent,Trigger,ObjectOverwrite)</f>
        <v>GBPAM3L1Y_Quote#0001</v>
      </c>
      <c r="G7" s="242" t="str">
        <f>_xll.ohRangeRetrieveError(F7)</f>
        <v/>
      </c>
      <c r="H7" s="205"/>
      <c r="J7" s="167"/>
      <c r="K7" s="254" t="s">
        <v>5</v>
      </c>
      <c r="L7" s="254" t="s">
        <v>191</v>
      </c>
      <c r="M7" s="254" t="s">
        <v>186</v>
      </c>
      <c r="N7" s="255" t="str">
        <f t="shared" si="4"/>
        <v>GBPAM3L1Y</v>
      </c>
      <c r="O7" s="255" t="str">
        <v>GBPAM3L1Y=ICAP</v>
      </c>
      <c r="P7" s="384">
        <v>0.26900000000000002</v>
      </c>
      <c r="Q7" s="384">
        <v>0.29900000000000004</v>
      </c>
      <c r="R7" s="222">
        <f t="shared" si="6"/>
        <v>0.28400000000000003</v>
      </c>
      <c r="S7" s="222">
        <f t="shared" si="7"/>
        <v>3.0000000000000027E-2</v>
      </c>
      <c r="T7" s="253"/>
      <c r="U7" s="129">
        <v>0.65</v>
      </c>
      <c r="V7" s="253"/>
      <c r="W7" s="222">
        <v>0.28400000000000003</v>
      </c>
      <c r="X7" s="258">
        <f>_xll.qlSimpleQuoteSetValue(F7,W7/100,Trigger)</f>
        <v>0</v>
      </c>
      <c r="Y7" s="168"/>
    </row>
    <row r="8" spans="1:25" ht="11.25" customHeight="1" x14ac:dyDescent="0.2">
      <c r="A8" s="167"/>
      <c r="B8" s="127" t="str">
        <f t="shared" ref="B8:D43" si="8">K8</f>
        <v>15M</v>
      </c>
      <c r="C8" s="239" t="str">
        <f t="shared" si="8"/>
        <v>AM</v>
      </c>
      <c r="D8" s="240" t="str">
        <f t="shared" si="8"/>
        <v>3L</v>
      </c>
      <c r="E8" s="241" t="str">
        <f t="shared" si="3"/>
        <v>GBPAM3L15M_Quote</v>
      </c>
      <c r="F8" s="241" t="str">
        <f>_xll.qlSimpleQuote(Currency&amp;$C8&amp;$D8&amp;$B8&amp;QuoteSuffix,,RateTickValue,Permanent,Trigger,ObjectOverwrite)</f>
        <v>GBPAM3L15M_Quote#0001</v>
      </c>
      <c r="G8" s="242" t="str">
        <f>_xll.ohRangeRetrieveError(F8)</f>
        <v/>
      </c>
      <c r="H8" s="205"/>
      <c r="J8" s="167"/>
      <c r="K8" s="254" t="s">
        <v>60</v>
      </c>
      <c r="L8" s="254" t="s">
        <v>191</v>
      </c>
      <c r="M8" s="254" t="s">
        <v>186</v>
      </c>
      <c r="N8" s="255" t="str">
        <f t="shared" si="4"/>
        <v>GBPAM3L15M</v>
      </c>
      <c r="O8" s="255" t="str">
        <v>GBPAM3L15M=ICAP</v>
      </c>
      <c r="P8" s="384">
        <v>0.25800000000000001</v>
      </c>
      <c r="Q8" s="384">
        <v>0.28800000000000003</v>
      </c>
      <c r="R8" s="222">
        <f t="shared" si="6"/>
        <v>0.27300000000000002</v>
      </c>
      <c r="S8" s="222">
        <f t="shared" si="5"/>
        <v>3.0000000000000027E-2</v>
      </c>
      <c r="T8" s="253"/>
      <c r="U8" s="129">
        <v>0.68300000000000005</v>
      </c>
      <c r="V8" s="253"/>
      <c r="W8" s="222">
        <v>0.27300000000000002</v>
      </c>
      <c r="X8" s="258">
        <f>_xll.qlSimpleQuoteSetValue(F8,W8/100,Trigger)</f>
        <v>0</v>
      </c>
      <c r="Y8" s="168"/>
    </row>
    <row r="9" spans="1:25" ht="11.25" customHeight="1" x14ac:dyDescent="0.2">
      <c r="A9" s="167"/>
      <c r="B9" s="127" t="str">
        <f t="shared" si="8"/>
        <v>18M</v>
      </c>
      <c r="C9" s="239" t="str">
        <f t="shared" si="8"/>
        <v>AM</v>
      </c>
      <c r="D9" s="240" t="str">
        <f t="shared" si="8"/>
        <v>3L</v>
      </c>
      <c r="E9" s="241" t="str">
        <f t="shared" si="3"/>
        <v>GBPAM3L18M_Quote</v>
      </c>
      <c r="F9" s="241" t="str">
        <f>_xll.qlSimpleQuote(Currency&amp;$C9&amp;$D9&amp;$B9&amp;QuoteSuffix,,RateTickValue,Permanent,Trigger,ObjectOverwrite)</f>
        <v>GBPAM3L18M_Quote#0001</v>
      </c>
      <c r="G9" s="242" t="str">
        <f>_xll.ohRangeRetrieveError(F9)</f>
        <v/>
      </c>
      <c r="H9" s="205"/>
      <c r="J9" s="167"/>
      <c r="K9" s="254" t="s">
        <v>59</v>
      </c>
      <c r="L9" s="254" t="s">
        <v>191</v>
      </c>
      <c r="M9" s="254" t="s">
        <v>186</v>
      </c>
      <c r="N9" s="255" t="str">
        <f t="shared" si="4"/>
        <v>GBPAM3L18M</v>
      </c>
      <c r="O9" s="255" t="str">
        <v>GBPAM3L18M=ICAP</v>
      </c>
      <c r="P9" s="384">
        <v>0.251</v>
      </c>
      <c r="Q9" s="384">
        <v>0.28100000000000003</v>
      </c>
      <c r="R9" s="222">
        <f t="shared" si="6"/>
        <v>0.26600000000000001</v>
      </c>
      <c r="S9" s="222">
        <f t="shared" si="5"/>
        <v>3.0000000000000027E-2</v>
      </c>
      <c r="T9" s="253"/>
      <c r="U9" s="129">
        <v>0.72399999999999998</v>
      </c>
      <c r="V9" s="253"/>
      <c r="W9" s="222">
        <v>0.26600000000000001</v>
      </c>
      <c r="X9" s="258">
        <f>_xll.qlSimpleQuoteSetValue(F9,W9/100,Trigger)</f>
        <v>-1.0000000000000026E-5</v>
      </c>
      <c r="Y9" s="168"/>
    </row>
    <row r="10" spans="1:25" ht="11.25" customHeight="1" x14ac:dyDescent="0.2">
      <c r="A10" s="167"/>
      <c r="B10" s="127" t="str">
        <f t="shared" si="8"/>
        <v>21M</v>
      </c>
      <c r="C10" s="239" t="str">
        <f t="shared" si="8"/>
        <v>AM</v>
      </c>
      <c r="D10" s="240" t="str">
        <f t="shared" si="8"/>
        <v>3L</v>
      </c>
      <c r="E10" s="241" t="str">
        <f t="shared" si="3"/>
        <v>GBPAM3L21M_Quote</v>
      </c>
      <c r="F10" s="241" t="str">
        <f>_xll.qlSimpleQuote(Currency&amp;$C10&amp;$D10&amp;$B10&amp;QuoteSuffix,,RateTickValue,Permanent,Trigger,ObjectOverwrite)</f>
        <v>GBPAM3L21M_Quote#0001</v>
      </c>
      <c r="G10" s="242" t="str">
        <f>_xll.ohRangeRetrieveError(F10)</f>
        <v/>
      </c>
      <c r="H10" s="205"/>
      <c r="J10" s="167"/>
      <c r="K10" s="254" t="s">
        <v>58</v>
      </c>
      <c r="L10" s="254" t="s">
        <v>191</v>
      </c>
      <c r="M10" s="254" t="s">
        <v>186</v>
      </c>
      <c r="N10" s="255" t="str">
        <f t="shared" si="4"/>
        <v>GBPAM3L21M</v>
      </c>
      <c r="O10" s="255" t="str">
        <v>GBPAM3L21M=ICAP</v>
      </c>
      <c r="P10" s="384" t="s">
        <v>222</v>
      </c>
      <c r="Q10" s="384" t="s">
        <v>222</v>
      </c>
      <c r="R10" s="222" t="e">
        <f t="shared" si="6"/>
        <v>#NUM!</v>
      </c>
      <c r="S10" s="222" t="e">
        <f t="shared" si="5"/>
        <v>#NUM!</v>
      </c>
      <c r="T10" s="253"/>
      <c r="U10" s="129" t="e">
        <v>#NUM!</v>
      </c>
      <c r="V10" s="253"/>
      <c r="W10" s="222" t="e">
        <v>#NUM!</v>
      </c>
      <c r="X10" s="258">
        <f>_xll.qlSimpleQuoteSetValue(F10,W10/100,Trigger)</f>
        <v>0</v>
      </c>
      <c r="Y10" s="168"/>
    </row>
    <row r="11" spans="1:25" ht="11.25" customHeight="1" x14ac:dyDescent="0.2">
      <c r="A11" s="167"/>
      <c r="B11" s="127" t="str">
        <f t="shared" si="8"/>
        <v>2Y</v>
      </c>
      <c r="C11" s="239" t="str">
        <f t="shared" si="8"/>
        <v>AM</v>
      </c>
      <c r="D11" s="240" t="str">
        <f t="shared" si="8"/>
        <v>3L</v>
      </c>
      <c r="E11" s="241" t="str">
        <f t="shared" si="3"/>
        <v>GBPAM3L2Y_Quote</v>
      </c>
      <c r="F11" s="241" t="str">
        <f>_xll.qlSimpleQuote(Currency&amp;$C11&amp;$D11&amp;$B11&amp;QuoteSuffix,,RateTickValue,Permanent,Trigger,ObjectOverwrite)</f>
        <v>GBPAM3L2Y_Quote#0001</v>
      </c>
      <c r="G11" s="242" t="str">
        <f>_xll.ohRangeRetrieveError(F11)</f>
        <v/>
      </c>
      <c r="H11" s="205"/>
      <c r="J11" s="167"/>
      <c r="K11" s="254" t="s">
        <v>54</v>
      </c>
      <c r="L11" s="254" t="s">
        <v>191</v>
      </c>
      <c r="M11" s="254" t="s">
        <v>186</v>
      </c>
      <c r="N11" s="255" t="str">
        <f t="shared" si="4"/>
        <v>GBPAM3L2Y</v>
      </c>
      <c r="O11" s="255" t="str">
        <v>GBPAM3L2Y=ICAP</v>
      </c>
      <c r="P11" s="384" t="s">
        <v>222</v>
      </c>
      <c r="Q11" s="384" t="s">
        <v>222</v>
      </c>
      <c r="R11" s="222" t="e">
        <f t="shared" si="6"/>
        <v>#NUM!</v>
      </c>
      <c r="S11" s="222" t="e">
        <f t="shared" si="5"/>
        <v>#NUM!</v>
      </c>
      <c r="T11" s="253"/>
      <c r="U11" s="129" t="e">
        <v>#NUM!</v>
      </c>
      <c r="V11" s="253"/>
      <c r="W11" s="222" t="e">
        <v>#NUM!</v>
      </c>
      <c r="X11" s="258">
        <f>_xll.qlSimpleQuoteSetValue(F11,W11/100,Trigger)</f>
        <v>0</v>
      </c>
      <c r="Y11" s="168"/>
    </row>
    <row r="12" spans="1:25" ht="11.25" customHeight="1" x14ac:dyDescent="0.2">
      <c r="A12" s="167"/>
      <c r="B12" s="127" t="str">
        <f t="shared" si="8"/>
        <v>3Y</v>
      </c>
      <c r="C12" s="239" t="str">
        <f t="shared" si="8"/>
        <v>AM</v>
      </c>
      <c r="D12" s="240" t="str">
        <f t="shared" si="8"/>
        <v>3L</v>
      </c>
      <c r="E12" s="241" t="str">
        <f t="shared" si="3"/>
        <v>GBPAM3L3Y_Quote</v>
      </c>
      <c r="F12" s="241" t="str">
        <f>_xll.qlSimpleQuote(Currency&amp;$C12&amp;$D12&amp;$B12&amp;QuoteSuffix,,RateTickValue,Permanent,Trigger,ObjectOverwrite)</f>
        <v>GBPAM3L3Y_Quote#0001</v>
      </c>
      <c r="G12" s="242" t="str">
        <f>_xll.ohRangeRetrieveError(F12)</f>
        <v/>
      </c>
      <c r="H12" s="205"/>
      <c r="J12" s="167"/>
      <c r="K12" s="254" t="s">
        <v>53</v>
      </c>
      <c r="L12" s="254" t="s">
        <v>191</v>
      </c>
      <c r="M12" s="254" t="s">
        <v>186</v>
      </c>
      <c r="N12" s="255" t="str">
        <f t="shared" si="4"/>
        <v>GBPAM3L3Y</v>
      </c>
      <c r="O12" s="255" t="str">
        <v>GBPAM3L3Y=ICAP</v>
      </c>
      <c r="P12" s="384" t="s">
        <v>222</v>
      </c>
      <c r="Q12" s="384" t="s">
        <v>222</v>
      </c>
      <c r="R12" s="222" t="e">
        <f t="shared" si="6"/>
        <v>#NUM!</v>
      </c>
      <c r="S12" s="222" t="e">
        <f t="shared" si="5"/>
        <v>#NUM!</v>
      </c>
      <c r="T12" s="253"/>
      <c r="U12" s="129" t="e">
        <v>#NUM!</v>
      </c>
      <c r="V12" s="253"/>
      <c r="W12" s="222" t="e">
        <v>#NUM!</v>
      </c>
      <c r="X12" s="258">
        <f>_xll.qlSimpleQuoteSetValue(F12,W12/100,Trigger)</f>
        <v>0</v>
      </c>
      <c r="Y12" s="168"/>
    </row>
    <row r="13" spans="1:25" ht="11.25" customHeight="1" x14ac:dyDescent="0.2">
      <c r="A13" s="167"/>
      <c r="B13" s="127" t="str">
        <f t="shared" si="8"/>
        <v>4Y</v>
      </c>
      <c r="C13" s="239" t="str">
        <f t="shared" si="8"/>
        <v>AM</v>
      </c>
      <c r="D13" s="240" t="str">
        <f t="shared" si="8"/>
        <v>3L</v>
      </c>
      <c r="E13" s="241" t="str">
        <f t="shared" si="3"/>
        <v>GBPAM3L4Y_Quote</v>
      </c>
      <c r="F13" s="241" t="str">
        <f>_xll.qlSimpleQuote(Currency&amp;$C13&amp;$D13&amp;$B13&amp;QuoteSuffix,,RateTickValue,Permanent,Trigger,ObjectOverwrite)</f>
        <v>GBPAM3L4Y_Quote#0001</v>
      </c>
      <c r="G13" s="242" t="str">
        <f>_xll.ohRangeRetrieveError(F13)</f>
        <v/>
      </c>
      <c r="H13" s="205"/>
      <c r="J13" s="167"/>
      <c r="K13" s="254" t="s">
        <v>52</v>
      </c>
      <c r="L13" s="254" t="s">
        <v>191</v>
      </c>
      <c r="M13" s="254" t="s">
        <v>186</v>
      </c>
      <c r="N13" s="255" t="str">
        <f t="shared" si="4"/>
        <v>GBPAM3L4Y</v>
      </c>
      <c r="O13" s="255" t="str">
        <v>GBPAM3L4Y=ICAP</v>
      </c>
      <c r="P13" s="384" t="s">
        <v>222</v>
      </c>
      <c r="Q13" s="384" t="s">
        <v>222</v>
      </c>
      <c r="R13" s="222" t="e">
        <f t="shared" si="6"/>
        <v>#NUM!</v>
      </c>
      <c r="S13" s="222" t="e">
        <f t="shared" si="5"/>
        <v>#NUM!</v>
      </c>
      <c r="T13" s="253"/>
      <c r="U13" s="129" t="e">
        <v>#NUM!</v>
      </c>
      <c r="V13" s="253"/>
      <c r="W13" s="222" t="e">
        <v>#NUM!</v>
      </c>
      <c r="X13" s="258">
        <f>_xll.qlSimpleQuoteSetValue(F13,W13/100,Trigger)</f>
        <v>0</v>
      </c>
      <c r="Y13" s="168"/>
    </row>
    <row r="14" spans="1:25" ht="11.25" customHeight="1" x14ac:dyDescent="0.2">
      <c r="A14" s="167"/>
      <c r="B14" s="127" t="str">
        <f t="shared" si="8"/>
        <v>5Y</v>
      </c>
      <c r="C14" s="239" t="str">
        <f t="shared" si="8"/>
        <v>AM</v>
      </c>
      <c r="D14" s="240" t="str">
        <f t="shared" si="8"/>
        <v>3L</v>
      </c>
      <c r="E14" s="241" t="str">
        <f t="shared" si="3"/>
        <v>GBPAM3L5Y_Quote</v>
      </c>
      <c r="F14" s="241" t="str">
        <f>_xll.qlSimpleQuote(Currency&amp;$C14&amp;$D14&amp;$B14&amp;QuoteSuffix,,RateTickValue,Permanent,Trigger,ObjectOverwrite)</f>
        <v>GBPAM3L5Y_Quote#0001</v>
      </c>
      <c r="G14" s="242" t="str">
        <f>_xll.ohRangeRetrieveError(F14)</f>
        <v/>
      </c>
      <c r="H14" s="205"/>
      <c r="J14" s="167"/>
      <c r="K14" s="254" t="s">
        <v>51</v>
      </c>
      <c r="L14" s="254" t="s">
        <v>191</v>
      </c>
      <c r="M14" s="254" t="s">
        <v>186</v>
      </c>
      <c r="N14" s="255" t="str">
        <f t="shared" si="4"/>
        <v>GBPAM3L5Y</v>
      </c>
      <c r="O14" s="255" t="str">
        <v>GBPAM3L5Y=ICAP</v>
      </c>
      <c r="P14" s="384" t="s">
        <v>222</v>
      </c>
      <c r="Q14" s="384" t="s">
        <v>222</v>
      </c>
      <c r="R14" s="222" t="e">
        <f t="shared" si="6"/>
        <v>#NUM!</v>
      </c>
      <c r="S14" s="222" t="e">
        <f t="shared" si="5"/>
        <v>#NUM!</v>
      </c>
      <c r="T14" s="253"/>
      <c r="U14" s="129" t="e">
        <v>#NUM!</v>
      </c>
      <c r="V14" s="253"/>
      <c r="W14" s="222" t="e">
        <v>#NUM!</v>
      </c>
      <c r="X14" s="258">
        <f>_xll.qlSimpleQuoteSetValue(F14,W14/100,Trigger)</f>
        <v>0</v>
      </c>
      <c r="Y14" s="168"/>
    </row>
    <row r="15" spans="1:25" ht="11.25" customHeight="1" x14ac:dyDescent="0.2">
      <c r="A15" s="167"/>
      <c r="B15" s="127" t="str">
        <f t="shared" si="8"/>
        <v>6Y</v>
      </c>
      <c r="C15" s="239" t="str">
        <f t="shared" si="8"/>
        <v>AM</v>
      </c>
      <c r="D15" s="240" t="str">
        <f t="shared" si="8"/>
        <v>3L</v>
      </c>
      <c r="E15" s="241" t="str">
        <f t="shared" si="3"/>
        <v>GBPAM3L6Y_Quote</v>
      </c>
      <c r="F15" s="241" t="str">
        <f>_xll.qlSimpleQuote(Currency&amp;$C15&amp;$D15&amp;$B15&amp;QuoteSuffix,,RateTickValue,Permanent,Trigger,ObjectOverwrite)</f>
        <v>GBPAM3L6Y_Quote#0001</v>
      </c>
      <c r="G15" s="242" t="str">
        <f>_xll.ohRangeRetrieveError(F15)</f>
        <v/>
      </c>
      <c r="H15" s="205"/>
      <c r="J15" s="167"/>
      <c r="K15" s="254" t="s">
        <v>50</v>
      </c>
      <c r="L15" s="254" t="s">
        <v>191</v>
      </c>
      <c r="M15" s="254" t="s">
        <v>186</v>
      </c>
      <c r="N15" s="255" t="str">
        <f t="shared" si="4"/>
        <v>GBPAM3L6Y</v>
      </c>
      <c r="O15" s="255" t="str">
        <v>GBPAM3L6Y=ICAP</v>
      </c>
      <c r="P15" s="384" t="s">
        <v>222</v>
      </c>
      <c r="Q15" s="384" t="s">
        <v>222</v>
      </c>
      <c r="R15" s="222" t="e">
        <f t="shared" si="6"/>
        <v>#NUM!</v>
      </c>
      <c r="S15" s="222" t="e">
        <f t="shared" si="5"/>
        <v>#NUM!</v>
      </c>
      <c r="T15" s="253"/>
      <c r="U15" s="129" t="e">
        <v>#NUM!</v>
      </c>
      <c r="V15" s="253"/>
      <c r="W15" s="222" t="e">
        <v>#NUM!</v>
      </c>
      <c r="X15" s="258">
        <f>_xll.qlSimpleQuoteSetValue(F15,W15/100,Trigger)</f>
        <v>0</v>
      </c>
      <c r="Y15" s="168"/>
    </row>
    <row r="16" spans="1:25" ht="11.25" customHeight="1" x14ac:dyDescent="0.2">
      <c r="A16" s="167"/>
      <c r="B16" s="127" t="str">
        <f t="shared" si="8"/>
        <v>7Y</v>
      </c>
      <c r="C16" s="239" t="str">
        <f t="shared" si="8"/>
        <v>AM</v>
      </c>
      <c r="D16" s="240" t="str">
        <f t="shared" si="8"/>
        <v>3L</v>
      </c>
      <c r="E16" s="241" t="str">
        <f t="shared" si="3"/>
        <v>GBPAM3L7Y_Quote</v>
      </c>
      <c r="F16" s="241" t="str">
        <f>_xll.qlSimpleQuote(Currency&amp;$C16&amp;$D16&amp;$B16&amp;QuoteSuffix,,RateTickValue,Permanent,Trigger,ObjectOverwrite)</f>
        <v>GBPAM3L7Y_Quote#0001</v>
      </c>
      <c r="G16" s="242" t="str">
        <f>_xll.ohRangeRetrieveError(F16)</f>
        <v/>
      </c>
      <c r="H16" s="205"/>
      <c r="J16" s="167"/>
      <c r="K16" s="254" t="s">
        <v>49</v>
      </c>
      <c r="L16" s="254" t="s">
        <v>191</v>
      </c>
      <c r="M16" s="254" t="s">
        <v>186</v>
      </c>
      <c r="N16" s="255" t="str">
        <f t="shared" si="4"/>
        <v>GBPAM3L7Y</v>
      </c>
      <c r="O16" s="255" t="str">
        <v>GBPAM3L7Y=ICAP</v>
      </c>
      <c r="P16" s="384" t="s">
        <v>222</v>
      </c>
      <c r="Q16" s="384" t="s">
        <v>222</v>
      </c>
      <c r="R16" s="222" t="e">
        <f t="shared" si="6"/>
        <v>#NUM!</v>
      </c>
      <c r="S16" s="222" t="e">
        <f t="shared" si="5"/>
        <v>#NUM!</v>
      </c>
      <c r="T16" s="253"/>
      <c r="U16" s="129" t="e">
        <v>#NUM!</v>
      </c>
      <c r="V16" s="253"/>
      <c r="W16" s="222" t="e">
        <v>#NUM!</v>
      </c>
      <c r="X16" s="258">
        <f>_xll.qlSimpleQuoteSetValue(F16,W16/100,Trigger)</f>
        <v>0</v>
      </c>
      <c r="Y16" s="168"/>
    </row>
    <row r="17" spans="1:25" ht="11.25" customHeight="1" x14ac:dyDescent="0.2">
      <c r="A17" s="167"/>
      <c r="B17" s="127" t="str">
        <f t="shared" si="8"/>
        <v>8Y</v>
      </c>
      <c r="C17" s="239" t="str">
        <f t="shared" si="8"/>
        <v>AM</v>
      </c>
      <c r="D17" s="240" t="str">
        <f t="shared" si="8"/>
        <v>3L</v>
      </c>
      <c r="E17" s="241" t="str">
        <f t="shared" si="3"/>
        <v>GBPAM3L8Y_Quote</v>
      </c>
      <c r="F17" s="241" t="str">
        <f>_xll.qlSimpleQuote(Currency&amp;$C17&amp;$D17&amp;$B17&amp;QuoteSuffix,,RateTickValue,Permanent,Trigger,ObjectOverwrite)</f>
        <v>GBPAM3L8Y_Quote#0001</v>
      </c>
      <c r="G17" s="242" t="str">
        <f>_xll.ohRangeRetrieveError(F17)</f>
        <v/>
      </c>
      <c r="H17" s="205"/>
      <c r="J17" s="167"/>
      <c r="K17" s="254" t="s">
        <v>48</v>
      </c>
      <c r="L17" s="254" t="s">
        <v>191</v>
      </c>
      <c r="M17" s="254" t="s">
        <v>186</v>
      </c>
      <c r="N17" s="255" t="str">
        <f t="shared" si="4"/>
        <v>GBPAM3L8Y</v>
      </c>
      <c r="O17" s="255" t="str">
        <v>GBPAM3L8Y=ICAP</v>
      </c>
      <c r="P17" s="384" t="s">
        <v>222</v>
      </c>
      <c r="Q17" s="384" t="s">
        <v>222</v>
      </c>
      <c r="R17" s="222" t="e">
        <f t="shared" si="6"/>
        <v>#NUM!</v>
      </c>
      <c r="S17" s="222" t="e">
        <f t="shared" si="5"/>
        <v>#NUM!</v>
      </c>
      <c r="T17" s="253"/>
      <c r="U17" s="129" t="e">
        <v>#NUM!</v>
      </c>
      <c r="V17" s="253"/>
      <c r="W17" s="222" t="e">
        <v>#NUM!</v>
      </c>
      <c r="X17" s="258">
        <f>_xll.qlSimpleQuoteSetValue(F17,W17/100,Trigger)</f>
        <v>0</v>
      </c>
      <c r="Y17" s="168"/>
    </row>
    <row r="18" spans="1:25" ht="11.25" customHeight="1" x14ac:dyDescent="0.2">
      <c r="A18" s="167"/>
      <c r="B18" s="127" t="str">
        <f t="shared" si="8"/>
        <v>9Y</v>
      </c>
      <c r="C18" s="239" t="str">
        <f t="shared" si="8"/>
        <v>AM</v>
      </c>
      <c r="D18" s="240" t="str">
        <f t="shared" si="8"/>
        <v>3L</v>
      </c>
      <c r="E18" s="241" t="str">
        <f t="shared" si="3"/>
        <v>GBPAM3L9Y_Quote</v>
      </c>
      <c r="F18" s="241" t="str">
        <f>_xll.qlSimpleQuote(Currency&amp;$C18&amp;$D18&amp;$B18&amp;QuoteSuffix,,RateTickValue,Permanent,Trigger,ObjectOverwrite)</f>
        <v>GBPAM3L9Y_Quote#0001</v>
      </c>
      <c r="G18" s="242" t="str">
        <f>_xll.ohRangeRetrieveError(F18)</f>
        <v/>
      </c>
      <c r="H18" s="205"/>
      <c r="J18" s="167"/>
      <c r="K18" s="254" t="s">
        <v>47</v>
      </c>
      <c r="L18" s="254" t="s">
        <v>191</v>
      </c>
      <c r="M18" s="254" t="s">
        <v>186</v>
      </c>
      <c r="N18" s="255" t="str">
        <f t="shared" si="4"/>
        <v>GBPAM3L9Y</v>
      </c>
      <c r="O18" s="255" t="str">
        <v>GBPAM3L9Y=ICAP</v>
      </c>
      <c r="P18" s="384" t="s">
        <v>222</v>
      </c>
      <c r="Q18" s="384" t="s">
        <v>222</v>
      </c>
      <c r="R18" s="222" t="e">
        <f t="shared" si="6"/>
        <v>#NUM!</v>
      </c>
      <c r="S18" s="222" t="e">
        <f t="shared" si="5"/>
        <v>#NUM!</v>
      </c>
      <c r="T18" s="253"/>
      <c r="U18" s="129" t="e">
        <v>#NUM!</v>
      </c>
      <c r="V18" s="253"/>
      <c r="W18" s="222" t="e">
        <v>#NUM!</v>
      </c>
      <c r="X18" s="258">
        <f>_xll.qlSimpleQuoteSetValue(F18,W18/100,Trigger)</f>
        <v>0</v>
      </c>
      <c r="Y18" s="168"/>
    </row>
    <row r="19" spans="1:25" ht="11.25" customHeight="1" x14ac:dyDescent="0.2">
      <c r="A19" s="167"/>
      <c r="B19" s="127" t="str">
        <f t="shared" si="8"/>
        <v>10Y</v>
      </c>
      <c r="C19" s="239" t="str">
        <f t="shared" si="8"/>
        <v>AM</v>
      </c>
      <c r="D19" s="240" t="str">
        <f t="shared" si="8"/>
        <v>3L</v>
      </c>
      <c r="E19" s="241" t="str">
        <f t="shared" si="3"/>
        <v>GBPAM3L10Y_Quote</v>
      </c>
      <c r="F19" s="241" t="str">
        <f>_xll.qlSimpleQuote(Currency&amp;$C19&amp;$D19&amp;$B19&amp;QuoteSuffix,,RateTickValue,Permanent,Trigger,ObjectOverwrite)</f>
        <v>GBPAM3L10Y_Quote#0001</v>
      </c>
      <c r="G19" s="242" t="str">
        <f>_xll.ohRangeRetrieveError(F19)</f>
        <v/>
      </c>
      <c r="H19" s="205"/>
      <c r="J19" s="167"/>
      <c r="K19" s="254" t="s">
        <v>46</v>
      </c>
      <c r="L19" s="254" t="s">
        <v>191</v>
      </c>
      <c r="M19" s="254" t="s">
        <v>186</v>
      </c>
      <c r="N19" s="255" t="str">
        <f t="shared" si="4"/>
        <v>GBPAM3L10Y</v>
      </c>
      <c r="O19" s="255" t="str">
        <v>GBPAM3L10Y=ICAP</v>
      </c>
      <c r="P19" s="384" t="s">
        <v>222</v>
      </c>
      <c r="Q19" s="384" t="s">
        <v>222</v>
      </c>
      <c r="R19" s="222" t="e">
        <f t="shared" si="6"/>
        <v>#NUM!</v>
      </c>
      <c r="S19" s="222" t="e">
        <f t="shared" si="5"/>
        <v>#NUM!</v>
      </c>
      <c r="T19" s="253"/>
      <c r="U19" s="129" t="e">
        <v>#NUM!</v>
      </c>
      <c r="V19" s="253"/>
      <c r="W19" s="222" t="e">
        <v>#NUM!</v>
      </c>
      <c r="X19" s="258">
        <f>_xll.qlSimpleQuoteSetValue(F19,W19/100,Trigger)</f>
        <v>0</v>
      </c>
      <c r="Y19" s="168"/>
    </row>
    <row r="20" spans="1:25" ht="11.25" customHeight="1" x14ac:dyDescent="0.2">
      <c r="A20" s="167"/>
      <c r="B20" s="127" t="str">
        <f t="shared" si="8"/>
        <v>11Y</v>
      </c>
      <c r="C20" s="239" t="str">
        <f t="shared" si="8"/>
        <v>AM</v>
      </c>
      <c r="D20" s="240" t="str">
        <f t="shared" si="8"/>
        <v>3L</v>
      </c>
      <c r="E20" s="241" t="str">
        <f t="shared" si="3"/>
        <v>GBPAM3L11Y_Quote</v>
      </c>
      <c r="F20" s="241" t="str">
        <f>_xll.qlSimpleQuote(Currency&amp;$C20&amp;$D20&amp;$B20&amp;QuoteSuffix,,RateTickValue,Permanent,Trigger,ObjectOverwrite)</f>
        <v>GBPAM3L11Y_Quote#0001</v>
      </c>
      <c r="G20" s="242" t="str">
        <f>_xll.ohRangeRetrieveError(F20)</f>
        <v/>
      </c>
      <c r="H20" s="205"/>
      <c r="J20" s="167"/>
      <c r="K20" s="254" t="s">
        <v>45</v>
      </c>
      <c r="L20" s="254" t="s">
        <v>191</v>
      </c>
      <c r="M20" s="254" t="s">
        <v>186</v>
      </c>
      <c r="N20" s="255" t="str">
        <f t="shared" si="4"/>
        <v>GBPAM3L11Y</v>
      </c>
      <c r="O20" s="255" t="str">
        <v>GBPAM3L11Y=ICAP</v>
      </c>
      <c r="P20" s="384" t="s">
        <v>222</v>
      </c>
      <c r="Q20" s="384" t="s">
        <v>222</v>
      </c>
      <c r="R20" s="222" t="e">
        <f t="shared" si="6"/>
        <v>#NUM!</v>
      </c>
      <c r="S20" s="222" t="e">
        <f t="shared" si="5"/>
        <v>#NUM!</v>
      </c>
      <c r="T20" s="253"/>
      <c r="U20" s="129" t="e">
        <v>#NUM!</v>
      </c>
      <c r="V20" s="253"/>
      <c r="W20" s="222" t="e">
        <v>#NUM!</v>
      </c>
      <c r="X20" s="258">
        <f>_xll.qlSimpleQuoteSetValue(F20,W20/100,Trigger)</f>
        <v>0</v>
      </c>
      <c r="Y20" s="168"/>
    </row>
    <row r="21" spans="1:25" ht="11.25" customHeight="1" x14ac:dyDescent="0.2">
      <c r="A21" s="167"/>
      <c r="B21" s="127" t="str">
        <f t="shared" si="8"/>
        <v>12Y</v>
      </c>
      <c r="C21" s="239" t="str">
        <f t="shared" si="8"/>
        <v>AM</v>
      </c>
      <c r="D21" s="240" t="str">
        <f t="shared" si="8"/>
        <v>3L</v>
      </c>
      <c r="E21" s="241" t="str">
        <f t="shared" si="3"/>
        <v>GBPAM3L12Y_Quote</v>
      </c>
      <c r="F21" s="241" t="str">
        <f>_xll.qlSimpleQuote(Currency&amp;$C21&amp;$D21&amp;$B21&amp;QuoteSuffix,,RateTickValue,Permanent,Trigger,ObjectOverwrite)</f>
        <v>GBPAM3L12Y_Quote#0001</v>
      </c>
      <c r="G21" s="242" t="str">
        <f>_xll.ohRangeRetrieveError(F21)</f>
        <v/>
      </c>
      <c r="H21" s="205"/>
      <c r="J21" s="167"/>
      <c r="K21" s="254" t="s">
        <v>44</v>
      </c>
      <c r="L21" s="254" t="s">
        <v>191</v>
      </c>
      <c r="M21" s="254" t="s">
        <v>186</v>
      </c>
      <c r="N21" s="255" t="str">
        <f t="shared" si="4"/>
        <v>GBPAM3L12Y</v>
      </c>
      <c r="O21" s="255" t="str">
        <v>GBPAM3L12Y=ICAP</v>
      </c>
      <c r="P21" s="384" t="s">
        <v>222</v>
      </c>
      <c r="Q21" s="384" t="s">
        <v>222</v>
      </c>
      <c r="R21" s="222" t="e">
        <f t="shared" si="6"/>
        <v>#NUM!</v>
      </c>
      <c r="S21" s="222" t="e">
        <f t="shared" si="5"/>
        <v>#NUM!</v>
      </c>
      <c r="T21" s="253"/>
      <c r="U21" s="129" t="e">
        <v>#NUM!</v>
      </c>
      <c r="V21" s="253"/>
      <c r="W21" s="222" t="e">
        <v>#NUM!</v>
      </c>
      <c r="X21" s="258">
        <f>_xll.qlSimpleQuoteSetValue(F21,W21/100,Trigger)</f>
        <v>0</v>
      </c>
      <c r="Y21" s="168"/>
    </row>
    <row r="22" spans="1:25" ht="11.25" customHeight="1" x14ac:dyDescent="0.2">
      <c r="A22" s="167"/>
      <c r="B22" s="127" t="str">
        <f t="shared" si="8"/>
        <v>13Y</v>
      </c>
      <c r="C22" s="239" t="str">
        <f t="shared" si="8"/>
        <v>AM</v>
      </c>
      <c r="D22" s="240" t="str">
        <f t="shared" si="8"/>
        <v>3L</v>
      </c>
      <c r="E22" s="241" t="str">
        <f t="shared" si="3"/>
        <v>GBPAM3L13Y_Quote</v>
      </c>
      <c r="F22" s="241" t="str">
        <f>_xll.qlSimpleQuote(Currency&amp;$C22&amp;$D22&amp;$B22&amp;QuoteSuffix,,RateTickValue,Permanent,Trigger,ObjectOverwrite)</f>
        <v>GBPAM3L13Y_Quote#0001</v>
      </c>
      <c r="G22" s="242" t="str">
        <f>_xll.ohRangeRetrieveError(F22)</f>
        <v/>
      </c>
      <c r="H22" s="205"/>
      <c r="J22" s="167"/>
      <c r="K22" s="254" t="s">
        <v>43</v>
      </c>
      <c r="L22" s="254" t="s">
        <v>191</v>
      </c>
      <c r="M22" s="254" t="s">
        <v>186</v>
      </c>
      <c r="N22" s="255" t="str">
        <f t="shared" si="4"/>
        <v>GBPAM3L13Y</v>
      </c>
      <c r="O22" s="255" t="str">
        <v>GBPAM3L13Y=ICAP</v>
      </c>
      <c r="P22" s="384" t="s">
        <v>222</v>
      </c>
      <c r="Q22" s="384" t="s">
        <v>222</v>
      </c>
      <c r="R22" s="222" t="e">
        <f t="shared" si="6"/>
        <v>#NUM!</v>
      </c>
      <c r="S22" s="222" t="e">
        <f t="shared" si="5"/>
        <v>#NUM!</v>
      </c>
      <c r="T22" s="253"/>
      <c r="U22" s="129" t="e">
        <v>#NUM!</v>
      </c>
      <c r="V22" s="253"/>
      <c r="W22" s="222" t="e">
        <v>#NUM!</v>
      </c>
      <c r="X22" s="258">
        <f>_xll.qlSimpleQuoteSetValue(F22,W22/100,Trigger)</f>
        <v>0</v>
      </c>
      <c r="Y22" s="168"/>
    </row>
    <row r="23" spans="1:25" ht="11.25" customHeight="1" x14ac:dyDescent="0.2">
      <c r="A23" s="167"/>
      <c r="B23" s="127" t="str">
        <f t="shared" si="8"/>
        <v>14Y</v>
      </c>
      <c r="C23" s="239" t="str">
        <f t="shared" si="8"/>
        <v>AM</v>
      </c>
      <c r="D23" s="240" t="str">
        <f t="shared" si="8"/>
        <v>3L</v>
      </c>
      <c r="E23" s="241" t="str">
        <f t="shared" si="3"/>
        <v>GBPAM3L14Y_Quote</v>
      </c>
      <c r="F23" s="241" t="str">
        <f>_xll.qlSimpleQuote(Currency&amp;$C23&amp;$D23&amp;$B23&amp;QuoteSuffix,,RateTickValue,Permanent,Trigger,ObjectOverwrite)</f>
        <v>GBPAM3L14Y_Quote#0001</v>
      </c>
      <c r="G23" s="242" t="str">
        <f>_xll.ohRangeRetrieveError(F23)</f>
        <v/>
      </c>
      <c r="H23" s="205"/>
      <c r="J23" s="167"/>
      <c r="K23" s="254" t="s">
        <v>42</v>
      </c>
      <c r="L23" s="254" t="s">
        <v>191</v>
      </c>
      <c r="M23" s="254" t="s">
        <v>186</v>
      </c>
      <c r="N23" s="255" t="str">
        <f t="shared" si="4"/>
        <v>GBPAM3L14Y</v>
      </c>
      <c r="O23" s="255" t="str">
        <v>GBPAM3L14Y=ICAP</v>
      </c>
      <c r="P23" s="384" t="s">
        <v>222</v>
      </c>
      <c r="Q23" s="384" t="s">
        <v>222</v>
      </c>
      <c r="R23" s="222" t="e">
        <f t="shared" si="6"/>
        <v>#NUM!</v>
      </c>
      <c r="S23" s="222" t="e">
        <f t="shared" si="5"/>
        <v>#NUM!</v>
      </c>
      <c r="T23" s="253"/>
      <c r="U23" s="129" t="e">
        <v>#NUM!</v>
      </c>
      <c r="V23" s="253"/>
      <c r="W23" s="222" t="e">
        <v>#NUM!</v>
      </c>
      <c r="X23" s="258">
        <f>_xll.qlSimpleQuoteSetValue(F23,W23/100,Trigger)</f>
        <v>0</v>
      </c>
      <c r="Y23" s="168"/>
    </row>
    <row r="24" spans="1:25" ht="11.25" customHeight="1" x14ac:dyDescent="0.2">
      <c r="A24" s="167"/>
      <c r="B24" s="127" t="str">
        <f t="shared" si="8"/>
        <v>15Y</v>
      </c>
      <c r="C24" s="239" t="str">
        <f t="shared" si="8"/>
        <v>AM</v>
      </c>
      <c r="D24" s="240" t="str">
        <f t="shared" si="8"/>
        <v>3L</v>
      </c>
      <c r="E24" s="241" t="str">
        <f t="shared" si="3"/>
        <v>GBPAM3L15Y_Quote</v>
      </c>
      <c r="F24" s="241" t="str">
        <f>_xll.qlSimpleQuote(Currency&amp;$C24&amp;$D24&amp;$B24&amp;QuoteSuffix,,RateTickValue,Permanent,Trigger,ObjectOverwrite)</f>
        <v>GBPAM3L15Y_Quote#0001</v>
      </c>
      <c r="G24" s="242" t="str">
        <f>_xll.ohRangeRetrieveError(F24)</f>
        <v/>
      </c>
      <c r="H24" s="205"/>
      <c r="J24" s="167"/>
      <c r="K24" s="254" t="s">
        <v>41</v>
      </c>
      <c r="L24" s="254" t="s">
        <v>191</v>
      </c>
      <c r="M24" s="254" t="s">
        <v>186</v>
      </c>
      <c r="N24" s="255" t="str">
        <f t="shared" si="4"/>
        <v>GBPAM3L15Y</v>
      </c>
      <c r="O24" s="255" t="str">
        <v>GBPAM3L15Y=ICAP</v>
      </c>
      <c r="P24" s="384" t="s">
        <v>222</v>
      </c>
      <c r="Q24" s="384" t="s">
        <v>222</v>
      </c>
      <c r="R24" s="222" t="e">
        <f t="shared" si="6"/>
        <v>#NUM!</v>
      </c>
      <c r="S24" s="222" t="e">
        <f t="shared" si="5"/>
        <v>#NUM!</v>
      </c>
      <c r="T24" s="253"/>
      <c r="U24" s="129" t="e">
        <v>#NUM!</v>
      </c>
      <c r="V24" s="253"/>
      <c r="W24" s="222" t="e">
        <v>#NUM!</v>
      </c>
      <c r="X24" s="258">
        <f>_xll.qlSimpleQuoteSetValue(F24,W24/100,Trigger)</f>
        <v>0</v>
      </c>
      <c r="Y24" s="168"/>
    </row>
    <row r="25" spans="1:25" ht="11.25" customHeight="1" x14ac:dyDescent="0.2">
      <c r="A25" s="167"/>
      <c r="B25" s="127" t="str">
        <f t="shared" si="8"/>
        <v>16Y</v>
      </c>
      <c r="C25" s="239" t="str">
        <f t="shared" si="8"/>
        <v>AM</v>
      </c>
      <c r="D25" s="240" t="str">
        <f t="shared" si="8"/>
        <v>3L</v>
      </c>
      <c r="E25" s="241" t="str">
        <f t="shared" si="3"/>
        <v>GBPAM3L16Y_Quote</v>
      </c>
      <c r="F25" s="241" t="str">
        <f>_xll.qlSimpleQuote(Currency&amp;$C25&amp;$D25&amp;$B25&amp;QuoteSuffix,,RateTickValue,Permanent,Trigger,ObjectOverwrite)</f>
        <v>GBPAM3L16Y_Quote#0001</v>
      </c>
      <c r="G25" s="242" t="str">
        <f>_xll.ohRangeRetrieveError(F25)</f>
        <v/>
      </c>
      <c r="H25" s="205"/>
      <c r="J25" s="167"/>
      <c r="K25" s="254" t="s">
        <v>40</v>
      </c>
      <c r="L25" s="254" t="s">
        <v>191</v>
      </c>
      <c r="M25" s="254" t="s">
        <v>186</v>
      </c>
      <c r="N25" s="255" t="str">
        <f t="shared" si="4"/>
        <v>GBPAM3L16Y</v>
      </c>
      <c r="O25" s="255" t="str">
        <v>GBPAM3L16Y=ICAP</v>
      </c>
      <c r="P25" s="384" t="s">
        <v>222</v>
      </c>
      <c r="Q25" s="384" t="s">
        <v>222</v>
      </c>
      <c r="R25" s="222" t="e">
        <f t="shared" si="6"/>
        <v>#NUM!</v>
      </c>
      <c r="S25" s="222" t="e">
        <f t="shared" si="5"/>
        <v>#NUM!</v>
      </c>
      <c r="T25" s="253"/>
      <c r="U25" s="129" t="e">
        <v>#NUM!</v>
      </c>
      <c r="V25" s="253"/>
      <c r="W25" s="222" t="e">
        <v>#NUM!</v>
      </c>
      <c r="X25" s="258">
        <f>_xll.qlSimpleQuoteSetValue(F25,W25/100,Trigger)</f>
        <v>0</v>
      </c>
      <c r="Y25" s="168"/>
    </row>
    <row r="26" spans="1:25" ht="11.25" customHeight="1" x14ac:dyDescent="0.2">
      <c r="A26" s="167"/>
      <c r="B26" s="127" t="str">
        <f t="shared" si="8"/>
        <v>17Y</v>
      </c>
      <c r="C26" s="239" t="str">
        <f t="shared" si="8"/>
        <v>AM</v>
      </c>
      <c r="D26" s="240" t="str">
        <f t="shared" si="8"/>
        <v>3L</v>
      </c>
      <c r="E26" s="241" t="str">
        <f t="shared" si="3"/>
        <v>GBPAM3L17Y_Quote</v>
      </c>
      <c r="F26" s="241" t="str">
        <f>_xll.qlSimpleQuote(Currency&amp;$C26&amp;$D26&amp;$B26&amp;QuoteSuffix,,RateTickValue,Permanent,Trigger,ObjectOverwrite)</f>
        <v>GBPAM3L17Y_Quote#0001</v>
      </c>
      <c r="G26" s="242" t="str">
        <f>_xll.ohRangeRetrieveError(F26)</f>
        <v/>
      </c>
      <c r="H26" s="205"/>
      <c r="J26" s="167"/>
      <c r="K26" s="254" t="s">
        <v>39</v>
      </c>
      <c r="L26" s="254" t="s">
        <v>191</v>
      </c>
      <c r="M26" s="254" t="s">
        <v>186</v>
      </c>
      <c r="N26" s="255" t="str">
        <f t="shared" si="4"/>
        <v>GBPAM3L17Y</v>
      </c>
      <c r="O26" s="255" t="str">
        <v>GBPAM3L17Y=ICAP</v>
      </c>
      <c r="P26" s="384" t="s">
        <v>222</v>
      </c>
      <c r="Q26" s="384" t="s">
        <v>222</v>
      </c>
      <c r="R26" s="222" t="e">
        <f t="shared" si="6"/>
        <v>#NUM!</v>
      </c>
      <c r="S26" s="222" t="e">
        <f t="shared" si="5"/>
        <v>#NUM!</v>
      </c>
      <c r="T26" s="253"/>
      <c r="U26" s="129" t="e">
        <v>#NUM!</v>
      </c>
      <c r="V26" s="253"/>
      <c r="W26" s="222" t="e">
        <v>#NUM!</v>
      </c>
      <c r="X26" s="258">
        <f>_xll.qlSimpleQuoteSetValue(F26,W26/100,Trigger)</f>
        <v>0</v>
      </c>
      <c r="Y26" s="168"/>
    </row>
    <row r="27" spans="1:25" ht="11.25" customHeight="1" x14ac:dyDescent="0.2">
      <c r="A27" s="167"/>
      <c r="B27" s="127" t="str">
        <f t="shared" si="8"/>
        <v>18Y</v>
      </c>
      <c r="C27" s="239" t="str">
        <f t="shared" si="8"/>
        <v>AM</v>
      </c>
      <c r="D27" s="240" t="str">
        <f t="shared" si="8"/>
        <v>3L</v>
      </c>
      <c r="E27" s="241" t="str">
        <f t="shared" si="3"/>
        <v>GBPAM3L18Y_Quote</v>
      </c>
      <c r="F27" s="241" t="str">
        <f>_xll.qlSimpleQuote(Currency&amp;$C27&amp;$D27&amp;$B27&amp;QuoteSuffix,,RateTickValue,Permanent,Trigger,ObjectOverwrite)</f>
        <v>GBPAM3L18Y_Quote#0001</v>
      </c>
      <c r="G27" s="242" t="str">
        <f>_xll.ohRangeRetrieveError(F27)</f>
        <v/>
      </c>
      <c r="H27" s="205"/>
      <c r="J27" s="167"/>
      <c r="K27" s="254" t="s">
        <v>38</v>
      </c>
      <c r="L27" s="254" t="s">
        <v>191</v>
      </c>
      <c r="M27" s="254" t="s">
        <v>186</v>
      </c>
      <c r="N27" s="255" t="str">
        <f t="shared" si="4"/>
        <v>GBPAM3L18Y</v>
      </c>
      <c r="O27" s="255" t="str">
        <v>GBPAM3L18Y=ICAP</v>
      </c>
      <c r="P27" s="384" t="s">
        <v>222</v>
      </c>
      <c r="Q27" s="384" t="s">
        <v>222</v>
      </c>
      <c r="R27" s="222" t="e">
        <f t="shared" si="6"/>
        <v>#NUM!</v>
      </c>
      <c r="S27" s="222" t="e">
        <f t="shared" si="5"/>
        <v>#NUM!</v>
      </c>
      <c r="T27" s="253"/>
      <c r="U27" s="129" t="e">
        <v>#NUM!</v>
      </c>
      <c r="V27" s="253"/>
      <c r="W27" s="222" t="e">
        <v>#NUM!</v>
      </c>
      <c r="X27" s="258">
        <f>_xll.qlSimpleQuoteSetValue(F27,W27/100,Trigger)</f>
        <v>0</v>
      </c>
      <c r="Y27" s="168"/>
    </row>
    <row r="28" spans="1:25" ht="11.25" customHeight="1" x14ac:dyDescent="0.2">
      <c r="A28" s="167"/>
      <c r="B28" s="127" t="str">
        <f t="shared" si="8"/>
        <v>19Y</v>
      </c>
      <c r="C28" s="239" t="str">
        <f t="shared" si="8"/>
        <v>AM</v>
      </c>
      <c r="D28" s="240" t="str">
        <f t="shared" si="8"/>
        <v>3L</v>
      </c>
      <c r="E28" s="241" t="str">
        <f t="shared" si="3"/>
        <v>GBPAM3L19Y_Quote</v>
      </c>
      <c r="F28" s="241" t="str">
        <f>_xll.qlSimpleQuote(Currency&amp;$C28&amp;$D28&amp;$B28&amp;QuoteSuffix,,RateTickValue,Permanent,Trigger,ObjectOverwrite)</f>
        <v>GBPAM3L19Y_Quote#0001</v>
      </c>
      <c r="G28" s="242" t="str">
        <f>_xll.ohRangeRetrieveError(F28)</f>
        <v/>
      </c>
      <c r="H28" s="205"/>
      <c r="J28" s="167"/>
      <c r="K28" s="254" t="s">
        <v>37</v>
      </c>
      <c r="L28" s="254" t="s">
        <v>191</v>
      </c>
      <c r="M28" s="254" t="s">
        <v>186</v>
      </c>
      <c r="N28" s="255" t="str">
        <f t="shared" si="4"/>
        <v>GBPAM3L19Y</v>
      </c>
      <c r="O28" s="255" t="str">
        <v>GBPAM3L19Y=ICAP</v>
      </c>
      <c r="P28" s="384" t="s">
        <v>222</v>
      </c>
      <c r="Q28" s="384" t="s">
        <v>222</v>
      </c>
      <c r="R28" s="222" t="e">
        <f t="shared" si="6"/>
        <v>#NUM!</v>
      </c>
      <c r="S28" s="222" t="e">
        <f t="shared" si="5"/>
        <v>#NUM!</v>
      </c>
      <c r="T28" s="253"/>
      <c r="U28" s="129" t="e">
        <v>#NUM!</v>
      </c>
      <c r="V28" s="253"/>
      <c r="W28" s="222" t="e">
        <v>#NUM!</v>
      </c>
      <c r="X28" s="258">
        <f>_xll.qlSimpleQuoteSetValue(F28,W28/100,Trigger)</f>
        <v>0</v>
      </c>
      <c r="Y28" s="168"/>
    </row>
    <row r="29" spans="1:25" ht="11.25" customHeight="1" x14ac:dyDescent="0.2">
      <c r="A29" s="167"/>
      <c r="B29" s="127" t="str">
        <f t="shared" si="8"/>
        <v>20Y</v>
      </c>
      <c r="C29" s="239" t="str">
        <f t="shared" si="8"/>
        <v>AM</v>
      </c>
      <c r="D29" s="240" t="str">
        <f t="shared" si="8"/>
        <v>3L</v>
      </c>
      <c r="E29" s="241" t="str">
        <f t="shared" si="3"/>
        <v>GBPAM3L20Y_Quote</v>
      </c>
      <c r="F29" s="241" t="str">
        <f>_xll.qlSimpleQuote(Currency&amp;$C29&amp;$D29&amp;$B29&amp;QuoteSuffix,,RateTickValue,Permanent,Trigger,ObjectOverwrite)</f>
        <v>GBPAM3L20Y_Quote#0001</v>
      </c>
      <c r="G29" s="242" t="str">
        <f>_xll.ohRangeRetrieveError(F29)</f>
        <v/>
      </c>
      <c r="H29" s="205"/>
      <c r="J29" s="167"/>
      <c r="K29" s="254" t="s">
        <v>36</v>
      </c>
      <c r="L29" s="254" t="s">
        <v>191</v>
      </c>
      <c r="M29" s="254" t="s">
        <v>186</v>
      </c>
      <c r="N29" s="255" t="str">
        <f t="shared" si="4"/>
        <v>GBPAM3L20Y</v>
      </c>
      <c r="O29" s="255" t="str">
        <v>GBPAM3L20Y=ICAP</v>
      </c>
      <c r="P29" s="384" t="s">
        <v>222</v>
      </c>
      <c r="Q29" s="384" t="s">
        <v>222</v>
      </c>
      <c r="R29" s="222" t="e">
        <f t="shared" si="6"/>
        <v>#NUM!</v>
      </c>
      <c r="S29" s="222" t="e">
        <f t="shared" si="5"/>
        <v>#NUM!</v>
      </c>
      <c r="T29" s="253"/>
      <c r="U29" s="129" t="e">
        <v>#NUM!</v>
      </c>
      <c r="V29" s="253"/>
      <c r="W29" s="222" t="e">
        <v>#NUM!</v>
      </c>
      <c r="X29" s="258">
        <f>_xll.qlSimpleQuoteSetValue(F29,W29/100,Trigger)</f>
        <v>0</v>
      </c>
      <c r="Y29" s="168"/>
    </row>
    <row r="30" spans="1:25" ht="11.25" customHeight="1" x14ac:dyDescent="0.2">
      <c r="A30" s="167"/>
      <c r="B30" s="127" t="str">
        <f t="shared" si="8"/>
        <v>21Y</v>
      </c>
      <c r="C30" s="239" t="str">
        <f t="shared" si="8"/>
        <v>AM</v>
      </c>
      <c r="D30" s="240" t="str">
        <f t="shared" si="8"/>
        <v>3L</v>
      </c>
      <c r="E30" s="241" t="str">
        <f t="shared" si="3"/>
        <v>GBPAM3L21Y_Quote</v>
      </c>
      <c r="F30" s="241" t="str">
        <f>_xll.qlSimpleQuote(Currency&amp;$C30&amp;$D30&amp;$B30&amp;QuoteSuffix,,RateTickValue,Permanent,Trigger,ObjectOverwrite)</f>
        <v>GBPAM3L21Y_Quote#0001</v>
      </c>
      <c r="G30" s="242" t="str">
        <f>_xll.ohRangeRetrieveError(F30)</f>
        <v/>
      </c>
      <c r="H30" s="205"/>
      <c r="J30" s="167"/>
      <c r="K30" s="254" t="s">
        <v>35</v>
      </c>
      <c r="L30" s="254" t="s">
        <v>191</v>
      </c>
      <c r="M30" s="254" t="s">
        <v>186</v>
      </c>
      <c r="N30" s="255" t="str">
        <f t="shared" si="4"/>
        <v>GBPAM3L21Y</v>
      </c>
      <c r="O30" s="255" t="str">
        <v>GBPAM3L21Y=ICAP</v>
      </c>
      <c r="P30" s="384" t="s">
        <v>222</v>
      </c>
      <c r="Q30" s="384" t="s">
        <v>222</v>
      </c>
      <c r="R30" s="222" t="e">
        <f t="shared" si="6"/>
        <v>#NUM!</v>
      </c>
      <c r="S30" s="222" t="e">
        <f t="shared" si="5"/>
        <v>#NUM!</v>
      </c>
      <c r="T30" s="253"/>
      <c r="U30" s="129" t="e">
        <v>#NUM!</v>
      </c>
      <c r="V30" s="253"/>
      <c r="W30" s="222" t="e">
        <v>#NUM!</v>
      </c>
      <c r="X30" s="258">
        <f>_xll.qlSimpleQuoteSetValue(F30,W30/100,Trigger)</f>
        <v>0</v>
      </c>
      <c r="Y30" s="168"/>
    </row>
    <row r="31" spans="1:25" ht="11.25" customHeight="1" x14ac:dyDescent="0.2">
      <c r="A31" s="167"/>
      <c r="B31" s="127" t="str">
        <f t="shared" si="8"/>
        <v>22Y</v>
      </c>
      <c r="C31" s="239" t="str">
        <f t="shared" si="8"/>
        <v>AM</v>
      </c>
      <c r="D31" s="240" t="str">
        <f t="shared" si="8"/>
        <v>3L</v>
      </c>
      <c r="E31" s="241" t="str">
        <f t="shared" si="3"/>
        <v>GBPAM3L22Y_Quote</v>
      </c>
      <c r="F31" s="241" t="str">
        <f>_xll.qlSimpleQuote(Currency&amp;$C31&amp;$D31&amp;$B31&amp;QuoteSuffix,,RateTickValue,Permanent,Trigger,ObjectOverwrite)</f>
        <v>GBPAM3L22Y_Quote#0001</v>
      </c>
      <c r="G31" s="242" t="str">
        <f>_xll.ohRangeRetrieveError(F31)</f>
        <v/>
      </c>
      <c r="H31" s="205"/>
      <c r="J31" s="167"/>
      <c r="K31" s="254" t="s">
        <v>34</v>
      </c>
      <c r="L31" s="254" t="s">
        <v>191</v>
      </c>
      <c r="M31" s="254" t="s">
        <v>186</v>
      </c>
      <c r="N31" s="255" t="str">
        <f t="shared" si="4"/>
        <v>GBPAM3L22Y</v>
      </c>
      <c r="O31" s="255" t="str">
        <v>GBPAM3L22Y=ICAP</v>
      </c>
      <c r="P31" s="384" t="s">
        <v>222</v>
      </c>
      <c r="Q31" s="384" t="s">
        <v>222</v>
      </c>
      <c r="R31" s="222" t="e">
        <f t="shared" si="6"/>
        <v>#NUM!</v>
      </c>
      <c r="S31" s="222" t="e">
        <f t="shared" si="5"/>
        <v>#NUM!</v>
      </c>
      <c r="T31" s="253"/>
      <c r="U31" s="129" t="e">
        <v>#NUM!</v>
      </c>
      <c r="V31" s="253"/>
      <c r="W31" s="222" t="e">
        <v>#NUM!</v>
      </c>
      <c r="X31" s="258">
        <f>_xll.qlSimpleQuoteSetValue(F31,W31/100,Trigger)</f>
        <v>0</v>
      </c>
      <c r="Y31" s="168"/>
    </row>
    <row r="32" spans="1:25" ht="11.25" customHeight="1" x14ac:dyDescent="0.2">
      <c r="A32" s="167"/>
      <c r="B32" s="127" t="str">
        <f t="shared" si="8"/>
        <v>23Y</v>
      </c>
      <c r="C32" s="239" t="str">
        <f t="shared" si="8"/>
        <v>AM</v>
      </c>
      <c r="D32" s="240" t="str">
        <f t="shared" si="8"/>
        <v>3L</v>
      </c>
      <c r="E32" s="241" t="str">
        <f t="shared" si="3"/>
        <v>GBPAM3L23Y_Quote</v>
      </c>
      <c r="F32" s="241" t="str">
        <f>_xll.qlSimpleQuote(Currency&amp;$C32&amp;$D32&amp;$B32&amp;QuoteSuffix,,RateTickValue,Permanent,Trigger,ObjectOverwrite)</f>
        <v>GBPAM3L23Y_Quote#0001</v>
      </c>
      <c r="G32" s="242" t="str">
        <f>_xll.ohRangeRetrieveError(F32)</f>
        <v/>
      </c>
      <c r="H32" s="205"/>
      <c r="J32" s="167"/>
      <c r="K32" s="254" t="s">
        <v>33</v>
      </c>
      <c r="L32" s="254" t="s">
        <v>191</v>
      </c>
      <c r="M32" s="254" t="s">
        <v>186</v>
      </c>
      <c r="N32" s="255" t="str">
        <f t="shared" si="4"/>
        <v>GBPAM3L23Y</v>
      </c>
      <c r="O32" s="255" t="str">
        <v>GBPAM3L23Y=ICAP</v>
      </c>
      <c r="P32" s="384" t="s">
        <v>222</v>
      </c>
      <c r="Q32" s="384" t="s">
        <v>222</v>
      </c>
      <c r="R32" s="222" t="e">
        <f t="shared" si="6"/>
        <v>#NUM!</v>
      </c>
      <c r="S32" s="222" t="e">
        <f t="shared" si="5"/>
        <v>#NUM!</v>
      </c>
      <c r="T32" s="253"/>
      <c r="U32" s="129" t="e">
        <v>#NUM!</v>
      </c>
      <c r="V32" s="253"/>
      <c r="W32" s="222" t="e">
        <v>#NUM!</v>
      </c>
      <c r="X32" s="258">
        <f>_xll.qlSimpleQuoteSetValue(F32,W32/100,Trigger)</f>
        <v>0</v>
      </c>
      <c r="Y32" s="168"/>
    </row>
    <row r="33" spans="1:31" ht="11.25" customHeight="1" x14ac:dyDescent="0.2">
      <c r="A33" s="167"/>
      <c r="B33" s="127" t="str">
        <f t="shared" si="8"/>
        <v>24Y</v>
      </c>
      <c r="C33" s="239" t="str">
        <f t="shared" si="8"/>
        <v>AM</v>
      </c>
      <c r="D33" s="240" t="str">
        <f t="shared" si="8"/>
        <v>3L</v>
      </c>
      <c r="E33" s="241" t="str">
        <f t="shared" si="3"/>
        <v>GBPAM3L24Y_Quote</v>
      </c>
      <c r="F33" s="241" t="str">
        <f>_xll.qlSimpleQuote(Currency&amp;$C33&amp;$D33&amp;$B33&amp;QuoteSuffix,,RateTickValue,Permanent,Trigger,ObjectOverwrite)</f>
        <v>GBPAM3L24Y_Quote#0001</v>
      </c>
      <c r="G33" s="242" t="str">
        <f>_xll.ohRangeRetrieveError(F33)</f>
        <v/>
      </c>
      <c r="H33" s="205"/>
      <c r="J33" s="167"/>
      <c r="K33" s="254" t="s">
        <v>32</v>
      </c>
      <c r="L33" s="254" t="s">
        <v>191</v>
      </c>
      <c r="M33" s="254" t="s">
        <v>186</v>
      </c>
      <c r="N33" s="255" t="str">
        <f t="shared" si="4"/>
        <v>GBPAM3L24Y</v>
      </c>
      <c r="O33" s="255" t="str">
        <v>GBPAM3L24Y=ICAP</v>
      </c>
      <c r="P33" s="384" t="s">
        <v>222</v>
      </c>
      <c r="Q33" s="384" t="s">
        <v>222</v>
      </c>
      <c r="R33" s="222" t="e">
        <f t="shared" si="6"/>
        <v>#NUM!</v>
      </c>
      <c r="S33" s="222" t="e">
        <f t="shared" si="5"/>
        <v>#NUM!</v>
      </c>
      <c r="T33" s="253"/>
      <c r="U33" s="129" t="e">
        <v>#NUM!</v>
      </c>
      <c r="V33" s="253"/>
      <c r="W33" s="222" t="e">
        <v>#NUM!</v>
      </c>
      <c r="X33" s="258">
        <f>_xll.qlSimpleQuoteSetValue(F33,W33/100,Trigger)</f>
        <v>0</v>
      </c>
      <c r="Y33" s="168"/>
    </row>
    <row r="34" spans="1:31" ht="11.25" customHeight="1" x14ac:dyDescent="0.2">
      <c r="A34" s="167"/>
      <c r="B34" s="127" t="str">
        <f t="shared" si="8"/>
        <v>25Y</v>
      </c>
      <c r="C34" s="239" t="str">
        <f t="shared" si="8"/>
        <v>AM</v>
      </c>
      <c r="D34" s="240" t="str">
        <f t="shared" si="8"/>
        <v>3L</v>
      </c>
      <c r="E34" s="241" t="str">
        <f t="shared" si="3"/>
        <v>GBPAM3L25Y_Quote</v>
      </c>
      <c r="F34" s="241" t="str">
        <f>_xll.qlSimpleQuote(Currency&amp;$C34&amp;$D34&amp;$B34&amp;QuoteSuffix,,RateTickValue,Permanent,Trigger,ObjectOverwrite)</f>
        <v>GBPAM3L25Y_Quote#0001</v>
      </c>
      <c r="G34" s="242" t="str">
        <f>_xll.ohRangeRetrieveError(F34)</f>
        <v/>
      </c>
      <c r="H34" s="205"/>
      <c r="J34" s="167"/>
      <c r="K34" s="254" t="s">
        <v>31</v>
      </c>
      <c r="L34" s="254" t="s">
        <v>191</v>
      </c>
      <c r="M34" s="254" t="s">
        <v>186</v>
      </c>
      <c r="N34" s="255" t="str">
        <f t="shared" si="4"/>
        <v>GBPAM3L25Y</v>
      </c>
      <c r="O34" s="255" t="str">
        <v>GBPAM3L25Y=ICAP</v>
      </c>
      <c r="P34" s="384" t="s">
        <v>222</v>
      </c>
      <c r="Q34" s="384" t="s">
        <v>222</v>
      </c>
      <c r="R34" s="222" t="e">
        <f t="shared" si="6"/>
        <v>#NUM!</v>
      </c>
      <c r="S34" s="222" t="e">
        <f t="shared" si="5"/>
        <v>#NUM!</v>
      </c>
      <c r="T34" s="253"/>
      <c r="U34" s="129" t="e">
        <v>#NUM!</v>
      </c>
      <c r="V34" s="253"/>
      <c r="W34" s="222" t="e">
        <v>#NUM!</v>
      </c>
      <c r="X34" s="258">
        <f>_xll.qlSimpleQuoteSetValue(F34,W34/100,Trigger)</f>
        <v>0</v>
      </c>
      <c r="Y34" s="168"/>
    </row>
    <row r="35" spans="1:31" ht="11.25" customHeight="1" x14ac:dyDescent="0.2">
      <c r="A35" s="167"/>
      <c r="B35" s="127" t="str">
        <f t="shared" si="8"/>
        <v>26Y</v>
      </c>
      <c r="C35" s="239" t="str">
        <f t="shared" si="8"/>
        <v>AM</v>
      </c>
      <c r="D35" s="240" t="str">
        <f t="shared" si="8"/>
        <v>3L</v>
      </c>
      <c r="E35" s="241" t="str">
        <f t="shared" si="3"/>
        <v>GBPAM3L26Y_Quote</v>
      </c>
      <c r="F35" s="241" t="str">
        <f>_xll.qlSimpleQuote(Currency&amp;$C35&amp;$D35&amp;$B35&amp;QuoteSuffix,,RateTickValue,Permanent,Trigger,ObjectOverwrite)</f>
        <v>GBPAM3L26Y_Quote#0001</v>
      </c>
      <c r="G35" s="242" t="str">
        <f>_xll.ohRangeRetrieveError(F35)</f>
        <v/>
      </c>
      <c r="H35" s="205"/>
      <c r="J35" s="167"/>
      <c r="K35" s="254" t="s">
        <v>30</v>
      </c>
      <c r="L35" s="254" t="s">
        <v>191</v>
      </c>
      <c r="M35" s="254" t="s">
        <v>186</v>
      </c>
      <c r="N35" s="255" t="str">
        <f t="shared" si="4"/>
        <v>GBPAM3L26Y</v>
      </c>
      <c r="O35" s="255" t="str">
        <v>GBPAM3L26Y=ICAP</v>
      </c>
      <c r="P35" s="384" t="s">
        <v>222</v>
      </c>
      <c r="Q35" s="384" t="s">
        <v>222</v>
      </c>
      <c r="R35" s="222" t="e">
        <f t="shared" si="6"/>
        <v>#NUM!</v>
      </c>
      <c r="S35" s="222" t="e">
        <f t="shared" si="5"/>
        <v>#NUM!</v>
      </c>
      <c r="T35" s="253"/>
      <c r="U35" s="129" t="e">
        <v>#NUM!</v>
      </c>
      <c r="V35" s="253"/>
      <c r="W35" s="222" t="e">
        <v>#NUM!</v>
      </c>
      <c r="X35" s="258">
        <f>_xll.qlSimpleQuoteSetValue(F35,W35/100,Trigger)</f>
        <v>0</v>
      </c>
      <c r="Y35" s="168"/>
    </row>
    <row r="36" spans="1:31" ht="11.25" customHeight="1" x14ac:dyDescent="0.2">
      <c r="A36" s="167"/>
      <c r="B36" s="127" t="str">
        <f t="shared" si="8"/>
        <v>27Y</v>
      </c>
      <c r="C36" s="239" t="str">
        <f t="shared" si="8"/>
        <v>AM</v>
      </c>
      <c r="D36" s="240" t="str">
        <f t="shared" si="8"/>
        <v>3L</v>
      </c>
      <c r="E36" s="241" t="str">
        <f t="shared" si="3"/>
        <v>GBPAM3L27Y_Quote</v>
      </c>
      <c r="F36" s="241" t="str">
        <f>_xll.qlSimpleQuote(Currency&amp;$C36&amp;$D36&amp;$B36&amp;QuoteSuffix,,RateTickValue,Permanent,Trigger,ObjectOverwrite)</f>
        <v>GBPAM3L27Y_Quote#0001</v>
      </c>
      <c r="G36" s="242" t="str">
        <f>_xll.ohRangeRetrieveError(F36)</f>
        <v/>
      </c>
      <c r="H36" s="205"/>
      <c r="J36" s="167"/>
      <c r="K36" s="254" t="s">
        <v>29</v>
      </c>
      <c r="L36" s="254" t="s">
        <v>191</v>
      </c>
      <c r="M36" s="254" t="s">
        <v>186</v>
      </c>
      <c r="N36" s="255" t="str">
        <f t="shared" si="4"/>
        <v>GBPAM3L27Y</v>
      </c>
      <c r="O36" s="255" t="str">
        <v>GBPAM3L27Y=ICAP</v>
      </c>
      <c r="P36" s="384" t="s">
        <v>222</v>
      </c>
      <c r="Q36" s="384" t="s">
        <v>222</v>
      </c>
      <c r="R36" s="222" t="e">
        <f t="shared" si="6"/>
        <v>#NUM!</v>
      </c>
      <c r="S36" s="222" t="e">
        <f t="shared" si="5"/>
        <v>#NUM!</v>
      </c>
      <c r="T36" s="253"/>
      <c r="U36" s="129" t="e">
        <v>#NUM!</v>
      </c>
      <c r="V36" s="253"/>
      <c r="W36" s="222" t="e">
        <v>#NUM!</v>
      </c>
      <c r="X36" s="258">
        <f>_xll.qlSimpleQuoteSetValue(F36,W36/100,Trigger)</f>
        <v>0</v>
      </c>
      <c r="Y36" s="168"/>
    </row>
    <row r="37" spans="1:31" ht="11.25" customHeight="1" x14ac:dyDescent="0.2">
      <c r="A37" s="167"/>
      <c r="B37" s="127" t="str">
        <f t="shared" si="8"/>
        <v>28Y</v>
      </c>
      <c r="C37" s="239" t="str">
        <f t="shared" si="8"/>
        <v>AM</v>
      </c>
      <c r="D37" s="240" t="str">
        <f t="shared" si="8"/>
        <v>3L</v>
      </c>
      <c r="E37" s="241" t="str">
        <f t="shared" si="3"/>
        <v>GBPAM3L28Y_Quote</v>
      </c>
      <c r="F37" s="241" t="str">
        <f>_xll.qlSimpleQuote(Currency&amp;$C37&amp;$D37&amp;$B37&amp;QuoteSuffix,,RateTickValue,Permanent,Trigger,ObjectOverwrite)</f>
        <v>GBPAM3L28Y_Quote#0001</v>
      </c>
      <c r="G37" s="242" t="str">
        <f>_xll.ohRangeRetrieveError(F37)</f>
        <v/>
      </c>
      <c r="H37" s="205"/>
      <c r="J37" s="167"/>
      <c r="K37" s="254" t="s">
        <v>28</v>
      </c>
      <c r="L37" s="254" t="s">
        <v>191</v>
      </c>
      <c r="M37" s="254" t="s">
        <v>186</v>
      </c>
      <c r="N37" s="255" t="str">
        <f t="shared" si="4"/>
        <v>GBPAM3L28Y</v>
      </c>
      <c r="O37" s="255" t="str">
        <v>GBPAM3L28Y=ICAP</v>
      </c>
      <c r="P37" s="384" t="s">
        <v>222</v>
      </c>
      <c r="Q37" s="384" t="s">
        <v>222</v>
      </c>
      <c r="R37" s="222" t="e">
        <f t="shared" si="6"/>
        <v>#NUM!</v>
      </c>
      <c r="S37" s="222" t="e">
        <f t="shared" si="5"/>
        <v>#NUM!</v>
      </c>
      <c r="T37" s="253"/>
      <c r="U37" s="129" t="e">
        <v>#NUM!</v>
      </c>
      <c r="V37" s="253"/>
      <c r="W37" s="222" t="e">
        <v>#NUM!</v>
      </c>
      <c r="X37" s="258">
        <f>_xll.qlSimpleQuoteSetValue(F37,W37/100,Trigger)</f>
        <v>0</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str">
        <f>_xll.qlSimpleQuote(Currency&amp;$C38&amp;$D38&amp;$B38&amp;QuoteSuffix,,RateTickValue,Permanent,Trigger,ObjectOverwrite)</f>
        <v>GBPAM3L29Y_Quote#0001</v>
      </c>
      <c r="G38" s="242" t="str">
        <f>_xll.ohRangeRetrieveError(F38)</f>
        <v/>
      </c>
      <c r="H38" s="205"/>
      <c r="J38" s="167"/>
      <c r="K38" s="254" t="s">
        <v>27</v>
      </c>
      <c r="L38" s="254" t="s">
        <v>191</v>
      </c>
      <c r="M38" s="254" t="s">
        <v>186</v>
      </c>
      <c r="N38" s="255" t="str">
        <f t="shared" si="4"/>
        <v>GBPAM3L29Y</v>
      </c>
      <c r="O38" s="255" t="str">
        <v>GBPAM3L29Y=ICAP</v>
      </c>
      <c r="P38" s="384" t="s">
        <v>222</v>
      </c>
      <c r="Q38" s="384" t="s">
        <v>222</v>
      </c>
      <c r="R38" s="222" t="e">
        <f t="shared" si="6"/>
        <v>#NUM!</v>
      </c>
      <c r="S38" s="222" t="e">
        <f t="shared" si="5"/>
        <v>#NUM!</v>
      </c>
      <c r="T38" s="253"/>
      <c r="U38" s="129" t="e">
        <v>#NUM!</v>
      </c>
      <c r="V38" s="253"/>
      <c r="W38" s="222" t="e">
        <v>#NUM!</v>
      </c>
      <c r="X38" s="258">
        <f>_xll.qlSimpleQuoteSetValue(F38,W38/100,Trigger)</f>
        <v>0</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str">
        <f>_xll.qlSimpleQuote(Currency&amp;$C39&amp;$D39&amp;$B39&amp;QuoteSuffix,,RateTickValue,Permanent,Trigger,ObjectOverwrite)</f>
        <v>GBPAM3L30Y_Quote#0001</v>
      </c>
      <c r="G39" s="242" t="str">
        <f>_xll.ohRangeRetrieveError(F39)</f>
        <v/>
      </c>
      <c r="H39" s="205"/>
      <c r="J39" s="167"/>
      <c r="K39" s="254" t="s">
        <v>26</v>
      </c>
      <c r="L39" s="254" t="s">
        <v>191</v>
      </c>
      <c r="M39" s="254" t="s">
        <v>186</v>
      </c>
      <c r="N39" s="255" t="str">
        <f t="shared" si="4"/>
        <v>GBPAM3L30Y</v>
      </c>
      <c r="O39" s="255" t="str">
        <v>GBPAM3L30Y=ICAP</v>
      </c>
      <c r="P39" s="384" t="s">
        <v>222</v>
      </c>
      <c r="Q39" s="384" t="s">
        <v>222</v>
      </c>
      <c r="R39" s="222" t="e">
        <f t="shared" si="6"/>
        <v>#NUM!</v>
      </c>
      <c r="S39" s="222" t="e">
        <f t="shared" si="5"/>
        <v>#NUM!</v>
      </c>
      <c r="T39" s="253"/>
      <c r="U39" s="129" t="e">
        <v>#NUM!</v>
      </c>
      <c r="V39" s="253"/>
      <c r="W39" s="222" t="e">
        <v>#NUM!</v>
      </c>
      <c r="X39" s="258">
        <f>_xll.qlSimpleQuoteSetValue(F39,W39/100,Trigger)</f>
        <v>0</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str">
        <f>_xll.qlSimpleQuote(Currency&amp;$C40&amp;$D40&amp;$B40&amp;QuoteSuffix,,RateTickValue,Permanent,Trigger,ObjectOverwrite)</f>
        <v>GBPAM3L35Y_Quote#0001</v>
      </c>
      <c r="G40" s="242" t="str">
        <f>_xll.ohRangeRetrieveError(F40)</f>
        <v/>
      </c>
      <c r="H40" s="205"/>
      <c r="J40" s="167"/>
      <c r="K40" s="254" t="s">
        <v>25</v>
      </c>
      <c r="L40" s="254" t="s">
        <v>191</v>
      </c>
      <c r="M40" s="254" t="s">
        <v>186</v>
      </c>
      <c r="N40" s="255" t="str">
        <f t="shared" si="4"/>
        <v>GBPAM3L35Y</v>
      </c>
      <c r="O40" s="255" t="str">
        <v>GBPAM3L35Y=ICAP</v>
      </c>
      <c r="P40" s="384" t="s">
        <v>222</v>
      </c>
      <c r="Q40" s="384" t="s">
        <v>222</v>
      </c>
      <c r="R40" s="222" t="e">
        <f t="shared" si="6"/>
        <v>#NUM!</v>
      </c>
      <c r="S40" s="222" t="e">
        <f t="shared" si="5"/>
        <v>#NUM!</v>
      </c>
      <c r="T40" s="253"/>
      <c r="U40" s="129" t="e">
        <v>#NUM!</v>
      </c>
      <c r="V40" s="253"/>
      <c r="W40" s="222" t="e">
        <v>#NUM!</v>
      </c>
      <c r="X40" s="258">
        <f>_xll.qlSimpleQuoteSetValue(F40,W40/100,Trigger)</f>
        <v>0</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str">
        <f>_xll.qlSimpleQuote(Currency&amp;$C41&amp;$D41&amp;$B41&amp;QuoteSuffix,,RateTickValue,Permanent,Trigger,ObjectOverwrite)</f>
        <v>GBPAM3L40Y_Quote#0001</v>
      </c>
      <c r="G41" s="242" t="str">
        <f>_xll.ohRangeRetrieveError(F41)</f>
        <v/>
      </c>
      <c r="H41" s="205"/>
      <c r="J41" s="167"/>
      <c r="K41" s="254" t="s">
        <v>24</v>
      </c>
      <c r="L41" s="254" t="s">
        <v>191</v>
      </c>
      <c r="M41" s="254" t="s">
        <v>186</v>
      </c>
      <c r="N41" s="255" t="str">
        <f t="shared" si="4"/>
        <v>GBPAM3L40Y</v>
      </c>
      <c r="O41" s="255" t="str">
        <v>GBPAM3L40Y=ICAP</v>
      </c>
      <c r="P41" s="384" t="s">
        <v>222</v>
      </c>
      <c r="Q41" s="384" t="s">
        <v>222</v>
      </c>
      <c r="R41" s="222" t="e">
        <f t="shared" si="6"/>
        <v>#NUM!</v>
      </c>
      <c r="S41" s="222" t="e">
        <f t="shared" si="5"/>
        <v>#NUM!</v>
      </c>
      <c r="T41" s="253"/>
      <c r="U41" s="129" t="e">
        <v>#NUM!</v>
      </c>
      <c r="V41" s="253"/>
      <c r="W41" s="222" t="e">
        <v>#NUM!</v>
      </c>
      <c r="X41" s="258">
        <f>_xll.qlSimpleQuoteSetValue(F41,W41/100,Trigger)</f>
        <v>0</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str">
        <f>_xll.qlSimpleQuote(Currency&amp;$C42&amp;$D42&amp;$B42&amp;QuoteSuffix,,RateTickValue,Permanent,Trigger,ObjectOverwrite)</f>
        <v>GBPAM3L50Y_Quote#0001</v>
      </c>
      <c r="G42" s="242" t="str">
        <f>_xll.ohRangeRetrieveError(F42)</f>
        <v/>
      </c>
      <c r="H42" s="205"/>
      <c r="J42" s="167"/>
      <c r="K42" s="254" t="s">
        <v>23</v>
      </c>
      <c r="L42" s="254" t="s">
        <v>191</v>
      </c>
      <c r="M42" s="254" t="s">
        <v>186</v>
      </c>
      <c r="N42" s="255" t="str">
        <f t="shared" si="4"/>
        <v>GBPAM3L50Y</v>
      </c>
      <c r="O42" s="255" t="str">
        <v>GBPAM3L50Y=ICAP</v>
      </c>
      <c r="P42" s="384" t="s">
        <v>222</v>
      </c>
      <c r="Q42" s="384" t="s">
        <v>222</v>
      </c>
      <c r="R42" s="222" t="e">
        <f t="shared" si="6"/>
        <v>#NUM!</v>
      </c>
      <c r="S42" s="222" t="e">
        <f t="shared" si="5"/>
        <v>#NUM!</v>
      </c>
      <c r="T42" s="253"/>
      <c r="U42" s="129" t="e">
        <v>#NUM!</v>
      </c>
      <c r="V42" s="253"/>
      <c r="W42" s="222" t="e">
        <v>#NUM!</v>
      </c>
      <c r="X42" s="258">
        <f>_xll.qlSimpleQuoteSetValue(F42,W42/100,Trigger)</f>
        <v>0</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str">
        <f>_xll.qlSimpleQuote(Currency&amp;$C43&amp;$D43&amp;$B43&amp;QuoteSuffix,,RateTickValue,Permanent,Trigger,ObjectOverwrite)</f>
        <v>GBPAM3L60Y_Quote#0001</v>
      </c>
      <c r="G43" s="246" t="str">
        <f>_xll.ohRangeRetrieveError(F43)</f>
        <v/>
      </c>
      <c r="H43" s="205"/>
      <c r="J43" s="167"/>
      <c r="K43" s="254" t="s">
        <v>22</v>
      </c>
      <c r="L43" s="254" t="s">
        <v>191</v>
      </c>
      <c r="M43" s="254" t="s">
        <v>186</v>
      </c>
      <c r="N43" s="255" t="str">
        <f t="shared" si="4"/>
        <v>GBPAM3L60Y</v>
      </c>
      <c r="O43" s="255" t="str">
        <v>GBPAM3L60Y=ICAP</v>
      </c>
      <c r="P43" s="384" t="s">
        <v>222</v>
      </c>
      <c r="Q43" s="384" t="s">
        <v>222</v>
      </c>
      <c r="R43" s="222" t="e">
        <f t="shared" si="6"/>
        <v>#NUM!</v>
      </c>
      <c r="S43" s="224" t="e">
        <f t="shared" si="5"/>
        <v>#NUM!</v>
      </c>
      <c r="T43" s="253"/>
      <c r="U43" s="131" t="e">
        <v>#NUM!</v>
      </c>
      <c r="V43" s="253"/>
      <c r="W43" s="224" t="e">
        <v>#NUM!</v>
      </c>
      <c r="X43" s="259">
        <f>_xll.qlSimpleQuoteSetValue(F43,W43/100,Trigger)</f>
        <v>0</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O4" sqref="O4"/>
    </sheetView>
  </sheetViews>
  <sheetFormatPr defaultColWidth="9.125" defaultRowHeight="11.25" customHeight="1" outlineLevelCol="1" x14ac:dyDescent="0.2"/>
  <cols>
    <col min="1" max="1" width="2.75" style="229" hidden="1" customWidth="1" outlineLevel="1"/>
    <col min="2" max="2" width="6" style="229" hidden="1" customWidth="1" outlineLevel="1"/>
    <col min="3" max="4" width="4" style="229" hidden="1" customWidth="1" outlineLevel="1"/>
    <col min="5" max="5" width="19.25" style="229" hidden="1" customWidth="1" outlineLevel="1"/>
    <col min="6" max="6" width="25.75" style="230" hidden="1" customWidth="1" outlineLevel="1"/>
    <col min="7" max="7" width="25.75" style="229" hidden="1" customWidth="1" outlineLevel="1"/>
    <col min="8" max="8" width="2.75" style="229" hidden="1" customWidth="1" outlineLevel="1"/>
    <col min="9" max="9" width="2.75" style="229" customWidth="1" collapsed="1"/>
    <col min="10" max="10" width="2.75" style="229" customWidth="1"/>
    <col min="11" max="13" width="4.25" style="229" customWidth="1"/>
    <col min="14" max="14" width="14.75" style="229" customWidth="1"/>
    <col min="15" max="15" width="18.75" style="229" customWidth="1"/>
    <col min="16" max="19" width="10.75" style="229" customWidth="1"/>
    <col min="20" max="20" width="2.75" style="229" customWidth="1"/>
    <col min="21" max="21" width="10.75" style="229" customWidth="1"/>
    <col min="22" max="22" width="2.75" style="229" customWidth="1"/>
    <col min="23" max="24" width="10.75" style="229" customWidth="1"/>
    <col min="25" max="26" width="2.75" style="229" customWidth="1"/>
    <col min="27" max="29" width="9.125" style="229"/>
    <col min="30" max="30" width="2.75" style="229" customWidth="1"/>
    <col min="31" max="16384" width="9.125" style="229"/>
  </cols>
  <sheetData>
    <row r="1" spans="1:25" ht="11.25" customHeight="1" x14ac:dyDescent="0.2">
      <c r="A1" s="285"/>
      <c r="B1" s="196"/>
      <c r="C1" s="70"/>
      <c r="D1" s="70"/>
      <c r="E1" s="70"/>
      <c r="F1" s="307"/>
      <c r="G1" s="70"/>
      <c r="H1" s="71"/>
      <c r="J1" s="195" t="s">
        <v>160</v>
      </c>
      <c r="K1" s="166"/>
      <c r="L1" s="166"/>
      <c r="M1" s="166"/>
      <c r="N1" s="166"/>
      <c r="O1" s="166"/>
      <c r="P1" s="166"/>
      <c r="Q1" s="166"/>
      <c r="R1" s="166"/>
      <c r="S1" s="166"/>
      <c r="T1" s="166"/>
      <c r="U1" s="166"/>
      <c r="V1" s="166"/>
      <c r="W1" s="166"/>
      <c r="X1" s="166"/>
      <c r="Y1" s="203"/>
    </row>
    <row r="2" spans="1:25" ht="11.25" customHeight="1" x14ac:dyDescent="0.2">
      <c r="A2" s="72"/>
      <c r="B2" s="163"/>
      <c r="C2" s="163"/>
      <c r="D2" s="163"/>
      <c r="E2" s="163"/>
      <c r="F2" s="75"/>
      <c r="G2" s="163"/>
      <c r="H2" s="201"/>
      <c r="J2" s="204"/>
      <c r="K2" s="162"/>
      <c r="L2" s="165"/>
      <c r="M2" s="165"/>
      <c r="N2" s="165"/>
      <c r="O2" s="249" t="str">
        <f>VLOOKUP(J1,AreaTable,2,FALSE)</f>
        <v>ICAP</v>
      </c>
      <c r="P2" s="165"/>
      <c r="Q2" s="397" t="s">
        <v>221</v>
      </c>
      <c r="R2" s="17" t="b">
        <f t="array" ref="R2">AND(_xll.ohFilter($Q$5:$Q$41,ISNUMBER($Q$5:$Q$41))=0)</f>
        <v>0</v>
      </c>
      <c r="S2" s="162"/>
      <c r="T2" s="165"/>
      <c r="U2" s="165"/>
      <c r="V2" s="165"/>
      <c r="W2" s="165"/>
      <c r="X2" s="184">
        <f>_xll.ohTrigger(X5:X41)</f>
        <v>264</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25" ht="21.1" customHeight="1" x14ac:dyDescent="0.2">
      <c r="A4" s="167"/>
      <c r="B4" s="179" t="s">
        <v>20</v>
      </c>
      <c r="C4" s="179"/>
      <c r="D4" s="179"/>
      <c r="E4" s="180" t="s">
        <v>140</v>
      </c>
      <c r="F4" s="180" t="s">
        <v>156</v>
      </c>
      <c r="G4" s="202" t="s">
        <v>155</v>
      </c>
      <c r="H4" s="205"/>
      <c r="J4" s="167"/>
      <c r="K4" s="181"/>
      <c r="L4" s="183"/>
      <c r="M4" s="181"/>
      <c r="N4" s="181" t="s">
        <v>124</v>
      </c>
      <c r="O4" s="182" t="str">
        <f>_xll.RData(O5:O41,P4:Q4,,ReutersRtMode,,P5)</f>
        <v>Updated at 14:53:10</v>
      </c>
      <c r="P4" s="172" t="s">
        <v>99</v>
      </c>
      <c r="Q4" s="172" t="s">
        <v>78</v>
      </c>
      <c r="R4" s="173" t="s">
        <v>166</v>
      </c>
      <c r="S4" s="173" t="s">
        <v>153</v>
      </c>
      <c r="T4" s="165"/>
      <c r="U4" s="172" t="s">
        <v>96</v>
      </c>
      <c r="V4" s="165"/>
      <c r="W4" s="181" t="s">
        <v>95</v>
      </c>
      <c r="X4" s="181" t="s">
        <v>94</v>
      </c>
      <c r="Y4" s="168"/>
    </row>
    <row r="5" spans="1:25"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str">
        <f>_xll.qlSimpleQuote(Currency&amp;$C5&amp;$D5&amp;$B5&amp;QuoteSuffix,,RateTickValue,Permanent,Trigger,ObjectOverwrite)</f>
        <v>GBPSM3L1Y_Quote#0001</v>
      </c>
      <c r="G5" s="242" t="str">
        <f>_xll.ohRangeRetrieveError(F5)</f>
        <v/>
      </c>
      <c r="H5" s="205"/>
      <c r="J5" s="167"/>
      <c r="K5" s="254" t="s">
        <v>5</v>
      </c>
      <c r="L5" s="254" t="s">
        <v>188</v>
      </c>
      <c r="M5" s="254" t="s">
        <v>186</v>
      </c>
      <c r="N5" s="255" t="str">
        <f t="shared" ref="N5:N41" si="2">Currency&amp;$L5&amp;$M5&amp;$K5</f>
        <v>GBPSM3L1Y</v>
      </c>
      <c r="O5" s="255" t="str">
        <f t="array" ref="O5:O41">Instruments&amp;"="&amp;VLOOKUP(Contributor,ContributorTable,2,FALSE)</f>
        <v>GBPSM3L1Y=ICAP</v>
      </c>
      <c r="P5" s="384">
        <v>0.26400000000000001</v>
      </c>
      <c r="Q5" s="384">
        <v>0.30400000000000005</v>
      </c>
      <c r="R5" s="222">
        <f>IF($R$2,IF(ISNUMBER(P5),P5,#NUM!), IFERROR(AVERAGE(P5:Q5),#NUM!))</f>
        <v>0.28400000000000003</v>
      </c>
      <c r="S5" s="222">
        <f t="shared" ref="S5:S41" si="3">(R5-P5)*2</f>
        <v>4.0000000000000036E-2</v>
      </c>
      <c r="T5" s="253"/>
      <c r="U5" s="129">
        <v>0.64900000000000002</v>
      </c>
      <c r="V5" s="253"/>
      <c r="W5" s="222">
        <f t="array" ref="W5:W41">QuoteLive</f>
        <v>0.28400000000000003</v>
      </c>
      <c r="X5" s="258">
        <f>_xll.qlSimpleQuoteSetValue(F5,W5/100,Trigger)</f>
        <v>0</v>
      </c>
      <c r="Y5" s="168"/>
    </row>
    <row r="6" spans="1:25" ht="11.25" customHeight="1" x14ac:dyDescent="0.2">
      <c r="A6" s="167"/>
      <c r="B6" s="127" t="str">
        <f t="shared" si="0"/>
        <v>15M</v>
      </c>
      <c r="C6" s="239" t="str">
        <f t="shared" si="0"/>
        <v>SM</v>
      </c>
      <c r="D6" s="240" t="str">
        <f t="shared" si="0"/>
        <v>3L</v>
      </c>
      <c r="E6" s="241" t="str">
        <f t="shared" si="1"/>
        <v>GBPSM3L15M_Quote</v>
      </c>
      <c r="F6" s="241" t="str">
        <f>_xll.qlSimpleQuote(Currency&amp;$C6&amp;$D6&amp;$B6&amp;QuoteSuffix,,RateTickValue,Permanent,Trigger,ObjectOverwrite)</f>
        <v>GBPSM3L15M_Quote#0001</v>
      </c>
      <c r="G6" s="242" t="str">
        <f>_xll.ohRangeRetrieveError(F6)</f>
        <v/>
      </c>
      <c r="H6" s="205"/>
      <c r="J6" s="167"/>
      <c r="K6" s="254" t="s">
        <v>60</v>
      </c>
      <c r="L6" s="254" t="s">
        <v>188</v>
      </c>
      <c r="M6" s="254" t="s">
        <v>186</v>
      </c>
      <c r="N6" s="255" t="str">
        <f t="shared" si="2"/>
        <v>GBPSM3L15M</v>
      </c>
      <c r="O6" s="255" t="str">
        <v>GBPSM3L15M=ICAP</v>
      </c>
      <c r="P6" s="384" t="s">
        <v>222</v>
      </c>
      <c r="Q6" s="384" t="s">
        <v>222</v>
      </c>
      <c r="R6" s="222" t="e">
        <f t="shared" ref="R6:R41" si="4">IF($R$2,IF(ISNUMBER(P6),P6,#NUM!), IFERROR(AVERAGE(P6:Q6),#NUM!))</f>
        <v>#NUM!</v>
      </c>
      <c r="S6" s="222" t="e">
        <f t="shared" si="3"/>
        <v>#NUM!</v>
      </c>
      <c r="T6" s="253"/>
      <c r="U6" s="129" t="e">
        <v>#NUM!</v>
      </c>
      <c r="V6" s="253"/>
      <c r="W6" s="222" t="e">
        <v>#NUM!</v>
      </c>
      <c r="X6" s="258">
        <f>_xll.qlSimpleQuoteSetValue(F6,W6/100,Trigger)</f>
        <v>0</v>
      </c>
      <c r="Y6" s="168"/>
    </row>
    <row r="7" spans="1:25" ht="11.25" customHeight="1" x14ac:dyDescent="0.2">
      <c r="A7" s="167"/>
      <c r="B7" s="127" t="str">
        <f t="shared" si="0"/>
        <v>18M</v>
      </c>
      <c r="C7" s="239" t="str">
        <f t="shared" si="0"/>
        <v>SM</v>
      </c>
      <c r="D7" s="240" t="str">
        <f t="shared" si="0"/>
        <v>3L</v>
      </c>
      <c r="E7" s="241" t="str">
        <f t="shared" si="1"/>
        <v>GBPSM3L18M_Quote</v>
      </c>
      <c r="F7" s="241" t="str">
        <f>_xll.qlSimpleQuote(Currency&amp;$C7&amp;$D7&amp;$B7&amp;QuoteSuffix,,RateTickValue,Permanent,Trigger,ObjectOverwrite)</f>
        <v>GBPSM3L18M_Quote#0001</v>
      </c>
      <c r="G7" s="242" t="str">
        <f>_xll.ohRangeRetrieveError(F7)</f>
        <v/>
      </c>
      <c r="H7" s="205"/>
      <c r="J7" s="167"/>
      <c r="K7" s="254" t="s">
        <v>59</v>
      </c>
      <c r="L7" s="254" t="s">
        <v>188</v>
      </c>
      <c r="M7" s="254" t="s">
        <v>186</v>
      </c>
      <c r="N7" s="255" t="str">
        <f t="shared" si="2"/>
        <v>GBPSM3L18M</v>
      </c>
      <c r="O7" s="255" t="str">
        <v>GBPSM3L18M=ICAP</v>
      </c>
      <c r="P7" s="384" t="s">
        <v>222</v>
      </c>
      <c r="Q7" s="384" t="s">
        <v>222</v>
      </c>
      <c r="R7" s="222" t="e">
        <f t="shared" si="4"/>
        <v>#NUM!</v>
      </c>
      <c r="S7" s="222" t="e">
        <f t="shared" si="3"/>
        <v>#NUM!</v>
      </c>
      <c r="T7" s="253"/>
      <c r="U7" s="129" t="e">
        <v>#NUM!</v>
      </c>
      <c r="V7" s="253"/>
      <c r="W7" s="222" t="e">
        <v>#NUM!</v>
      </c>
      <c r="X7" s="258">
        <f>_xll.qlSimpleQuoteSetValue(F7,W7/100,Trigger)</f>
        <v>0</v>
      </c>
      <c r="Y7" s="168"/>
    </row>
    <row r="8" spans="1:25" ht="11.25" customHeight="1" x14ac:dyDescent="0.2">
      <c r="A8" s="167"/>
      <c r="B8" s="127" t="str">
        <f t="shared" si="0"/>
        <v>21M</v>
      </c>
      <c r="C8" s="239" t="str">
        <f t="shared" si="0"/>
        <v>SM</v>
      </c>
      <c r="D8" s="240" t="str">
        <f t="shared" si="0"/>
        <v>3L</v>
      </c>
      <c r="E8" s="241" t="str">
        <f t="shared" si="1"/>
        <v>GBPSM3L21M_Quote</v>
      </c>
      <c r="F8" s="241" t="str">
        <f>_xll.qlSimpleQuote(Currency&amp;$C8&amp;$D8&amp;$B8&amp;QuoteSuffix,,RateTickValue,Permanent,Trigger,ObjectOverwrite)</f>
        <v>GBPSM3L21M_Quote#0001</v>
      </c>
      <c r="G8" s="242" t="str">
        <f>_xll.ohRangeRetrieveError(F8)</f>
        <v/>
      </c>
      <c r="H8" s="205"/>
      <c r="J8" s="167"/>
      <c r="K8" s="254" t="s">
        <v>58</v>
      </c>
      <c r="L8" s="254" t="s">
        <v>188</v>
      </c>
      <c r="M8" s="254" t="s">
        <v>186</v>
      </c>
      <c r="N8" s="255" t="str">
        <f t="shared" si="2"/>
        <v>GBPSM3L21M</v>
      </c>
      <c r="O8" s="255" t="str">
        <v>GBPSM3L21M=ICAP</v>
      </c>
      <c r="P8" s="384" t="s">
        <v>222</v>
      </c>
      <c r="Q8" s="384" t="s">
        <v>222</v>
      </c>
      <c r="R8" s="222" t="e">
        <f t="shared" si="4"/>
        <v>#NUM!</v>
      </c>
      <c r="S8" s="222" t="e">
        <f t="shared" si="3"/>
        <v>#NUM!</v>
      </c>
      <c r="T8" s="253"/>
      <c r="U8" s="129" t="e">
        <v>#NUM!</v>
      </c>
      <c r="V8" s="253"/>
      <c r="W8" s="222" t="e">
        <v>#NUM!</v>
      </c>
      <c r="X8" s="258">
        <f>_xll.qlSimpleQuoteSetValue(F8,W8/100,Trigger)</f>
        <v>0</v>
      </c>
      <c r="Y8" s="168"/>
    </row>
    <row r="9" spans="1:25" ht="11.25" customHeight="1" x14ac:dyDescent="0.2">
      <c r="A9" s="167"/>
      <c r="B9" s="127" t="str">
        <f t="shared" si="0"/>
        <v>2Y</v>
      </c>
      <c r="C9" s="239" t="str">
        <f t="shared" si="0"/>
        <v>SM</v>
      </c>
      <c r="D9" s="240" t="str">
        <f t="shared" si="0"/>
        <v>3L</v>
      </c>
      <c r="E9" s="241" t="str">
        <f t="shared" si="1"/>
        <v>GBPSM3L2Y_Quote</v>
      </c>
      <c r="F9" s="241" t="str">
        <f>_xll.qlSimpleQuote(Currency&amp;$C9&amp;$D9&amp;$B9&amp;QuoteSuffix,,RateTickValue,Permanent,Trigger,ObjectOverwrite)</f>
        <v>GBPSM3L2Y_Quote#0001</v>
      </c>
      <c r="G9" s="242" t="str">
        <f>_xll.ohRangeRetrieveError(F9)</f>
        <v/>
      </c>
      <c r="H9" s="205"/>
      <c r="J9" s="167"/>
      <c r="K9" s="254" t="s">
        <v>54</v>
      </c>
      <c r="L9" s="254" t="s">
        <v>188</v>
      </c>
      <c r="M9" s="254" t="s">
        <v>186</v>
      </c>
      <c r="N9" s="255" t="str">
        <f t="shared" si="2"/>
        <v>GBPSM3L2Y</v>
      </c>
      <c r="O9" s="255" t="str">
        <v>GBPSM3L2Y=ICAP</v>
      </c>
      <c r="P9" s="384">
        <v>0.24000000000000002</v>
      </c>
      <c r="Q9" s="384">
        <v>0.28000000000000003</v>
      </c>
      <c r="R9" s="222">
        <f t="shared" si="4"/>
        <v>0.26</v>
      </c>
      <c r="S9" s="222">
        <f t="shared" si="3"/>
        <v>3.999999999999998E-2</v>
      </c>
      <c r="T9" s="253"/>
      <c r="U9" s="129">
        <v>0.81600000000000006</v>
      </c>
      <c r="V9" s="253"/>
      <c r="W9" s="222">
        <v>0.26</v>
      </c>
      <c r="X9" s="258">
        <f>_xll.qlSimpleQuoteSetValue(F9,W9/100,Trigger)</f>
        <v>0</v>
      </c>
      <c r="Y9" s="168"/>
    </row>
    <row r="10" spans="1:25" ht="11.25" customHeight="1" x14ac:dyDescent="0.2">
      <c r="A10" s="167"/>
      <c r="B10" s="127" t="str">
        <f t="shared" si="0"/>
        <v>3Y</v>
      </c>
      <c r="C10" s="239" t="str">
        <f t="shared" si="0"/>
        <v>SM</v>
      </c>
      <c r="D10" s="240" t="str">
        <f t="shared" si="0"/>
        <v>3L</v>
      </c>
      <c r="E10" s="241" t="str">
        <f t="shared" si="1"/>
        <v>GBPSM3L3Y_Quote</v>
      </c>
      <c r="F10" s="241" t="str">
        <f>_xll.qlSimpleQuote(Currency&amp;$C10&amp;$D10&amp;$B10&amp;QuoteSuffix,,RateTickValue,Permanent,Trigger,ObjectOverwrite)</f>
        <v>GBPSM3L3Y_Quote#0001</v>
      </c>
      <c r="G10" s="242" t="str">
        <f>_xll.ohRangeRetrieveError(F10)</f>
        <v/>
      </c>
      <c r="H10" s="205"/>
      <c r="J10" s="167"/>
      <c r="K10" s="254" t="s">
        <v>53</v>
      </c>
      <c r="L10" s="254" t="s">
        <v>188</v>
      </c>
      <c r="M10" s="254" t="s">
        <v>186</v>
      </c>
      <c r="N10" s="255" t="str">
        <f t="shared" si="2"/>
        <v>GBPSM3L3Y</v>
      </c>
      <c r="O10" s="255" t="str">
        <v>GBPSM3L3Y=ICAP</v>
      </c>
      <c r="P10" s="384">
        <v>0.24800000000000003</v>
      </c>
      <c r="Q10" s="384">
        <v>0.28800000000000003</v>
      </c>
      <c r="R10" s="222">
        <f t="shared" si="4"/>
        <v>0.26800000000000002</v>
      </c>
      <c r="S10" s="222">
        <f t="shared" si="3"/>
        <v>3.999999999999998E-2</v>
      </c>
      <c r="T10" s="253"/>
      <c r="U10" s="129">
        <v>0.99299999999999999</v>
      </c>
      <c r="V10" s="253"/>
      <c r="W10" s="222">
        <v>0.26800000000000002</v>
      </c>
      <c r="X10" s="258">
        <f>_xll.qlSimpleQuoteSetValue(F10,W10/100,Trigger)</f>
        <v>0</v>
      </c>
      <c r="Y10" s="168"/>
    </row>
    <row r="11" spans="1:25" ht="11.25" customHeight="1" x14ac:dyDescent="0.2">
      <c r="A11" s="167"/>
      <c r="B11" s="127" t="str">
        <f t="shared" si="0"/>
        <v>4Y</v>
      </c>
      <c r="C11" s="239" t="str">
        <f t="shared" si="0"/>
        <v>SM</v>
      </c>
      <c r="D11" s="240" t="str">
        <f t="shared" si="0"/>
        <v>3L</v>
      </c>
      <c r="E11" s="241" t="str">
        <f t="shared" si="1"/>
        <v>GBPSM3L4Y_Quote</v>
      </c>
      <c r="F11" s="241" t="str">
        <f>_xll.qlSimpleQuote(Currency&amp;$C11&amp;$D11&amp;$B11&amp;QuoteSuffix,,RateTickValue,Permanent,Trigger,ObjectOverwrite)</f>
        <v>GBPSM3L4Y_Quote#0001</v>
      </c>
      <c r="G11" s="242" t="str">
        <f>_xll.ohRangeRetrieveError(F11)</f>
        <v/>
      </c>
      <c r="H11" s="205"/>
      <c r="J11" s="167"/>
      <c r="K11" s="254" t="s">
        <v>52</v>
      </c>
      <c r="L11" s="254" t="s">
        <v>188</v>
      </c>
      <c r="M11" s="254" t="s">
        <v>186</v>
      </c>
      <c r="N11" s="255" t="str">
        <f t="shared" si="2"/>
        <v>GBPSM3L4Y</v>
      </c>
      <c r="O11" s="255" t="str">
        <v>GBPSM3L4Y=ICAP</v>
      </c>
      <c r="P11" s="384">
        <v>0.27400000000000002</v>
      </c>
      <c r="Q11" s="384">
        <v>0.32400000000000001</v>
      </c>
      <c r="R11" s="222">
        <f t="shared" si="4"/>
        <v>0.29900000000000004</v>
      </c>
      <c r="S11" s="222">
        <f t="shared" si="3"/>
        <v>5.0000000000000044E-2</v>
      </c>
      <c r="T11" s="253"/>
      <c r="U11" s="129">
        <v>1.153</v>
      </c>
      <c r="V11" s="253"/>
      <c r="W11" s="222">
        <v>0.29900000000000004</v>
      </c>
      <c r="X11" s="258">
        <f>_xll.qlSimpleQuoteSetValue(F11,W11/100,Trigger)</f>
        <v>-1.0000000000000026E-5</v>
      </c>
      <c r="Y11" s="168"/>
    </row>
    <row r="12" spans="1:25" ht="11.25" customHeight="1" x14ac:dyDescent="0.2">
      <c r="A12" s="167"/>
      <c r="B12" s="127" t="str">
        <f t="shared" si="0"/>
        <v>5Y</v>
      </c>
      <c r="C12" s="239" t="str">
        <f t="shared" si="0"/>
        <v>SM</v>
      </c>
      <c r="D12" s="240" t="str">
        <f t="shared" si="0"/>
        <v>3L</v>
      </c>
      <c r="E12" s="241" t="str">
        <f t="shared" si="1"/>
        <v>GBPSM3L5Y_Quote</v>
      </c>
      <c r="F12" s="241" t="str">
        <f>_xll.qlSimpleQuote(Currency&amp;$C12&amp;$D12&amp;$B12&amp;QuoteSuffix,,RateTickValue,Permanent,Trigger,ObjectOverwrite)</f>
        <v>GBPSM3L5Y_Quote#0001</v>
      </c>
      <c r="G12" s="242" t="str">
        <f>_xll.ohRangeRetrieveError(F12)</f>
        <v/>
      </c>
      <c r="H12" s="205"/>
      <c r="J12" s="167"/>
      <c r="K12" s="254" t="s">
        <v>51</v>
      </c>
      <c r="L12" s="254" t="s">
        <v>188</v>
      </c>
      <c r="M12" s="254" t="s">
        <v>186</v>
      </c>
      <c r="N12" s="255" t="str">
        <f t="shared" si="2"/>
        <v>GBPSM3L5Y</v>
      </c>
      <c r="O12" s="255" t="str">
        <v>GBPSM3L5Y=ICAP</v>
      </c>
      <c r="P12" s="384">
        <v>0.314</v>
      </c>
      <c r="Q12" s="384">
        <v>0.36400000000000005</v>
      </c>
      <c r="R12" s="222">
        <f t="shared" si="4"/>
        <v>0.33900000000000002</v>
      </c>
      <c r="S12" s="222">
        <f t="shared" si="3"/>
        <v>5.0000000000000044E-2</v>
      </c>
      <c r="T12" s="253"/>
      <c r="U12" s="129">
        <v>1.2930000000000001</v>
      </c>
      <c r="V12" s="253"/>
      <c r="W12" s="222">
        <v>0.33900000000000002</v>
      </c>
      <c r="X12" s="258">
        <f>_xll.qlSimpleQuoteSetValue(F12,W12/100,Trigger)</f>
        <v>0</v>
      </c>
      <c r="Y12" s="168"/>
    </row>
    <row r="13" spans="1:25" ht="11.25" customHeight="1" x14ac:dyDescent="0.2">
      <c r="A13" s="167"/>
      <c r="B13" s="127" t="str">
        <f t="shared" si="0"/>
        <v>6Y</v>
      </c>
      <c r="C13" s="239" t="str">
        <f t="shared" si="0"/>
        <v>SM</v>
      </c>
      <c r="D13" s="240" t="str">
        <f t="shared" si="0"/>
        <v>3L</v>
      </c>
      <c r="E13" s="241" t="str">
        <f t="shared" si="1"/>
        <v>GBPSM3L6Y_Quote</v>
      </c>
      <c r="F13" s="241" t="str">
        <f>_xll.qlSimpleQuote(Currency&amp;$C13&amp;$D13&amp;$B13&amp;QuoteSuffix,,RateTickValue,Permanent,Trigger,ObjectOverwrite)</f>
        <v>GBPSM3L6Y_Quote#0001</v>
      </c>
      <c r="G13" s="242" t="str">
        <f>_xll.ohRangeRetrieveError(F13)</f>
        <v/>
      </c>
      <c r="H13" s="205"/>
      <c r="J13" s="167"/>
      <c r="K13" s="254" t="s">
        <v>50</v>
      </c>
      <c r="L13" s="254" t="s">
        <v>188</v>
      </c>
      <c r="M13" s="254" t="s">
        <v>186</v>
      </c>
      <c r="N13" s="255" t="str">
        <f t="shared" si="2"/>
        <v>GBPSM3L6Y</v>
      </c>
      <c r="O13" s="255" t="str">
        <v>GBPSM3L6Y=ICAP</v>
      </c>
      <c r="P13" s="384">
        <v>0.35800000000000004</v>
      </c>
      <c r="Q13" s="384">
        <v>0.40800000000000003</v>
      </c>
      <c r="R13" s="222">
        <f t="shared" si="4"/>
        <v>0.38300000000000001</v>
      </c>
      <c r="S13" s="222">
        <f t="shared" si="3"/>
        <v>4.9999999999999933E-2</v>
      </c>
      <c r="T13" s="253"/>
      <c r="U13" s="129">
        <v>1.411</v>
      </c>
      <c r="V13" s="253"/>
      <c r="W13" s="222">
        <v>0.38300000000000001</v>
      </c>
      <c r="X13" s="258">
        <f>_xll.qlSimpleQuoteSetValue(F13,W13/100,Trigger)</f>
        <v>0</v>
      </c>
      <c r="Y13" s="168"/>
    </row>
    <row r="14" spans="1:25" ht="11.25" customHeight="1" x14ac:dyDescent="0.2">
      <c r="A14" s="167"/>
      <c r="B14" s="127" t="str">
        <f t="shared" si="0"/>
        <v>7Y</v>
      </c>
      <c r="C14" s="239" t="str">
        <f t="shared" si="0"/>
        <v>SM</v>
      </c>
      <c r="D14" s="240" t="str">
        <f t="shared" si="0"/>
        <v>3L</v>
      </c>
      <c r="E14" s="241" t="str">
        <f t="shared" si="1"/>
        <v>GBPSM3L7Y_Quote</v>
      </c>
      <c r="F14" s="241" t="str">
        <f>_xll.qlSimpleQuote(Currency&amp;$C14&amp;$D14&amp;$B14&amp;QuoteSuffix,,RateTickValue,Permanent,Trigger,ObjectOverwrite)</f>
        <v>GBPSM3L7Y_Quote#0001</v>
      </c>
      <c r="G14" s="242" t="str">
        <f>_xll.ohRangeRetrieveError(F14)</f>
        <v/>
      </c>
      <c r="H14" s="205"/>
      <c r="J14" s="167"/>
      <c r="K14" s="254" t="s">
        <v>49</v>
      </c>
      <c r="L14" s="254" t="s">
        <v>188</v>
      </c>
      <c r="M14" s="254" t="s">
        <v>186</v>
      </c>
      <c r="N14" s="255" t="str">
        <f t="shared" si="2"/>
        <v>GBPSM3L7Y</v>
      </c>
      <c r="O14" s="255" t="str">
        <v>GBPSM3L7Y=ICAP</v>
      </c>
      <c r="P14" s="384">
        <v>0.40700000000000003</v>
      </c>
      <c r="Q14" s="384">
        <v>0.45700000000000002</v>
      </c>
      <c r="R14" s="222">
        <f t="shared" si="4"/>
        <v>0.43200000000000005</v>
      </c>
      <c r="S14" s="222">
        <f t="shared" si="3"/>
        <v>5.0000000000000044E-2</v>
      </c>
      <c r="T14" s="253"/>
      <c r="U14" s="129">
        <v>1.5070000000000001</v>
      </c>
      <c r="V14" s="253"/>
      <c r="W14" s="222">
        <v>0.43200000000000005</v>
      </c>
      <c r="X14" s="258">
        <f>_xll.qlSimpleQuoteSetValue(F14,W14/100,Trigger)</f>
        <v>0</v>
      </c>
      <c r="Y14" s="168"/>
    </row>
    <row r="15" spans="1:25" ht="11.25" customHeight="1" x14ac:dyDescent="0.2">
      <c r="A15" s="167"/>
      <c r="B15" s="127" t="str">
        <f t="shared" si="0"/>
        <v>8Y</v>
      </c>
      <c r="C15" s="239" t="str">
        <f t="shared" si="0"/>
        <v>SM</v>
      </c>
      <c r="D15" s="240" t="str">
        <f t="shared" si="0"/>
        <v>3L</v>
      </c>
      <c r="E15" s="241" t="str">
        <f t="shared" si="1"/>
        <v>GBPSM3L8Y_Quote</v>
      </c>
      <c r="F15" s="241" t="str">
        <f>_xll.qlSimpleQuote(Currency&amp;$C15&amp;$D15&amp;$B15&amp;QuoteSuffix,,RateTickValue,Permanent,Trigger,ObjectOverwrite)</f>
        <v>GBPSM3L8Y_Quote#0001</v>
      </c>
      <c r="G15" s="242" t="str">
        <f>_xll.ohRangeRetrieveError(F15)</f>
        <v/>
      </c>
      <c r="H15" s="205"/>
      <c r="J15" s="167"/>
      <c r="K15" s="254" t="s">
        <v>48</v>
      </c>
      <c r="L15" s="254" t="s">
        <v>188</v>
      </c>
      <c r="M15" s="254" t="s">
        <v>186</v>
      </c>
      <c r="N15" s="255" t="str">
        <f t="shared" si="2"/>
        <v>GBPSM3L8Y</v>
      </c>
      <c r="O15" s="255" t="str">
        <v>GBPSM3L8Y=ICAP</v>
      </c>
      <c r="P15" s="384">
        <v>0.45900000000000002</v>
      </c>
      <c r="Q15" s="384">
        <v>0.50900000000000001</v>
      </c>
      <c r="R15" s="222">
        <f t="shared" si="4"/>
        <v>0.48399999999999999</v>
      </c>
      <c r="S15" s="222">
        <f t="shared" si="3"/>
        <v>4.9999999999999933E-2</v>
      </c>
      <c r="T15" s="253"/>
      <c r="U15" s="129">
        <v>1.5899999999999999</v>
      </c>
      <c r="V15" s="253"/>
      <c r="W15" s="222">
        <v>0.48399999999999999</v>
      </c>
      <c r="X15" s="258">
        <f>_xll.qlSimpleQuoteSetValue(F15,W15/100,Trigger)</f>
        <v>-1.000000000000046E-5</v>
      </c>
      <c r="Y15" s="168"/>
    </row>
    <row r="16" spans="1:25" ht="11.25" customHeight="1" x14ac:dyDescent="0.2">
      <c r="A16" s="167"/>
      <c r="B16" s="127" t="str">
        <f t="shared" si="0"/>
        <v>9Y</v>
      </c>
      <c r="C16" s="239" t="str">
        <f t="shared" si="0"/>
        <v>SM</v>
      </c>
      <c r="D16" s="240" t="str">
        <f t="shared" si="0"/>
        <v>3L</v>
      </c>
      <c r="E16" s="241" t="str">
        <f t="shared" si="1"/>
        <v>GBPSM3L9Y_Quote</v>
      </c>
      <c r="F16" s="241" t="str">
        <f>_xll.qlSimpleQuote(Currency&amp;$C16&amp;$D16&amp;$B16&amp;QuoteSuffix,,RateTickValue,Permanent,Trigger,ObjectOverwrite)</f>
        <v>GBPSM3L9Y_Quote#0001</v>
      </c>
      <c r="G16" s="242" t="str">
        <f>_xll.ohRangeRetrieveError(F16)</f>
        <v/>
      </c>
      <c r="H16" s="205"/>
      <c r="J16" s="167"/>
      <c r="K16" s="254" t="s">
        <v>47</v>
      </c>
      <c r="L16" s="254" t="s">
        <v>188</v>
      </c>
      <c r="M16" s="254" t="s">
        <v>186</v>
      </c>
      <c r="N16" s="255" t="str">
        <f t="shared" si="2"/>
        <v>GBPSM3L9Y</v>
      </c>
      <c r="O16" s="255" t="str">
        <v>GBPSM3L9Y=ICAP</v>
      </c>
      <c r="P16" s="384">
        <v>0.51</v>
      </c>
      <c r="Q16" s="384">
        <v>0.56000000000000005</v>
      </c>
      <c r="R16" s="222">
        <f t="shared" si="4"/>
        <v>0.53500000000000003</v>
      </c>
      <c r="S16" s="222">
        <f t="shared" si="3"/>
        <v>5.0000000000000044E-2</v>
      </c>
      <c r="T16" s="253"/>
      <c r="U16" s="129">
        <v>1.661</v>
      </c>
      <c r="V16" s="253"/>
      <c r="W16" s="222">
        <v>0.53500000000000003</v>
      </c>
      <c r="X16" s="258">
        <f>_xll.qlSimpleQuoteSetValue(F16,W16/100,Trigger)</f>
        <v>-9.9999999999995925E-6</v>
      </c>
      <c r="Y16" s="168"/>
    </row>
    <row r="17" spans="1:25" ht="11.25" customHeight="1" x14ac:dyDescent="0.2">
      <c r="A17" s="167"/>
      <c r="B17" s="127" t="str">
        <f t="shared" si="0"/>
        <v>10Y</v>
      </c>
      <c r="C17" s="239" t="str">
        <f t="shared" si="0"/>
        <v>SM</v>
      </c>
      <c r="D17" s="240" t="str">
        <f t="shared" si="0"/>
        <v>3L</v>
      </c>
      <c r="E17" s="241" t="str">
        <f t="shared" si="1"/>
        <v>GBPSM3L10Y_Quote</v>
      </c>
      <c r="F17" s="241" t="str">
        <f>_xll.qlSimpleQuote(Currency&amp;$C17&amp;$D17&amp;$B17&amp;QuoteSuffix,,RateTickValue,Permanent,Trigger,ObjectOverwrite)</f>
        <v>GBPSM3L10Y_Quote#0001</v>
      </c>
      <c r="G17" s="242" t="str">
        <f>_xll.ohRangeRetrieveError(F17)</f>
        <v/>
      </c>
      <c r="H17" s="205"/>
      <c r="J17" s="167"/>
      <c r="K17" s="254" t="s">
        <v>46</v>
      </c>
      <c r="L17" s="254" t="s">
        <v>188</v>
      </c>
      <c r="M17" s="254" t="s">
        <v>186</v>
      </c>
      <c r="N17" s="255" t="str">
        <f t="shared" si="2"/>
        <v>GBPSM3L10Y</v>
      </c>
      <c r="O17" s="255" t="str">
        <v>GBPSM3L10Y=ICAP</v>
      </c>
      <c r="P17" s="384">
        <v>0.56200000000000006</v>
      </c>
      <c r="Q17" s="384">
        <v>0.6120000000000001</v>
      </c>
      <c r="R17" s="222">
        <f t="shared" si="4"/>
        <v>0.58700000000000008</v>
      </c>
      <c r="S17" s="222">
        <f t="shared" si="3"/>
        <v>5.0000000000000044E-2</v>
      </c>
      <c r="T17" s="253"/>
      <c r="U17" s="129">
        <v>1.7200000000000002</v>
      </c>
      <c r="V17" s="253"/>
      <c r="W17" s="222">
        <v>0.58700000000000008</v>
      </c>
      <c r="X17" s="258">
        <f>_xll.qlSimpleQuoteSetValue(F17,W17/100,Trigger)</f>
        <v>-9.9999999999995925E-6</v>
      </c>
      <c r="Y17" s="168"/>
    </row>
    <row r="18" spans="1:25" ht="11.25" customHeight="1" x14ac:dyDescent="0.2">
      <c r="A18" s="167"/>
      <c r="B18" s="127" t="str">
        <f t="shared" si="0"/>
        <v>11Y</v>
      </c>
      <c r="C18" s="239" t="str">
        <f t="shared" si="0"/>
        <v>SM</v>
      </c>
      <c r="D18" s="240" t="str">
        <f t="shared" si="0"/>
        <v>3L</v>
      </c>
      <c r="E18" s="241" t="str">
        <f t="shared" si="1"/>
        <v>GBPSM3L11Y_Quote</v>
      </c>
      <c r="F18" s="241" t="str">
        <f>_xll.qlSimpleQuote(Currency&amp;$C18&amp;$D18&amp;$B18&amp;QuoteSuffix,,RateTickValue,Permanent,Trigger,ObjectOverwrite)</f>
        <v>GBPSM3L11Y_Quote#0001</v>
      </c>
      <c r="G18" s="242" t="str">
        <f>_xll.ohRangeRetrieveError(F18)</f>
        <v/>
      </c>
      <c r="H18" s="205"/>
      <c r="J18" s="167"/>
      <c r="K18" s="254" t="s">
        <v>45</v>
      </c>
      <c r="L18" s="254" t="s">
        <v>188</v>
      </c>
      <c r="M18" s="254" t="s">
        <v>186</v>
      </c>
      <c r="N18" s="255" t="str">
        <f t="shared" si="2"/>
        <v>GBPSM3L11Y</v>
      </c>
      <c r="O18" s="255" t="str">
        <v>GBPSM3L11Y=ICAP</v>
      </c>
      <c r="P18" s="384">
        <v>0.60200000000000009</v>
      </c>
      <c r="Q18" s="384">
        <v>0.67200000000000004</v>
      </c>
      <c r="R18" s="222">
        <f t="shared" si="4"/>
        <v>0.63700000000000001</v>
      </c>
      <c r="S18" s="222">
        <f t="shared" si="3"/>
        <v>6.999999999999984E-2</v>
      </c>
      <c r="T18" s="253"/>
      <c r="U18" s="129">
        <v>1.7749999999999999</v>
      </c>
      <c r="V18" s="253"/>
      <c r="W18" s="222">
        <v>0.63700000000000001</v>
      </c>
      <c r="X18" s="258">
        <f>_xll.qlSimpleQuoteSetValue(F18,W18/100,Trigger)</f>
        <v>-1.0000000000001327E-5</v>
      </c>
      <c r="Y18" s="168"/>
    </row>
    <row r="19" spans="1:25" ht="11.25" customHeight="1" x14ac:dyDescent="0.2">
      <c r="A19" s="167"/>
      <c r="B19" s="127" t="str">
        <f t="shared" si="0"/>
        <v>12Y</v>
      </c>
      <c r="C19" s="239" t="str">
        <f t="shared" si="0"/>
        <v>SM</v>
      </c>
      <c r="D19" s="240" t="str">
        <f t="shared" si="0"/>
        <v>3L</v>
      </c>
      <c r="E19" s="241" t="str">
        <f t="shared" si="1"/>
        <v>GBPSM3L12Y_Quote</v>
      </c>
      <c r="F19" s="241" t="str">
        <f>_xll.qlSimpleQuote(Currency&amp;$C19&amp;$D19&amp;$B19&amp;QuoteSuffix,,RateTickValue,Permanent,Trigger,ObjectOverwrite)</f>
        <v>GBPSM3L12Y_Quote#0001</v>
      </c>
      <c r="G19" s="242" t="str">
        <f>_xll.ohRangeRetrieveError(F19)</f>
        <v/>
      </c>
      <c r="H19" s="205"/>
      <c r="J19" s="167"/>
      <c r="K19" s="254" t="s">
        <v>44</v>
      </c>
      <c r="L19" s="254" t="s">
        <v>188</v>
      </c>
      <c r="M19" s="254" t="s">
        <v>186</v>
      </c>
      <c r="N19" s="255" t="str">
        <f t="shared" si="2"/>
        <v>GBPSM3L12Y</v>
      </c>
      <c r="O19" s="255" t="str">
        <v>GBPSM3L12Y=ICAP</v>
      </c>
      <c r="P19" s="384">
        <v>0.64600000000000002</v>
      </c>
      <c r="Q19" s="384">
        <v>0.71600000000000008</v>
      </c>
      <c r="R19" s="222">
        <f t="shared" si="4"/>
        <v>0.68100000000000005</v>
      </c>
      <c r="S19" s="222">
        <f t="shared" si="3"/>
        <v>7.0000000000000062E-2</v>
      </c>
      <c r="T19" s="253"/>
      <c r="U19" s="129">
        <v>1.825</v>
      </c>
      <c r="V19" s="253"/>
      <c r="W19" s="222">
        <v>0.68100000000000005</v>
      </c>
      <c r="X19" s="258">
        <f>_xll.qlSimpleQuoteSetValue(F19,W19/100,Trigger)</f>
        <v>-1.000000000000046E-5</v>
      </c>
      <c r="Y19" s="168"/>
    </row>
    <row r="20" spans="1:25" ht="11.25" customHeight="1" x14ac:dyDescent="0.2">
      <c r="A20" s="167"/>
      <c r="B20" s="127" t="str">
        <f t="shared" si="0"/>
        <v>13Y</v>
      </c>
      <c r="C20" s="239" t="str">
        <f t="shared" si="0"/>
        <v>SM</v>
      </c>
      <c r="D20" s="240" t="str">
        <f t="shared" si="0"/>
        <v>3L</v>
      </c>
      <c r="E20" s="241" t="str">
        <f t="shared" si="1"/>
        <v>GBPSM3L13Y_Quote</v>
      </c>
      <c r="F20" s="241" t="str">
        <f>_xll.qlSimpleQuote(Currency&amp;$C20&amp;$D20&amp;$B20&amp;QuoteSuffix,,RateTickValue,Permanent,Trigger,ObjectOverwrite)</f>
        <v>GBPSM3L13Y_Quote#0001</v>
      </c>
      <c r="G20" s="242" t="str">
        <f>_xll.ohRangeRetrieveError(F20)</f>
        <v/>
      </c>
      <c r="H20" s="205"/>
      <c r="J20" s="167"/>
      <c r="K20" s="254" t="s">
        <v>43</v>
      </c>
      <c r="L20" s="254" t="s">
        <v>188</v>
      </c>
      <c r="M20" s="254" t="s">
        <v>186</v>
      </c>
      <c r="N20" s="255" t="str">
        <f t="shared" si="2"/>
        <v>GBPSM3L13Y</v>
      </c>
      <c r="O20" s="255" t="str">
        <v>GBPSM3L13Y=ICAP</v>
      </c>
      <c r="P20" s="384" t="s">
        <v>222</v>
      </c>
      <c r="Q20" s="384" t="s">
        <v>222</v>
      </c>
      <c r="R20" s="222" t="e">
        <f t="shared" si="4"/>
        <v>#NUM!</v>
      </c>
      <c r="S20" s="222" t="e">
        <f t="shared" si="3"/>
        <v>#NUM!</v>
      </c>
      <c r="T20" s="253"/>
      <c r="U20" s="129" t="e">
        <v>#NUM!</v>
      </c>
      <c r="V20" s="253"/>
      <c r="W20" s="222" t="e">
        <v>#NUM!</v>
      </c>
      <c r="X20" s="258">
        <f>_xll.qlSimpleQuoteSetValue(F20,W20/100,Trigger)</f>
        <v>0</v>
      </c>
      <c r="Y20" s="168"/>
    </row>
    <row r="21" spans="1:25" ht="11.25" customHeight="1" x14ac:dyDescent="0.2">
      <c r="A21" s="167"/>
      <c r="B21" s="127" t="str">
        <f t="shared" si="0"/>
        <v>14Y</v>
      </c>
      <c r="C21" s="239" t="str">
        <f t="shared" si="0"/>
        <v>SM</v>
      </c>
      <c r="D21" s="240" t="str">
        <f t="shared" si="0"/>
        <v>3L</v>
      </c>
      <c r="E21" s="241" t="str">
        <f t="shared" si="1"/>
        <v>GBPSM3L14Y_Quote</v>
      </c>
      <c r="F21" s="241" t="str">
        <f>_xll.qlSimpleQuote(Currency&amp;$C21&amp;$D21&amp;$B21&amp;QuoteSuffix,,RateTickValue,Permanent,Trigger,ObjectOverwrite)</f>
        <v>GBPSM3L14Y_Quote#0001</v>
      </c>
      <c r="G21" s="242" t="str">
        <f>_xll.ohRangeRetrieveError(F21)</f>
        <v/>
      </c>
      <c r="H21" s="205"/>
      <c r="J21" s="167"/>
      <c r="K21" s="254" t="s">
        <v>42</v>
      </c>
      <c r="L21" s="254" t="s">
        <v>188</v>
      </c>
      <c r="M21" s="254" t="s">
        <v>186</v>
      </c>
      <c r="N21" s="255" t="str">
        <f t="shared" si="2"/>
        <v>GBPSM3L14Y</v>
      </c>
      <c r="O21" s="255" t="str">
        <v>GBPSM3L14Y=ICAP</v>
      </c>
      <c r="P21" s="384" t="s">
        <v>222</v>
      </c>
      <c r="Q21" s="384" t="s">
        <v>222</v>
      </c>
      <c r="R21" s="222" t="e">
        <f t="shared" si="4"/>
        <v>#NUM!</v>
      </c>
      <c r="S21" s="222" t="e">
        <f t="shared" si="3"/>
        <v>#NUM!</v>
      </c>
      <c r="T21" s="253"/>
      <c r="U21" s="129" t="e">
        <v>#NUM!</v>
      </c>
      <c r="V21" s="253"/>
      <c r="W21" s="222" t="e">
        <v>#NUM!</v>
      </c>
      <c r="X21" s="258">
        <f>_xll.qlSimpleQuoteSetValue(F21,W21/100,Trigger)</f>
        <v>0</v>
      </c>
      <c r="Y21" s="168"/>
    </row>
    <row r="22" spans="1:25" ht="11.25" customHeight="1" x14ac:dyDescent="0.2">
      <c r="A22" s="167"/>
      <c r="B22" s="127" t="str">
        <f t="shared" si="0"/>
        <v>15Y</v>
      </c>
      <c r="C22" s="239" t="str">
        <f t="shared" si="0"/>
        <v>SM</v>
      </c>
      <c r="D22" s="240" t="str">
        <f t="shared" si="0"/>
        <v>3L</v>
      </c>
      <c r="E22" s="241" t="str">
        <f t="shared" si="1"/>
        <v>GBPSM3L15Y_Quote</v>
      </c>
      <c r="F22" s="241" t="str">
        <f>_xll.qlSimpleQuote(Currency&amp;$C22&amp;$D22&amp;$B22&amp;QuoteSuffix,,RateTickValue,Permanent,Trigger,ObjectOverwrite)</f>
        <v>GBPSM3L15Y_Quote#0001</v>
      </c>
      <c r="G22" s="242" t="str">
        <f>_xll.ohRangeRetrieveError(F22)</f>
        <v/>
      </c>
      <c r="H22" s="205"/>
      <c r="J22" s="167"/>
      <c r="K22" s="254" t="s">
        <v>41</v>
      </c>
      <c r="L22" s="254" t="s">
        <v>188</v>
      </c>
      <c r="M22" s="254" t="s">
        <v>186</v>
      </c>
      <c r="N22" s="255" t="str">
        <f t="shared" si="2"/>
        <v>GBPSM3L15Y</v>
      </c>
      <c r="O22" s="255" t="str">
        <v>GBPSM3L15Y=ICAP</v>
      </c>
      <c r="P22" s="384">
        <v>0.7330000000000001</v>
      </c>
      <c r="Q22" s="384">
        <v>0.82300000000000006</v>
      </c>
      <c r="R22" s="222">
        <f t="shared" si="4"/>
        <v>0.77800000000000002</v>
      </c>
      <c r="S22" s="222">
        <f t="shared" si="3"/>
        <v>8.9999999999999858E-2</v>
      </c>
      <c r="T22" s="253"/>
      <c r="U22" s="129">
        <v>1.9380000000000002</v>
      </c>
      <c r="V22" s="253"/>
      <c r="W22" s="222">
        <v>0.77800000000000002</v>
      </c>
      <c r="X22" s="258">
        <f>_xll.qlSimpleQuoteSetValue(F22,W22/100,Trigger)</f>
        <v>-1.0000000000001327E-5</v>
      </c>
      <c r="Y22" s="168"/>
    </row>
    <row r="23" spans="1:25" ht="11.25" customHeight="1" x14ac:dyDescent="0.2">
      <c r="A23" s="167"/>
      <c r="B23" s="127" t="str">
        <f t="shared" si="0"/>
        <v>16Y</v>
      </c>
      <c r="C23" s="239" t="str">
        <f t="shared" si="0"/>
        <v>SM</v>
      </c>
      <c r="D23" s="240" t="str">
        <f t="shared" si="0"/>
        <v>3L</v>
      </c>
      <c r="E23" s="241" t="str">
        <f t="shared" si="1"/>
        <v>GBPSM3L16Y_Quote</v>
      </c>
      <c r="F23" s="241" t="str">
        <f>_xll.qlSimpleQuote(Currency&amp;$C23&amp;$D23&amp;$B23&amp;QuoteSuffix,,RateTickValue,Permanent,Trigger,ObjectOverwrite)</f>
        <v>GBPSM3L16Y_Quote#0001</v>
      </c>
      <c r="G23" s="242" t="str">
        <f>_xll.ohRangeRetrieveError(F23)</f>
        <v/>
      </c>
      <c r="H23" s="205"/>
      <c r="J23" s="167"/>
      <c r="K23" s="254" t="s">
        <v>40</v>
      </c>
      <c r="L23" s="254" t="s">
        <v>188</v>
      </c>
      <c r="M23" s="254" t="s">
        <v>186</v>
      </c>
      <c r="N23" s="255" t="str">
        <f t="shared" si="2"/>
        <v>GBPSM3L16Y</v>
      </c>
      <c r="O23" s="255" t="str">
        <v>GBPSM3L16Y=ICAP</v>
      </c>
      <c r="P23" s="384" t="s">
        <v>222</v>
      </c>
      <c r="Q23" s="384" t="s">
        <v>222</v>
      </c>
      <c r="R23" s="222" t="e">
        <f t="shared" si="4"/>
        <v>#NUM!</v>
      </c>
      <c r="S23" s="222" t="e">
        <f t="shared" si="3"/>
        <v>#NUM!</v>
      </c>
      <c r="T23" s="253"/>
      <c r="U23" s="129" t="e">
        <v>#NUM!</v>
      </c>
      <c r="V23" s="253"/>
      <c r="W23" s="222" t="e">
        <v>#NUM!</v>
      </c>
      <c r="X23" s="258">
        <f>_xll.qlSimpleQuoteSetValue(F23,W23/100,Trigger)</f>
        <v>0</v>
      </c>
      <c r="Y23" s="168"/>
    </row>
    <row r="24" spans="1:25" ht="11.25" customHeight="1" x14ac:dyDescent="0.2">
      <c r="A24" s="167"/>
      <c r="B24" s="127" t="str">
        <f t="shared" si="0"/>
        <v>17Y</v>
      </c>
      <c r="C24" s="239" t="str">
        <f t="shared" si="0"/>
        <v>SM</v>
      </c>
      <c r="D24" s="240" t="str">
        <f t="shared" si="0"/>
        <v>3L</v>
      </c>
      <c r="E24" s="241" t="str">
        <f t="shared" si="1"/>
        <v>GBPSM3L17Y_Quote</v>
      </c>
      <c r="F24" s="241" t="str">
        <f>_xll.qlSimpleQuote(Currency&amp;$C24&amp;$D24&amp;$B24&amp;QuoteSuffix,,RateTickValue,Permanent,Trigger,ObjectOverwrite)</f>
        <v>GBPSM3L17Y_Quote#0001</v>
      </c>
      <c r="G24" s="242" t="str">
        <f>_xll.ohRangeRetrieveError(F24)</f>
        <v/>
      </c>
      <c r="H24" s="205"/>
      <c r="J24" s="167"/>
      <c r="K24" s="254" t="s">
        <v>39</v>
      </c>
      <c r="L24" s="254" t="s">
        <v>188</v>
      </c>
      <c r="M24" s="254" t="s">
        <v>186</v>
      </c>
      <c r="N24" s="255" t="str">
        <f t="shared" si="2"/>
        <v>GBPSM3L17Y</v>
      </c>
      <c r="O24" s="255" t="str">
        <v>GBPSM3L17Y=ICAP</v>
      </c>
      <c r="P24" s="384" t="s">
        <v>222</v>
      </c>
      <c r="Q24" s="384" t="s">
        <v>222</v>
      </c>
      <c r="R24" s="222" t="e">
        <f t="shared" si="4"/>
        <v>#NUM!</v>
      </c>
      <c r="S24" s="222" t="e">
        <f t="shared" si="3"/>
        <v>#NUM!</v>
      </c>
      <c r="T24" s="253"/>
      <c r="U24" s="129" t="e">
        <v>#NUM!</v>
      </c>
      <c r="V24" s="253"/>
      <c r="W24" s="222" t="e">
        <v>#NUM!</v>
      </c>
      <c r="X24" s="258">
        <f>_xll.qlSimpleQuoteSetValue(F24,W24/100,Trigger)</f>
        <v>0</v>
      </c>
      <c r="Y24" s="168"/>
    </row>
    <row r="25" spans="1:25" ht="11.25" customHeight="1" x14ac:dyDescent="0.2">
      <c r="A25" s="167"/>
      <c r="B25" s="127" t="str">
        <f t="shared" si="0"/>
        <v>18Y</v>
      </c>
      <c r="C25" s="239" t="str">
        <f t="shared" si="0"/>
        <v>SM</v>
      </c>
      <c r="D25" s="240" t="str">
        <f t="shared" si="0"/>
        <v>3L</v>
      </c>
      <c r="E25" s="241" t="str">
        <f t="shared" si="1"/>
        <v>GBPSM3L18Y_Quote</v>
      </c>
      <c r="F25" s="241" t="str">
        <f>_xll.qlSimpleQuote(Currency&amp;$C25&amp;$D25&amp;$B25&amp;QuoteSuffix,,RateTickValue,Permanent,Trigger,ObjectOverwrite)</f>
        <v>GBPSM3L18Y_Quote#0001</v>
      </c>
      <c r="G25" s="242" t="str">
        <f>_xll.ohRangeRetrieveError(F25)</f>
        <v/>
      </c>
      <c r="H25" s="205"/>
      <c r="J25" s="167"/>
      <c r="K25" s="254" t="s">
        <v>38</v>
      </c>
      <c r="L25" s="254" t="s">
        <v>188</v>
      </c>
      <c r="M25" s="254" t="s">
        <v>186</v>
      </c>
      <c r="N25" s="255" t="str">
        <f t="shared" si="2"/>
        <v>GBPSM3L18Y</v>
      </c>
      <c r="O25" s="255" t="str">
        <v>GBPSM3L18Y=ICAP</v>
      </c>
      <c r="P25" s="384" t="s">
        <v>222</v>
      </c>
      <c r="Q25" s="384" t="s">
        <v>222</v>
      </c>
      <c r="R25" s="222" t="e">
        <f t="shared" si="4"/>
        <v>#NUM!</v>
      </c>
      <c r="S25" s="222" t="e">
        <f t="shared" si="3"/>
        <v>#NUM!</v>
      </c>
      <c r="T25" s="253"/>
      <c r="U25" s="129" t="e">
        <v>#NUM!</v>
      </c>
      <c r="V25" s="253"/>
      <c r="W25" s="222" t="e">
        <v>#NUM!</v>
      </c>
      <c r="X25" s="258">
        <f>_xll.qlSimpleQuoteSetValue(F25,W25/100,Trigger)</f>
        <v>0</v>
      </c>
      <c r="Y25" s="168"/>
    </row>
    <row r="26" spans="1:25" ht="11.25" customHeight="1" x14ac:dyDescent="0.2">
      <c r="A26" s="167"/>
      <c r="B26" s="127" t="str">
        <f t="shared" si="0"/>
        <v>19Y</v>
      </c>
      <c r="C26" s="239" t="str">
        <f t="shared" si="0"/>
        <v>SM</v>
      </c>
      <c r="D26" s="240" t="str">
        <f t="shared" si="0"/>
        <v>3L</v>
      </c>
      <c r="E26" s="241" t="str">
        <f t="shared" si="1"/>
        <v>GBPSM3L19Y_Quote</v>
      </c>
      <c r="F26" s="241" t="str">
        <f>_xll.qlSimpleQuote(Currency&amp;$C26&amp;$D26&amp;$B26&amp;QuoteSuffix,,RateTickValue,Permanent,Trigger,ObjectOverwrite)</f>
        <v>GBPSM3L19Y_Quote#0001</v>
      </c>
      <c r="G26" s="242" t="str">
        <f>_xll.ohRangeRetrieveError(F26)</f>
        <v/>
      </c>
      <c r="H26" s="205"/>
      <c r="J26" s="167"/>
      <c r="K26" s="254" t="s">
        <v>37</v>
      </c>
      <c r="L26" s="254" t="s">
        <v>188</v>
      </c>
      <c r="M26" s="254" t="s">
        <v>186</v>
      </c>
      <c r="N26" s="255" t="str">
        <f t="shared" si="2"/>
        <v>GBPSM3L19Y</v>
      </c>
      <c r="O26" s="255" t="str">
        <v>GBPSM3L19Y=ICAP</v>
      </c>
      <c r="P26" s="384" t="s">
        <v>222</v>
      </c>
      <c r="Q26" s="384" t="s">
        <v>222</v>
      </c>
      <c r="R26" s="222" t="e">
        <f t="shared" si="4"/>
        <v>#NUM!</v>
      </c>
      <c r="S26" s="222" t="e">
        <f t="shared" si="3"/>
        <v>#NUM!</v>
      </c>
      <c r="T26" s="253"/>
      <c r="U26" s="129" t="e">
        <v>#NUM!</v>
      </c>
      <c r="V26" s="253"/>
      <c r="W26" s="222" t="e">
        <v>#NUM!</v>
      </c>
      <c r="X26" s="258">
        <f>_xll.qlSimpleQuoteSetValue(F26,W26/100,Trigger)</f>
        <v>0</v>
      </c>
      <c r="Y26" s="168"/>
    </row>
    <row r="27" spans="1:25" ht="11.25" customHeight="1" x14ac:dyDescent="0.2">
      <c r="A27" s="167"/>
      <c r="B27" s="127" t="str">
        <f t="shared" si="0"/>
        <v>20Y</v>
      </c>
      <c r="C27" s="239" t="str">
        <f t="shared" si="0"/>
        <v>SM</v>
      </c>
      <c r="D27" s="240" t="str">
        <f t="shared" si="0"/>
        <v>3L</v>
      </c>
      <c r="E27" s="241" t="str">
        <f t="shared" si="1"/>
        <v>GBPSM3L20Y_Quote</v>
      </c>
      <c r="F27" s="241" t="str">
        <f>_xll.qlSimpleQuote(Currency&amp;$C27&amp;$D27&amp;$B27&amp;QuoteSuffix,,RateTickValue,Permanent,Trigger,ObjectOverwrite)</f>
        <v>GBPSM3L20Y_Quote#0001</v>
      </c>
      <c r="G27" s="242" t="str">
        <f>_xll.ohRangeRetrieveError(F27)</f>
        <v/>
      </c>
      <c r="H27" s="205"/>
      <c r="J27" s="167"/>
      <c r="K27" s="254" t="s">
        <v>36</v>
      </c>
      <c r="L27" s="254" t="s">
        <v>188</v>
      </c>
      <c r="M27" s="254" t="s">
        <v>186</v>
      </c>
      <c r="N27" s="255" t="str">
        <f t="shared" si="2"/>
        <v>GBPSM3L20Y</v>
      </c>
      <c r="O27" s="255" t="str">
        <v>GBPSM3L20Y=ICAP</v>
      </c>
      <c r="P27" s="384">
        <v>0.78400000000000003</v>
      </c>
      <c r="Q27" s="384">
        <v>0.91400000000000003</v>
      </c>
      <c r="R27" s="222">
        <f t="shared" si="4"/>
        <v>0.84899999999999998</v>
      </c>
      <c r="S27" s="222">
        <f t="shared" si="3"/>
        <v>0.12999999999999989</v>
      </c>
      <c r="T27" s="253"/>
      <c r="U27" s="129">
        <v>2.032</v>
      </c>
      <c r="V27" s="253"/>
      <c r="W27" s="222">
        <v>0.84899999999999998</v>
      </c>
      <c r="X27" s="258">
        <f>_xll.qlSimpleQuoteSetValue(F27,W27/100,Trigger)</f>
        <v>-1.0000000000001327E-5</v>
      </c>
      <c r="Y27" s="168"/>
    </row>
    <row r="28" spans="1:25" ht="11.25" customHeight="1" x14ac:dyDescent="0.2">
      <c r="A28" s="167"/>
      <c r="B28" s="127" t="str">
        <f t="shared" si="0"/>
        <v>21Y</v>
      </c>
      <c r="C28" s="239" t="str">
        <f t="shared" si="0"/>
        <v>SM</v>
      </c>
      <c r="D28" s="240" t="str">
        <f t="shared" si="0"/>
        <v>3L</v>
      </c>
      <c r="E28" s="241" t="str">
        <f t="shared" si="1"/>
        <v>GBPSM3L21Y_Quote</v>
      </c>
      <c r="F28" s="241" t="str">
        <f>_xll.qlSimpleQuote(Currency&amp;$C28&amp;$D28&amp;$B28&amp;QuoteSuffix,,RateTickValue,Permanent,Trigger,ObjectOverwrite)</f>
        <v>GBPSM3L21Y_Quote#0001</v>
      </c>
      <c r="G28" s="242" t="str">
        <f>_xll.ohRangeRetrieveError(F28)</f>
        <v/>
      </c>
      <c r="H28" s="205"/>
      <c r="J28" s="167"/>
      <c r="K28" s="254" t="s">
        <v>35</v>
      </c>
      <c r="L28" s="254" t="s">
        <v>188</v>
      </c>
      <c r="M28" s="254" t="s">
        <v>186</v>
      </c>
      <c r="N28" s="255" t="str">
        <f t="shared" si="2"/>
        <v>GBPSM3L21Y</v>
      </c>
      <c r="O28" s="255" t="str">
        <v>GBPSM3L21Y=ICAP</v>
      </c>
      <c r="P28" s="384" t="s">
        <v>222</v>
      </c>
      <c r="Q28" s="384" t="s">
        <v>222</v>
      </c>
      <c r="R28" s="222" t="e">
        <f t="shared" si="4"/>
        <v>#NUM!</v>
      </c>
      <c r="S28" s="222" t="e">
        <f t="shared" si="3"/>
        <v>#NUM!</v>
      </c>
      <c r="T28" s="253"/>
      <c r="U28" s="129" t="e">
        <v>#NUM!</v>
      </c>
      <c r="V28" s="253"/>
      <c r="W28" s="222" t="e">
        <v>#NUM!</v>
      </c>
      <c r="X28" s="258">
        <f>_xll.qlSimpleQuoteSetValue(F28,W28/100,Trigger)</f>
        <v>0</v>
      </c>
      <c r="Y28" s="168"/>
    </row>
    <row r="29" spans="1:25" ht="11.25" customHeight="1" x14ac:dyDescent="0.2">
      <c r="A29" s="167"/>
      <c r="B29" s="127" t="str">
        <f t="shared" si="0"/>
        <v>22Y</v>
      </c>
      <c r="C29" s="239" t="str">
        <f t="shared" si="0"/>
        <v>SM</v>
      </c>
      <c r="D29" s="240" t="str">
        <f t="shared" si="0"/>
        <v>3L</v>
      </c>
      <c r="E29" s="241" t="str">
        <f t="shared" si="1"/>
        <v>GBPSM3L22Y_Quote</v>
      </c>
      <c r="F29" s="241" t="str">
        <f>_xll.qlSimpleQuote(Currency&amp;$C29&amp;$D29&amp;$B29&amp;QuoteSuffix,,RateTickValue,Permanent,Trigger,ObjectOverwrite)</f>
        <v>GBPSM3L22Y_Quote#0001</v>
      </c>
      <c r="G29" s="242" t="str">
        <f>_xll.ohRangeRetrieveError(F29)</f>
        <v/>
      </c>
      <c r="H29" s="205"/>
      <c r="J29" s="167"/>
      <c r="K29" s="254" t="s">
        <v>34</v>
      </c>
      <c r="L29" s="254" t="s">
        <v>188</v>
      </c>
      <c r="M29" s="254" t="s">
        <v>186</v>
      </c>
      <c r="N29" s="255" t="str">
        <f t="shared" si="2"/>
        <v>GBPSM3L22Y</v>
      </c>
      <c r="O29" s="255" t="str">
        <v>GBPSM3L22Y=ICAP</v>
      </c>
      <c r="P29" s="384" t="s">
        <v>222</v>
      </c>
      <c r="Q29" s="384" t="s">
        <v>222</v>
      </c>
      <c r="R29" s="222" t="e">
        <f t="shared" si="4"/>
        <v>#NUM!</v>
      </c>
      <c r="S29" s="222" t="e">
        <f t="shared" si="3"/>
        <v>#NUM!</v>
      </c>
      <c r="T29" s="253"/>
      <c r="U29" s="129" t="e">
        <v>#NUM!</v>
      </c>
      <c r="V29" s="253"/>
      <c r="W29" s="222" t="e">
        <v>#NUM!</v>
      </c>
      <c r="X29" s="258">
        <f>_xll.qlSimpleQuoteSetValue(F29,W29/100,Trigger)</f>
        <v>0</v>
      </c>
      <c r="Y29" s="168"/>
    </row>
    <row r="30" spans="1:25" ht="11.25" customHeight="1" x14ac:dyDescent="0.2">
      <c r="A30" s="167"/>
      <c r="B30" s="127" t="str">
        <f t="shared" si="0"/>
        <v>23Y</v>
      </c>
      <c r="C30" s="239" t="str">
        <f t="shared" si="0"/>
        <v>SM</v>
      </c>
      <c r="D30" s="240" t="str">
        <f t="shared" si="0"/>
        <v>3L</v>
      </c>
      <c r="E30" s="241" t="str">
        <f t="shared" si="1"/>
        <v>GBPSM3L23Y_Quote</v>
      </c>
      <c r="F30" s="241" t="str">
        <f>_xll.qlSimpleQuote(Currency&amp;$C30&amp;$D30&amp;$B30&amp;QuoteSuffix,,RateTickValue,Permanent,Trigger,ObjectOverwrite)</f>
        <v>GBPSM3L23Y_Quote#0001</v>
      </c>
      <c r="G30" s="242" t="str">
        <f>_xll.ohRangeRetrieveError(F30)</f>
        <v/>
      </c>
      <c r="H30" s="205"/>
      <c r="J30" s="167"/>
      <c r="K30" s="254" t="s">
        <v>33</v>
      </c>
      <c r="L30" s="254" t="s">
        <v>188</v>
      </c>
      <c r="M30" s="254" t="s">
        <v>186</v>
      </c>
      <c r="N30" s="255" t="str">
        <f t="shared" si="2"/>
        <v>GBPSM3L23Y</v>
      </c>
      <c r="O30" s="255" t="str">
        <v>GBPSM3L23Y=ICAP</v>
      </c>
      <c r="P30" s="384" t="s">
        <v>222</v>
      </c>
      <c r="Q30" s="384" t="s">
        <v>222</v>
      </c>
      <c r="R30" s="222" t="e">
        <f t="shared" si="4"/>
        <v>#NUM!</v>
      </c>
      <c r="S30" s="222" t="e">
        <f t="shared" si="3"/>
        <v>#NUM!</v>
      </c>
      <c r="T30" s="253"/>
      <c r="U30" s="129" t="e">
        <v>#NUM!</v>
      </c>
      <c r="V30" s="253"/>
      <c r="W30" s="222" t="e">
        <v>#NUM!</v>
      </c>
      <c r="X30" s="258">
        <f>_xll.qlSimpleQuoteSetValue(F30,W30/100,Trigger)</f>
        <v>0</v>
      </c>
      <c r="Y30" s="168"/>
    </row>
    <row r="31" spans="1:25" ht="11.25" customHeight="1" x14ac:dyDescent="0.2">
      <c r="A31" s="167"/>
      <c r="B31" s="127" t="str">
        <f t="shared" si="0"/>
        <v>24Y</v>
      </c>
      <c r="C31" s="239" t="str">
        <f t="shared" si="0"/>
        <v>SM</v>
      </c>
      <c r="D31" s="240" t="str">
        <f t="shared" si="0"/>
        <v>3L</v>
      </c>
      <c r="E31" s="241" t="str">
        <f t="shared" si="1"/>
        <v>GBPSM3L24Y_Quote</v>
      </c>
      <c r="F31" s="241" t="str">
        <f>_xll.qlSimpleQuote(Currency&amp;$C31&amp;$D31&amp;$B31&amp;QuoteSuffix,,RateTickValue,Permanent,Trigger,ObjectOverwrite)</f>
        <v>GBPSM3L24Y_Quote#0001</v>
      </c>
      <c r="G31" s="242" t="str">
        <f>_xll.ohRangeRetrieveError(F31)</f>
        <v/>
      </c>
      <c r="H31" s="205"/>
      <c r="J31" s="167"/>
      <c r="K31" s="254" t="s">
        <v>32</v>
      </c>
      <c r="L31" s="254" t="s">
        <v>188</v>
      </c>
      <c r="M31" s="254" t="s">
        <v>186</v>
      </c>
      <c r="N31" s="255" t="str">
        <f t="shared" si="2"/>
        <v>GBPSM3L24Y</v>
      </c>
      <c r="O31" s="255" t="str">
        <v>GBPSM3L24Y=ICAP</v>
      </c>
      <c r="P31" s="384" t="s">
        <v>222</v>
      </c>
      <c r="Q31" s="384" t="s">
        <v>222</v>
      </c>
      <c r="R31" s="222" t="e">
        <f t="shared" si="4"/>
        <v>#NUM!</v>
      </c>
      <c r="S31" s="222" t="e">
        <f t="shared" si="3"/>
        <v>#NUM!</v>
      </c>
      <c r="T31" s="253"/>
      <c r="U31" s="129" t="e">
        <v>#NUM!</v>
      </c>
      <c r="V31" s="253"/>
      <c r="W31" s="222" t="e">
        <v>#NUM!</v>
      </c>
      <c r="X31" s="258">
        <f>_xll.qlSimpleQuoteSetValue(F31,W31/100,Trigger)</f>
        <v>0</v>
      </c>
      <c r="Y31" s="168"/>
    </row>
    <row r="32" spans="1:25" ht="11.25" customHeight="1" x14ac:dyDescent="0.2">
      <c r="A32" s="167"/>
      <c r="B32" s="127" t="str">
        <f t="shared" si="0"/>
        <v>25Y</v>
      </c>
      <c r="C32" s="239" t="str">
        <f t="shared" si="0"/>
        <v>SM</v>
      </c>
      <c r="D32" s="240" t="str">
        <f t="shared" si="0"/>
        <v>3L</v>
      </c>
      <c r="E32" s="241" t="str">
        <f t="shared" si="1"/>
        <v>GBPSM3L25Y_Quote</v>
      </c>
      <c r="F32" s="241" t="str">
        <f>_xll.qlSimpleQuote(Currency&amp;$C32&amp;$D32&amp;$B32&amp;QuoteSuffix,,RateTickValue,Permanent,Trigger,ObjectOverwrite)</f>
        <v>GBPSM3L25Y_Quote#0001</v>
      </c>
      <c r="G32" s="242" t="str">
        <f>_xll.ohRangeRetrieveError(F32)</f>
        <v/>
      </c>
      <c r="H32" s="205"/>
      <c r="J32" s="167"/>
      <c r="K32" s="254" t="s">
        <v>31</v>
      </c>
      <c r="L32" s="254" t="s">
        <v>188</v>
      </c>
      <c r="M32" s="254" t="s">
        <v>186</v>
      </c>
      <c r="N32" s="255" t="str">
        <f t="shared" si="2"/>
        <v>GBPSM3L25Y</v>
      </c>
      <c r="O32" s="255" t="str">
        <v>GBPSM3L25Y=ICAP</v>
      </c>
      <c r="P32" s="384">
        <v>0.79600000000000004</v>
      </c>
      <c r="Q32" s="384">
        <v>0.92600000000000005</v>
      </c>
      <c r="R32" s="222">
        <f t="shared" si="4"/>
        <v>0.86099999999999999</v>
      </c>
      <c r="S32" s="222">
        <f t="shared" si="3"/>
        <v>0.12999999999999989</v>
      </c>
      <c r="T32" s="253"/>
      <c r="U32" s="129">
        <v>2.0529999999999999</v>
      </c>
      <c r="V32" s="253"/>
      <c r="W32" s="222">
        <v>0.86099999999999999</v>
      </c>
      <c r="X32" s="258">
        <f>_xll.qlSimpleQuoteSetValue(F32,W32/100,Trigger)</f>
        <v>-1.0000000000001327E-5</v>
      </c>
      <c r="Y32" s="168"/>
    </row>
    <row r="33" spans="1:31" ht="11.25" customHeight="1" x14ac:dyDescent="0.2">
      <c r="A33" s="167"/>
      <c r="B33" s="127" t="str">
        <f t="shared" si="0"/>
        <v>26Y</v>
      </c>
      <c r="C33" s="239" t="str">
        <f t="shared" si="0"/>
        <v>SM</v>
      </c>
      <c r="D33" s="240" t="str">
        <f t="shared" si="0"/>
        <v>3L</v>
      </c>
      <c r="E33" s="241" t="str">
        <f t="shared" si="1"/>
        <v>GBPSM3L26Y_Quote</v>
      </c>
      <c r="F33" s="241" t="str">
        <f>_xll.qlSimpleQuote(Currency&amp;$C33&amp;$D33&amp;$B33&amp;QuoteSuffix,,RateTickValue,Permanent,Trigger,ObjectOverwrite)</f>
        <v>GBPSM3L26Y_Quote#0001</v>
      </c>
      <c r="G33" s="242" t="str">
        <f>_xll.ohRangeRetrieveError(F33)</f>
        <v/>
      </c>
      <c r="H33" s="205"/>
      <c r="J33" s="167"/>
      <c r="K33" s="254" t="s">
        <v>30</v>
      </c>
      <c r="L33" s="254" t="s">
        <v>188</v>
      </c>
      <c r="M33" s="254" t="s">
        <v>186</v>
      </c>
      <c r="N33" s="255" t="str">
        <f t="shared" si="2"/>
        <v>GBPSM3L26Y</v>
      </c>
      <c r="O33" s="255" t="str">
        <v>GBPSM3L26Y=ICAP</v>
      </c>
      <c r="P33" s="384" t="s">
        <v>222</v>
      </c>
      <c r="Q33" s="384" t="s">
        <v>222</v>
      </c>
      <c r="R33" s="222" t="e">
        <f t="shared" si="4"/>
        <v>#NUM!</v>
      </c>
      <c r="S33" s="222" t="e">
        <f t="shared" si="3"/>
        <v>#NUM!</v>
      </c>
      <c r="T33" s="253"/>
      <c r="U33" s="129" t="e">
        <v>#NUM!</v>
      </c>
      <c r="V33" s="253"/>
      <c r="W33" s="222" t="e">
        <v>#NUM!</v>
      </c>
      <c r="X33" s="258">
        <f>_xll.qlSimpleQuoteSetValue(F33,W33/100,Trigger)</f>
        <v>0</v>
      </c>
      <c r="Y33" s="168"/>
    </row>
    <row r="34" spans="1:31" ht="11.25" customHeight="1" x14ac:dyDescent="0.2">
      <c r="A34" s="167"/>
      <c r="B34" s="127" t="str">
        <f t="shared" si="0"/>
        <v>27Y</v>
      </c>
      <c r="C34" s="239" t="str">
        <f t="shared" si="0"/>
        <v>SM</v>
      </c>
      <c r="D34" s="240" t="str">
        <f t="shared" si="0"/>
        <v>3L</v>
      </c>
      <c r="E34" s="241" t="str">
        <f t="shared" si="1"/>
        <v>GBPSM3L27Y_Quote</v>
      </c>
      <c r="F34" s="241" t="str">
        <f>_xll.qlSimpleQuote(Currency&amp;$C34&amp;$D34&amp;$B34&amp;QuoteSuffix,,RateTickValue,Permanent,Trigger,ObjectOverwrite)</f>
        <v>GBPSM3L27Y_Quote#0001</v>
      </c>
      <c r="G34" s="242" t="str">
        <f>_xll.ohRangeRetrieveError(F34)</f>
        <v/>
      </c>
      <c r="H34" s="205"/>
      <c r="J34" s="167"/>
      <c r="K34" s="254" t="s">
        <v>29</v>
      </c>
      <c r="L34" s="254" t="s">
        <v>188</v>
      </c>
      <c r="M34" s="254" t="s">
        <v>186</v>
      </c>
      <c r="N34" s="255" t="str">
        <f t="shared" si="2"/>
        <v>GBPSM3L27Y</v>
      </c>
      <c r="O34" s="255" t="str">
        <v>GBPSM3L27Y=ICAP</v>
      </c>
      <c r="P34" s="384" t="s">
        <v>222</v>
      </c>
      <c r="Q34" s="384" t="s">
        <v>222</v>
      </c>
      <c r="R34" s="222" t="e">
        <f t="shared" si="4"/>
        <v>#NUM!</v>
      </c>
      <c r="S34" s="222" t="e">
        <f t="shared" si="3"/>
        <v>#NUM!</v>
      </c>
      <c r="T34" s="253"/>
      <c r="U34" s="129" t="e">
        <v>#NUM!</v>
      </c>
      <c r="V34" s="253"/>
      <c r="W34" s="222" t="e">
        <v>#NUM!</v>
      </c>
      <c r="X34" s="258">
        <f>_xll.qlSimpleQuoteSetValue(F34,W34/100,Trigger)</f>
        <v>0</v>
      </c>
      <c r="Y34" s="168"/>
    </row>
    <row r="35" spans="1:31" ht="11.25" customHeight="1" x14ac:dyDescent="0.2">
      <c r="A35" s="167"/>
      <c r="B35" s="127" t="str">
        <f t="shared" si="0"/>
        <v>28Y</v>
      </c>
      <c r="C35" s="239" t="str">
        <f t="shared" si="0"/>
        <v>SM</v>
      </c>
      <c r="D35" s="240" t="str">
        <f t="shared" si="0"/>
        <v>3L</v>
      </c>
      <c r="E35" s="241" t="str">
        <f t="shared" si="1"/>
        <v>GBPSM3L28Y_Quote</v>
      </c>
      <c r="F35" s="241" t="str">
        <f>_xll.qlSimpleQuote(Currency&amp;$C35&amp;$D35&amp;$B35&amp;QuoteSuffix,,RateTickValue,Permanent,Trigger,ObjectOverwrite)</f>
        <v>GBPSM3L28Y_Quote#0001</v>
      </c>
      <c r="G35" s="242" t="str">
        <f>_xll.ohRangeRetrieveError(F35)</f>
        <v/>
      </c>
      <c r="H35" s="205"/>
      <c r="J35" s="167"/>
      <c r="K35" s="254" t="s">
        <v>28</v>
      </c>
      <c r="L35" s="254" t="s">
        <v>188</v>
      </c>
      <c r="M35" s="254" t="s">
        <v>186</v>
      </c>
      <c r="N35" s="255" t="str">
        <f t="shared" si="2"/>
        <v>GBPSM3L28Y</v>
      </c>
      <c r="O35" s="255" t="str">
        <v>GBPSM3L28Y=ICAP</v>
      </c>
      <c r="P35" s="384" t="s">
        <v>222</v>
      </c>
      <c r="Q35" s="384" t="s">
        <v>222</v>
      </c>
      <c r="R35" s="222" t="e">
        <f t="shared" si="4"/>
        <v>#NUM!</v>
      </c>
      <c r="S35" s="222" t="e">
        <f t="shared" si="3"/>
        <v>#NUM!</v>
      </c>
      <c r="T35" s="253"/>
      <c r="U35" s="129" t="e">
        <v>#NUM!</v>
      </c>
      <c r="V35" s="253"/>
      <c r="W35" s="222" t="e">
        <v>#NUM!</v>
      </c>
      <c r="X35" s="258">
        <f>_xll.qlSimpleQuoteSetValue(F35,W35/100,Trigger)</f>
        <v>0</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str">
        <f>_xll.qlSimpleQuote(Currency&amp;$C36&amp;$D36&amp;$B36&amp;QuoteSuffix,,RateTickValue,Permanent,Trigger,ObjectOverwrite)</f>
        <v>GBPSM3L29Y_Quote#0001</v>
      </c>
      <c r="G36" s="242" t="str">
        <f>_xll.ohRangeRetrieveError(F36)</f>
        <v/>
      </c>
      <c r="H36" s="205"/>
      <c r="J36" s="167"/>
      <c r="K36" s="254" t="s">
        <v>27</v>
      </c>
      <c r="L36" s="254" t="s">
        <v>188</v>
      </c>
      <c r="M36" s="254" t="s">
        <v>186</v>
      </c>
      <c r="N36" s="255" t="str">
        <f t="shared" si="2"/>
        <v>GBPSM3L29Y</v>
      </c>
      <c r="O36" s="255" t="str">
        <v>GBPSM3L29Y=ICAP</v>
      </c>
      <c r="P36" s="384" t="s">
        <v>222</v>
      </c>
      <c r="Q36" s="384" t="s">
        <v>222</v>
      </c>
      <c r="R36" s="222" t="e">
        <f t="shared" si="4"/>
        <v>#NUM!</v>
      </c>
      <c r="S36" s="222" t="e">
        <f t="shared" si="3"/>
        <v>#NUM!</v>
      </c>
      <c r="T36" s="253"/>
      <c r="U36" s="129" t="e">
        <v>#NUM!</v>
      </c>
      <c r="V36" s="253"/>
      <c r="W36" s="222" t="e">
        <v>#NUM!</v>
      </c>
      <c r="X36" s="258">
        <f>_xll.qlSimpleQuoteSetValue(F36,W36/100,Trigger)</f>
        <v>0</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str">
        <f>_xll.qlSimpleQuote(Currency&amp;$C37&amp;$D37&amp;$B37&amp;QuoteSuffix,,RateTickValue,Permanent,Trigger,ObjectOverwrite)</f>
        <v>GBPSM3L30Y_Quote#0001</v>
      </c>
      <c r="G37" s="242" t="str">
        <f>_xll.ohRangeRetrieveError(F37)</f>
        <v/>
      </c>
      <c r="H37" s="205"/>
      <c r="J37" s="167"/>
      <c r="K37" s="254" t="s">
        <v>26</v>
      </c>
      <c r="L37" s="254" t="s">
        <v>188</v>
      </c>
      <c r="M37" s="254" t="s">
        <v>186</v>
      </c>
      <c r="N37" s="255" t="str">
        <f t="shared" si="2"/>
        <v>GBPSM3L30Y</v>
      </c>
      <c r="O37" s="255" t="str">
        <v>GBPSM3L30Y=ICAP</v>
      </c>
      <c r="P37" s="384">
        <v>0.79700000000000004</v>
      </c>
      <c r="Q37" s="384">
        <v>0.92700000000000005</v>
      </c>
      <c r="R37" s="222">
        <f t="shared" si="4"/>
        <v>0.8620000000000001</v>
      </c>
      <c r="S37" s="222">
        <f t="shared" si="3"/>
        <v>0.13000000000000012</v>
      </c>
      <c r="T37" s="253"/>
      <c r="U37" s="129">
        <v>2.0569999999999999</v>
      </c>
      <c r="V37" s="253"/>
      <c r="W37" s="222">
        <v>0.8620000000000001</v>
      </c>
      <c r="X37" s="258">
        <f>_xll.qlSimpleQuoteSetValue(F37,W37/100,Trigger)</f>
        <v>-9.9999999999995925E-6</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str">
        <f>_xll.qlSimpleQuote(Currency&amp;$C38&amp;$D38&amp;$B38&amp;QuoteSuffix,,RateTickValue,Permanent,Trigger,ObjectOverwrite)</f>
        <v>GBPSM3L35Y_Quote#0001</v>
      </c>
      <c r="G38" s="242" t="str">
        <f>_xll.ohRangeRetrieveError(F38)</f>
        <v/>
      </c>
      <c r="H38" s="205"/>
      <c r="J38" s="167"/>
      <c r="K38" s="254" t="s">
        <v>25</v>
      </c>
      <c r="L38" s="254" t="s">
        <v>188</v>
      </c>
      <c r="M38" s="254" t="s">
        <v>186</v>
      </c>
      <c r="N38" s="255" t="str">
        <f t="shared" si="2"/>
        <v>GBPSM3L35Y</v>
      </c>
      <c r="O38" s="255" t="str">
        <v>GBPSM3L35Y=ICAP</v>
      </c>
      <c r="P38" s="384" t="s">
        <v>222</v>
      </c>
      <c r="Q38" s="384" t="s">
        <v>222</v>
      </c>
      <c r="R38" s="222" t="e">
        <f t="shared" si="4"/>
        <v>#NUM!</v>
      </c>
      <c r="S38" s="222" t="e">
        <f t="shared" si="3"/>
        <v>#NUM!</v>
      </c>
      <c r="T38" s="253"/>
      <c r="U38" s="129" t="e">
        <v>#NUM!</v>
      </c>
      <c r="V38" s="253"/>
      <c r="W38" s="222" t="e">
        <v>#NUM!</v>
      </c>
      <c r="X38" s="258">
        <f>_xll.qlSimpleQuoteSetValue(F38,W38/100,Trigger)</f>
        <v>0</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str">
        <f>_xll.qlSimpleQuote(Currency&amp;$C39&amp;$D39&amp;$B39&amp;QuoteSuffix,,RateTickValue,Permanent,Trigger,ObjectOverwrite)</f>
        <v>GBPSM3L40Y_Quote#0001</v>
      </c>
      <c r="G39" s="242" t="str">
        <f>_xll.ohRangeRetrieveError(F39)</f>
        <v/>
      </c>
      <c r="H39" s="205"/>
      <c r="J39" s="167"/>
      <c r="K39" s="254" t="s">
        <v>24</v>
      </c>
      <c r="L39" s="254" t="s">
        <v>188</v>
      </c>
      <c r="M39" s="254" t="s">
        <v>186</v>
      </c>
      <c r="N39" s="255" t="str">
        <f t="shared" si="2"/>
        <v>GBPSM3L40Y</v>
      </c>
      <c r="O39" s="255" t="str">
        <v>GBPSM3L40Y=ICAP</v>
      </c>
      <c r="P39" s="384">
        <v>0.7350000000000001</v>
      </c>
      <c r="Q39" s="384">
        <v>0.90500000000000003</v>
      </c>
      <c r="R39" s="222">
        <f t="shared" si="4"/>
        <v>0.82000000000000006</v>
      </c>
      <c r="S39" s="222">
        <f t="shared" si="3"/>
        <v>0.16999999999999993</v>
      </c>
      <c r="T39" s="253"/>
      <c r="U39" s="129">
        <v>2.0169999999999999</v>
      </c>
      <c r="V39" s="253"/>
      <c r="W39" s="222">
        <v>0.82000000000000006</v>
      </c>
      <c r="X39" s="258">
        <f>_xll.qlSimpleQuoteSetValue(F39,W39/100,Trigger)</f>
        <v>-9.9999999999995925E-6</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str">
        <f>_xll.qlSimpleQuote(Currency&amp;$C40&amp;$D40&amp;$B40&amp;QuoteSuffix,,RateTickValue,Permanent,Trigger,ObjectOverwrite)</f>
        <v>GBPSM3L50Y_Quote#0001</v>
      </c>
      <c r="G40" s="242" t="str">
        <f>_xll.ohRangeRetrieveError(F40)</f>
        <v/>
      </c>
      <c r="H40" s="205"/>
      <c r="J40" s="167"/>
      <c r="K40" s="254" t="s">
        <v>23</v>
      </c>
      <c r="L40" s="254" t="s">
        <v>188</v>
      </c>
      <c r="M40" s="254" t="s">
        <v>186</v>
      </c>
      <c r="N40" s="255" t="str">
        <f t="shared" si="2"/>
        <v>GBPSM3L50Y</v>
      </c>
      <c r="O40" s="255" t="str">
        <v>GBPSM3L50Y=ICAP</v>
      </c>
      <c r="P40" s="384">
        <v>0.70600000000000007</v>
      </c>
      <c r="Q40" s="384">
        <v>0.87600000000000011</v>
      </c>
      <c r="R40" s="222">
        <f t="shared" si="4"/>
        <v>0.79100000000000015</v>
      </c>
      <c r="S40" s="222">
        <f t="shared" si="3"/>
        <v>0.17000000000000015</v>
      </c>
      <c r="T40" s="253"/>
      <c r="U40" s="129">
        <v>1.9790000000000001</v>
      </c>
      <c r="V40" s="253"/>
      <c r="W40" s="222">
        <v>0.79100000000000015</v>
      </c>
      <c r="X40" s="258">
        <f>_xll.qlSimpleQuoteSetValue(F40,W40/100,Trigger)</f>
        <v>-9.9999999999978578E-6</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str">
        <f>_xll.qlSimpleQuote(Currency&amp;$C41&amp;$D41&amp;$B41&amp;QuoteSuffix,,RateTickValue,Permanent,Trigger,ObjectOverwrite)</f>
        <v>GBPSM3L60Y_Quote#0001</v>
      </c>
      <c r="G41" s="246" t="str">
        <f>_xll.ohRangeRetrieveError(F41)</f>
        <v/>
      </c>
      <c r="H41" s="205"/>
      <c r="J41" s="167"/>
      <c r="K41" s="254" t="s">
        <v>22</v>
      </c>
      <c r="L41" s="254" t="s">
        <v>188</v>
      </c>
      <c r="M41" s="254" t="s">
        <v>186</v>
      </c>
      <c r="N41" s="255" t="str">
        <f t="shared" si="2"/>
        <v>GBPSM3L60Y</v>
      </c>
      <c r="O41" s="255" t="str">
        <v>GBPSM3L60Y=ICAP</v>
      </c>
      <c r="P41" s="384">
        <v>0.70100000000000007</v>
      </c>
      <c r="Q41" s="384">
        <v>0.87100000000000011</v>
      </c>
      <c r="R41" s="222">
        <f t="shared" si="4"/>
        <v>0.78600000000000003</v>
      </c>
      <c r="S41" s="224">
        <f t="shared" si="3"/>
        <v>0.16999999999999993</v>
      </c>
      <c r="T41" s="253"/>
      <c r="U41" s="131">
        <v>1.976</v>
      </c>
      <c r="V41" s="253"/>
      <c r="W41" s="224">
        <v>0.78600000000000003</v>
      </c>
      <c r="X41" s="259">
        <f>_xll.qlSimpleQuoteSetValue(F41,W41/100,Trigger)</f>
        <v>-1.0000000000001327E-5</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O4" sqref="O4"/>
    </sheetView>
  </sheetViews>
  <sheetFormatPr defaultColWidth="9.125" defaultRowHeight="10.9" outlineLevelCol="1" x14ac:dyDescent="0.2"/>
  <cols>
    <col min="1" max="1" width="2.75" style="2" hidden="1" customWidth="1" outlineLevel="1"/>
    <col min="2" max="2" width="6" style="2" hidden="1" customWidth="1" outlineLevel="1"/>
    <col min="3" max="4" width="4" style="2" hidden="1" customWidth="1" outlineLevel="1"/>
    <col min="5" max="5" width="19.25" style="2" hidden="1" customWidth="1" outlineLevel="1"/>
    <col min="6" max="6" width="25.75" style="148" hidden="1" customWidth="1" outlineLevel="1"/>
    <col min="7" max="7" width="25.75" style="2" hidden="1" customWidth="1" outlineLevel="1"/>
    <col min="8" max="8" width="2.75" style="2" hidden="1" customWidth="1" outlineLevel="1"/>
    <col min="9" max="9" width="2.75" style="2" customWidth="1" collapsed="1"/>
    <col min="10" max="10" width="2.75" style="2" customWidth="1"/>
    <col min="11" max="13" width="4.25" style="2" customWidth="1"/>
    <col min="14" max="14" width="14.75" style="2" customWidth="1"/>
    <col min="15" max="15" width="18.75" style="2" customWidth="1"/>
    <col min="16" max="19" width="10.75" style="2" customWidth="1"/>
    <col min="20" max="20" width="2.75" style="2" customWidth="1"/>
    <col min="21" max="21" width="10.75" style="2" customWidth="1"/>
    <col min="22" max="22" width="2.75" style="2" customWidth="1"/>
    <col min="23" max="24" width="10.75" style="2" customWidth="1"/>
    <col min="25" max="26" width="2.75" style="2" customWidth="1"/>
    <col min="27" max="16384" width="9.125" style="2"/>
  </cols>
  <sheetData>
    <row r="1" spans="1:30" ht="11.25" x14ac:dyDescent="0.2">
      <c r="A1" s="199"/>
      <c r="B1" s="196"/>
      <c r="C1" s="70"/>
      <c r="D1" s="70"/>
      <c r="E1" s="70"/>
      <c r="F1" s="307"/>
      <c r="G1" s="70"/>
      <c r="H1" s="71"/>
      <c r="J1" s="195" t="s">
        <v>176</v>
      </c>
      <c r="K1" s="166"/>
      <c r="L1" s="166"/>
      <c r="M1" s="166"/>
      <c r="N1" s="166"/>
      <c r="O1" s="166"/>
      <c r="P1" s="166"/>
      <c r="Q1" s="166"/>
      <c r="R1" s="166"/>
      <c r="S1" s="166"/>
      <c r="T1" s="166"/>
      <c r="U1" s="166"/>
      <c r="V1" s="166"/>
      <c r="W1" s="166"/>
      <c r="X1" s="166"/>
      <c r="Y1" s="203"/>
    </row>
    <row r="2" spans="1:30" ht="11.25" x14ac:dyDescent="0.2">
      <c r="A2" s="72"/>
      <c r="B2" s="163"/>
      <c r="C2" s="163"/>
      <c r="D2" s="163"/>
      <c r="E2" s="163"/>
      <c r="F2" s="75"/>
      <c r="G2" s="163"/>
      <c r="H2" s="201"/>
      <c r="J2" s="204"/>
      <c r="K2" s="162"/>
      <c r="L2" s="262"/>
      <c r="M2" s="262"/>
      <c r="N2" s="262"/>
      <c r="O2" s="249" t="str">
        <f>VLOOKUP(J1,AreaTable,2,FALSE)</f>
        <v>ICAP</v>
      </c>
      <c r="P2" s="165"/>
      <c r="Q2" s="397" t="s">
        <v>221</v>
      </c>
      <c r="R2" s="17" t="b">
        <f t="array" ref="R2">AND(_xll.ohFilter($Q$5:$Q$41,ISNUMBER($Q$5:$Q$41))=0)</f>
        <v>0</v>
      </c>
      <c r="S2" s="162"/>
      <c r="T2" s="165"/>
      <c r="U2" s="165"/>
      <c r="V2" s="165"/>
      <c r="W2" s="165"/>
      <c r="X2" s="184">
        <f>_xll.ohTrigger(X5:X41)</f>
        <v>361</v>
      </c>
      <c r="Y2" s="205"/>
    </row>
    <row r="3" spans="1:30" ht="11.25"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row>
    <row r="4" spans="1:30" ht="21.1" customHeight="1" x14ac:dyDescent="0.2">
      <c r="A4" s="167"/>
      <c r="B4" s="179" t="s">
        <v>20</v>
      </c>
      <c r="C4" s="179"/>
      <c r="D4" s="179"/>
      <c r="E4" s="180" t="s">
        <v>140</v>
      </c>
      <c r="F4" s="180" t="s">
        <v>156</v>
      </c>
      <c r="G4" s="202" t="s">
        <v>155</v>
      </c>
      <c r="H4" s="205"/>
      <c r="J4" s="167"/>
      <c r="K4" s="181"/>
      <c r="L4" s="183"/>
      <c r="M4" s="181"/>
      <c r="N4" s="181" t="s">
        <v>124</v>
      </c>
      <c r="O4" s="182" t="str">
        <f>_xll.RData(O5:O41,P4:Q4,,ReutersRtMode,,P5)</f>
        <v>Updated at 14:53:10</v>
      </c>
      <c r="P4" s="172" t="s">
        <v>99</v>
      </c>
      <c r="Q4" s="172" t="s">
        <v>78</v>
      </c>
      <c r="R4" s="173" t="s">
        <v>166</v>
      </c>
      <c r="S4" s="173" t="s">
        <v>153</v>
      </c>
      <c r="T4" s="165"/>
      <c r="U4" s="172" t="s">
        <v>96</v>
      </c>
      <c r="V4" s="165"/>
      <c r="W4" s="181" t="s">
        <v>95</v>
      </c>
      <c r="X4" s="181" t="s">
        <v>94</v>
      </c>
      <c r="Y4" s="168"/>
    </row>
    <row r="5" spans="1:30" ht="11.25"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str">
        <f>_xll.qlSimpleQuote(Currency&amp;$C5&amp;$D5&amp;$B5&amp;QuoteSuffix,,RateTickValue,Permanent,Trigger,ObjectOverwrite)</f>
        <v>GBPSM6L1Y_Quote#0001</v>
      </c>
      <c r="G5" s="242" t="str">
        <f>_xll.ohRangeRetrieveError(F5)</f>
        <v/>
      </c>
      <c r="H5" s="205"/>
      <c r="J5" s="167"/>
      <c r="K5" s="254" t="s">
        <v>5</v>
      </c>
      <c r="L5" s="369" t="s">
        <v>188</v>
      </c>
      <c r="M5" s="254" t="s">
        <v>57</v>
      </c>
      <c r="N5" s="255" t="str">
        <f t="shared" ref="N5:N41" si="4">Currency&amp;$L5&amp;$M5&amp;$K5</f>
        <v>GBPSM6L1Y</v>
      </c>
      <c r="O5" s="255" t="str">
        <f t="array" ref="O5:O41">Instruments&amp;"="&amp;VLOOKUP(Contributor,ContributorTable,2,FALSE)</f>
        <v>GBPSM6L1Y=ICAP</v>
      </c>
      <c r="P5" s="384">
        <v>0.42400000000000004</v>
      </c>
      <c r="Q5" s="384">
        <v>0.45400000000000001</v>
      </c>
      <c r="R5" s="222">
        <f>IF($R$2,IF(ISNUMBER(P5),P5,#NUM!), IFERROR(AVERAGE(P5:Q5),#NUM!))</f>
        <v>0.43900000000000006</v>
      </c>
      <c r="S5" s="222">
        <f t="shared" ref="S5:S41" si="5">(R5-P5)*2</f>
        <v>3.0000000000000027E-2</v>
      </c>
      <c r="T5" s="253"/>
      <c r="U5" s="129">
        <v>0.78600000000000003</v>
      </c>
      <c r="V5" s="253"/>
      <c r="W5" s="222">
        <f t="array" ref="W5:W41">QuoteLive</f>
        <v>0.43900000000000006</v>
      </c>
      <c r="X5" s="258">
        <f>_xll.qlSimpleQuoteSetValue(F5,W5/100,Trigger)</f>
        <v>0</v>
      </c>
      <c r="Y5" s="168"/>
    </row>
    <row r="6" spans="1:30" ht="11.25" x14ac:dyDescent="0.2">
      <c r="A6" s="167"/>
      <c r="B6" s="127" t="str">
        <f t="shared" si="0"/>
        <v>15M</v>
      </c>
      <c r="C6" s="239" t="str">
        <f t="shared" si="1"/>
        <v>SB</v>
      </c>
      <c r="D6" s="240" t="str">
        <f t="shared" si="2"/>
        <v>6L</v>
      </c>
      <c r="E6" s="241" t="str">
        <f t="shared" si="3"/>
        <v>GBPSB6L15M_Quote</v>
      </c>
      <c r="F6" s="241" t="str">
        <f>_xll.qlSimpleQuote(Currency&amp;$C6&amp;$D6&amp;$B6&amp;QuoteSuffix,,RateTickValue,Permanent,Trigger,ObjectOverwrite)</f>
        <v>GBPSB6L15M_Quote#0001</v>
      </c>
      <c r="G6" s="242" t="str">
        <f>_xll.ohRangeRetrieveError(F6)</f>
        <v/>
      </c>
      <c r="H6" s="205"/>
      <c r="J6" s="167"/>
      <c r="K6" s="254" t="s">
        <v>60</v>
      </c>
      <c r="L6" s="254" t="s">
        <v>187</v>
      </c>
      <c r="M6" s="254" t="s">
        <v>57</v>
      </c>
      <c r="N6" s="255" t="str">
        <f t="shared" si="4"/>
        <v>GBPSB6L15M</v>
      </c>
      <c r="O6" s="255" t="str">
        <v>GBPSB6L15M=ICAP</v>
      </c>
      <c r="P6" s="384" t="s">
        <v>222</v>
      </c>
      <c r="Q6" s="384" t="s">
        <v>222</v>
      </c>
      <c r="R6" s="222" t="e">
        <f t="shared" ref="R6:R41" si="6">IF($R$2,IF(ISNUMBER(P6),P6,#NUM!), IFERROR(AVERAGE(P6:Q6),#NUM!))</f>
        <v>#NUM!</v>
      </c>
      <c r="S6" s="222" t="e">
        <f t="shared" si="5"/>
        <v>#NUM!</v>
      </c>
      <c r="T6" s="253"/>
      <c r="U6" s="129" t="e">
        <v>#NUM!</v>
      </c>
      <c r="V6" s="253"/>
      <c r="W6" s="222" t="e">
        <v>#NUM!</v>
      </c>
      <c r="X6" s="258">
        <f>_xll.qlSimpleQuoteSetValue(F6,W6/100,Trigger)</f>
        <v>0</v>
      </c>
      <c r="Y6" s="168"/>
      <c r="AD6" s="154"/>
    </row>
    <row r="7" spans="1:30" ht="11.25" x14ac:dyDescent="0.2">
      <c r="A7" s="167"/>
      <c r="B7" s="127" t="str">
        <f t="shared" si="0"/>
        <v>18M</v>
      </c>
      <c r="C7" s="239" t="str">
        <f t="shared" si="1"/>
        <v>SB</v>
      </c>
      <c r="D7" s="240" t="str">
        <f t="shared" si="2"/>
        <v>6L</v>
      </c>
      <c r="E7" s="241" t="str">
        <f t="shared" si="3"/>
        <v>GBPSB6L18M_Quote</v>
      </c>
      <c r="F7" s="241" t="str">
        <f>_xll.qlSimpleQuote(Currency&amp;$C7&amp;$D7&amp;$B7&amp;QuoteSuffix,,RateTickValue,Permanent,Trigger,ObjectOverwrite)</f>
        <v>GBPSB6L18M_Quote#0001</v>
      </c>
      <c r="G7" s="242" t="str">
        <f>_xll.ohRangeRetrieveError(F7)</f>
        <v/>
      </c>
      <c r="H7" s="205"/>
      <c r="J7" s="167"/>
      <c r="K7" s="254" t="s">
        <v>59</v>
      </c>
      <c r="L7" s="254" t="s">
        <v>187</v>
      </c>
      <c r="M7" s="254" t="s">
        <v>57</v>
      </c>
      <c r="N7" s="255" t="str">
        <f t="shared" si="4"/>
        <v>GBPSB6L18M</v>
      </c>
      <c r="O7" s="255" t="str">
        <v>GBPSB6L18M=ICAP</v>
      </c>
      <c r="P7" s="384">
        <v>0.39300000000000002</v>
      </c>
      <c r="Q7" s="384">
        <v>0.43300000000000005</v>
      </c>
      <c r="R7" s="222">
        <f t="shared" si="6"/>
        <v>0.41300000000000003</v>
      </c>
      <c r="S7" s="222">
        <f t="shared" si="5"/>
        <v>4.0000000000000036E-2</v>
      </c>
      <c r="T7" s="253"/>
      <c r="U7" s="129">
        <v>0.85399999999999998</v>
      </c>
      <c r="V7" s="253"/>
      <c r="W7" s="222">
        <v>0.41300000000000003</v>
      </c>
      <c r="X7" s="258">
        <f>_xll.qlSimpleQuoteSetValue(F7,W7/100,Trigger)</f>
        <v>0</v>
      </c>
      <c r="Y7" s="168"/>
      <c r="AD7" s="154"/>
    </row>
    <row r="8" spans="1:30" ht="11.25" x14ac:dyDescent="0.2">
      <c r="A8" s="167"/>
      <c r="B8" s="127" t="str">
        <f t="shared" si="0"/>
        <v>21M</v>
      </c>
      <c r="C8" s="239" t="str">
        <f t="shared" si="1"/>
        <v>SB</v>
      </c>
      <c r="D8" s="240" t="str">
        <f t="shared" si="2"/>
        <v>6L</v>
      </c>
      <c r="E8" s="241" t="str">
        <f t="shared" si="3"/>
        <v>GBPSB6L21M_Quote</v>
      </c>
      <c r="F8" s="241" t="str">
        <f>_xll.qlSimpleQuote(Currency&amp;$C8&amp;$D8&amp;$B8&amp;QuoteSuffix,,RateTickValue,Permanent,Trigger,ObjectOverwrite)</f>
        <v>GBPSB6L21M_Quote#0001</v>
      </c>
      <c r="G8" s="242" t="str">
        <f>_xll.ohRangeRetrieveError(F8)</f>
        <v/>
      </c>
      <c r="H8" s="205"/>
      <c r="J8" s="167"/>
      <c r="K8" s="254" t="s">
        <v>58</v>
      </c>
      <c r="L8" s="254" t="s">
        <v>187</v>
      </c>
      <c r="M8" s="254" t="s">
        <v>57</v>
      </c>
      <c r="N8" s="255" t="str">
        <f t="shared" si="4"/>
        <v>GBPSB6L21M</v>
      </c>
      <c r="O8" s="255" t="str">
        <v>GBPSB6L21M=ICAP</v>
      </c>
      <c r="P8" s="384" t="s">
        <v>222</v>
      </c>
      <c r="Q8" s="384" t="s">
        <v>222</v>
      </c>
      <c r="R8" s="222" t="e">
        <f t="shared" si="6"/>
        <v>#NUM!</v>
      </c>
      <c r="S8" s="222" t="e">
        <f t="shared" si="5"/>
        <v>#NUM!</v>
      </c>
      <c r="T8" s="253"/>
      <c r="U8" s="129" t="e">
        <v>#NUM!</v>
      </c>
      <c r="V8" s="253"/>
      <c r="W8" s="222" t="e">
        <v>#NUM!</v>
      </c>
      <c r="X8" s="258">
        <f>_xll.qlSimpleQuoteSetValue(F8,W8/100,Trigger)</f>
        <v>0</v>
      </c>
      <c r="Y8" s="168"/>
    </row>
    <row r="9" spans="1:30" ht="11.25" x14ac:dyDescent="0.2">
      <c r="A9" s="167"/>
      <c r="B9" s="127" t="str">
        <f t="shared" si="0"/>
        <v>2Y</v>
      </c>
      <c r="C9" s="239" t="str">
        <f t="shared" si="1"/>
        <v>SB</v>
      </c>
      <c r="D9" s="240" t="str">
        <f t="shared" si="2"/>
        <v>6L</v>
      </c>
      <c r="E9" s="241" t="str">
        <f t="shared" si="3"/>
        <v>GBPSB6L2Y_Quote</v>
      </c>
      <c r="F9" s="241" t="str">
        <f>_xll.qlSimpleQuote(Currency&amp;$C9&amp;$D9&amp;$B9&amp;QuoteSuffix,,RateTickValue,Permanent,Trigger,ObjectOverwrite)</f>
        <v>GBPSB6L2Y_Quote#0001</v>
      </c>
      <c r="G9" s="242" t="str">
        <f>_xll.ohRangeRetrieveError(F9)</f>
        <v/>
      </c>
      <c r="H9" s="205"/>
      <c r="J9" s="167"/>
      <c r="K9" s="254" t="s">
        <v>54</v>
      </c>
      <c r="L9" s="254" t="s">
        <v>187</v>
      </c>
      <c r="M9" s="254" t="s">
        <v>57</v>
      </c>
      <c r="N9" s="255" t="str">
        <f t="shared" si="4"/>
        <v>GBPSB6L2Y</v>
      </c>
      <c r="O9" s="255" t="str">
        <v>GBPSB6L2Y=ICAP</v>
      </c>
      <c r="P9" s="384">
        <v>0.38300000000000001</v>
      </c>
      <c r="Q9" s="384">
        <v>0.42300000000000004</v>
      </c>
      <c r="R9" s="222">
        <f t="shared" si="6"/>
        <v>0.40300000000000002</v>
      </c>
      <c r="S9" s="222">
        <f t="shared" si="5"/>
        <v>4.0000000000000036E-2</v>
      </c>
      <c r="T9" s="253"/>
      <c r="U9" s="129">
        <v>0.94400000000000006</v>
      </c>
      <c r="V9" s="253"/>
      <c r="W9" s="222">
        <v>0.40300000000000002</v>
      </c>
      <c r="X9" s="258">
        <f>_xll.qlSimpleQuoteSetValue(F9,W9/100,Trigger)</f>
        <v>0</v>
      </c>
      <c r="Y9" s="168"/>
    </row>
    <row r="10" spans="1:30" ht="11.25" x14ac:dyDescent="0.2">
      <c r="A10" s="167"/>
      <c r="B10" s="127" t="str">
        <f t="shared" si="0"/>
        <v>3Y</v>
      </c>
      <c r="C10" s="239" t="str">
        <f t="shared" si="1"/>
        <v>SB</v>
      </c>
      <c r="D10" s="240" t="str">
        <f t="shared" si="2"/>
        <v>6L</v>
      </c>
      <c r="E10" s="241" t="str">
        <f t="shared" si="3"/>
        <v>GBPSB6L3Y_Quote</v>
      </c>
      <c r="F10" s="241" t="str">
        <f>_xll.qlSimpleQuote(Currency&amp;$C10&amp;$D10&amp;$B10&amp;QuoteSuffix,,RateTickValue,Permanent,Trigger,ObjectOverwrite)</f>
        <v>GBPSB6L3Y_Quote#0001</v>
      </c>
      <c r="G10" s="242" t="str">
        <f>_xll.ohRangeRetrieveError(F10)</f>
        <v/>
      </c>
      <c r="H10" s="205"/>
      <c r="J10" s="167"/>
      <c r="K10" s="254" t="s">
        <v>53</v>
      </c>
      <c r="L10" s="254" t="s">
        <v>187</v>
      </c>
      <c r="M10" s="254" t="s">
        <v>57</v>
      </c>
      <c r="N10" s="255" t="str">
        <f t="shared" si="4"/>
        <v>GBPSB6L3Y</v>
      </c>
      <c r="O10" s="255" t="str">
        <v>GBPSB6L3Y=ICAP</v>
      </c>
      <c r="P10" s="384">
        <v>0.38600000000000001</v>
      </c>
      <c r="Q10" s="384">
        <v>0.42600000000000005</v>
      </c>
      <c r="R10" s="222">
        <f t="shared" si="6"/>
        <v>0.40600000000000003</v>
      </c>
      <c r="S10" s="222">
        <f t="shared" si="5"/>
        <v>4.0000000000000036E-2</v>
      </c>
      <c r="T10" s="253"/>
      <c r="U10" s="129">
        <v>1.1219999999999999</v>
      </c>
      <c r="V10" s="253"/>
      <c r="W10" s="222">
        <v>0.40600000000000003</v>
      </c>
      <c r="X10" s="258">
        <f>_xll.qlSimpleQuoteSetValue(F10,W10/100,Trigger)</f>
        <v>0</v>
      </c>
      <c r="Y10" s="168"/>
    </row>
    <row r="11" spans="1:30" ht="11.25" x14ac:dyDescent="0.2">
      <c r="A11" s="167"/>
      <c r="B11" s="127" t="str">
        <f t="shared" si="0"/>
        <v>4Y</v>
      </c>
      <c r="C11" s="239" t="str">
        <f t="shared" si="1"/>
        <v>SB</v>
      </c>
      <c r="D11" s="240" t="str">
        <f t="shared" si="2"/>
        <v>6L</v>
      </c>
      <c r="E11" s="241" t="str">
        <f t="shared" si="3"/>
        <v>GBPSB6L4Y_Quote</v>
      </c>
      <c r="F11" s="241" t="str">
        <f>_xll.qlSimpleQuote(Currency&amp;$C11&amp;$D11&amp;$B11&amp;QuoteSuffix,,RateTickValue,Permanent,Trigger,ObjectOverwrite)</f>
        <v>GBPSB6L4Y_Quote#0001</v>
      </c>
      <c r="G11" s="242" t="str">
        <f>_xll.ohRangeRetrieveError(F11)</f>
        <v/>
      </c>
      <c r="H11" s="205"/>
      <c r="J11" s="167"/>
      <c r="K11" s="254" t="s">
        <v>52</v>
      </c>
      <c r="L11" s="254" t="s">
        <v>187</v>
      </c>
      <c r="M11" s="254" t="s">
        <v>57</v>
      </c>
      <c r="N11" s="255" t="str">
        <f t="shared" si="4"/>
        <v>GBPSB6L4Y</v>
      </c>
      <c r="O11" s="255" t="str">
        <v>GBPSB6L4Y=ICAP</v>
      </c>
      <c r="P11" s="384">
        <v>0.40900000000000003</v>
      </c>
      <c r="Q11" s="384">
        <v>0.45900000000000002</v>
      </c>
      <c r="R11" s="222">
        <f t="shared" si="6"/>
        <v>0.43400000000000005</v>
      </c>
      <c r="S11" s="222">
        <f t="shared" si="5"/>
        <v>5.0000000000000044E-2</v>
      </c>
      <c r="T11" s="253"/>
      <c r="U11" s="129">
        <v>1.286</v>
      </c>
      <c r="V11" s="253"/>
      <c r="W11" s="222">
        <v>0.43400000000000005</v>
      </c>
      <c r="X11" s="258">
        <f>_xll.qlSimpleQuoteSetValue(F11,W11/100,Trigger)</f>
        <v>0</v>
      </c>
      <c r="Y11" s="168"/>
    </row>
    <row r="12" spans="1:30" ht="11.25" x14ac:dyDescent="0.2">
      <c r="A12" s="167"/>
      <c r="B12" s="127" t="str">
        <f t="shared" si="0"/>
        <v>5Y</v>
      </c>
      <c r="C12" s="239" t="str">
        <f t="shared" si="1"/>
        <v>SB</v>
      </c>
      <c r="D12" s="240" t="str">
        <f t="shared" si="2"/>
        <v>6L</v>
      </c>
      <c r="E12" s="241" t="str">
        <f t="shared" si="3"/>
        <v>GBPSB6L5Y_Quote</v>
      </c>
      <c r="F12" s="241" t="str">
        <f>_xll.qlSimpleQuote(Currency&amp;$C12&amp;$D12&amp;$B12&amp;QuoteSuffix,,RateTickValue,Permanent,Trigger,ObjectOverwrite)</f>
        <v>GBPSB6L5Y_Quote#0001</v>
      </c>
      <c r="G12" s="242" t="str">
        <f>_xll.ohRangeRetrieveError(F12)</f>
        <v/>
      </c>
      <c r="H12" s="205"/>
      <c r="J12" s="167"/>
      <c r="K12" s="254" t="s">
        <v>51</v>
      </c>
      <c r="L12" s="254" t="s">
        <v>187</v>
      </c>
      <c r="M12" s="254" t="s">
        <v>57</v>
      </c>
      <c r="N12" s="255" t="str">
        <f t="shared" si="4"/>
        <v>GBPSB6L5Y</v>
      </c>
      <c r="O12" s="255" t="str">
        <v>GBPSB6L5Y=ICAP</v>
      </c>
      <c r="P12" s="384">
        <v>0.44600000000000006</v>
      </c>
      <c r="Q12" s="384">
        <v>0.49600000000000005</v>
      </c>
      <c r="R12" s="222">
        <f t="shared" si="6"/>
        <v>0.47100000000000009</v>
      </c>
      <c r="S12" s="222">
        <f t="shared" si="5"/>
        <v>5.0000000000000044E-2</v>
      </c>
      <c r="T12" s="253"/>
      <c r="U12" s="129">
        <v>1.4279999999999999</v>
      </c>
      <c r="V12" s="253"/>
      <c r="W12" s="222">
        <v>0.47100000000000009</v>
      </c>
      <c r="X12" s="258">
        <f>_xll.qlSimpleQuoteSetValue(F12,W12/100,Trigger)</f>
        <v>0</v>
      </c>
      <c r="Y12" s="168"/>
    </row>
    <row r="13" spans="1:30" ht="11.25" x14ac:dyDescent="0.2">
      <c r="A13" s="167"/>
      <c r="B13" s="127" t="str">
        <f t="shared" si="0"/>
        <v>6Y</v>
      </c>
      <c r="C13" s="239" t="str">
        <f t="shared" si="1"/>
        <v>SB</v>
      </c>
      <c r="D13" s="240" t="str">
        <f t="shared" si="2"/>
        <v>6L</v>
      </c>
      <c r="E13" s="241" t="str">
        <f t="shared" si="3"/>
        <v>GBPSB6L6Y_Quote</v>
      </c>
      <c r="F13" s="241" t="str">
        <f>_xll.qlSimpleQuote(Currency&amp;$C13&amp;$D13&amp;$B13&amp;QuoteSuffix,,RateTickValue,Permanent,Trigger,ObjectOverwrite)</f>
        <v>GBPSB6L6Y_Quote#0001</v>
      </c>
      <c r="G13" s="242" t="str">
        <f>_xll.ohRangeRetrieveError(F13)</f>
        <v/>
      </c>
      <c r="H13" s="205"/>
      <c r="J13" s="167"/>
      <c r="K13" s="254" t="s">
        <v>50</v>
      </c>
      <c r="L13" s="254" t="s">
        <v>187</v>
      </c>
      <c r="M13" s="254" t="s">
        <v>57</v>
      </c>
      <c r="N13" s="255" t="str">
        <f t="shared" si="4"/>
        <v>GBPSB6L6Y</v>
      </c>
      <c r="O13" s="255" t="str">
        <v>GBPSB6L6Y=ICAP</v>
      </c>
      <c r="P13" s="384">
        <v>0.48700000000000004</v>
      </c>
      <c r="Q13" s="384">
        <v>0.53700000000000003</v>
      </c>
      <c r="R13" s="222">
        <f t="shared" si="6"/>
        <v>0.51200000000000001</v>
      </c>
      <c r="S13" s="222">
        <f t="shared" si="5"/>
        <v>4.9999999999999933E-2</v>
      </c>
      <c r="T13" s="253"/>
      <c r="U13" s="129">
        <v>1.5459999999999998</v>
      </c>
      <c r="V13" s="253"/>
      <c r="W13" s="222">
        <v>0.51200000000000001</v>
      </c>
      <c r="X13" s="258">
        <f>_xll.qlSimpleQuoteSetValue(F13,W13/100,Trigger)</f>
        <v>0</v>
      </c>
      <c r="Y13" s="168"/>
    </row>
    <row r="14" spans="1:30" ht="11.25" x14ac:dyDescent="0.2">
      <c r="A14" s="167"/>
      <c r="B14" s="127" t="str">
        <f t="shared" si="0"/>
        <v>7Y</v>
      </c>
      <c r="C14" s="239" t="str">
        <f t="shared" si="1"/>
        <v>SB</v>
      </c>
      <c r="D14" s="240" t="str">
        <f t="shared" si="2"/>
        <v>6L</v>
      </c>
      <c r="E14" s="241" t="str">
        <f t="shared" si="3"/>
        <v>GBPSB6L7Y_Quote</v>
      </c>
      <c r="F14" s="241" t="str">
        <f>_xll.qlSimpleQuote(Currency&amp;$C14&amp;$D14&amp;$B14&amp;QuoteSuffix,,RateTickValue,Permanent,Trigger,ObjectOverwrite)</f>
        <v>GBPSB6L7Y_Quote#0001</v>
      </c>
      <c r="G14" s="242" t="str">
        <f>_xll.ohRangeRetrieveError(F14)</f>
        <v/>
      </c>
      <c r="H14" s="205"/>
      <c r="J14" s="167"/>
      <c r="K14" s="254" t="s">
        <v>49</v>
      </c>
      <c r="L14" s="254" t="s">
        <v>187</v>
      </c>
      <c r="M14" s="254" t="s">
        <v>57</v>
      </c>
      <c r="N14" s="255" t="str">
        <f t="shared" si="4"/>
        <v>GBPSB6L7Y</v>
      </c>
      <c r="O14" s="255" t="str">
        <v>GBPSB6L7Y=ICAP</v>
      </c>
      <c r="P14" s="384">
        <v>0.53100000000000003</v>
      </c>
      <c r="Q14" s="384">
        <v>0.58100000000000007</v>
      </c>
      <c r="R14" s="222">
        <f t="shared" si="6"/>
        <v>0.55600000000000005</v>
      </c>
      <c r="S14" s="222">
        <f t="shared" si="5"/>
        <v>5.0000000000000044E-2</v>
      </c>
      <c r="T14" s="253"/>
      <c r="U14" s="129">
        <v>1.6440000000000001</v>
      </c>
      <c r="V14" s="253"/>
      <c r="W14" s="222">
        <v>0.55600000000000005</v>
      </c>
      <c r="X14" s="258">
        <f>_xll.qlSimpleQuoteSetValue(F14,W14/100,Trigger)</f>
        <v>0</v>
      </c>
      <c r="Y14" s="168"/>
    </row>
    <row r="15" spans="1:30" ht="11.25" x14ac:dyDescent="0.2">
      <c r="A15" s="167"/>
      <c r="B15" s="127" t="str">
        <f t="shared" si="0"/>
        <v>8Y</v>
      </c>
      <c r="C15" s="239" t="str">
        <f t="shared" si="1"/>
        <v>SB</v>
      </c>
      <c r="D15" s="240" t="str">
        <f t="shared" si="2"/>
        <v>6L</v>
      </c>
      <c r="E15" s="241" t="str">
        <f t="shared" si="3"/>
        <v>GBPSB6L8Y_Quote</v>
      </c>
      <c r="F15" s="241" t="str">
        <f>_xll.qlSimpleQuote(Currency&amp;$C15&amp;$D15&amp;$B15&amp;QuoteSuffix,,RateTickValue,Permanent,Trigger,ObjectOverwrite)</f>
        <v>GBPSB6L8Y_Quote#0001</v>
      </c>
      <c r="G15" s="242" t="str">
        <f>_xll.ohRangeRetrieveError(F15)</f>
        <v/>
      </c>
      <c r="H15" s="205"/>
      <c r="J15" s="167"/>
      <c r="K15" s="254" t="s">
        <v>48</v>
      </c>
      <c r="L15" s="254" t="s">
        <v>187</v>
      </c>
      <c r="M15" s="254" t="s">
        <v>57</v>
      </c>
      <c r="N15" s="255" t="str">
        <f t="shared" si="4"/>
        <v>GBPSB6L8Y</v>
      </c>
      <c r="O15" s="255" t="str">
        <v>GBPSB6L8Y=ICAP</v>
      </c>
      <c r="P15" s="384">
        <v>0.58100000000000007</v>
      </c>
      <c r="Q15" s="384">
        <v>0.63100000000000001</v>
      </c>
      <c r="R15" s="222">
        <f t="shared" si="6"/>
        <v>0.60600000000000009</v>
      </c>
      <c r="S15" s="222">
        <f t="shared" si="5"/>
        <v>5.0000000000000044E-2</v>
      </c>
      <c r="T15" s="253"/>
      <c r="U15" s="129">
        <v>1.7269999999999999</v>
      </c>
      <c r="V15" s="253"/>
      <c r="W15" s="222">
        <v>0.60600000000000009</v>
      </c>
      <c r="X15" s="258">
        <f>_xll.qlSimpleQuoteSetValue(F15,W15/100,Trigger)</f>
        <v>0</v>
      </c>
      <c r="Y15" s="168"/>
    </row>
    <row r="16" spans="1:30" ht="11.25" x14ac:dyDescent="0.2">
      <c r="A16" s="167"/>
      <c r="B16" s="127" t="str">
        <f t="shared" si="0"/>
        <v>9Y</v>
      </c>
      <c r="C16" s="239" t="str">
        <f t="shared" si="1"/>
        <v>SB</v>
      </c>
      <c r="D16" s="240" t="str">
        <f t="shared" si="2"/>
        <v>6L</v>
      </c>
      <c r="E16" s="241" t="str">
        <f t="shared" si="3"/>
        <v>GBPSB6L9Y_Quote</v>
      </c>
      <c r="F16" s="241" t="str">
        <f>_xll.qlSimpleQuote(Currency&amp;$C16&amp;$D16&amp;$B16&amp;QuoteSuffix,,RateTickValue,Permanent,Trigger,ObjectOverwrite)</f>
        <v>GBPSB6L9Y_Quote#0001</v>
      </c>
      <c r="G16" s="242" t="str">
        <f>_xll.ohRangeRetrieveError(F16)</f>
        <v/>
      </c>
      <c r="H16" s="205"/>
      <c r="J16" s="167"/>
      <c r="K16" s="254" t="s">
        <v>47</v>
      </c>
      <c r="L16" s="254" t="s">
        <v>187</v>
      </c>
      <c r="M16" s="254" t="s">
        <v>57</v>
      </c>
      <c r="N16" s="255" t="str">
        <f t="shared" si="4"/>
        <v>GBPSB6L9Y</v>
      </c>
      <c r="O16" s="255" t="str">
        <v>GBPSB6L9Y=ICAP</v>
      </c>
      <c r="P16" s="384">
        <v>0.63100000000000001</v>
      </c>
      <c r="Q16" s="384">
        <v>0.68100000000000005</v>
      </c>
      <c r="R16" s="222">
        <f t="shared" si="6"/>
        <v>0.65600000000000003</v>
      </c>
      <c r="S16" s="222">
        <f t="shared" si="5"/>
        <v>5.0000000000000044E-2</v>
      </c>
      <c r="T16" s="253"/>
      <c r="U16" s="129">
        <v>1.7970000000000002</v>
      </c>
      <c r="V16" s="253"/>
      <c r="W16" s="222">
        <v>0.65600000000000003</v>
      </c>
      <c r="X16" s="258">
        <f>_xll.qlSimpleQuoteSetValue(F16,W16/100,Trigger)</f>
        <v>0</v>
      </c>
      <c r="Y16" s="168"/>
    </row>
    <row r="17" spans="1:25" ht="11.25" x14ac:dyDescent="0.2">
      <c r="A17" s="167"/>
      <c r="B17" s="127" t="str">
        <f t="shared" si="0"/>
        <v>10Y</v>
      </c>
      <c r="C17" s="239" t="str">
        <f t="shared" si="1"/>
        <v>SB</v>
      </c>
      <c r="D17" s="240" t="str">
        <f t="shared" si="2"/>
        <v>6L</v>
      </c>
      <c r="E17" s="241" t="str">
        <f t="shared" si="3"/>
        <v>GBPSB6L10Y_Quote</v>
      </c>
      <c r="F17" s="241" t="str">
        <f>_xll.qlSimpleQuote(Currency&amp;$C17&amp;$D17&amp;$B17&amp;QuoteSuffix,,RateTickValue,Permanent,Trigger,ObjectOverwrite)</f>
        <v>GBPSB6L10Y_Quote#0001</v>
      </c>
      <c r="G17" s="242" t="str">
        <f>_xll.ohRangeRetrieveError(F17)</f>
        <v/>
      </c>
      <c r="H17" s="205"/>
      <c r="J17" s="167"/>
      <c r="K17" s="254" t="s">
        <v>46</v>
      </c>
      <c r="L17" s="254" t="s">
        <v>187</v>
      </c>
      <c r="M17" s="254" t="s">
        <v>57</v>
      </c>
      <c r="N17" s="255" t="str">
        <f t="shared" si="4"/>
        <v>GBPSB6L10Y</v>
      </c>
      <c r="O17" s="255" t="str">
        <v>GBPSB6L10Y=ICAP</v>
      </c>
      <c r="P17" s="384">
        <v>0.68</v>
      </c>
      <c r="Q17" s="384">
        <v>0.73000000000000009</v>
      </c>
      <c r="R17" s="222">
        <f t="shared" si="6"/>
        <v>0.70500000000000007</v>
      </c>
      <c r="S17" s="222">
        <f t="shared" si="5"/>
        <v>5.0000000000000044E-2</v>
      </c>
      <c r="T17" s="253"/>
      <c r="U17" s="129">
        <v>1.855</v>
      </c>
      <c r="V17" s="253"/>
      <c r="W17" s="222">
        <v>0.70500000000000007</v>
      </c>
      <c r="X17" s="258">
        <f>_xll.qlSimpleQuoteSetValue(F17,W17/100,Trigger)</f>
        <v>0</v>
      </c>
      <c r="Y17" s="168"/>
    </row>
    <row r="18" spans="1:25" ht="11.25" x14ac:dyDescent="0.2">
      <c r="A18" s="167"/>
      <c r="B18" s="127" t="str">
        <f t="shared" si="0"/>
        <v>11Y</v>
      </c>
      <c r="C18" s="239" t="str">
        <f t="shared" si="1"/>
        <v>SB</v>
      </c>
      <c r="D18" s="240" t="str">
        <f t="shared" si="2"/>
        <v>6L</v>
      </c>
      <c r="E18" s="241" t="str">
        <f t="shared" si="3"/>
        <v>GBPSB6L11Y_Quote</v>
      </c>
      <c r="F18" s="241" t="str">
        <f>_xll.qlSimpleQuote(Currency&amp;$C18&amp;$D18&amp;$B18&amp;QuoteSuffix,,RateTickValue,Permanent,Trigger,ObjectOverwrite)</f>
        <v>GBPSB6L11Y_Quote#0001</v>
      </c>
      <c r="G18" s="242" t="str">
        <f>_xll.ohRangeRetrieveError(F18)</f>
        <v/>
      </c>
      <c r="H18" s="205"/>
      <c r="J18" s="167"/>
      <c r="K18" s="254" t="s">
        <v>45</v>
      </c>
      <c r="L18" s="254" t="s">
        <v>187</v>
      </c>
      <c r="M18" s="254" t="s">
        <v>57</v>
      </c>
      <c r="N18" s="255" t="str">
        <f t="shared" si="4"/>
        <v>GBPSB6L11Y</v>
      </c>
      <c r="O18" s="255" t="str">
        <v>GBPSB6L11Y=ICAP</v>
      </c>
      <c r="P18" s="384">
        <v>0.71600000000000008</v>
      </c>
      <c r="Q18" s="384">
        <v>0.78600000000000003</v>
      </c>
      <c r="R18" s="222">
        <f t="shared" si="6"/>
        <v>0.75100000000000011</v>
      </c>
      <c r="S18" s="222">
        <f t="shared" si="5"/>
        <v>7.0000000000000062E-2</v>
      </c>
      <c r="T18" s="253"/>
      <c r="U18" s="129">
        <v>1.9060000000000001</v>
      </c>
      <c r="V18" s="253"/>
      <c r="W18" s="222">
        <v>0.75100000000000011</v>
      </c>
      <c r="X18" s="258">
        <f>_xll.qlSimpleQuoteSetValue(F18,W18/100,Trigger)</f>
        <v>0</v>
      </c>
      <c r="Y18" s="168"/>
    </row>
    <row r="19" spans="1:25" ht="11.25" x14ac:dyDescent="0.2">
      <c r="A19" s="167"/>
      <c r="B19" s="127" t="str">
        <f t="shared" si="0"/>
        <v>12Y</v>
      </c>
      <c r="C19" s="239" t="str">
        <f t="shared" si="1"/>
        <v>SB</v>
      </c>
      <c r="D19" s="240" t="str">
        <f t="shared" si="2"/>
        <v>6L</v>
      </c>
      <c r="E19" s="241" t="str">
        <f t="shared" si="3"/>
        <v>GBPSB6L12Y_Quote</v>
      </c>
      <c r="F19" s="241" t="str">
        <f>_xll.qlSimpleQuote(Currency&amp;$C19&amp;$D19&amp;$B19&amp;QuoteSuffix,,RateTickValue,Permanent,Trigger,ObjectOverwrite)</f>
        <v>GBPSB6L12Y_Quote#0001</v>
      </c>
      <c r="G19" s="242" t="str">
        <f>_xll.ohRangeRetrieveError(F19)</f>
        <v/>
      </c>
      <c r="H19" s="205"/>
      <c r="J19" s="167"/>
      <c r="K19" s="254" t="s">
        <v>44</v>
      </c>
      <c r="L19" s="254" t="s">
        <v>187</v>
      </c>
      <c r="M19" s="254" t="s">
        <v>57</v>
      </c>
      <c r="N19" s="255" t="str">
        <f t="shared" si="4"/>
        <v>GBPSB6L12Y</v>
      </c>
      <c r="O19" s="255" t="str">
        <v>GBPSB6L12Y=ICAP</v>
      </c>
      <c r="P19" s="384">
        <v>0.75500000000000012</v>
      </c>
      <c r="Q19" s="384">
        <v>0.82500000000000007</v>
      </c>
      <c r="R19" s="222">
        <f t="shared" si="6"/>
        <v>0.79</v>
      </c>
      <c r="S19" s="222">
        <f t="shared" si="5"/>
        <v>6.999999999999984E-2</v>
      </c>
      <c r="T19" s="253"/>
      <c r="U19" s="129">
        <v>1.952</v>
      </c>
      <c r="V19" s="253"/>
      <c r="W19" s="222">
        <v>0.79</v>
      </c>
      <c r="X19" s="258">
        <f>_xll.qlSimpleQuoteSetValue(F19,W19/100,Trigger)</f>
        <v>0</v>
      </c>
      <c r="Y19" s="168"/>
    </row>
    <row r="20" spans="1:25" ht="11.25" x14ac:dyDescent="0.2">
      <c r="A20" s="167"/>
      <c r="B20" s="127" t="str">
        <f t="shared" si="0"/>
        <v>13Y</v>
      </c>
      <c r="C20" s="239" t="str">
        <f t="shared" si="1"/>
        <v>SB</v>
      </c>
      <c r="D20" s="240" t="str">
        <f t="shared" si="2"/>
        <v>6L</v>
      </c>
      <c r="E20" s="241" t="str">
        <f t="shared" si="3"/>
        <v>GBPSB6L13Y_Quote</v>
      </c>
      <c r="F20" s="241" t="str">
        <f>_xll.qlSimpleQuote(Currency&amp;$C20&amp;$D20&amp;$B20&amp;QuoteSuffix,,RateTickValue,Permanent,Trigger,ObjectOverwrite)</f>
        <v>GBPSB6L13Y_Quote#0001</v>
      </c>
      <c r="G20" s="242" t="str">
        <f>_xll.ohRangeRetrieveError(F20)</f>
        <v/>
      </c>
      <c r="H20" s="205"/>
      <c r="J20" s="167"/>
      <c r="K20" s="254" t="s">
        <v>43</v>
      </c>
      <c r="L20" s="254" t="s">
        <v>187</v>
      </c>
      <c r="M20" s="254" t="s">
        <v>57</v>
      </c>
      <c r="N20" s="255" t="str">
        <f t="shared" si="4"/>
        <v>GBPSB6L13Y</v>
      </c>
      <c r="O20" s="255" t="str">
        <v>GBPSB6L13Y=ICAP</v>
      </c>
      <c r="P20" s="384" t="s">
        <v>222</v>
      </c>
      <c r="Q20" s="384" t="s">
        <v>222</v>
      </c>
      <c r="R20" s="222" t="e">
        <f t="shared" si="6"/>
        <v>#NUM!</v>
      </c>
      <c r="S20" s="222" t="e">
        <f t="shared" si="5"/>
        <v>#NUM!</v>
      </c>
      <c r="T20" s="253"/>
      <c r="U20" s="129" t="e">
        <v>#NUM!</v>
      </c>
      <c r="V20" s="253"/>
      <c r="W20" s="222" t="e">
        <v>#NUM!</v>
      </c>
      <c r="X20" s="258">
        <f>_xll.qlSimpleQuoteSetValue(F20,W20/100,Trigger)</f>
        <v>0</v>
      </c>
      <c r="Y20" s="168"/>
    </row>
    <row r="21" spans="1:25" ht="11.25" x14ac:dyDescent="0.2">
      <c r="A21" s="167"/>
      <c r="B21" s="127" t="str">
        <f t="shared" si="0"/>
        <v>14Y</v>
      </c>
      <c r="C21" s="239" t="str">
        <f t="shared" si="1"/>
        <v>SB</v>
      </c>
      <c r="D21" s="240" t="str">
        <f t="shared" si="2"/>
        <v>6L</v>
      </c>
      <c r="E21" s="241" t="str">
        <f t="shared" si="3"/>
        <v>GBPSB6L14Y_Quote</v>
      </c>
      <c r="F21" s="241" t="str">
        <f>_xll.qlSimpleQuote(Currency&amp;$C21&amp;$D21&amp;$B21&amp;QuoteSuffix,,RateTickValue,Permanent,Trigger,ObjectOverwrite)</f>
        <v>GBPSB6L14Y_Quote#0001</v>
      </c>
      <c r="G21" s="242" t="str">
        <f>_xll.ohRangeRetrieveError(F21)</f>
        <v/>
      </c>
      <c r="H21" s="205"/>
      <c r="J21" s="167"/>
      <c r="K21" s="254" t="s">
        <v>42</v>
      </c>
      <c r="L21" s="254" t="s">
        <v>187</v>
      </c>
      <c r="M21" s="254" t="s">
        <v>57</v>
      </c>
      <c r="N21" s="255" t="str">
        <f t="shared" si="4"/>
        <v>GBPSB6L14Y</v>
      </c>
      <c r="O21" s="255" t="str">
        <v>GBPSB6L14Y=ICAP</v>
      </c>
      <c r="P21" s="384" t="s">
        <v>222</v>
      </c>
      <c r="Q21" s="384" t="s">
        <v>222</v>
      </c>
      <c r="R21" s="222" t="e">
        <f t="shared" si="6"/>
        <v>#NUM!</v>
      </c>
      <c r="S21" s="222" t="e">
        <f t="shared" si="5"/>
        <v>#NUM!</v>
      </c>
      <c r="T21" s="253"/>
      <c r="U21" s="129" t="e">
        <v>#NUM!</v>
      </c>
      <c r="V21" s="253"/>
      <c r="W21" s="222" t="e">
        <v>#NUM!</v>
      </c>
      <c r="X21" s="258">
        <f>_xll.qlSimpleQuoteSetValue(F21,W21/100,Trigger)</f>
        <v>0</v>
      </c>
      <c r="Y21" s="168"/>
    </row>
    <row r="22" spans="1:25" ht="11.25" x14ac:dyDescent="0.2">
      <c r="A22" s="167"/>
      <c r="B22" s="127" t="str">
        <f t="shared" si="0"/>
        <v>15Y</v>
      </c>
      <c r="C22" s="239" t="str">
        <f t="shared" si="1"/>
        <v>SB</v>
      </c>
      <c r="D22" s="240" t="str">
        <f t="shared" si="2"/>
        <v>6L</v>
      </c>
      <c r="E22" s="241" t="str">
        <f t="shared" si="3"/>
        <v>GBPSB6L15Y_Quote</v>
      </c>
      <c r="F22" s="241" t="str">
        <f>_xll.qlSimpleQuote(Currency&amp;$C22&amp;$D22&amp;$B22&amp;QuoteSuffix,,RateTickValue,Permanent,Trigger,ObjectOverwrite)</f>
        <v>GBPSB6L15Y_Quote#0001</v>
      </c>
      <c r="G22" s="242" t="str">
        <f>_xll.ohRangeRetrieveError(F22)</f>
        <v/>
      </c>
      <c r="H22" s="205"/>
      <c r="J22" s="167"/>
      <c r="K22" s="254" t="s">
        <v>41</v>
      </c>
      <c r="L22" s="254" t="s">
        <v>187</v>
      </c>
      <c r="M22" s="254" t="s">
        <v>57</v>
      </c>
      <c r="N22" s="255" t="str">
        <f t="shared" si="4"/>
        <v>GBPSB6L15Y</v>
      </c>
      <c r="O22" s="255" t="str">
        <v>GBPSB6L15Y=ICAP</v>
      </c>
      <c r="P22" s="384">
        <v>0.82600000000000007</v>
      </c>
      <c r="Q22" s="384">
        <v>0.91600000000000004</v>
      </c>
      <c r="R22" s="222">
        <f t="shared" si="6"/>
        <v>0.871</v>
      </c>
      <c r="S22" s="222">
        <f t="shared" si="5"/>
        <v>8.9999999999999858E-2</v>
      </c>
      <c r="T22" s="253"/>
      <c r="U22" s="129">
        <v>2.048</v>
      </c>
      <c r="V22" s="253"/>
      <c r="W22" s="222">
        <v>0.871</v>
      </c>
      <c r="X22" s="258">
        <f>_xll.qlSimpleQuoteSetValue(F22,W22/100,Trigger)</f>
        <v>0</v>
      </c>
      <c r="Y22" s="168"/>
    </row>
    <row r="23" spans="1:25" ht="11.25" x14ac:dyDescent="0.2">
      <c r="A23" s="167"/>
      <c r="B23" s="127" t="str">
        <f t="shared" si="0"/>
        <v>16Y</v>
      </c>
      <c r="C23" s="239" t="str">
        <f t="shared" si="1"/>
        <v>SB</v>
      </c>
      <c r="D23" s="240" t="str">
        <f t="shared" si="2"/>
        <v>6L</v>
      </c>
      <c r="E23" s="241" t="str">
        <f t="shared" si="3"/>
        <v>GBPSB6L16Y_Quote</v>
      </c>
      <c r="F23" s="241" t="str">
        <f>_xll.qlSimpleQuote(Currency&amp;$C23&amp;$D23&amp;$B23&amp;QuoteSuffix,,RateTickValue,Permanent,Trigger,ObjectOverwrite)</f>
        <v>GBPSB6L16Y_Quote#0001</v>
      </c>
      <c r="G23" s="242" t="str">
        <f>_xll.ohRangeRetrieveError(F23)</f>
        <v/>
      </c>
      <c r="H23" s="205"/>
      <c r="J23" s="167"/>
      <c r="K23" s="254" t="s">
        <v>40</v>
      </c>
      <c r="L23" s="254" t="s">
        <v>187</v>
      </c>
      <c r="M23" s="254" t="s">
        <v>57</v>
      </c>
      <c r="N23" s="255" t="str">
        <f t="shared" si="4"/>
        <v>GBPSB6L16Y</v>
      </c>
      <c r="O23" s="255" t="str">
        <v>GBPSB6L16Y=ICAP</v>
      </c>
      <c r="P23" s="384" t="s">
        <v>222</v>
      </c>
      <c r="Q23" s="384" t="s">
        <v>222</v>
      </c>
      <c r="R23" s="222" t="e">
        <f t="shared" si="6"/>
        <v>#NUM!</v>
      </c>
      <c r="S23" s="222" t="e">
        <f t="shared" si="5"/>
        <v>#NUM!</v>
      </c>
      <c r="T23" s="253"/>
      <c r="U23" s="129" t="e">
        <v>#NUM!</v>
      </c>
      <c r="V23" s="253"/>
      <c r="W23" s="222" t="e">
        <v>#NUM!</v>
      </c>
      <c r="X23" s="258">
        <f>_xll.qlSimpleQuoteSetValue(F23,W23/100,Trigger)</f>
        <v>0</v>
      </c>
      <c r="Y23" s="168"/>
    </row>
    <row r="24" spans="1:25" ht="11.25" x14ac:dyDescent="0.2">
      <c r="A24" s="167"/>
      <c r="B24" s="127" t="str">
        <f t="shared" si="0"/>
        <v>17Y</v>
      </c>
      <c r="C24" s="239" t="str">
        <f t="shared" si="1"/>
        <v>SB</v>
      </c>
      <c r="D24" s="240" t="str">
        <f t="shared" si="2"/>
        <v>6L</v>
      </c>
      <c r="E24" s="241" t="str">
        <f t="shared" si="3"/>
        <v>GBPSB6L17Y_Quote</v>
      </c>
      <c r="F24" s="241" t="str">
        <f>_xll.qlSimpleQuote(Currency&amp;$C24&amp;$D24&amp;$B24&amp;QuoteSuffix,,RateTickValue,Permanent,Trigger,ObjectOverwrite)</f>
        <v>GBPSB6L17Y_Quote#0001</v>
      </c>
      <c r="G24" s="242" t="str">
        <f>_xll.ohRangeRetrieveError(F24)</f>
        <v/>
      </c>
      <c r="H24" s="205"/>
      <c r="J24" s="167"/>
      <c r="K24" s="254" t="s">
        <v>39</v>
      </c>
      <c r="L24" s="254" t="s">
        <v>187</v>
      </c>
      <c r="M24" s="254" t="s">
        <v>57</v>
      </c>
      <c r="N24" s="255" t="str">
        <f t="shared" si="4"/>
        <v>GBPSB6L17Y</v>
      </c>
      <c r="O24" s="255" t="str">
        <v>GBPSB6L17Y=ICAP</v>
      </c>
      <c r="P24" s="384" t="s">
        <v>222</v>
      </c>
      <c r="Q24" s="384" t="s">
        <v>222</v>
      </c>
      <c r="R24" s="222" t="e">
        <f t="shared" si="6"/>
        <v>#NUM!</v>
      </c>
      <c r="S24" s="222" t="e">
        <f t="shared" si="5"/>
        <v>#NUM!</v>
      </c>
      <c r="T24" s="253"/>
      <c r="U24" s="129" t="e">
        <v>#NUM!</v>
      </c>
      <c r="V24" s="253"/>
      <c r="W24" s="222" t="e">
        <v>#NUM!</v>
      </c>
      <c r="X24" s="258">
        <f>_xll.qlSimpleQuoteSetValue(F24,W24/100,Trigger)</f>
        <v>0</v>
      </c>
      <c r="Y24" s="168"/>
    </row>
    <row r="25" spans="1:25" ht="11.25" x14ac:dyDescent="0.2">
      <c r="A25" s="167"/>
      <c r="B25" s="127" t="str">
        <f t="shared" si="0"/>
        <v>18Y</v>
      </c>
      <c r="C25" s="239" t="str">
        <f t="shared" si="1"/>
        <v>SB</v>
      </c>
      <c r="D25" s="240" t="str">
        <f t="shared" si="2"/>
        <v>6L</v>
      </c>
      <c r="E25" s="241" t="str">
        <f t="shared" si="3"/>
        <v>GBPSB6L18Y_Quote</v>
      </c>
      <c r="F25" s="241" t="str">
        <f>_xll.qlSimpleQuote(Currency&amp;$C25&amp;$D25&amp;$B25&amp;QuoteSuffix,,RateTickValue,Permanent,Trigger,ObjectOverwrite)</f>
        <v>GBPSB6L18Y_Quote#0001</v>
      </c>
      <c r="G25" s="242" t="str">
        <f>_xll.ohRangeRetrieveError(F25)</f>
        <v/>
      </c>
      <c r="H25" s="205"/>
      <c r="J25" s="167"/>
      <c r="K25" s="254" t="s">
        <v>38</v>
      </c>
      <c r="L25" s="254" t="s">
        <v>187</v>
      </c>
      <c r="M25" s="254" t="s">
        <v>57</v>
      </c>
      <c r="N25" s="255" t="str">
        <f t="shared" si="4"/>
        <v>GBPSB6L18Y</v>
      </c>
      <c r="O25" s="255" t="str">
        <v>GBPSB6L18Y=ICAP</v>
      </c>
      <c r="P25" s="384" t="s">
        <v>222</v>
      </c>
      <c r="Q25" s="384" t="s">
        <v>222</v>
      </c>
      <c r="R25" s="222" t="e">
        <f t="shared" si="6"/>
        <v>#NUM!</v>
      </c>
      <c r="S25" s="222" t="e">
        <f t="shared" si="5"/>
        <v>#NUM!</v>
      </c>
      <c r="T25" s="253"/>
      <c r="U25" s="129" t="e">
        <v>#NUM!</v>
      </c>
      <c r="V25" s="253"/>
      <c r="W25" s="222" t="e">
        <v>#NUM!</v>
      </c>
      <c r="X25" s="258">
        <f>_xll.qlSimpleQuoteSetValue(F25,W25/100,Trigger)</f>
        <v>0</v>
      </c>
      <c r="Y25" s="168"/>
    </row>
    <row r="26" spans="1:25" ht="11.25" x14ac:dyDescent="0.2">
      <c r="A26" s="167"/>
      <c r="B26" s="127" t="str">
        <f t="shared" si="0"/>
        <v>19Y</v>
      </c>
      <c r="C26" s="239" t="str">
        <f t="shared" si="1"/>
        <v>SB</v>
      </c>
      <c r="D26" s="240" t="str">
        <f t="shared" si="2"/>
        <v>6L</v>
      </c>
      <c r="E26" s="241" t="str">
        <f t="shared" si="3"/>
        <v>GBPSB6L19Y_Quote</v>
      </c>
      <c r="F26" s="241" t="str">
        <f>_xll.qlSimpleQuote(Currency&amp;$C26&amp;$D26&amp;$B26&amp;QuoteSuffix,,RateTickValue,Permanent,Trigger,ObjectOverwrite)</f>
        <v>GBPSB6L19Y_Quote#0001</v>
      </c>
      <c r="G26" s="242" t="str">
        <f>_xll.ohRangeRetrieveError(F26)</f>
        <v/>
      </c>
      <c r="H26" s="205"/>
      <c r="J26" s="167"/>
      <c r="K26" s="254" t="s">
        <v>37</v>
      </c>
      <c r="L26" s="254" t="s">
        <v>187</v>
      </c>
      <c r="M26" s="254" t="s">
        <v>57</v>
      </c>
      <c r="N26" s="255" t="str">
        <f t="shared" si="4"/>
        <v>GBPSB6L19Y</v>
      </c>
      <c r="O26" s="255" t="str">
        <v>GBPSB6L19Y=ICAP</v>
      </c>
      <c r="P26" s="384" t="s">
        <v>222</v>
      </c>
      <c r="Q26" s="384" t="s">
        <v>222</v>
      </c>
      <c r="R26" s="222" t="e">
        <f t="shared" si="6"/>
        <v>#NUM!</v>
      </c>
      <c r="S26" s="222" t="e">
        <f t="shared" si="5"/>
        <v>#NUM!</v>
      </c>
      <c r="T26" s="253"/>
      <c r="U26" s="129" t="e">
        <v>#NUM!</v>
      </c>
      <c r="V26" s="253"/>
      <c r="W26" s="222" t="e">
        <v>#NUM!</v>
      </c>
      <c r="X26" s="258">
        <f>_xll.qlSimpleQuoteSetValue(F26,W26/100,Trigger)</f>
        <v>0</v>
      </c>
      <c r="Y26" s="168"/>
    </row>
    <row r="27" spans="1:25" ht="11.25" x14ac:dyDescent="0.2">
      <c r="A27" s="167"/>
      <c r="B27" s="127" t="str">
        <f t="shared" si="0"/>
        <v>20Y</v>
      </c>
      <c r="C27" s="239" t="str">
        <f t="shared" si="1"/>
        <v>SB</v>
      </c>
      <c r="D27" s="240" t="str">
        <f t="shared" si="2"/>
        <v>6L</v>
      </c>
      <c r="E27" s="241" t="str">
        <f t="shared" si="3"/>
        <v>GBPSB6L20Y_Quote</v>
      </c>
      <c r="F27" s="241" t="str">
        <f>_xll.qlSimpleQuote(Currency&amp;$C27&amp;$D27&amp;$B27&amp;QuoteSuffix,,RateTickValue,Permanent,Trigger,ObjectOverwrite)</f>
        <v>GBPSB6L20Y_Quote#0001</v>
      </c>
      <c r="G27" s="242" t="str">
        <f>_xll.ohRangeRetrieveError(F27)</f>
        <v/>
      </c>
      <c r="H27" s="205"/>
      <c r="J27" s="167"/>
      <c r="K27" s="254" t="s">
        <v>36</v>
      </c>
      <c r="L27" s="254" t="s">
        <v>187</v>
      </c>
      <c r="M27" s="254" t="s">
        <v>57</v>
      </c>
      <c r="N27" s="255" t="str">
        <f t="shared" si="4"/>
        <v>GBPSB6L20Y</v>
      </c>
      <c r="O27" s="255" t="str">
        <v>GBPSB6L20Y=ICAP</v>
      </c>
      <c r="P27" s="384">
        <v>0.8570000000000001</v>
      </c>
      <c r="Q27" s="384">
        <v>0.9870000000000001</v>
      </c>
      <c r="R27" s="222">
        <f t="shared" si="6"/>
        <v>0.92200000000000015</v>
      </c>
      <c r="S27" s="222">
        <f t="shared" si="5"/>
        <v>0.13000000000000012</v>
      </c>
      <c r="T27" s="253"/>
      <c r="U27" s="129">
        <v>2.1219999999999999</v>
      </c>
      <c r="V27" s="253"/>
      <c r="W27" s="222">
        <v>0.92200000000000015</v>
      </c>
      <c r="X27" s="258">
        <f>_xll.qlSimpleQuoteSetValue(F27,W27/100,Trigger)</f>
        <v>0</v>
      </c>
      <c r="Y27" s="168"/>
    </row>
    <row r="28" spans="1:25" ht="11.25" x14ac:dyDescent="0.2">
      <c r="A28" s="167"/>
      <c r="B28" s="127" t="str">
        <f t="shared" si="0"/>
        <v>21Y</v>
      </c>
      <c r="C28" s="239" t="str">
        <f t="shared" si="1"/>
        <v>SB</v>
      </c>
      <c r="D28" s="240" t="str">
        <f t="shared" si="2"/>
        <v>6L</v>
      </c>
      <c r="E28" s="241" t="str">
        <f t="shared" si="3"/>
        <v>GBPSB6L21Y_Quote</v>
      </c>
      <c r="F28" s="241" t="str">
        <f>_xll.qlSimpleQuote(Currency&amp;$C28&amp;$D28&amp;$B28&amp;QuoteSuffix,,RateTickValue,Permanent,Trigger,ObjectOverwrite)</f>
        <v>GBPSB6L21Y_Quote#0001</v>
      </c>
      <c r="G28" s="242" t="str">
        <f>_xll.ohRangeRetrieveError(F28)</f>
        <v/>
      </c>
      <c r="H28" s="205"/>
      <c r="J28" s="167"/>
      <c r="K28" s="254" t="s">
        <v>35</v>
      </c>
      <c r="L28" s="254" t="s">
        <v>187</v>
      </c>
      <c r="M28" s="254" t="s">
        <v>57</v>
      </c>
      <c r="N28" s="255" t="str">
        <f t="shared" si="4"/>
        <v>GBPSB6L21Y</v>
      </c>
      <c r="O28" s="255" t="str">
        <v>GBPSB6L21Y=ICAP</v>
      </c>
      <c r="P28" s="384" t="s">
        <v>222</v>
      </c>
      <c r="Q28" s="384" t="s">
        <v>222</v>
      </c>
      <c r="R28" s="222" t="e">
        <f t="shared" si="6"/>
        <v>#NUM!</v>
      </c>
      <c r="S28" s="222" t="e">
        <f t="shared" si="5"/>
        <v>#NUM!</v>
      </c>
      <c r="T28" s="253"/>
      <c r="U28" s="129" t="e">
        <v>#NUM!</v>
      </c>
      <c r="V28" s="253"/>
      <c r="W28" s="222" t="e">
        <v>#NUM!</v>
      </c>
      <c r="X28" s="258">
        <f>_xll.qlSimpleQuoteSetValue(F28,W28/100,Trigger)</f>
        <v>0</v>
      </c>
      <c r="Y28" s="168"/>
    </row>
    <row r="29" spans="1:25" ht="11.25" x14ac:dyDescent="0.2">
      <c r="A29" s="167"/>
      <c r="B29" s="127" t="str">
        <f t="shared" si="0"/>
        <v>22Y</v>
      </c>
      <c r="C29" s="239" t="str">
        <f t="shared" si="1"/>
        <v>SB</v>
      </c>
      <c r="D29" s="240" t="str">
        <f t="shared" si="2"/>
        <v>6L</v>
      </c>
      <c r="E29" s="241" t="str">
        <f t="shared" si="3"/>
        <v>GBPSB6L22Y_Quote</v>
      </c>
      <c r="F29" s="241" t="str">
        <f>_xll.qlSimpleQuote(Currency&amp;$C29&amp;$D29&amp;$B29&amp;QuoteSuffix,,RateTickValue,Permanent,Trigger,ObjectOverwrite)</f>
        <v>GBPSB6L22Y_Quote#0001</v>
      </c>
      <c r="G29" s="242" t="str">
        <f>_xll.ohRangeRetrieveError(F29)</f>
        <v/>
      </c>
      <c r="H29" s="205"/>
      <c r="J29" s="167"/>
      <c r="K29" s="254" t="s">
        <v>34</v>
      </c>
      <c r="L29" s="254" t="s">
        <v>187</v>
      </c>
      <c r="M29" s="254" t="s">
        <v>57</v>
      </c>
      <c r="N29" s="255" t="str">
        <f t="shared" si="4"/>
        <v>GBPSB6L22Y</v>
      </c>
      <c r="O29" s="255" t="str">
        <v>GBPSB6L22Y=ICAP</v>
      </c>
      <c r="P29" s="384" t="s">
        <v>222</v>
      </c>
      <c r="Q29" s="384" t="s">
        <v>222</v>
      </c>
      <c r="R29" s="222" t="e">
        <f t="shared" si="6"/>
        <v>#NUM!</v>
      </c>
      <c r="S29" s="222" t="e">
        <f t="shared" si="5"/>
        <v>#NUM!</v>
      </c>
      <c r="T29" s="253"/>
      <c r="U29" s="129" t="e">
        <v>#NUM!</v>
      </c>
      <c r="V29" s="253"/>
      <c r="W29" s="222" t="e">
        <v>#NUM!</v>
      </c>
      <c r="X29" s="258">
        <f>_xll.qlSimpleQuoteSetValue(F29,W29/100,Trigger)</f>
        <v>0</v>
      </c>
      <c r="Y29" s="168"/>
    </row>
    <row r="30" spans="1:25" ht="11.25" x14ac:dyDescent="0.2">
      <c r="A30" s="167"/>
      <c r="B30" s="127" t="str">
        <f t="shared" si="0"/>
        <v>23Y</v>
      </c>
      <c r="C30" s="239" t="str">
        <f t="shared" si="1"/>
        <v>SB</v>
      </c>
      <c r="D30" s="240" t="str">
        <f t="shared" si="2"/>
        <v>6L</v>
      </c>
      <c r="E30" s="241" t="str">
        <f t="shared" si="3"/>
        <v>GBPSB6L23Y_Quote</v>
      </c>
      <c r="F30" s="241" t="str">
        <f>_xll.qlSimpleQuote(Currency&amp;$C30&amp;$D30&amp;$B30&amp;QuoteSuffix,,RateTickValue,Permanent,Trigger,ObjectOverwrite)</f>
        <v>GBPSB6L23Y_Quote#0001</v>
      </c>
      <c r="G30" s="242" t="str">
        <f>_xll.ohRangeRetrieveError(F30)</f>
        <v/>
      </c>
      <c r="H30" s="205"/>
      <c r="J30" s="167"/>
      <c r="K30" s="254" t="s">
        <v>33</v>
      </c>
      <c r="L30" s="254" t="s">
        <v>187</v>
      </c>
      <c r="M30" s="254" t="s">
        <v>57</v>
      </c>
      <c r="N30" s="255" t="str">
        <f t="shared" si="4"/>
        <v>GBPSB6L23Y</v>
      </c>
      <c r="O30" s="255" t="str">
        <v>GBPSB6L23Y=ICAP</v>
      </c>
      <c r="P30" s="384" t="s">
        <v>222</v>
      </c>
      <c r="Q30" s="384" t="s">
        <v>222</v>
      </c>
      <c r="R30" s="222" t="e">
        <f t="shared" si="6"/>
        <v>#NUM!</v>
      </c>
      <c r="S30" s="222" t="e">
        <f t="shared" si="5"/>
        <v>#NUM!</v>
      </c>
      <c r="T30" s="253"/>
      <c r="U30" s="129" t="e">
        <v>#NUM!</v>
      </c>
      <c r="V30" s="253"/>
      <c r="W30" s="222" t="e">
        <v>#NUM!</v>
      </c>
      <c r="X30" s="258">
        <f>_xll.qlSimpleQuoteSetValue(F30,W30/100,Trigger)</f>
        <v>0</v>
      </c>
      <c r="Y30" s="168"/>
    </row>
    <row r="31" spans="1:25" ht="11.25" x14ac:dyDescent="0.2">
      <c r="A31" s="167"/>
      <c r="B31" s="127" t="str">
        <f t="shared" si="0"/>
        <v>24Y</v>
      </c>
      <c r="C31" s="239" t="str">
        <f t="shared" si="1"/>
        <v>SB</v>
      </c>
      <c r="D31" s="240" t="str">
        <f t="shared" si="2"/>
        <v>6L</v>
      </c>
      <c r="E31" s="241" t="str">
        <f t="shared" si="3"/>
        <v>GBPSB6L24Y_Quote</v>
      </c>
      <c r="F31" s="241" t="str">
        <f>_xll.qlSimpleQuote(Currency&amp;$C31&amp;$D31&amp;$B31&amp;QuoteSuffix,,RateTickValue,Permanent,Trigger,ObjectOverwrite)</f>
        <v>GBPSB6L24Y_Quote#0001</v>
      </c>
      <c r="G31" s="242" t="str">
        <f>_xll.ohRangeRetrieveError(F31)</f>
        <v/>
      </c>
      <c r="H31" s="205"/>
      <c r="J31" s="167"/>
      <c r="K31" s="254" t="s">
        <v>32</v>
      </c>
      <c r="L31" s="254" t="s">
        <v>187</v>
      </c>
      <c r="M31" s="254" t="s">
        <v>57</v>
      </c>
      <c r="N31" s="255" t="str">
        <f t="shared" si="4"/>
        <v>GBPSB6L24Y</v>
      </c>
      <c r="O31" s="255" t="str">
        <v>GBPSB6L24Y=ICAP</v>
      </c>
      <c r="P31" s="384" t="s">
        <v>222</v>
      </c>
      <c r="Q31" s="384" t="s">
        <v>222</v>
      </c>
      <c r="R31" s="222" t="e">
        <f t="shared" si="6"/>
        <v>#NUM!</v>
      </c>
      <c r="S31" s="222" t="e">
        <f t="shared" si="5"/>
        <v>#NUM!</v>
      </c>
      <c r="T31" s="253"/>
      <c r="U31" s="129" t="e">
        <v>#NUM!</v>
      </c>
      <c r="V31" s="253"/>
      <c r="W31" s="222" t="e">
        <v>#NUM!</v>
      </c>
      <c r="X31" s="258">
        <f>_xll.qlSimpleQuoteSetValue(F31,W31/100,Trigger)</f>
        <v>0</v>
      </c>
      <c r="Y31" s="168"/>
    </row>
    <row r="32" spans="1:25" ht="11.25" x14ac:dyDescent="0.2">
      <c r="A32" s="167"/>
      <c r="B32" s="127" t="str">
        <f t="shared" si="0"/>
        <v>25Y</v>
      </c>
      <c r="C32" s="239" t="str">
        <f t="shared" si="1"/>
        <v>SB</v>
      </c>
      <c r="D32" s="240" t="str">
        <f t="shared" si="2"/>
        <v>6L</v>
      </c>
      <c r="E32" s="241" t="str">
        <f t="shared" si="3"/>
        <v>GBPSB6L25Y_Quote</v>
      </c>
      <c r="F32" s="241" t="str">
        <f>_xll.qlSimpleQuote(Currency&amp;$C32&amp;$D32&amp;$B32&amp;QuoteSuffix,,RateTickValue,Permanent,Trigger,ObjectOverwrite)</f>
        <v>GBPSB6L25Y_Quote#0001</v>
      </c>
      <c r="G32" s="242" t="str">
        <f>_xll.ohRangeRetrieveError(F32)</f>
        <v/>
      </c>
      <c r="H32" s="205"/>
      <c r="J32" s="167"/>
      <c r="K32" s="254" t="s">
        <v>31</v>
      </c>
      <c r="L32" s="254" t="s">
        <v>187</v>
      </c>
      <c r="M32" s="254" t="s">
        <v>57</v>
      </c>
      <c r="N32" s="255" t="str">
        <f t="shared" si="4"/>
        <v>GBPSB6L25Y</v>
      </c>
      <c r="O32" s="255" t="str">
        <v>GBPSB6L25Y=ICAP</v>
      </c>
      <c r="P32" s="384">
        <v>0.85500000000000009</v>
      </c>
      <c r="Q32" s="384">
        <v>0.9850000000000001</v>
      </c>
      <c r="R32" s="222">
        <f t="shared" si="6"/>
        <v>0.92000000000000015</v>
      </c>
      <c r="S32" s="222">
        <f t="shared" si="5"/>
        <v>0.13000000000000012</v>
      </c>
      <c r="T32" s="253"/>
      <c r="U32" s="129">
        <v>2.1310000000000002</v>
      </c>
      <c r="V32" s="253"/>
      <c r="W32" s="222">
        <v>0.92000000000000015</v>
      </c>
      <c r="X32" s="258">
        <f>_xll.qlSimpleQuoteSetValue(F32,W32/100,Trigger)</f>
        <v>0</v>
      </c>
      <c r="Y32" s="168"/>
    </row>
    <row r="33" spans="1:25" ht="11.25" x14ac:dyDescent="0.2">
      <c r="A33" s="167"/>
      <c r="B33" s="127" t="str">
        <f t="shared" si="0"/>
        <v>26Y</v>
      </c>
      <c r="C33" s="239" t="str">
        <f t="shared" si="1"/>
        <v>SB</v>
      </c>
      <c r="D33" s="240" t="str">
        <f t="shared" si="2"/>
        <v>6L</v>
      </c>
      <c r="E33" s="241" t="str">
        <f t="shared" si="3"/>
        <v>GBPSB6L26Y_Quote</v>
      </c>
      <c r="F33" s="241" t="str">
        <f>_xll.qlSimpleQuote(Currency&amp;$C33&amp;$D33&amp;$B33&amp;QuoteSuffix,,RateTickValue,Permanent,Trigger,ObjectOverwrite)</f>
        <v>GBPSB6L26Y_Quote#0001</v>
      </c>
      <c r="G33" s="242" t="str">
        <f>_xll.ohRangeRetrieveError(F33)</f>
        <v/>
      </c>
      <c r="H33" s="205"/>
      <c r="J33" s="167"/>
      <c r="K33" s="254" t="s">
        <v>30</v>
      </c>
      <c r="L33" s="254" t="s">
        <v>187</v>
      </c>
      <c r="M33" s="254" t="s">
        <v>57</v>
      </c>
      <c r="N33" s="255" t="str">
        <f t="shared" si="4"/>
        <v>GBPSB6L26Y</v>
      </c>
      <c r="O33" s="255" t="str">
        <v>GBPSB6L26Y=ICAP</v>
      </c>
      <c r="P33" s="384" t="s">
        <v>222</v>
      </c>
      <c r="Q33" s="384" t="s">
        <v>222</v>
      </c>
      <c r="R33" s="222" t="e">
        <f t="shared" si="6"/>
        <v>#NUM!</v>
      </c>
      <c r="S33" s="222" t="e">
        <f t="shared" si="5"/>
        <v>#NUM!</v>
      </c>
      <c r="T33" s="253"/>
      <c r="U33" s="129" t="e">
        <v>#NUM!</v>
      </c>
      <c r="V33" s="253"/>
      <c r="W33" s="222" t="e">
        <v>#NUM!</v>
      </c>
      <c r="X33" s="258">
        <f>_xll.qlSimpleQuoteSetValue(F33,W33/100,Trigger)</f>
        <v>0</v>
      </c>
      <c r="Y33" s="168"/>
    </row>
    <row r="34" spans="1:25" ht="11.25" x14ac:dyDescent="0.2">
      <c r="A34" s="167"/>
      <c r="B34" s="127" t="str">
        <f t="shared" si="0"/>
        <v>27Y</v>
      </c>
      <c r="C34" s="239" t="str">
        <f t="shared" si="1"/>
        <v>SB</v>
      </c>
      <c r="D34" s="240" t="str">
        <f t="shared" si="2"/>
        <v>6L</v>
      </c>
      <c r="E34" s="241" t="str">
        <f t="shared" si="3"/>
        <v>GBPSB6L27Y_Quote</v>
      </c>
      <c r="F34" s="241" t="str">
        <f>_xll.qlSimpleQuote(Currency&amp;$C34&amp;$D34&amp;$B34&amp;QuoteSuffix,,RateTickValue,Permanent,Trigger,ObjectOverwrite)</f>
        <v>GBPSB6L27Y_Quote#0001</v>
      </c>
      <c r="G34" s="242" t="str">
        <f>_xll.ohRangeRetrieveError(F34)</f>
        <v/>
      </c>
      <c r="H34" s="205"/>
      <c r="J34" s="167"/>
      <c r="K34" s="254" t="s">
        <v>29</v>
      </c>
      <c r="L34" s="254" t="s">
        <v>187</v>
      </c>
      <c r="M34" s="254" t="s">
        <v>57</v>
      </c>
      <c r="N34" s="255" t="str">
        <f t="shared" si="4"/>
        <v>GBPSB6L27Y</v>
      </c>
      <c r="O34" s="255" t="str">
        <v>GBPSB6L27Y=ICAP</v>
      </c>
      <c r="P34" s="384" t="s">
        <v>222</v>
      </c>
      <c r="Q34" s="384" t="s">
        <v>222</v>
      </c>
      <c r="R34" s="222" t="e">
        <f t="shared" si="6"/>
        <v>#NUM!</v>
      </c>
      <c r="S34" s="222" t="e">
        <f t="shared" si="5"/>
        <v>#NUM!</v>
      </c>
      <c r="T34" s="253"/>
      <c r="U34" s="129" t="e">
        <v>#NUM!</v>
      </c>
      <c r="V34" s="253"/>
      <c r="W34" s="222" t="e">
        <v>#NUM!</v>
      </c>
      <c r="X34" s="258">
        <f>_xll.qlSimpleQuoteSetValue(F34,W34/100,Trigger)</f>
        <v>0</v>
      </c>
      <c r="Y34" s="168"/>
    </row>
    <row r="35" spans="1:25" ht="11.25" x14ac:dyDescent="0.2">
      <c r="A35" s="167"/>
      <c r="B35" s="127" t="str">
        <f t="shared" si="0"/>
        <v>28Y</v>
      </c>
      <c r="C35" s="239" t="str">
        <f t="shared" si="1"/>
        <v>SB</v>
      </c>
      <c r="D35" s="240" t="str">
        <f t="shared" si="2"/>
        <v>6L</v>
      </c>
      <c r="E35" s="241" t="str">
        <f t="shared" si="3"/>
        <v>GBPSB6L28Y_Quote</v>
      </c>
      <c r="F35" s="241" t="str">
        <f>_xll.qlSimpleQuote(Currency&amp;$C35&amp;$D35&amp;$B35&amp;QuoteSuffix,,RateTickValue,Permanent,Trigger,ObjectOverwrite)</f>
        <v>GBPSB6L28Y_Quote#0001</v>
      </c>
      <c r="G35" s="242" t="str">
        <f>_xll.ohRangeRetrieveError(F35)</f>
        <v/>
      </c>
      <c r="H35" s="205"/>
      <c r="J35" s="167"/>
      <c r="K35" s="254" t="s">
        <v>28</v>
      </c>
      <c r="L35" s="254" t="s">
        <v>187</v>
      </c>
      <c r="M35" s="254" t="s">
        <v>57</v>
      </c>
      <c r="N35" s="255" t="str">
        <f t="shared" si="4"/>
        <v>GBPSB6L28Y</v>
      </c>
      <c r="O35" s="255" t="str">
        <v>GBPSB6L28Y=ICAP</v>
      </c>
      <c r="P35" s="384" t="s">
        <v>222</v>
      </c>
      <c r="Q35" s="384" t="s">
        <v>222</v>
      </c>
      <c r="R35" s="222" t="e">
        <f t="shared" si="6"/>
        <v>#NUM!</v>
      </c>
      <c r="S35" s="222" t="e">
        <f t="shared" si="5"/>
        <v>#NUM!</v>
      </c>
      <c r="T35" s="253"/>
      <c r="U35" s="129" t="e">
        <v>#NUM!</v>
      </c>
      <c r="V35" s="253"/>
      <c r="W35" s="222" t="e">
        <v>#NUM!</v>
      </c>
      <c r="X35" s="258">
        <f>_xll.qlSimpleQuoteSetValue(F35,W35/100,Trigger)</f>
        <v>0</v>
      </c>
      <c r="Y35" s="168"/>
    </row>
    <row r="36" spans="1:25" ht="11.25" x14ac:dyDescent="0.2">
      <c r="A36" s="167"/>
      <c r="B36" s="127" t="str">
        <f t="shared" si="0"/>
        <v>29Y</v>
      </c>
      <c r="C36" s="239" t="str">
        <f t="shared" si="1"/>
        <v>SB</v>
      </c>
      <c r="D36" s="240" t="str">
        <f t="shared" si="2"/>
        <v>6L</v>
      </c>
      <c r="E36" s="241" t="str">
        <f t="shared" si="3"/>
        <v>GBPSB6L29Y_Quote</v>
      </c>
      <c r="F36" s="241" t="str">
        <f>_xll.qlSimpleQuote(Currency&amp;$C36&amp;$D36&amp;$B36&amp;QuoteSuffix,,RateTickValue,Permanent,Trigger,ObjectOverwrite)</f>
        <v>GBPSB6L29Y_Quote#0001</v>
      </c>
      <c r="G36" s="242" t="str">
        <f>_xll.ohRangeRetrieveError(F36)</f>
        <v/>
      </c>
      <c r="H36" s="205"/>
      <c r="J36" s="167"/>
      <c r="K36" s="254" t="s">
        <v>27</v>
      </c>
      <c r="L36" s="254" t="s">
        <v>187</v>
      </c>
      <c r="M36" s="254" t="s">
        <v>57</v>
      </c>
      <c r="N36" s="255" t="str">
        <f t="shared" si="4"/>
        <v>GBPSB6L29Y</v>
      </c>
      <c r="O36" s="255" t="str">
        <v>GBPSB6L29Y=ICAP</v>
      </c>
      <c r="P36" s="384" t="s">
        <v>222</v>
      </c>
      <c r="Q36" s="384" t="s">
        <v>222</v>
      </c>
      <c r="R36" s="222" t="e">
        <f t="shared" si="6"/>
        <v>#NUM!</v>
      </c>
      <c r="S36" s="222" t="e">
        <f t="shared" si="5"/>
        <v>#NUM!</v>
      </c>
      <c r="T36" s="253"/>
      <c r="U36" s="129" t="e">
        <v>#NUM!</v>
      </c>
      <c r="V36" s="253"/>
      <c r="W36" s="222" t="e">
        <v>#NUM!</v>
      </c>
      <c r="X36" s="258">
        <f>_xll.qlSimpleQuoteSetValue(F36,W36/100,Trigger)</f>
        <v>0</v>
      </c>
      <c r="Y36" s="168"/>
    </row>
    <row r="37" spans="1:25" ht="11.25" x14ac:dyDescent="0.2">
      <c r="A37" s="167"/>
      <c r="B37" s="127" t="str">
        <f t="shared" si="0"/>
        <v>30Y</v>
      </c>
      <c r="C37" s="239" t="str">
        <f t="shared" si="1"/>
        <v>SB</v>
      </c>
      <c r="D37" s="240" t="str">
        <f t="shared" si="2"/>
        <v>6L</v>
      </c>
      <c r="E37" s="241" t="str">
        <f t="shared" si="3"/>
        <v>GBPSB6L30Y_Quote</v>
      </c>
      <c r="F37" s="241" t="str">
        <f>_xll.qlSimpleQuote(Currency&amp;$C37&amp;$D37&amp;$B37&amp;QuoteSuffix,,RateTickValue,Permanent,Trigger,ObjectOverwrite)</f>
        <v>GBPSB6L30Y_Quote#0001</v>
      </c>
      <c r="G37" s="242" t="str">
        <f>_xll.ohRangeRetrieveError(F37)</f>
        <v/>
      </c>
      <c r="H37" s="205"/>
      <c r="J37" s="167"/>
      <c r="K37" s="254" t="s">
        <v>26</v>
      </c>
      <c r="L37" s="254" t="s">
        <v>187</v>
      </c>
      <c r="M37" s="254" t="s">
        <v>57</v>
      </c>
      <c r="N37" s="255" t="str">
        <f t="shared" si="4"/>
        <v>GBPSB6L30Y</v>
      </c>
      <c r="O37" s="255" t="str">
        <v>GBPSB6L30Y=ICAP</v>
      </c>
      <c r="P37" s="384">
        <v>0.84700000000000009</v>
      </c>
      <c r="Q37" s="384">
        <v>0.97700000000000009</v>
      </c>
      <c r="R37" s="222">
        <f t="shared" si="6"/>
        <v>0.91200000000000014</v>
      </c>
      <c r="S37" s="222">
        <f t="shared" si="5"/>
        <v>0.13000000000000012</v>
      </c>
      <c r="T37" s="253"/>
      <c r="U37" s="129">
        <v>2.1259999999999999</v>
      </c>
      <c r="V37" s="253"/>
      <c r="W37" s="222">
        <v>0.91200000000000014</v>
      </c>
      <c r="X37" s="258">
        <f>_xll.qlSimpleQuoteSetValue(F37,W37/100,Trigger)</f>
        <v>0</v>
      </c>
      <c r="Y37" s="168"/>
    </row>
    <row r="38" spans="1:25" ht="11.25" x14ac:dyDescent="0.2">
      <c r="A38" s="167"/>
      <c r="B38" s="127" t="str">
        <f t="shared" si="0"/>
        <v>35Y</v>
      </c>
      <c r="C38" s="239" t="str">
        <f t="shared" si="1"/>
        <v>SB</v>
      </c>
      <c r="D38" s="240" t="str">
        <f t="shared" si="2"/>
        <v>6L</v>
      </c>
      <c r="E38" s="241" t="str">
        <f t="shared" si="3"/>
        <v>GBPSB6L35Y_Quote</v>
      </c>
      <c r="F38" s="241" t="str">
        <f>_xll.qlSimpleQuote(Currency&amp;$C38&amp;$D38&amp;$B38&amp;QuoteSuffix,,RateTickValue,Permanent,Trigger,ObjectOverwrite)</f>
        <v>GBPSB6L35Y_Quote#0001</v>
      </c>
      <c r="G38" s="242" t="str">
        <f>_xll.ohRangeRetrieveError(F38)</f>
        <v/>
      </c>
      <c r="H38" s="205"/>
      <c r="J38" s="167"/>
      <c r="K38" s="254" t="s">
        <v>25</v>
      </c>
      <c r="L38" s="254" t="s">
        <v>187</v>
      </c>
      <c r="M38" s="254" t="s">
        <v>57</v>
      </c>
      <c r="N38" s="255" t="str">
        <f t="shared" si="4"/>
        <v>GBPSB6L35Y</v>
      </c>
      <c r="O38" s="255" t="str">
        <v>GBPSB6L35Y=ICAP</v>
      </c>
      <c r="P38" s="384" t="s">
        <v>222</v>
      </c>
      <c r="Q38" s="384" t="s">
        <v>222</v>
      </c>
      <c r="R38" s="222" t="e">
        <f t="shared" si="6"/>
        <v>#NUM!</v>
      </c>
      <c r="S38" s="222" t="e">
        <f t="shared" si="5"/>
        <v>#NUM!</v>
      </c>
      <c r="T38" s="253"/>
      <c r="U38" s="129" t="e">
        <v>#NUM!</v>
      </c>
      <c r="V38" s="253"/>
      <c r="W38" s="222" t="e">
        <v>#NUM!</v>
      </c>
      <c r="X38" s="258">
        <f>_xll.qlSimpleQuoteSetValue(F38,W38/100,Trigger)</f>
        <v>0</v>
      </c>
      <c r="Y38" s="168"/>
    </row>
    <row r="39" spans="1:25" ht="11.25" x14ac:dyDescent="0.2">
      <c r="A39" s="167"/>
      <c r="B39" s="127" t="str">
        <f t="shared" si="0"/>
        <v>40Y</v>
      </c>
      <c r="C39" s="239" t="str">
        <f t="shared" si="1"/>
        <v>SB</v>
      </c>
      <c r="D39" s="240" t="str">
        <f t="shared" si="2"/>
        <v>6L</v>
      </c>
      <c r="E39" s="241" t="str">
        <f t="shared" si="3"/>
        <v>GBPSB6L40Y_Quote</v>
      </c>
      <c r="F39" s="241" t="str">
        <f>_xll.qlSimpleQuote(Currency&amp;$C39&amp;$D39&amp;$B39&amp;QuoteSuffix,,RateTickValue,Permanent,Trigger,ObjectOverwrite)</f>
        <v>GBPSB6L40Y_Quote#0001</v>
      </c>
      <c r="G39" s="242" t="str">
        <f>_xll.ohRangeRetrieveError(F39)</f>
        <v/>
      </c>
      <c r="H39" s="205"/>
      <c r="J39" s="167"/>
      <c r="K39" s="254" t="s">
        <v>24</v>
      </c>
      <c r="L39" s="254" t="s">
        <v>187</v>
      </c>
      <c r="M39" s="254" t="s">
        <v>57</v>
      </c>
      <c r="N39" s="255" t="str">
        <f t="shared" si="4"/>
        <v>GBPSB6L40Y</v>
      </c>
      <c r="O39" s="255" t="str">
        <v>GBPSB6L40Y=ICAP</v>
      </c>
      <c r="P39" s="384">
        <v>0.77400000000000002</v>
      </c>
      <c r="Q39" s="384">
        <v>0.94400000000000006</v>
      </c>
      <c r="R39" s="222">
        <f t="shared" si="6"/>
        <v>0.85899999999999999</v>
      </c>
      <c r="S39" s="222">
        <f t="shared" si="5"/>
        <v>0.16999999999999993</v>
      </c>
      <c r="T39" s="253"/>
      <c r="U39" s="129">
        <v>2.0760000000000001</v>
      </c>
      <c r="V39" s="253"/>
      <c r="W39" s="222">
        <v>0.85899999999999999</v>
      </c>
      <c r="X39" s="258">
        <f>_xll.qlSimpleQuoteSetValue(F39,W39/100,Trigger)</f>
        <v>-1.0000000000001327E-5</v>
      </c>
      <c r="Y39" s="168"/>
    </row>
    <row r="40" spans="1:25" ht="11.25" x14ac:dyDescent="0.2">
      <c r="A40" s="167"/>
      <c r="B40" s="127" t="str">
        <f t="shared" si="0"/>
        <v>50Y</v>
      </c>
      <c r="C40" s="239" t="str">
        <f t="shared" si="1"/>
        <v>SB</v>
      </c>
      <c r="D40" s="240" t="str">
        <f t="shared" si="2"/>
        <v>6L</v>
      </c>
      <c r="E40" s="241" t="str">
        <f t="shared" si="3"/>
        <v>GBPSB6L50Y_Quote</v>
      </c>
      <c r="F40" s="241" t="str">
        <f>_xll.qlSimpleQuote(Currency&amp;$C40&amp;$D40&amp;$B40&amp;QuoteSuffix,,RateTickValue,Permanent,Trigger,ObjectOverwrite)</f>
        <v>GBPSB6L50Y_Quote#0001</v>
      </c>
      <c r="G40" s="242" t="str">
        <f>_xll.ohRangeRetrieveError(F40)</f>
        <v/>
      </c>
      <c r="H40" s="205"/>
      <c r="J40" s="167"/>
      <c r="K40" s="254" t="s">
        <v>23</v>
      </c>
      <c r="L40" s="254" t="s">
        <v>187</v>
      </c>
      <c r="M40" s="254" t="s">
        <v>57</v>
      </c>
      <c r="N40" s="255" t="str">
        <f t="shared" si="4"/>
        <v>GBPSB6L50Y</v>
      </c>
      <c r="O40" s="255" t="str">
        <v>GBPSB6L50Y=ICAP</v>
      </c>
      <c r="P40" s="384">
        <v>0.7390000000000001</v>
      </c>
      <c r="Q40" s="384">
        <v>0.90900000000000003</v>
      </c>
      <c r="R40" s="222">
        <f t="shared" si="6"/>
        <v>0.82400000000000007</v>
      </c>
      <c r="S40" s="222">
        <f t="shared" si="5"/>
        <v>0.16999999999999993</v>
      </c>
      <c r="T40" s="253"/>
      <c r="U40" s="129">
        <v>2.0310000000000001</v>
      </c>
      <c r="V40" s="253"/>
      <c r="W40" s="222">
        <v>0.82400000000000007</v>
      </c>
      <c r="X40" s="258">
        <f>_xll.qlSimpleQuoteSetValue(F40,W40/100,Trigger)</f>
        <v>0</v>
      </c>
      <c r="Y40" s="168"/>
    </row>
    <row r="41" spans="1:25" ht="11.25" x14ac:dyDescent="0.2">
      <c r="A41" s="167"/>
      <c r="B41" s="128" t="str">
        <f t="shared" si="0"/>
        <v>60Y</v>
      </c>
      <c r="C41" s="243" t="str">
        <f t="shared" si="1"/>
        <v>SB</v>
      </c>
      <c r="D41" s="244" t="str">
        <f t="shared" si="2"/>
        <v>6L</v>
      </c>
      <c r="E41" s="245" t="str">
        <f t="shared" si="3"/>
        <v>GBPSB6L60Y_Quote</v>
      </c>
      <c r="F41" s="245" t="str">
        <f>_xll.qlSimpleQuote(Currency&amp;$C41&amp;$D41&amp;$B41&amp;QuoteSuffix,,RateTickValue,Permanent,Trigger,ObjectOverwrite)</f>
        <v>GBPSB6L60Y_Quote#0001</v>
      </c>
      <c r="G41" s="246" t="str">
        <f>_xll.ohRangeRetrieveError(F41)</f>
        <v/>
      </c>
      <c r="H41" s="205"/>
      <c r="J41" s="167"/>
      <c r="K41" s="254" t="s">
        <v>22</v>
      </c>
      <c r="L41" s="254" t="s">
        <v>187</v>
      </c>
      <c r="M41" s="254" t="s">
        <v>57</v>
      </c>
      <c r="N41" s="255" t="str">
        <f t="shared" si="4"/>
        <v>GBPSB6L60Y</v>
      </c>
      <c r="O41" s="255" t="str">
        <v>GBPSB6L60Y=ICAP</v>
      </c>
      <c r="P41" s="384">
        <v>0.7330000000000001</v>
      </c>
      <c r="Q41" s="384">
        <v>0.90300000000000002</v>
      </c>
      <c r="R41" s="222">
        <f t="shared" si="6"/>
        <v>0.81800000000000006</v>
      </c>
      <c r="S41" s="224">
        <f t="shared" si="5"/>
        <v>0.16999999999999993</v>
      </c>
      <c r="T41" s="253"/>
      <c r="U41" s="131">
        <v>2.024</v>
      </c>
      <c r="V41" s="253"/>
      <c r="W41" s="224">
        <v>0.81800000000000006</v>
      </c>
      <c r="X41" s="259">
        <f>_xll.qlSimpleQuoteSetValue(F41,W41/100,Trigger)</f>
        <v>-1.0000000000001327E-5</v>
      </c>
      <c r="Y41" s="168"/>
    </row>
    <row r="42" spans="1:25" ht="1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O4" sqref="O4"/>
    </sheetView>
  </sheetViews>
  <sheetFormatPr defaultColWidth="9.125" defaultRowHeight="11.25" customHeight="1" outlineLevelCol="1" x14ac:dyDescent="0.2"/>
  <cols>
    <col min="1" max="1" width="2.75" style="2" hidden="1" customWidth="1" outlineLevel="1"/>
    <col min="2" max="2" width="6" style="2" hidden="1" customWidth="1" outlineLevel="1"/>
    <col min="3" max="4" width="4" style="2" hidden="1" customWidth="1" outlineLevel="1"/>
    <col min="5" max="5" width="19.25" style="2" hidden="1" customWidth="1" outlineLevel="1"/>
    <col min="6" max="6" width="25.75" style="148" hidden="1" customWidth="1" outlineLevel="1"/>
    <col min="7" max="7" width="25.75" style="2" hidden="1" customWidth="1" outlineLevel="1"/>
    <col min="8" max="8" width="2.75" style="2" hidden="1" customWidth="1" outlineLevel="1"/>
    <col min="9" max="9" width="2.75" style="2" customWidth="1" collapsed="1"/>
    <col min="10" max="10" width="2.75" style="2" customWidth="1"/>
    <col min="11" max="13" width="4.875" style="2" customWidth="1"/>
    <col min="14" max="14" width="9.625" style="2" customWidth="1"/>
    <col min="15" max="15" width="14.625" style="2" customWidth="1"/>
    <col min="16" max="19" width="10.25" style="2" customWidth="1"/>
    <col min="20" max="20" width="2.75" style="2" customWidth="1"/>
    <col min="21" max="21" width="7.375" style="2" customWidth="1"/>
    <col min="22" max="22" width="2.75" style="2" customWidth="1"/>
    <col min="23" max="23" width="10.25" style="2" customWidth="1"/>
    <col min="24" max="24" width="8.75" style="2" customWidth="1"/>
    <col min="25" max="26" width="2.75" style="2" customWidth="1"/>
    <col min="27" max="16384" width="9.125" style="2"/>
  </cols>
  <sheetData>
    <row r="1" spans="1:25" ht="11.25" customHeight="1" x14ac:dyDescent="0.2">
      <c r="A1" s="199"/>
      <c r="B1" s="196"/>
      <c r="C1" s="70"/>
      <c r="D1" s="70"/>
      <c r="E1" s="70"/>
      <c r="F1" s="307"/>
      <c r="G1" s="70"/>
      <c r="H1" s="71"/>
      <c r="J1" s="195" t="s">
        <v>161</v>
      </c>
      <c r="K1" s="166"/>
      <c r="L1" s="166"/>
      <c r="M1" s="166"/>
      <c r="N1" s="166"/>
      <c r="O1" s="166"/>
      <c r="P1" s="166"/>
      <c r="Q1" s="166"/>
      <c r="R1" s="166"/>
      <c r="S1" s="166"/>
      <c r="T1" s="166"/>
      <c r="U1" s="166"/>
      <c r="V1" s="166"/>
      <c r="W1" s="166"/>
      <c r="X1" s="70"/>
      <c r="Y1" s="71"/>
    </row>
    <row r="2" spans="1:25" ht="11.25" customHeight="1" x14ac:dyDescent="0.2">
      <c r="A2" s="72"/>
      <c r="B2" s="163"/>
      <c r="C2" s="163"/>
      <c r="D2" s="163"/>
      <c r="E2" s="163"/>
      <c r="F2" s="75"/>
      <c r="G2" s="163"/>
      <c r="H2" s="201"/>
      <c r="J2" s="204"/>
      <c r="K2" s="162"/>
      <c r="L2" s="165"/>
      <c r="M2" s="165"/>
      <c r="N2" s="165"/>
      <c r="O2" s="249" t="str">
        <f>VLOOKUP(J1,AreaTable,2,FALSE)</f>
        <v>ICAP</v>
      </c>
      <c r="P2" s="165"/>
      <c r="Q2" s="397" t="s">
        <v>221</v>
      </c>
      <c r="R2" s="17" t="b">
        <f t="array" ref="R2">AND(_xll.ohFilter($Q$5:$Q$11,ISNUMBER($Q$5:$Q$11))=0)</f>
        <v>0</v>
      </c>
      <c r="S2" s="162"/>
      <c r="T2" s="165"/>
      <c r="U2" s="165"/>
      <c r="V2" s="165"/>
      <c r="W2" s="165"/>
      <c r="X2" s="150">
        <f>_xll.ohTrigger(X5:X11)</f>
        <v>89</v>
      </c>
      <c r="Y2" s="205"/>
    </row>
    <row r="3" spans="1:25"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row>
    <row r="4" spans="1:25" ht="21.1" customHeight="1" x14ac:dyDescent="0.2">
      <c r="A4" s="167"/>
      <c r="B4" s="179"/>
      <c r="C4" s="179"/>
      <c r="D4" s="179"/>
      <c r="E4" s="180" t="s">
        <v>140</v>
      </c>
      <c r="F4" s="180" t="s">
        <v>156</v>
      </c>
      <c r="G4" s="202" t="s">
        <v>155</v>
      </c>
      <c r="H4" s="205"/>
      <c r="J4" s="167"/>
      <c r="K4" s="181"/>
      <c r="L4" s="183"/>
      <c r="M4" s="181"/>
      <c r="N4" s="181"/>
      <c r="O4" s="182" t="str">
        <f>_xll.RData(O5:O11,P4:Q4,,ReutersRtMode,,P5)</f>
        <v>Updated at 14:53:05</v>
      </c>
      <c r="P4" s="172" t="s">
        <v>99</v>
      </c>
      <c r="Q4" s="172" t="s">
        <v>78</v>
      </c>
      <c r="R4" s="173" t="s">
        <v>166</v>
      </c>
      <c r="S4" s="173" t="s">
        <v>153</v>
      </c>
      <c r="T4" s="165"/>
      <c r="U4" s="172" t="s">
        <v>96</v>
      </c>
      <c r="V4" s="165"/>
      <c r="W4" s="181" t="s">
        <v>95</v>
      </c>
      <c r="X4" s="181" t="s">
        <v>94</v>
      </c>
      <c r="Y4" s="168"/>
    </row>
    <row r="5" spans="1:25" ht="11.25" customHeight="1" x14ac:dyDescent="0.2">
      <c r="A5" s="167"/>
      <c r="B5" s="126"/>
      <c r="C5" s="234" t="s">
        <v>71</v>
      </c>
      <c r="D5" s="235">
        <v>12</v>
      </c>
      <c r="E5" s="236" t="str">
        <f t="shared" ref="E5:E11" si="0">Currency&amp;$C5&amp;$D5&amp;$B5&amp;QuoteSuffix</f>
        <v>GBP1S12_Quote</v>
      </c>
      <c r="F5" s="236" t="str">
        <f>_xll.qlSimpleQuote(Currency&amp;$C5&amp;$D5&amp;$B5&amp;QuoteSuffix,,RateTickValue,Permanent,Trigger,ObjectOverwrite)</f>
        <v>GBP1S12_Quote#0001</v>
      </c>
      <c r="G5" s="237" t="str">
        <f>_xll.ohRangeRetrieveError(F5)</f>
        <v/>
      </c>
      <c r="H5" s="205"/>
      <c r="J5" s="167"/>
      <c r="K5" s="254"/>
      <c r="L5" s="254" t="s">
        <v>71</v>
      </c>
      <c r="M5" s="254">
        <v>12</v>
      </c>
      <c r="N5" s="255" t="str">
        <f t="shared" ref="N5:N11" si="1">Currency&amp;$L5&amp;$M5&amp;$K5</f>
        <v>GBP1S12</v>
      </c>
      <c r="O5" s="255" t="str">
        <f t="array" ref="O5:O11">Instruments&amp;"="&amp;VLOOKUP(Contributor,ContributorTable,2,FALSE)</f>
        <v>GBP1S12=ICAP</v>
      </c>
      <c r="P5" s="222">
        <v>0.25600000000000001</v>
      </c>
      <c r="Q5" s="222">
        <v>0.27600000000000002</v>
      </c>
      <c r="R5" s="222">
        <f>IF($R$2,IF(ISNUMBER(P5),P5,#NUM!), IFERROR(AVERAGE(P5:Q5),#NUM!))</f>
        <v>0.26600000000000001</v>
      </c>
      <c r="S5" s="222">
        <f t="shared" ref="S5:S11" si="2">(R5-P5)*2</f>
        <v>2.0000000000000018E-2</v>
      </c>
      <c r="T5" s="253"/>
      <c r="U5" s="129">
        <v>0.69375000000000009</v>
      </c>
      <c r="V5" s="253"/>
      <c r="W5" s="222">
        <f t="array" ref="W5:W11">QuoteLive</f>
        <v>0.26600000000000001</v>
      </c>
      <c r="X5" s="258">
        <f>_xll.qlSimpleQuoteSetValue(F5,W5/100,Trigger)</f>
        <v>0</v>
      </c>
      <c r="Y5" s="168"/>
    </row>
    <row r="6" spans="1:25" ht="11.25" customHeight="1" x14ac:dyDescent="0.2">
      <c r="A6" s="167"/>
      <c r="B6" s="127"/>
      <c r="C6" s="239" t="s">
        <v>72</v>
      </c>
      <c r="D6" s="240">
        <v>12</v>
      </c>
      <c r="E6" s="241" t="str">
        <f t="shared" si="0"/>
        <v>GBP2S12_Quote</v>
      </c>
      <c r="F6" s="241" t="str">
        <f>_xll.qlSimpleQuote(Currency&amp;$C6&amp;$D6&amp;$B6&amp;QuoteSuffix,,RateTickValue,Permanent,Trigger,ObjectOverwrite)</f>
        <v>GBP2S12_Quote#0001</v>
      </c>
      <c r="G6" s="242" t="str">
        <f>_xll.ohRangeRetrieveError(F6)</f>
        <v/>
      </c>
      <c r="H6" s="205"/>
      <c r="J6" s="167"/>
      <c r="K6" s="254"/>
      <c r="L6" s="254" t="s">
        <v>72</v>
      </c>
      <c r="M6" s="254">
        <v>12</v>
      </c>
      <c r="N6" s="255" t="str">
        <f t="shared" si="1"/>
        <v>GBP2S12</v>
      </c>
      <c r="O6" s="255" t="str">
        <v>GBP2S12=ICAP</v>
      </c>
      <c r="P6" s="222">
        <v>0.22800000000000001</v>
      </c>
      <c r="Q6" s="222">
        <v>0.24800000000000003</v>
      </c>
      <c r="R6" s="222">
        <f t="shared" ref="R6:R11" si="3">IF($R$2,IF(ISNUMBER(P6),P6,#NUM!), IFERROR(AVERAGE(P6:Q6),#NUM!))</f>
        <v>0.23800000000000002</v>
      </c>
      <c r="S6" s="222">
        <f t="shared" si="2"/>
        <v>2.0000000000000018E-2</v>
      </c>
      <c r="T6" s="253"/>
      <c r="U6" s="129">
        <v>0.76624999999999999</v>
      </c>
      <c r="V6" s="253"/>
      <c r="W6" s="222">
        <v>0.23800000000000002</v>
      </c>
      <c r="X6" s="258">
        <f>_xll.qlSimpleQuoteSetValue(F6,W6/100,Trigger)</f>
        <v>-1.0000000000000026E-5</v>
      </c>
      <c r="Y6" s="168"/>
    </row>
    <row r="7" spans="1:25" ht="11.25" customHeight="1" x14ac:dyDescent="0.2">
      <c r="A7" s="167"/>
      <c r="B7" s="127"/>
      <c r="C7" s="239" t="s">
        <v>74</v>
      </c>
      <c r="D7" s="240">
        <v>12</v>
      </c>
      <c r="E7" s="241" t="str">
        <f t="shared" si="0"/>
        <v>GBP3S12_Quote</v>
      </c>
      <c r="F7" s="241" t="str">
        <f>_xll.qlSimpleQuote(Currency&amp;$C7&amp;$D7&amp;$B7&amp;QuoteSuffix,,RateTickValue,Permanent,Trigger,ObjectOverwrite)</f>
        <v>GBP3S12_Quote#0001</v>
      </c>
      <c r="G7" s="242" t="str">
        <f>_xll.ohRangeRetrieveError(F7)</f>
        <v/>
      </c>
      <c r="H7" s="205"/>
      <c r="J7" s="167"/>
      <c r="K7" s="254"/>
      <c r="L7" s="254" t="s">
        <v>74</v>
      </c>
      <c r="M7" s="254">
        <v>12</v>
      </c>
      <c r="N7" s="255" t="str">
        <f t="shared" si="1"/>
        <v>GBP3S12</v>
      </c>
      <c r="O7" s="255" t="str">
        <v>GBP3S12=ICAP</v>
      </c>
      <c r="P7" s="222">
        <v>0.224</v>
      </c>
      <c r="Q7" s="222">
        <v>0.24400000000000002</v>
      </c>
      <c r="R7" s="222">
        <f t="shared" si="3"/>
        <v>0.23400000000000001</v>
      </c>
      <c r="S7" s="222">
        <f t="shared" si="2"/>
        <v>2.0000000000000018E-2</v>
      </c>
      <c r="T7" s="253"/>
      <c r="U7" s="129">
        <v>0.86250000000000004</v>
      </c>
      <c r="V7" s="253"/>
      <c r="W7" s="222">
        <v>0.23400000000000001</v>
      </c>
      <c r="X7" s="258">
        <f>_xll.qlSimpleQuoteSetValue(F7,W7/100,Trigger)</f>
        <v>-1.0000000000000026E-5</v>
      </c>
      <c r="Y7" s="168"/>
    </row>
    <row r="8" spans="1:25" ht="11.25" customHeight="1" x14ac:dyDescent="0.2">
      <c r="A8" s="167"/>
      <c r="B8" s="127"/>
      <c r="C8" s="239" t="s">
        <v>73</v>
      </c>
      <c r="D8" s="240">
        <v>12</v>
      </c>
      <c r="E8" s="241" t="str">
        <f t="shared" si="0"/>
        <v>GBP4S12_Quote</v>
      </c>
      <c r="F8" s="241" t="str">
        <f>_xll.qlSimpleQuote(Currency&amp;$C8&amp;$D8&amp;$B8&amp;QuoteSuffix,,RateTickValue,Permanent,Trigger,ObjectOverwrite)</f>
        <v>GBP4S12_Quote#0001</v>
      </c>
      <c r="G8" s="242" t="str">
        <f>_xll.ohRangeRetrieveError(F8)</f>
        <v/>
      </c>
      <c r="H8" s="205"/>
      <c r="J8" s="167"/>
      <c r="K8" s="254"/>
      <c r="L8" s="254" t="s">
        <v>73</v>
      </c>
      <c r="M8" s="254">
        <v>12</v>
      </c>
      <c r="N8" s="255" t="str">
        <f t="shared" si="1"/>
        <v>GBP4S12</v>
      </c>
      <c r="O8" s="255" t="str">
        <v>GBP4S12=ICAP</v>
      </c>
      <c r="P8" s="222">
        <v>0.224</v>
      </c>
      <c r="Q8" s="222">
        <v>0.24400000000000002</v>
      </c>
      <c r="R8" s="222">
        <f t="shared" si="3"/>
        <v>0.23400000000000001</v>
      </c>
      <c r="S8" s="222">
        <f t="shared" si="2"/>
        <v>2.0000000000000018E-2</v>
      </c>
      <c r="T8" s="253"/>
      <c r="U8" s="129">
        <v>0.96875</v>
      </c>
      <c r="V8" s="253"/>
      <c r="W8" s="222">
        <v>0.23400000000000001</v>
      </c>
      <c r="X8" s="258">
        <f>_xll.qlSimpleQuoteSetValue(F8,W8/100,Trigger)</f>
        <v>0</v>
      </c>
      <c r="Y8" s="168"/>
    </row>
    <row r="9" spans="1:25" ht="11.25" customHeight="1" x14ac:dyDescent="0.2">
      <c r="A9" s="167"/>
      <c r="B9" s="127"/>
      <c r="C9" s="239" t="s">
        <v>71</v>
      </c>
      <c r="D9" s="240">
        <v>24</v>
      </c>
      <c r="E9" s="241" t="str">
        <f t="shared" si="0"/>
        <v>GBP1S24_Quote</v>
      </c>
      <c r="F9" s="241" t="str">
        <f>_xll.qlSimpleQuote(Currency&amp;$C9&amp;$D9&amp;$B9&amp;QuoteSuffix,,RateTickValue,Permanent,Trigger,ObjectOverwrite)</f>
        <v>GBP1S24_Quote#0001</v>
      </c>
      <c r="G9" s="242" t="str">
        <f>_xll.ohRangeRetrieveError(F9)</f>
        <v/>
      </c>
      <c r="H9" s="205"/>
      <c r="J9" s="167"/>
      <c r="K9" s="254"/>
      <c r="L9" s="254" t="s">
        <v>71</v>
      </c>
      <c r="M9" s="254">
        <v>24</v>
      </c>
      <c r="N9" s="255" t="str">
        <f t="shared" si="1"/>
        <v>GBP1S24</v>
      </c>
      <c r="O9" s="255" t="str">
        <v>GBP1S24=ICAP</v>
      </c>
      <c r="P9" s="222">
        <v>0.24200000000000002</v>
      </c>
      <c r="Q9" s="222">
        <v>0.26200000000000001</v>
      </c>
      <c r="R9" s="222">
        <f t="shared" si="3"/>
        <v>0.252</v>
      </c>
      <c r="S9" s="222">
        <f t="shared" si="2"/>
        <v>1.9999999999999962E-2</v>
      </c>
      <c r="T9" s="253"/>
      <c r="U9" s="129">
        <v>0.88125000000000009</v>
      </c>
      <c r="V9" s="253"/>
      <c r="W9" s="222">
        <v>0.252</v>
      </c>
      <c r="X9" s="258">
        <f>_xll.qlSimpleQuoteSetValue(F9,W9/100,Trigger)</f>
        <v>0</v>
      </c>
      <c r="Y9" s="168"/>
    </row>
    <row r="10" spans="1:25" ht="11.25" customHeight="1" x14ac:dyDescent="0.2">
      <c r="A10" s="167"/>
      <c r="B10" s="127"/>
      <c r="C10" s="239" t="s">
        <v>72</v>
      </c>
      <c r="D10" s="240">
        <v>24</v>
      </c>
      <c r="E10" s="241" t="str">
        <f t="shared" si="0"/>
        <v>GBP2S24_Quote</v>
      </c>
      <c r="F10" s="241" t="str">
        <f>_xll.qlSimpleQuote(Currency&amp;$C10&amp;$D10&amp;$B10&amp;QuoteSuffix,,RateTickValue,Permanent,Trigger,ObjectOverwrite)</f>
        <v>GBP2S24_Quote#0001</v>
      </c>
      <c r="G10" s="242" t="str">
        <f>_xll.ohRangeRetrieveError(F10)</f>
        <v/>
      </c>
      <c r="H10" s="205"/>
      <c r="J10" s="167"/>
      <c r="K10" s="254"/>
      <c r="L10" s="254" t="s">
        <v>72</v>
      </c>
      <c r="M10" s="254">
        <v>24</v>
      </c>
      <c r="N10" s="255" t="str">
        <f t="shared" si="1"/>
        <v>GBP2S24</v>
      </c>
      <c r="O10" s="255" t="str">
        <v>GBP2S24=ICAP</v>
      </c>
      <c r="P10" s="222">
        <v>0.23200000000000001</v>
      </c>
      <c r="Q10" s="222">
        <v>0.252</v>
      </c>
      <c r="R10" s="222">
        <f t="shared" si="3"/>
        <v>0.24199999999999999</v>
      </c>
      <c r="S10" s="222">
        <f t="shared" si="2"/>
        <v>1.9999999999999962E-2</v>
      </c>
      <c r="T10" s="253"/>
      <c r="U10" s="129">
        <v>0.96750000000000003</v>
      </c>
      <c r="V10" s="253"/>
      <c r="W10" s="222">
        <v>0.24199999999999999</v>
      </c>
      <c r="X10" s="258">
        <f>_xll.qlSimpleQuoteSetValue(F10,W10/100,Trigger)</f>
        <v>0</v>
      </c>
      <c r="Y10" s="168"/>
    </row>
    <row r="11" spans="1:25" ht="11.25" customHeight="1" x14ac:dyDescent="0.2">
      <c r="A11" s="167"/>
      <c r="B11" s="128"/>
      <c r="C11" s="243" t="s">
        <v>71</v>
      </c>
      <c r="D11" s="244">
        <v>36</v>
      </c>
      <c r="E11" s="245" t="str">
        <f t="shared" si="0"/>
        <v>GBP1S36_Quote</v>
      </c>
      <c r="F11" s="245" t="str">
        <f>_xll.qlSimpleQuote(Currency&amp;$C11&amp;$D11&amp;$B11&amp;QuoteSuffix,,RateTickValue,Permanent,Trigger,ObjectOverwrite)</f>
        <v>GBP1S36_Quote#0001</v>
      </c>
      <c r="G11" s="246" t="str">
        <f>_xll.ohRangeRetrieveError(F11)</f>
        <v/>
      </c>
      <c r="H11" s="205"/>
      <c r="J11" s="167"/>
      <c r="K11" s="256"/>
      <c r="L11" s="256" t="s">
        <v>71</v>
      </c>
      <c r="M11" s="256">
        <v>36</v>
      </c>
      <c r="N11" s="257" t="str">
        <f t="shared" si="1"/>
        <v>GBP1S36</v>
      </c>
      <c r="O11" s="257" t="str">
        <v>GBP1S36=ICAP</v>
      </c>
      <c r="P11" s="224" t="s">
        <v>222</v>
      </c>
      <c r="Q11" s="224" t="s">
        <v>222</v>
      </c>
      <c r="R11" s="224" t="e">
        <f t="shared" si="3"/>
        <v>#NUM!</v>
      </c>
      <c r="S11" s="224" t="e">
        <f t="shared" si="2"/>
        <v>#NUM!</v>
      </c>
      <c r="T11" s="253"/>
      <c r="U11" s="131" t="e">
        <v>#NUM!</v>
      </c>
      <c r="V11" s="253"/>
      <c r="W11" s="224" t="e">
        <v>#NUM!</v>
      </c>
      <c r="X11" s="259">
        <f>_xll.qlSimpleQuoteSetValue(F11,W11/100,Trigger)</f>
        <v>0</v>
      </c>
      <c r="Y11" s="168"/>
    </row>
    <row r="12" spans="1:25"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heetViews>
  <sheetFormatPr defaultColWidth="9.125" defaultRowHeight="10.9" x14ac:dyDescent="0.2"/>
  <cols>
    <col min="1" max="1" width="2.75" style="229" customWidth="1"/>
    <col min="2" max="2" width="3.875" style="229" bestFit="1" customWidth="1"/>
    <col min="3" max="3" width="11" style="229" bestFit="1" customWidth="1"/>
    <col min="4" max="4" width="20.25" style="229" bestFit="1" customWidth="1"/>
    <col min="5" max="5" width="25.625" style="229" bestFit="1" customWidth="1"/>
    <col min="6" max="6" width="30.75" style="229" customWidth="1"/>
    <col min="7" max="9" width="2.75" style="229" customWidth="1"/>
    <col min="10" max="13" width="9.125" style="229"/>
    <col min="14" max="14" width="10.875" style="229" bestFit="1" customWidth="1"/>
    <col min="15" max="15" width="15.875" style="229" bestFit="1" customWidth="1"/>
    <col min="16" max="19" width="9.125" style="229"/>
    <col min="20" max="20" width="20.375" style="229" bestFit="1" customWidth="1"/>
    <col min="21" max="21" width="9.75" style="229" customWidth="1"/>
    <col min="22" max="16384" width="9.1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193</v>
      </c>
      <c r="F2" s="376"/>
      <c r="G2" s="378"/>
      <c r="K2" s="229"/>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194</v>
      </c>
      <c r="F3" s="376"/>
      <c r="G3" s="378"/>
      <c r="K3" s="229"/>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140</v>
      </c>
      <c r="E5" s="426" t="s">
        <v>226</v>
      </c>
      <c r="F5" s="426" t="s">
        <v>155</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str">
        <f>GBPLibor!D8</f>
        <v>GBP3M#0001</v>
      </c>
      <c r="D6" s="412" t="str">
        <f t="shared" ref="D6:D37" si="0">PROPER(Currency)&amp;FamilyName&amp;FixingType&amp;$B6</f>
        <v>GbpLiborSwapIsda1Y</v>
      </c>
      <c r="E6" s="415" t="str">
        <f>_xll.qlLiborSwap($D6,Currency,FixingType,$B6,$C6,Discounting,Permanent,Trigger,ObjectOverwrite)</f>
        <v>GbpLiborSwapIsda1Y#0001</v>
      </c>
      <c r="F6" s="404" t="str">
        <f>_xll.ohRangeRetrieveError(E6)</f>
        <v/>
      </c>
      <c r="G6" s="379" t="s">
        <v>138</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str">
        <f>GBPLibor!$D$9</f>
        <v>GBP6M#0001</v>
      </c>
      <c r="D7" s="410" t="str">
        <f t="shared" si="0"/>
        <v>GbpLiborSwapIsda2Y</v>
      </c>
      <c r="E7" s="413" t="str">
        <f>_xll.qlLiborSwap($D7,Currency,FixingType,$B7,$C7,Discounting,Permanent,Trigger,ObjectOverwrite)</f>
        <v>GbpLiborSwapIsda2Y#0001</v>
      </c>
      <c r="F7" s="414" t="str">
        <f>_xll.ohRangeRetrieveError(E7)</f>
        <v/>
      </c>
      <c r="G7" s="379" t="s">
        <v>138</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str">
        <f>GBPLibor!$D$9</f>
        <v>GBP6M#0001</v>
      </c>
      <c r="D8" s="410" t="str">
        <f t="shared" si="0"/>
        <v>GbpLiborSwapIsda3Y</v>
      </c>
      <c r="E8" s="413" t="str">
        <f>_xll.qlLiborSwap($D8,Currency,FixingType,$B8,$C8,Discounting,Permanent,Trigger,ObjectOverwrite)</f>
        <v>GbpLiborSwapIsda3Y#0001</v>
      </c>
      <c r="F8" s="414" t="str">
        <f>_xll.ohRangeRetrieveError(E8)</f>
        <v/>
      </c>
      <c r="G8" s="379" t="s">
        <v>138</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str">
        <f>GBPLibor!$D$9</f>
        <v>GBP6M#0001</v>
      </c>
      <c r="D9" s="410" t="str">
        <f t="shared" si="0"/>
        <v>GbpLiborSwapIsda4Y</v>
      </c>
      <c r="E9" s="413" t="str">
        <f>_xll.qlLiborSwap($D9,Currency,FixingType,$B9,$C9,Discounting,Permanent,Trigger,ObjectOverwrite)</f>
        <v>GbpLiborSwapIsda4Y#0001</v>
      </c>
      <c r="F9" s="414" t="str">
        <f>_xll.ohRangeRetrieveError(E9)</f>
        <v/>
      </c>
      <c r="G9" s="379" t="s">
        <v>138</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str">
        <f>GBPLibor!$D$9</f>
        <v>GBP6M#0001</v>
      </c>
      <c r="D10" s="410" t="str">
        <f t="shared" si="0"/>
        <v>GbpLiborSwapIsda5Y</v>
      </c>
      <c r="E10" s="413" t="str">
        <f>_xll.qlLiborSwap($D10,Currency,FixingType,$B10,$C10,Discounting,Permanent,Trigger,ObjectOverwrite)</f>
        <v>GbpLiborSwapIsda5Y#0001</v>
      </c>
      <c r="F10" s="414" t="str">
        <f>_xll.ohRangeRetrieveError(E10)</f>
        <v/>
      </c>
      <c r="G10" s="379" t="s">
        <v>138</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str">
        <f>GBPLibor!$D$9</f>
        <v>GBP6M#0001</v>
      </c>
      <c r="D11" s="410" t="str">
        <f t="shared" si="0"/>
        <v>GbpLiborSwapIsda6Y</v>
      </c>
      <c r="E11" s="413" t="str">
        <f>_xll.qlLiborSwap($D11,Currency,FixingType,$B11,$C11,Discounting,Permanent,Trigger,ObjectOverwrite)</f>
        <v>GbpLiborSwapIsda6Y#0001</v>
      </c>
      <c r="F11" s="414" t="str">
        <f>_xll.ohRangeRetrieveError(E11)</f>
        <v/>
      </c>
      <c r="G11" s="379" t="s">
        <v>138</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str">
        <f>GBPLibor!$D$9</f>
        <v>GBP6M#0001</v>
      </c>
      <c r="D12" s="410" t="str">
        <f t="shared" si="0"/>
        <v>GbpLiborSwapIsda7Y</v>
      </c>
      <c r="E12" s="413" t="str">
        <f>_xll.qlLiborSwap($D12,Currency,FixingType,$B12,$C12,Discounting,Permanent,Trigger,ObjectOverwrite)</f>
        <v>GbpLiborSwapIsda7Y#0001</v>
      </c>
      <c r="F12" s="414" t="str">
        <f>_xll.ohRangeRetrieveError(E12)</f>
        <v/>
      </c>
      <c r="G12" s="379" t="s">
        <v>138</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str">
        <f>GBPLibor!$D$9</f>
        <v>GBP6M#0001</v>
      </c>
      <c r="D13" s="410" t="str">
        <f t="shared" si="0"/>
        <v>GbpLiborSwapIsda8Y</v>
      </c>
      <c r="E13" s="413" t="str">
        <f>_xll.qlLiborSwap($D13,Currency,FixingType,$B13,$C13,Discounting,Permanent,Trigger,ObjectOverwrite)</f>
        <v>GbpLiborSwapIsda8Y#0001</v>
      </c>
      <c r="F13" s="414" t="str">
        <f>_xll.ohRangeRetrieveError(E13)</f>
        <v/>
      </c>
      <c r="G13" s="379" t="s">
        <v>138</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str">
        <f>GBPLibor!$D$9</f>
        <v>GBP6M#0001</v>
      </c>
      <c r="D14" s="410" t="str">
        <f t="shared" si="0"/>
        <v>GbpLiborSwapIsda9Y</v>
      </c>
      <c r="E14" s="413" t="str">
        <f>_xll.qlLiborSwap($D14,Currency,FixingType,$B14,$C14,Discounting,Permanent,Trigger,ObjectOverwrite)</f>
        <v>GbpLiborSwapIsda9Y#0001</v>
      </c>
      <c r="F14" s="414" t="str">
        <f>_xll.ohRangeRetrieveError(E14)</f>
        <v/>
      </c>
      <c r="G14" s="379" t="s">
        <v>138</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str">
        <f>GBPLibor!$D$9</f>
        <v>GBP6M#0001</v>
      </c>
      <c r="D15" s="410" t="str">
        <f t="shared" si="0"/>
        <v>GbpLiborSwapIsda10Y</v>
      </c>
      <c r="E15" s="413" t="str">
        <f>_xll.qlLiborSwap($D15,Currency,FixingType,$B15,$C15,Discounting,Permanent,Trigger,ObjectOverwrite)</f>
        <v>GbpLiborSwapIsda10Y#0001</v>
      </c>
      <c r="F15" s="414" t="str">
        <f>_xll.ohRangeRetrieveError(E15)</f>
        <v/>
      </c>
      <c r="G15" s="379" t="s">
        <v>138</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str">
        <f>GBPLibor!$D$9</f>
        <v>GBP6M#0001</v>
      </c>
      <c r="D16" s="410" t="str">
        <f t="shared" si="0"/>
        <v>GbpLiborSwapIsda11Y</v>
      </c>
      <c r="E16" s="413" t="str">
        <f>_xll.qlLiborSwap($D16,Currency,FixingType,$B16,$C16,Discounting,Permanent,Trigger,ObjectOverwrite)</f>
        <v>GbpLiborSwapIsda11Y#0001</v>
      </c>
      <c r="F16" s="414" t="str">
        <f>_xll.ohRangeRetrieveError(E16)</f>
        <v/>
      </c>
      <c r="G16" s="379" t="s">
        <v>138</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str">
        <f>GBPLibor!$D$9</f>
        <v>GBP6M#0001</v>
      </c>
      <c r="D17" s="410" t="str">
        <f t="shared" si="0"/>
        <v>GbpLiborSwapIsda12Y</v>
      </c>
      <c r="E17" s="413" t="str">
        <f>_xll.qlLiborSwap($D17,Currency,FixingType,$B17,$C17,Discounting,Permanent,Trigger,ObjectOverwrite)</f>
        <v>GbpLiborSwapIsda12Y#0001</v>
      </c>
      <c r="F17" s="414" t="str">
        <f>_xll.ohRangeRetrieveError(E17)</f>
        <v/>
      </c>
      <c r="G17" s="379" t="s">
        <v>138</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str">
        <f>GBPLibor!$D$9</f>
        <v>GBP6M#0001</v>
      </c>
      <c r="D18" s="410" t="str">
        <f t="shared" si="0"/>
        <v>GbpLiborSwapIsda13Y</v>
      </c>
      <c r="E18" s="413" t="str">
        <f>_xll.qlLiborSwap($D18,Currency,FixingType,$B18,$C18,Discounting,Permanent,Trigger,ObjectOverwrite)</f>
        <v>GbpLiborSwapIsda13Y#0001</v>
      </c>
      <c r="F18" s="414" t="str">
        <f>_xll.ohRangeRetrieveError(E18)</f>
        <v/>
      </c>
      <c r="G18" s="379" t="s">
        <v>138</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str">
        <f>GBPLibor!$D$9</f>
        <v>GBP6M#0001</v>
      </c>
      <c r="D19" s="410" t="str">
        <f t="shared" si="0"/>
        <v>GbpLiborSwapIsda14Y</v>
      </c>
      <c r="E19" s="413" t="str">
        <f>_xll.qlLiborSwap($D19,Currency,FixingType,$B19,$C19,Discounting,Permanent,Trigger,ObjectOverwrite)</f>
        <v>GbpLiborSwapIsda14Y#0001</v>
      </c>
      <c r="F19" s="414" t="str">
        <f>_xll.ohRangeRetrieveError(E19)</f>
        <v/>
      </c>
      <c r="G19" s="379" t="s">
        <v>138</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str">
        <f>GBPLibor!$D$9</f>
        <v>GBP6M#0001</v>
      </c>
      <c r="D20" s="410" t="str">
        <f t="shared" si="0"/>
        <v>GbpLiborSwapIsda15Y</v>
      </c>
      <c r="E20" s="413" t="str">
        <f>_xll.qlLiborSwap($D20,Currency,FixingType,$B20,$C20,Discounting,Permanent,Trigger,ObjectOverwrite)</f>
        <v>GbpLiborSwapIsda15Y#0001</v>
      </c>
      <c r="F20" s="414" t="str">
        <f>_xll.ohRangeRetrieveError(E20)</f>
        <v/>
      </c>
      <c r="G20" s="379" t="s">
        <v>138</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str">
        <f>GBPLibor!$D$9</f>
        <v>GBP6M#0001</v>
      </c>
      <c r="D21" s="410" t="str">
        <f t="shared" si="0"/>
        <v>GbpLiborSwapIsda16Y</v>
      </c>
      <c r="E21" s="413" t="str">
        <f>_xll.qlLiborSwap($D21,Currency,FixingType,$B21,$C21,Discounting,Permanent,Trigger,ObjectOverwrite)</f>
        <v>GbpLiborSwapIsda16Y#0001</v>
      </c>
      <c r="F21" s="414" t="str">
        <f>_xll.ohRangeRetrieveError(E21)</f>
        <v/>
      </c>
      <c r="G21" s="379" t="s">
        <v>138</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str">
        <f>GBPLibor!$D$9</f>
        <v>GBP6M#0001</v>
      </c>
      <c r="D22" s="410" t="str">
        <f t="shared" si="0"/>
        <v>GbpLiborSwapIsda17Y</v>
      </c>
      <c r="E22" s="413" t="str">
        <f>_xll.qlLiborSwap($D22,Currency,FixingType,$B22,$C22,Discounting,Permanent,Trigger,ObjectOverwrite)</f>
        <v>GbpLiborSwapIsda17Y#0001</v>
      </c>
      <c r="F22" s="414" t="str">
        <f>_xll.ohRangeRetrieveError(E22)</f>
        <v/>
      </c>
      <c r="G22" s="379" t="s">
        <v>138</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str">
        <f>GBPLibor!$D$9</f>
        <v>GBP6M#0001</v>
      </c>
      <c r="D23" s="410" t="str">
        <f t="shared" si="0"/>
        <v>GbpLiborSwapIsda18Y</v>
      </c>
      <c r="E23" s="413" t="str">
        <f>_xll.qlLiborSwap($D23,Currency,FixingType,$B23,$C23,Discounting,Permanent,Trigger,ObjectOverwrite)</f>
        <v>GbpLiborSwapIsda18Y#0001</v>
      </c>
      <c r="F23" s="414" t="str">
        <f>_xll.ohRangeRetrieveError(E23)</f>
        <v/>
      </c>
      <c r="G23" s="379" t="s">
        <v>138</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str">
        <f>GBPLibor!$D$9</f>
        <v>GBP6M#0001</v>
      </c>
      <c r="D24" s="410" t="str">
        <f t="shared" si="0"/>
        <v>GbpLiborSwapIsda19Y</v>
      </c>
      <c r="E24" s="413" t="str">
        <f>_xll.qlLiborSwap($D24,Currency,FixingType,$B24,$C24,Discounting,Permanent,Trigger,ObjectOverwrite)</f>
        <v>GbpLiborSwapIsda19Y#0001</v>
      </c>
      <c r="F24" s="414" t="str">
        <f>_xll.ohRangeRetrieveError(E24)</f>
        <v/>
      </c>
      <c r="G24" s="379" t="s">
        <v>138</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str">
        <f>GBPLibor!$D$9</f>
        <v>GBP6M#0001</v>
      </c>
      <c r="D25" s="410" t="str">
        <f t="shared" si="0"/>
        <v>GbpLiborSwapIsda20Y</v>
      </c>
      <c r="E25" s="413" t="str">
        <f>_xll.qlLiborSwap($D25,Currency,FixingType,$B25,$C25,Discounting,Permanent,Trigger,ObjectOverwrite)</f>
        <v>GbpLiborSwapIsda20Y#0001</v>
      </c>
      <c r="F25" s="414" t="str">
        <f>_xll.ohRangeRetrieveError(E25)</f>
        <v/>
      </c>
      <c r="G25" s="379" t="s">
        <v>138</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str">
        <f>GBPLibor!$D$9</f>
        <v>GBP6M#0001</v>
      </c>
      <c r="D26" s="410" t="str">
        <f t="shared" si="0"/>
        <v>GbpLiborSwapIsda21Y</v>
      </c>
      <c r="E26" s="413" t="str">
        <f>_xll.qlLiborSwap($D26,Currency,FixingType,$B26,$C26,Discounting,Permanent,Trigger,ObjectOverwrite)</f>
        <v>GbpLiborSwapIsda21Y#0001</v>
      </c>
      <c r="F26" s="414" t="str">
        <f>_xll.ohRangeRetrieveError(E26)</f>
        <v/>
      </c>
      <c r="G26" s="379" t="s">
        <v>138</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str">
        <f>GBPLibor!$D$9</f>
        <v>GBP6M#0001</v>
      </c>
      <c r="D27" s="410" t="str">
        <f t="shared" si="0"/>
        <v>GbpLiborSwapIsda22Y</v>
      </c>
      <c r="E27" s="413" t="str">
        <f>_xll.qlLiborSwap($D27,Currency,FixingType,$B27,$C27,Discounting,Permanent,Trigger,ObjectOverwrite)</f>
        <v>GbpLiborSwapIsda22Y#0001</v>
      </c>
      <c r="F27" s="414" t="str">
        <f>_xll.ohRangeRetrieveError(E27)</f>
        <v/>
      </c>
      <c r="G27" s="379" t="s">
        <v>138</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str">
        <f>GBPLibor!$D$9</f>
        <v>GBP6M#0001</v>
      </c>
      <c r="D28" s="410" t="str">
        <f t="shared" si="0"/>
        <v>GbpLiborSwapIsda23Y</v>
      </c>
      <c r="E28" s="413" t="str">
        <f>_xll.qlLiborSwap($D28,Currency,FixingType,$B28,$C28,Discounting,Permanent,Trigger,ObjectOverwrite)</f>
        <v>GbpLiborSwapIsda23Y#0001</v>
      </c>
      <c r="F28" s="414" t="str">
        <f>_xll.ohRangeRetrieveError(E28)</f>
        <v/>
      </c>
      <c r="G28" s="379" t="s">
        <v>138</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str">
        <f>GBPLibor!$D$9</f>
        <v>GBP6M#0001</v>
      </c>
      <c r="D29" s="410" t="str">
        <f t="shared" si="0"/>
        <v>GbpLiborSwapIsda24Y</v>
      </c>
      <c r="E29" s="413" t="str">
        <f>_xll.qlLiborSwap($D29,Currency,FixingType,$B29,$C29,Discounting,Permanent,Trigger,ObjectOverwrite)</f>
        <v>GbpLiborSwapIsda24Y#0001</v>
      </c>
      <c r="F29" s="414" t="str">
        <f>_xll.ohRangeRetrieveError(E29)</f>
        <v/>
      </c>
      <c r="G29" s="379" t="s">
        <v>138</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str">
        <f>GBPLibor!$D$9</f>
        <v>GBP6M#0001</v>
      </c>
      <c r="D30" s="410" t="str">
        <f t="shared" si="0"/>
        <v>GbpLiborSwapIsda25Y</v>
      </c>
      <c r="E30" s="413" t="str">
        <f>_xll.qlLiborSwap($D30,Currency,FixingType,$B30,$C30,Discounting,Permanent,Trigger,ObjectOverwrite)</f>
        <v>GbpLiborSwapIsda25Y#0001</v>
      </c>
      <c r="F30" s="414" t="str">
        <f>_xll.ohRangeRetrieveError(E30)</f>
        <v/>
      </c>
      <c r="G30" s="379" t="s">
        <v>138</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str">
        <f>GBPLibor!$D$9</f>
        <v>GBP6M#0001</v>
      </c>
      <c r="D31" s="410" t="str">
        <f t="shared" si="0"/>
        <v>GbpLiborSwapIsda26Y</v>
      </c>
      <c r="E31" s="413" t="str">
        <f>_xll.qlLiborSwap($D31,Currency,FixingType,$B31,$C31,Discounting,Permanent,Trigger,ObjectOverwrite)</f>
        <v>GbpLiborSwapIsda26Y#0001</v>
      </c>
      <c r="F31" s="414" t="str">
        <f>_xll.ohRangeRetrieveError(E31)</f>
        <v/>
      </c>
      <c r="G31" s="379" t="s">
        <v>138</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str">
        <f>GBPLibor!$D$9</f>
        <v>GBP6M#0001</v>
      </c>
      <c r="D32" s="410" t="str">
        <f t="shared" si="0"/>
        <v>GbpLiborSwapIsda27Y</v>
      </c>
      <c r="E32" s="413" t="str">
        <f>_xll.qlLiborSwap($D32,Currency,FixingType,$B32,$C32,Discounting,Permanent,Trigger,ObjectOverwrite)</f>
        <v>GbpLiborSwapIsda27Y#0001</v>
      </c>
      <c r="F32" s="414" t="str">
        <f>_xll.ohRangeRetrieveError(E32)</f>
        <v/>
      </c>
      <c r="G32" s="379" t="s">
        <v>138</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str">
        <f>GBPLibor!$D$9</f>
        <v>GBP6M#0001</v>
      </c>
      <c r="D33" s="410" t="str">
        <f t="shared" si="0"/>
        <v>GbpLiborSwapIsda28Y</v>
      </c>
      <c r="E33" s="413" t="str">
        <f>_xll.qlLiborSwap($D33,Currency,FixingType,$B33,$C33,Discounting,Permanent,Trigger,ObjectOverwrite)</f>
        <v>GbpLiborSwapIsda28Y#0001</v>
      </c>
      <c r="F33" s="414" t="str">
        <f>_xll.ohRangeRetrieveError(E33)</f>
        <v/>
      </c>
      <c r="G33" s="379" t="s">
        <v>138</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str">
        <f>GBPLibor!$D$9</f>
        <v>GBP6M#0001</v>
      </c>
      <c r="D34" s="410" t="str">
        <f t="shared" si="0"/>
        <v>GbpLiborSwapIsda29Y</v>
      </c>
      <c r="E34" s="413" t="str">
        <f>_xll.qlLiborSwap($D34,Currency,FixingType,$B34,$C34,Discounting,Permanent,Trigger,ObjectOverwrite)</f>
        <v>GbpLiborSwapIsda29Y#0001</v>
      </c>
      <c r="F34" s="414" t="str">
        <f>_xll.ohRangeRetrieveError(E34)</f>
        <v/>
      </c>
      <c r="G34" s="379" t="s">
        <v>138</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str">
        <f>GBPLibor!$D$9</f>
        <v>GBP6M#0001</v>
      </c>
      <c r="D35" s="410" t="str">
        <f t="shared" si="0"/>
        <v>GbpLiborSwapIsda30Y</v>
      </c>
      <c r="E35" s="413" t="str">
        <f>_xll.qlLiborSwap($D35,Currency,FixingType,$B35,$C35,Discounting,Permanent,Trigger,ObjectOverwrite)</f>
        <v>GbpLiborSwapIsda30Y#0001</v>
      </c>
      <c r="F35" s="414" t="str">
        <f>_xll.ohRangeRetrieveError(E35)</f>
        <v/>
      </c>
      <c r="G35" s="379" t="s">
        <v>138</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195</v>
      </c>
      <c r="C36" s="403" t="str">
        <f>GBPLibor!$D$9</f>
        <v>GBP6M#0001</v>
      </c>
      <c r="D36" s="410" t="str">
        <f t="shared" si="0"/>
        <v>GbpLiborSwapIsda31Y</v>
      </c>
      <c r="E36" s="413" t="str">
        <f>_xll.qlLiborSwap($D36,Currency,FixingType,$B36,$C36,Discounting,Permanent,Trigger,ObjectOverwrite)</f>
        <v>GbpLiborSwapIsda31Y#0001</v>
      </c>
      <c r="F36" s="414" t="str">
        <f>_xll.ohRangeRetrieveError(E36)</f>
        <v/>
      </c>
      <c r="G36" s="379" t="s">
        <v>138</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196</v>
      </c>
      <c r="C37" s="403" t="str">
        <f>GBPLibor!$D$9</f>
        <v>GBP6M#0001</v>
      </c>
      <c r="D37" s="410" t="str">
        <f t="shared" si="0"/>
        <v>GbpLiborSwapIsda32Y</v>
      </c>
      <c r="E37" s="413" t="str">
        <f>_xll.qlLiborSwap($D37,Currency,FixingType,$B37,$C37,Discounting,Permanent,Trigger,ObjectOverwrite)</f>
        <v>GbpLiborSwapIsda32Y#0001</v>
      </c>
      <c r="F37" s="414" t="str">
        <f>_xll.ohRangeRetrieveError(E37)</f>
        <v/>
      </c>
      <c r="G37" s="379" t="s">
        <v>138</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197</v>
      </c>
      <c r="C38" s="403" t="str">
        <f>GBPLibor!$D$9</f>
        <v>GBP6M#0001</v>
      </c>
      <c r="D38" s="410" t="str">
        <f t="shared" ref="D38:D65" si="1">PROPER(Currency)&amp;FamilyName&amp;FixingType&amp;$B38</f>
        <v>GbpLiborSwapIsda33Y</v>
      </c>
      <c r="E38" s="413" t="str">
        <f>_xll.qlLiborSwap($D38,Currency,FixingType,$B38,$C38,Discounting,Permanent,Trigger,ObjectOverwrite)</f>
        <v>GbpLiborSwapIsda33Y#0001</v>
      </c>
      <c r="F38" s="414" t="str">
        <f>_xll.ohRangeRetrieveError(E38)</f>
        <v/>
      </c>
      <c r="G38" s="379" t="s">
        <v>138</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198</v>
      </c>
      <c r="C39" s="403" t="str">
        <f>GBPLibor!$D$9</f>
        <v>GBP6M#0001</v>
      </c>
      <c r="D39" s="410" t="str">
        <f t="shared" si="1"/>
        <v>GbpLiborSwapIsda34Y</v>
      </c>
      <c r="E39" s="413" t="str">
        <f>_xll.qlLiborSwap($D39,Currency,FixingType,$B39,$C39,Discounting,Permanent,Trigger,ObjectOverwrite)</f>
        <v>GbpLiborSwapIsda34Y#0001</v>
      </c>
      <c r="F39" s="414" t="str">
        <f>_xll.ohRangeRetrieveError(E39)</f>
        <v/>
      </c>
      <c r="G39" s="379" t="s">
        <v>138</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str">
        <f>GBPLibor!$D$9</f>
        <v>GBP6M#0001</v>
      </c>
      <c r="D40" s="410" t="str">
        <f t="shared" si="1"/>
        <v>GbpLiborSwapIsda35Y</v>
      </c>
      <c r="E40" s="413" t="str">
        <f>_xll.qlLiborSwap($D40,Currency,FixingType,$B40,$C40,Discounting,Permanent,Trigger,ObjectOverwrite)</f>
        <v>GbpLiborSwapIsda35Y#0001</v>
      </c>
      <c r="F40" s="414" t="str">
        <f>_xll.ohRangeRetrieveError(E40)</f>
        <v/>
      </c>
      <c r="G40" s="379" t="s">
        <v>138</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199</v>
      </c>
      <c r="C41" s="403" t="str">
        <f>GBPLibor!$D$9</f>
        <v>GBP6M#0001</v>
      </c>
      <c r="D41" s="410" t="str">
        <f t="shared" si="1"/>
        <v>GbpLiborSwapIsda36Y</v>
      </c>
      <c r="E41" s="413" t="str">
        <f>_xll.qlLiborSwap($D41,Currency,FixingType,$B41,$C41,Discounting,Permanent,Trigger,ObjectOverwrite)</f>
        <v>GbpLiborSwapIsda36Y#0001</v>
      </c>
      <c r="F41" s="414" t="str">
        <f>_xll.ohRangeRetrieveError(E41)</f>
        <v/>
      </c>
      <c r="G41" s="379" t="s">
        <v>138</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200</v>
      </c>
      <c r="C42" s="403" t="str">
        <f>GBPLibor!$D$9</f>
        <v>GBP6M#0001</v>
      </c>
      <c r="D42" s="410" t="str">
        <f t="shared" si="1"/>
        <v>GbpLiborSwapIsda37Y</v>
      </c>
      <c r="E42" s="413" t="str">
        <f>_xll.qlLiborSwap($D42,Currency,FixingType,$B42,$C42,Discounting,Permanent,Trigger,ObjectOverwrite)</f>
        <v>GbpLiborSwapIsda37Y#0001</v>
      </c>
      <c r="F42" s="414" t="str">
        <f>_xll.ohRangeRetrieveError(E42)</f>
        <v/>
      </c>
      <c r="G42" s="379" t="s">
        <v>138</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201</v>
      </c>
      <c r="C43" s="403" t="str">
        <f>GBPLibor!$D$9</f>
        <v>GBP6M#0001</v>
      </c>
      <c r="D43" s="410" t="str">
        <f t="shared" si="1"/>
        <v>GbpLiborSwapIsda38Y</v>
      </c>
      <c r="E43" s="413" t="str">
        <f>_xll.qlLiborSwap($D43,Currency,FixingType,$B43,$C43,Discounting,Permanent,Trigger,ObjectOverwrite)</f>
        <v>GbpLiborSwapIsda38Y#0001</v>
      </c>
      <c r="F43" s="414" t="str">
        <f>_xll.ohRangeRetrieveError(E43)</f>
        <v/>
      </c>
      <c r="G43" s="379" t="s">
        <v>138</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202</v>
      </c>
      <c r="C44" s="403" t="str">
        <f>GBPLibor!$D$9</f>
        <v>GBP6M#0001</v>
      </c>
      <c r="D44" s="410" t="str">
        <f t="shared" si="1"/>
        <v>GbpLiborSwapIsda39Y</v>
      </c>
      <c r="E44" s="413" t="str">
        <f>_xll.qlLiborSwap($D44,Currency,FixingType,$B44,$C44,Discounting,Permanent,Trigger,ObjectOverwrite)</f>
        <v>GbpLiborSwapIsda39Y#0001</v>
      </c>
      <c r="F44" s="414" t="str">
        <f>_xll.ohRangeRetrieveError(E44)</f>
        <v/>
      </c>
      <c r="G44" s="379" t="s">
        <v>138</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str">
        <f>GBPLibor!$D$9</f>
        <v>GBP6M#0001</v>
      </c>
      <c r="D45" s="410" t="str">
        <f t="shared" si="1"/>
        <v>GbpLiborSwapIsda40Y</v>
      </c>
      <c r="E45" s="413" t="str">
        <f>_xll.qlLiborSwap($D45,Currency,FixingType,$B45,$C45,Discounting,Permanent,Trigger,ObjectOverwrite)</f>
        <v>GbpLiborSwapIsda40Y#0001</v>
      </c>
      <c r="F45" s="414" t="str">
        <f>_xll.ohRangeRetrieveError(E45)</f>
        <v/>
      </c>
      <c r="G45" s="379" t="s">
        <v>138</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203</v>
      </c>
      <c r="C46" s="403" t="str">
        <f>GBPLibor!$D$9</f>
        <v>GBP6M#0001</v>
      </c>
      <c r="D46" s="410" t="str">
        <f t="shared" si="1"/>
        <v>GbpLiborSwapIsda41Y</v>
      </c>
      <c r="E46" s="413" t="str">
        <f>_xll.qlLiborSwap($D46,Currency,FixingType,$B46,$C46,Discounting,Permanent,Trigger,ObjectOverwrite)</f>
        <v>GbpLiborSwapIsda41Y#0001</v>
      </c>
      <c r="F46" s="414" t="str">
        <f>_xll.ohRangeRetrieveError(E46)</f>
        <v/>
      </c>
      <c r="G46" s="379" t="s">
        <v>138</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204</v>
      </c>
      <c r="C47" s="403" t="str">
        <f>GBPLibor!$D$9</f>
        <v>GBP6M#0001</v>
      </c>
      <c r="D47" s="410" t="str">
        <f t="shared" si="1"/>
        <v>GbpLiborSwapIsda42Y</v>
      </c>
      <c r="E47" s="413" t="str">
        <f>_xll.qlLiborSwap($D47,Currency,FixingType,$B47,$C47,Discounting,Permanent,Trigger,ObjectOverwrite)</f>
        <v>GbpLiborSwapIsda42Y#0001</v>
      </c>
      <c r="F47" s="414" t="str">
        <f>_xll.ohRangeRetrieveError(E47)</f>
        <v/>
      </c>
      <c r="G47" s="379" t="s">
        <v>138</v>
      </c>
    </row>
    <row r="48" spans="1:27" s="370" customFormat="1" x14ac:dyDescent="0.2">
      <c r="A48" s="375"/>
      <c r="B48" s="406" t="s">
        <v>205</v>
      </c>
      <c r="C48" s="403" t="str">
        <f>GBPLibor!$D$9</f>
        <v>GBP6M#0001</v>
      </c>
      <c r="D48" s="410" t="str">
        <f t="shared" si="1"/>
        <v>GbpLiborSwapIsda43Y</v>
      </c>
      <c r="E48" s="413" t="str">
        <f>_xll.qlLiborSwap($D48,Currency,FixingType,$B48,$C48,Discounting,Permanent,Trigger,ObjectOverwrite)</f>
        <v>GbpLiborSwapIsda43Y#0001</v>
      </c>
      <c r="F48" s="414" t="str">
        <f>_xll.ohRangeRetrieveError(E48)</f>
        <v/>
      </c>
      <c r="G48" s="379" t="s">
        <v>138</v>
      </c>
    </row>
    <row r="49" spans="1:7" s="370" customFormat="1" x14ac:dyDescent="0.2">
      <c r="A49" s="375"/>
      <c r="B49" s="406" t="s">
        <v>206</v>
      </c>
      <c r="C49" s="403" t="str">
        <f>GBPLibor!$D$9</f>
        <v>GBP6M#0001</v>
      </c>
      <c r="D49" s="410" t="str">
        <f t="shared" si="1"/>
        <v>GbpLiborSwapIsda44Y</v>
      </c>
      <c r="E49" s="413" t="str">
        <f>_xll.qlLiborSwap($D49,Currency,FixingType,$B49,$C49,Discounting,Permanent,Trigger,ObjectOverwrite)</f>
        <v>GbpLiborSwapIsda44Y#0001</v>
      </c>
      <c r="F49" s="414" t="str">
        <f>_xll.ohRangeRetrieveError(E49)</f>
        <v/>
      </c>
      <c r="G49" s="379" t="s">
        <v>138</v>
      </c>
    </row>
    <row r="50" spans="1:7" s="370" customFormat="1" x14ac:dyDescent="0.2">
      <c r="A50" s="375"/>
      <c r="B50" s="406" t="s">
        <v>207</v>
      </c>
      <c r="C50" s="403" t="str">
        <f>GBPLibor!$D$9</f>
        <v>GBP6M#0001</v>
      </c>
      <c r="D50" s="410" t="str">
        <f t="shared" si="1"/>
        <v>GbpLiborSwapIsda45Y</v>
      </c>
      <c r="E50" s="413" t="str">
        <f>_xll.qlLiborSwap($D50,Currency,FixingType,$B50,$C50,Discounting,Permanent,Trigger,ObjectOverwrite)</f>
        <v>GbpLiborSwapIsda45Y#0001</v>
      </c>
      <c r="F50" s="414" t="str">
        <f>_xll.ohRangeRetrieveError(E50)</f>
        <v/>
      </c>
      <c r="G50" s="379" t="s">
        <v>138</v>
      </c>
    </row>
    <row r="51" spans="1:7" s="370" customFormat="1" x14ac:dyDescent="0.2">
      <c r="A51" s="375"/>
      <c r="B51" s="406" t="s">
        <v>208</v>
      </c>
      <c r="C51" s="403" t="str">
        <f>GBPLibor!$D$9</f>
        <v>GBP6M#0001</v>
      </c>
      <c r="D51" s="410" t="str">
        <f t="shared" si="1"/>
        <v>GbpLiborSwapIsda46Y</v>
      </c>
      <c r="E51" s="413" t="str">
        <f>_xll.qlLiborSwap($D51,Currency,FixingType,$B51,$C51,Discounting,Permanent,Trigger,ObjectOverwrite)</f>
        <v>GbpLiborSwapIsda46Y#0001</v>
      </c>
      <c r="F51" s="414" t="str">
        <f>_xll.ohRangeRetrieveError(E51)</f>
        <v/>
      </c>
      <c r="G51" s="379" t="s">
        <v>138</v>
      </c>
    </row>
    <row r="52" spans="1:7" s="370" customFormat="1" x14ac:dyDescent="0.2">
      <c r="A52" s="375"/>
      <c r="B52" s="406" t="s">
        <v>209</v>
      </c>
      <c r="C52" s="403" t="str">
        <f>GBPLibor!$D$9</f>
        <v>GBP6M#0001</v>
      </c>
      <c r="D52" s="410" t="str">
        <f t="shared" si="1"/>
        <v>GbpLiborSwapIsda47Y</v>
      </c>
      <c r="E52" s="413" t="str">
        <f>_xll.qlLiborSwap($D52,Currency,FixingType,$B52,$C52,Discounting,Permanent,Trigger,ObjectOverwrite)</f>
        <v>GbpLiborSwapIsda47Y#0001</v>
      </c>
      <c r="F52" s="414" t="str">
        <f>_xll.ohRangeRetrieveError(E52)</f>
        <v/>
      </c>
      <c r="G52" s="379" t="s">
        <v>138</v>
      </c>
    </row>
    <row r="53" spans="1:7" s="370" customFormat="1" x14ac:dyDescent="0.2">
      <c r="A53" s="375"/>
      <c r="B53" s="406" t="s">
        <v>210</v>
      </c>
      <c r="C53" s="403" t="str">
        <f>GBPLibor!$D$9</f>
        <v>GBP6M#0001</v>
      </c>
      <c r="D53" s="410" t="str">
        <f t="shared" si="1"/>
        <v>GbpLiborSwapIsda48Y</v>
      </c>
      <c r="E53" s="413" t="str">
        <f>_xll.qlLiborSwap($D53,Currency,FixingType,$B53,$C53,Discounting,Permanent,Trigger,ObjectOverwrite)</f>
        <v>GbpLiborSwapIsda48Y#0001</v>
      </c>
      <c r="F53" s="414" t="str">
        <f>_xll.ohRangeRetrieveError(E53)</f>
        <v/>
      </c>
      <c r="G53" s="379" t="s">
        <v>138</v>
      </c>
    </row>
    <row r="54" spans="1:7" s="370" customFormat="1" x14ac:dyDescent="0.2">
      <c r="A54" s="375"/>
      <c r="B54" s="406" t="s">
        <v>211</v>
      </c>
      <c r="C54" s="403" t="str">
        <f>GBPLibor!$D$9</f>
        <v>GBP6M#0001</v>
      </c>
      <c r="D54" s="410" t="str">
        <f t="shared" si="1"/>
        <v>GbpLiborSwapIsda49Y</v>
      </c>
      <c r="E54" s="413" t="str">
        <f>_xll.qlLiborSwap($D54,Currency,FixingType,$B54,$C54,Discounting,Permanent,Trigger,ObjectOverwrite)</f>
        <v>GbpLiborSwapIsda49Y#0001</v>
      </c>
      <c r="F54" s="414" t="str">
        <f>_xll.ohRangeRetrieveError(E54)</f>
        <v/>
      </c>
      <c r="G54" s="379" t="s">
        <v>138</v>
      </c>
    </row>
    <row r="55" spans="1:7" s="370" customFormat="1" x14ac:dyDescent="0.2">
      <c r="A55" s="375"/>
      <c r="B55" s="406" t="s">
        <v>23</v>
      </c>
      <c r="C55" s="403" t="str">
        <f>GBPLibor!$D$9</f>
        <v>GBP6M#0001</v>
      </c>
      <c r="D55" s="410" t="str">
        <f t="shared" si="1"/>
        <v>GbpLiborSwapIsda50Y</v>
      </c>
      <c r="E55" s="413" t="str">
        <f>_xll.qlLiborSwap($D55,Currency,FixingType,$B55,$C55,Discounting,Permanent,Trigger,ObjectOverwrite)</f>
        <v>GbpLiborSwapIsda50Y#0001</v>
      </c>
      <c r="F55" s="414" t="str">
        <f>_xll.ohRangeRetrieveError(E55)</f>
        <v/>
      </c>
      <c r="G55" s="379" t="s">
        <v>138</v>
      </c>
    </row>
    <row r="56" spans="1:7" s="370" customFormat="1" x14ac:dyDescent="0.2">
      <c r="A56" s="375"/>
      <c r="B56" s="406" t="s">
        <v>212</v>
      </c>
      <c r="C56" s="403" t="str">
        <f>GBPLibor!$D$9</f>
        <v>GBP6M#0001</v>
      </c>
      <c r="D56" s="410" t="str">
        <f t="shared" si="1"/>
        <v>GbpLiborSwapIsda51Y</v>
      </c>
      <c r="E56" s="413" t="str">
        <f>_xll.qlLiborSwap($D56,Currency,FixingType,$B56,$C56,Discounting,Permanent,Trigger,ObjectOverwrite)</f>
        <v>GbpLiborSwapIsda51Y#0001</v>
      </c>
      <c r="F56" s="414" t="str">
        <f>_xll.ohRangeRetrieveError(E56)</f>
        <v/>
      </c>
      <c r="G56" s="379" t="s">
        <v>138</v>
      </c>
    </row>
    <row r="57" spans="1:7" s="370" customFormat="1" x14ac:dyDescent="0.2">
      <c r="A57" s="375"/>
      <c r="B57" s="406" t="s">
        <v>213</v>
      </c>
      <c r="C57" s="403" t="str">
        <f>GBPLibor!$D$9</f>
        <v>GBP6M#0001</v>
      </c>
      <c r="D57" s="410" t="str">
        <f t="shared" si="1"/>
        <v>GbpLiborSwapIsda52Y</v>
      </c>
      <c r="E57" s="413" t="str">
        <f>_xll.qlLiborSwap($D57,Currency,FixingType,$B57,$C57,Discounting,Permanent,Trigger,ObjectOverwrite)</f>
        <v>GbpLiborSwapIsda52Y#0001</v>
      </c>
      <c r="F57" s="414" t="str">
        <f>_xll.ohRangeRetrieveError(E57)</f>
        <v/>
      </c>
      <c r="G57" s="379" t="s">
        <v>138</v>
      </c>
    </row>
    <row r="58" spans="1:7" s="370" customFormat="1" x14ac:dyDescent="0.2">
      <c r="A58" s="375"/>
      <c r="B58" s="406" t="s">
        <v>214</v>
      </c>
      <c r="C58" s="403" t="str">
        <f>GBPLibor!$D$9</f>
        <v>GBP6M#0001</v>
      </c>
      <c r="D58" s="410" t="str">
        <f t="shared" si="1"/>
        <v>GbpLiborSwapIsda53Y</v>
      </c>
      <c r="E58" s="413" t="str">
        <f>_xll.qlLiborSwap($D58,Currency,FixingType,$B58,$C58,Discounting,Permanent,Trigger,ObjectOverwrite)</f>
        <v>GbpLiborSwapIsda53Y#0001</v>
      </c>
      <c r="F58" s="414" t="str">
        <f>_xll.ohRangeRetrieveError(E58)</f>
        <v/>
      </c>
      <c r="G58" s="379" t="s">
        <v>138</v>
      </c>
    </row>
    <row r="59" spans="1:7" s="370" customFormat="1" x14ac:dyDescent="0.2">
      <c r="A59" s="375"/>
      <c r="B59" s="406" t="s">
        <v>215</v>
      </c>
      <c r="C59" s="403" t="str">
        <f>GBPLibor!$D$9</f>
        <v>GBP6M#0001</v>
      </c>
      <c r="D59" s="410" t="str">
        <f t="shared" si="1"/>
        <v>GbpLiborSwapIsda54Y</v>
      </c>
      <c r="E59" s="413" t="str">
        <f>_xll.qlLiborSwap($D59,Currency,FixingType,$B59,$C59,Discounting,Permanent,Trigger,ObjectOverwrite)</f>
        <v>GbpLiborSwapIsda54Y#0001</v>
      </c>
      <c r="F59" s="414" t="str">
        <f>_xll.ohRangeRetrieveError(E59)</f>
        <v/>
      </c>
      <c r="G59" s="379" t="s">
        <v>138</v>
      </c>
    </row>
    <row r="60" spans="1:7" s="370" customFormat="1" x14ac:dyDescent="0.2">
      <c r="A60" s="375"/>
      <c r="B60" s="406" t="s">
        <v>216</v>
      </c>
      <c r="C60" s="403" t="str">
        <f>GBPLibor!$D$9</f>
        <v>GBP6M#0001</v>
      </c>
      <c r="D60" s="410" t="str">
        <f t="shared" si="1"/>
        <v>GbpLiborSwapIsda55Y</v>
      </c>
      <c r="E60" s="413" t="str">
        <f>_xll.qlLiborSwap($D60,Currency,FixingType,$B60,$C60,Discounting,Permanent,Trigger,ObjectOverwrite)</f>
        <v>GbpLiborSwapIsda55Y#0001</v>
      </c>
      <c r="F60" s="414" t="str">
        <f>_xll.ohRangeRetrieveError(E60)</f>
        <v/>
      </c>
      <c r="G60" s="379" t="s">
        <v>138</v>
      </c>
    </row>
    <row r="61" spans="1:7" s="370" customFormat="1" x14ac:dyDescent="0.2">
      <c r="A61" s="375"/>
      <c r="B61" s="406" t="s">
        <v>217</v>
      </c>
      <c r="C61" s="403" t="str">
        <f>GBPLibor!$D$9</f>
        <v>GBP6M#0001</v>
      </c>
      <c r="D61" s="410" t="str">
        <f t="shared" si="1"/>
        <v>GbpLiborSwapIsda56Y</v>
      </c>
      <c r="E61" s="413" t="str">
        <f>_xll.qlLiborSwap($D61,Currency,FixingType,$B61,$C61,Discounting,Permanent,Trigger,ObjectOverwrite)</f>
        <v>GbpLiborSwapIsda56Y#0001</v>
      </c>
      <c r="F61" s="414" t="str">
        <f>_xll.ohRangeRetrieveError(E61)</f>
        <v/>
      </c>
      <c r="G61" s="379" t="s">
        <v>138</v>
      </c>
    </row>
    <row r="62" spans="1:7" s="370" customFormat="1" x14ac:dyDescent="0.2">
      <c r="A62" s="375"/>
      <c r="B62" s="406" t="s">
        <v>218</v>
      </c>
      <c r="C62" s="403" t="str">
        <f>GBPLibor!$D$9</f>
        <v>GBP6M#0001</v>
      </c>
      <c r="D62" s="410" t="str">
        <f t="shared" si="1"/>
        <v>GbpLiborSwapIsda57Y</v>
      </c>
      <c r="E62" s="413" t="str">
        <f>_xll.qlLiborSwap($D62,Currency,FixingType,$B62,$C62,Discounting,Permanent,Trigger,ObjectOverwrite)</f>
        <v>GbpLiborSwapIsda57Y#0001</v>
      </c>
      <c r="F62" s="414" t="str">
        <f>_xll.ohRangeRetrieveError(E62)</f>
        <v/>
      </c>
      <c r="G62" s="379" t="s">
        <v>138</v>
      </c>
    </row>
    <row r="63" spans="1:7" s="370" customFormat="1" x14ac:dyDescent="0.2">
      <c r="A63" s="375"/>
      <c r="B63" s="406" t="s">
        <v>219</v>
      </c>
      <c r="C63" s="403" t="str">
        <f>GBPLibor!$D$9</f>
        <v>GBP6M#0001</v>
      </c>
      <c r="D63" s="410" t="str">
        <f t="shared" si="1"/>
        <v>GbpLiborSwapIsda58Y</v>
      </c>
      <c r="E63" s="413" t="str">
        <f>_xll.qlLiborSwap($D63,Currency,FixingType,$B63,$C63,Discounting,Permanent,Trigger,ObjectOverwrite)</f>
        <v>GbpLiborSwapIsda58Y#0001</v>
      </c>
      <c r="F63" s="414" t="str">
        <f>_xll.ohRangeRetrieveError(E63)</f>
        <v/>
      </c>
      <c r="G63" s="379" t="s">
        <v>138</v>
      </c>
    </row>
    <row r="64" spans="1:7" s="370" customFormat="1" x14ac:dyDescent="0.2">
      <c r="A64" s="375"/>
      <c r="B64" s="406" t="s">
        <v>220</v>
      </c>
      <c r="C64" s="403" t="str">
        <f>GBPLibor!$D$9</f>
        <v>GBP6M#0001</v>
      </c>
      <c r="D64" s="410" t="str">
        <f t="shared" si="1"/>
        <v>GbpLiborSwapIsda59Y</v>
      </c>
      <c r="E64" s="413" t="str">
        <f>_xll.qlLiborSwap($D64,Currency,FixingType,$B64,$C64,Discounting,Permanent,Trigger,ObjectOverwrite)</f>
        <v>GbpLiborSwapIsda59Y#0001</v>
      </c>
      <c r="F64" s="414" t="str">
        <f>_xll.ohRangeRetrieveError(E64)</f>
        <v/>
      </c>
      <c r="G64" s="379" t="s">
        <v>138</v>
      </c>
    </row>
    <row r="65" spans="1:27" s="370" customFormat="1" x14ac:dyDescent="0.2">
      <c r="A65" s="375"/>
      <c r="B65" s="407" t="s">
        <v>22</v>
      </c>
      <c r="C65" s="411" t="str">
        <f>GBPLibor!$D$9</f>
        <v>GBP6M#0001</v>
      </c>
      <c r="D65" s="402" t="str">
        <f t="shared" si="1"/>
        <v>GbpLiborSwapIsda60Y</v>
      </c>
      <c r="E65" s="401" t="str">
        <f>_xll.qlLiborSwap($D65,Currency,FixingType,$B65,$C65,Discounting,Permanent,Trigger,ObjectOverwrite)</f>
        <v>GbpLiborSwapIsda60Y#0001</v>
      </c>
      <c r="F65" s="405" t="str">
        <f>_xll.ohRangeRetrieveError(E65)</f>
        <v/>
      </c>
      <c r="G65" s="379" t="s">
        <v>138</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105</vt:i4>
      </vt:variant>
    </vt:vector>
  </HeadingPairs>
  <TitlesOfParts>
    <vt:vector size="124" baseType="lpstr">
      <vt:lpstr>General Settings</vt:lpstr>
      <vt:lpstr>GBPLibor</vt:lpstr>
      <vt:lpstr>Deposits</vt:lpstr>
      <vt:lpstr>FRA</vt:lpstr>
      <vt:lpstr>IMMFra</vt:lpstr>
      <vt:lpstr>IMMFra6M </vt:lpstr>
      <vt:lpstr>OIS</vt:lpstr>
      <vt:lpstr>MPC OIS</vt:lpstr>
      <vt:lpstr>Futures3M</vt:lpstr>
      <vt:lpstr>FuturesHWConvAdj</vt:lpstr>
      <vt:lpstr>BasisSwap1MxM</vt:lpstr>
      <vt:lpstr>BasisSwap3M6M</vt:lpstr>
      <vt:lpstr>BasisSwapxM12M</vt:lpstr>
      <vt:lpstr>Swaps1M</vt:lpstr>
      <vt:lpstr>Swap3MAnnual</vt:lpstr>
      <vt:lpstr>Swap3MSemiAnnual</vt:lpstr>
      <vt:lpstr>Swap6M</vt:lpstr>
      <vt:lpstr>SwapsIMMDated</vt:lpstr>
      <vt:lpstr>LiborSwapIsda</vt:lpstr>
      <vt:lpstr>AreaTable</vt:lpstr>
      <vt:lpstr>Calendar</vt:lpstr>
      <vt:lpstr>BasisSwap1MxM!Contributor</vt:lpstr>
      <vt:lpstr>BasisSwap3M6M!Contributor</vt:lpstr>
      <vt:lpstr>BasisSwapxM12M!Contributor</vt:lpstr>
      <vt:lpstr>Deposits!Contributor</vt:lpstr>
      <vt:lpstr>FRA!Contributor</vt:lpstr>
      <vt:lpstr>FuturesHWConvAdj!Contributor</vt:lpstr>
      <vt:lpstr>'IMMFra6M '!Contributor</vt:lpstr>
      <vt:lpstr>Swap3MAnnual!Contributor</vt:lpstr>
      <vt:lpstr>Swap3MSemiAnnual!Contributor</vt:lpstr>
      <vt:lpstr>Swap6M!Contributor</vt:lpstr>
      <vt:lpstr>Swaps1M!Contributor</vt:lpstr>
      <vt:lpstr>SwapsIMMDated!Contributor</vt:lpstr>
      <vt:lpstr>Contributor</vt:lpstr>
      <vt:lpstr>Contributors</vt:lpstr>
      <vt:lpstr>ContributorTable</vt:lpstr>
      <vt:lpstr>Currency</vt:lpstr>
      <vt:lpstr>Discounting</vt:lpstr>
      <vt:lpstr>EvaluationDate</vt:lpstr>
      <vt:lpstr>LiborSwapIsda!FamilyName</vt:lpstr>
      <vt:lpstr>FamilyName</vt:lpstr>
      <vt:lpstr>LiborSwapIsda!FixingType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BasisSwapxM12M!Instruments</vt:lpstr>
      <vt:lpstr>Deposits!Instruments</vt:lpstr>
      <vt:lpstr>FRA!Instruments</vt:lpstr>
      <vt:lpstr>IMMFra!Instruments</vt:lpstr>
      <vt:lpstr>Swap3MAnnual!Instruments</vt:lpstr>
      <vt:lpstr>Swap3MSemiAnnual!Instruments</vt:lpstr>
      <vt:lpstr>Swap6M!Instruments</vt:lpstr>
      <vt:lpstr>Swaps1M!Instruments</vt:lpstr>
      <vt:lpstr>SwapsIMMDated!Instruments</vt:lpstr>
      <vt:lpstr>Instruments</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Futures3M!Quote</vt:lpstr>
      <vt:lpstr>FuturesHWConvAdj!Quote</vt:lpstr>
      <vt:lpstr>IMMFra!Quote</vt:lpstr>
      <vt:lpstr>'IMMFra6M '!Quote</vt:lpstr>
      <vt:lpstr>'MPC 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Futures3M!QuoteLive</vt:lpstr>
      <vt:lpstr>FuturesHWConvAdj!QuoteLive</vt:lpstr>
      <vt:lpstr>IMMFra!QuoteLive</vt:lpstr>
      <vt:lpstr>'IMMFra6M '!QuoteLive</vt:lpstr>
      <vt:lpstr>'MPC 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Futures3M!QuoteStatic</vt:lpstr>
      <vt:lpstr>FuturesHWConvAdj!QuoteStatic</vt:lpstr>
      <vt:lpstr>IMMFra!QuoteStatic</vt:lpstr>
      <vt:lpstr>'IMMFra6M '!QuoteStatic</vt:lpstr>
      <vt:lpstr>'MPC 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Swap3M4Y</vt:lpstr>
      <vt:lpstr>Swap6M4Y</vt:lpstr>
      <vt:lpstr>LiborSwapIsda!Traits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MORENI NICOLA</cp:lastModifiedBy>
  <dcterms:created xsi:type="dcterms:W3CDTF">2013-12-09T23:24:41Z</dcterms:created>
  <dcterms:modified xsi:type="dcterms:W3CDTF">2016-08-15T12:53:20Z</dcterms:modified>
</cp:coreProperties>
</file>