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EUR6M!$W$3:$W$388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J4" i="15" l="1"/>
  <c r="J5" i="15"/>
  <c r="J14" i="14" l="1"/>
  <c r="J15" i="14"/>
  <c r="J16" i="14"/>
  <c r="E18" i="14"/>
  <c r="E17" i="14"/>
  <c r="J23" i="15"/>
  <c r="J16" i="15"/>
  <c r="J18" i="15"/>
  <c r="J12" i="15"/>
  <c r="J22" i="15"/>
  <c r="J13" i="15"/>
  <c r="J14" i="15"/>
  <c r="J19" i="15"/>
  <c r="J21" i="15"/>
  <c r="J20" i="15"/>
  <c r="J15" i="15"/>
  <c r="J17" i="15"/>
  <c r="AL23" i="16" l="1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L79" i="18" l="1"/>
  <c r="H45" i="18"/>
  <c r="H77" i="18" s="1"/>
  <c r="H83" i="18"/>
  <c r="H75" i="18"/>
  <c r="H74" i="18"/>
  <c r="H65" i="18"/>
  <c r="H57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N58" i="17"/>
  <c r="N71" i="17"/>
  <c r="T77" i="17"/>
  <c r="T89" i="17"/>
  <c r="S76" i="17"/>
  <c r="S81" i="17"/>
  <c r="J83" i="18"/>
  <c r="S84" i="17"/>
  <c r="O82" i="17"/>
  <c r="O76" i="17"/>
  <c r="S74" i="17"/>
  <c r="N79" i="17"/>
  <c r="G3" i="17"/>
  <c r="J59" i="17"/>
  <c r="S86" i="17"/>
  <c r="O71" i="17"/>
  <c r="O89" i="17"/>
  <c r="N85" i="17"/>
  <c r="O57" i="17"/>
  <c r="N72" i="17"/>
  <c r="J74" i="18"/>
  <c r="T75" i="17"/>
  <c r="S79" i="17"/>
  <c r="T69" i="17"/>
  <c r="O79" i="17"/>
  <c r="S87" i="17"/>
  <c r="T74" i="17"/>
  <c r="J56" i="18"/>
  <c r="N75" i="17"/>
  <c r="S85" i="17"/>
  <c r="T71" i="17"/>
  <c r="S58" i="17"/>
  <c r="T57" i="17"/>
  <c r="S57" i="17"/>
  <c r="N82" i="17"/>
  <c r="G6" i="17"/>
  <c r="N57" i="17"/>
  <c r="T86" i="17"/>
  <c r="O85" i="17"/>
  <c r="T72" i="17"/>
  <c r="O87" i="17"/>
  <c r="O72" i="17"/>
  <c r="O58" i="17"/>
  <c r="J57" i="18"/>
  <c r="S80" i="17"/>
  <c r="T59" i="17"/>
  <c r="N84" i="17"/>
  <c r="T79" i="17"/>
  <c r="O74" i="17"/>
  <c r="S82" i="17"/>
  <c r="N59" i="17"/>
  <c r="O80" i="17"/>
  <c r="S56" i="17"/>
  <c r="J7" i="17"/>
  <c r="O81" i="17"/>
  <c r="S71" i="17"/>
  <c r="N87" i="17"/>
  <c r="J37" i="17"/>
  <c r="T76" i="17"/>
  <c r="N86" i="17"/>
  <c r="T87" i="17"/>
  <c r="N80" i="17"/>
  <c r="O86" i="17"/>
  <c r="O56" i="17"/>
  <c r="N74" i="17"/>
  <c r="N77" i="17"/>
  <c r="T82" i="17"/>
  <c r="N76" i="17"/>
  <c r="T81" i="17"/>
  <c r="T58" i="17"/>
  <c r="O75" i="17"/>
  <c r="O59" i="17"/>
  <c r="S89" i="17"/>
  <c r="G3" i="18"/>
  <c r="N56" i="17"/>
  <c r="J45" i="17"/>
  <c r="S72" i="17"/>
  <c r="J18" i="17"/>
  <c r="T80" i="17"/>
  <c r="G3" i="15"/>
  <c r="J3" i="15" s="1"/>
  <c r="J29" i="17"/>
  <c r="S77" i="17"/>
  <c r="T56" i="17"/>
  <c r="N89" i="17"/>
  <c r="O69" i="17"/>
  <c r="S59" i="17"/>
  <c r="T85" i="17"/>
  <c r="O84" i="17"/>
  <c r="S69" i="17"/>
  <c r="T84" i="17"/>
  <c r="S75" i="17"/>
  <c r="O77" i="17"/>
  <c r="N81" i="17"/>
  <c r="N69" i="17"/>
  <c r="H66" i="18" l="1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79" i="18"/>
  <c r="J27" i="17"/>
  <c r="J20" i="17"/>
  <c r="J32" i="17"/>
  <c r="J6" i="17"/>
  <c r="J17" i="17"/>
  <c r="J61" i="18"/>
  <c r="J55" i="18"/>
  <c r="J15" i="17"/>
  <c r="J42" i="16"/>
  <c r="J12" i="17"/>
  <c r="J58" i="17"/>
  <c r="J35" i="17"/>
  <c r="J58" i="18"/>
  <c r="J30" i="17"/>
  <c r="J4" i="17"/>
  <c r="J43" i="16"/>
  <c r="N79" i="18"/>
  <c r="J343" i="16"/>
  <c r="J71" i="16"/>
  <c r="G6" i="16"/>
  <c r="J52" i="18"/>
  <c r="G11" i="16"/>
  <c r="J64" i="18"/>
  <c r="J379" i="16"/>
  <c r="J44" i="16"/>
  <c r="J34" i="17"/>
  <c r="G10" i="16"/>
  <c r="T79" i="18"/>
  <c r="J62" i="16"/>
  <c r="J68" i="16"/>
  <c r="J69" i="18"/>
  <c r="S79" i="18"/>
  <c r="J31" i="17"/>
  <c r="J46" i="16"/>
  <c r="J82" i="18"/>
  <c r="J55" i="17"/>
  <c r="J53" i="18"/>
  <c r="J49" i="16"/>
  <c r="J19" i="17"/>
  <c r="J50" i="17"/>
  <c r="J5" i="17"/>
  <c r="J52" i="16"/>
  <c r="J16" i="17"/>
  <c r="J40" i="17"/>
  <c r="O79" i="18"/>
  <c r="J70" i="16"/>
  <c r="J81" i="18"/>
  <c r="J54" i="18"/>
  <c r="J67" i="16"/>
  <c r="J40" i="16"/>
  <c r="J69" i="16"/>
  <c r="J10" i="17"/>
  <c r="J41" i="16"/>
  <c r="J57" i="17"/>
  <c r="J45" i="16"/>
  <c r="J33" i="17"/>
  <c r="J14" i="17"/>
  <c r="J13" i="17"/>
  <c r="J11" i="17"/>
  <c r="J57" i="16"/>
  <c r="J47" i="16"/>
  <c r="J28" i="17"/>
  <c r="J59" i="18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65" i="16" a="1"/>
  <c r="S90" i="17"/>
  <c r="O90" i="17"/>
  <c r="S63" i="17"/>
  <c r="O62" i="17"/>
  <c r="S70" i="17"/>
  <c r="T73" i="17"/>
  <c r="O61" i="17"/>
  <c r="J64" i="15"/>
  <c r="J85" i="15"/>
  <c r="S78" i="17"/>
  <c r="T67" i="17"/>
  <c r="T60" i="17"/>
  <c r="S88" i="17"/>
  <c r="S83" i="17"/>
  <c r="N62" i="17"/>
  <c r="O64" i="17"/>
  <c r="T63" i="17"/>
  <c r="T78" i="17"/>
  <c r="T88" i="17"/>
  <c r="T66" i="17"/>
  <c r="O88" i="17"/>
  <c r="J59" i="15"/>
  <c r="N65" i="17"/>
  <c r="J82" i="15"/>
  <c r="N70" i="17"/>
  <c r="S64" i="17"/>
  <c r="N63" i="17"/>
  <c r="O91" i="17"/>
  <c r="S68" i="17"/>
  <c r="T90" i="17"/>
  <c r="O66" i="17"/>
  <c r="O67" i="17"/>
  <c r="J60" i="15"/>
  <c r="N83" i="17"/>
  <c r="N91" i="17"/>
  <c r="S65" i="17"/>
  <c r="T68" i="17"/>
  <c r="J55" i="15"/>
  <c r="J61" i="15"/>
  <c r="S61" i="17"/>
  <c r="O65" i="17"/>
  <c r="O63" i="17"/>
  <c r="N92" i="17"/>
  <c r="J67" i="15"/>
  <c r="T64" i="17"/>
  <c r="N64" i="17"/>
  <c r="J62" i="15"/>
  <c r="J77" i="15"/>
  <c r="N68" i="17"/>
  <c r="S91" i="17"/>
  <c r="J57" i="15"/>
  <c r="S66" i="17"/>
  <c r="J86" i="15"/>
  <c r="O73" i="17"/>
  <c r="N73" i="17"/>
  <c r="T70" i="17"/>
  <c r="J72" i="15"/>
  <c r="S67" i="17"/>
  <c r="N66" i="17"/>
  <c r="N60" i="17"/>
  <c r="T62" i="17"/>
  <c r="S92" i="17"/>
  <c r="T92" i="17"/>
  <c r="O70" i="17"/>
  <c r="N88" i="17"/>
  <c r="S60" i="17"/>
  <c r="O60" i="17"/>
  <c r="O68" i="17"/>
  <c r="J84" i="15"/>
  <c r="S73" i="17"/>
  <c r="T65" i="17"/>
  <c r="T91" i="17"/>
  <c r="N90" i="17"/>
  <c r="T61" i="17"/>
  <c r="G3" i="16"/>
  <c r="O78" i="17"/>
  <c r="J56" i="15"/>
  <c r="S62" i="17"/>
  <c r="T83" i="17"/>
  <c r="N78" i="17"/>
  <c r="N61" i="17"/>
  <c r="O92" i="17"/>
  <c r="N67" i="17"/>
  <c r="O83" i="17"/>
  <c r="J58" i="15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273" i="16"/>
  <c r="M315" i="16"/>
  <c r="M318" i="16"/>
  <c r="M75" i="16"/>
  <c r="M185" i="16"/>
  <c r="M310" i="16"/>
  <c r="M117" i="16"/>
  <c r="M300" i="16"/>
  <c r="M97" i="16"/>
  <c r="M85" i="16"/>
  <c r="M230" i="16"/>
  <c r="M272" i="16"/>
  <c r="M108" i="16"/>
  <c r="M317" i="16"/>
  <c r="M99" i="16"/>
  <c r="M96" i="16"/>
  <c r="M226" i="16"/>
  <c r="M205" i="16"/>
  <c r="M115" i="16"/>
  <c r="M387" i="16"/>
  <c r="M132" i="16"/>
  <c r="M107" i="16"/>
  <c r="M363" i="16"/>
  <c r="M179" i="16"/>
  <c r="M292" i="16"/>
  <c r="M102" i="16"/>
  <c r="M125" i="16"/>
  <c r="M312" i="16"/>
  <c r="M130" i="16"/>
  <c r="M178" i="16"/>
  <c r="M284" i="16"/>
  <c r="M149" i="16"/>
  <c r="M131" i="16"/>
  <c r="M98" i="16"/>
  <c r="M215" i="16"/>
  <c r="M373" i="16"/>
  <c r="M234" i="16"/>
  <c r="M264" i="16"/>
  <c r="M135" i="16"/>
  <c r="M139" i="16"/>
  <c r="M235" i="16"/>
  <c r="M188" i="16"/>
  <c r="M371" i="16"/>
  <c r="M227" i="16"/>
  <c r="M134" i="16"/>
  <c r="M160" i="16"/>
  <c r="M279" i="16"/>
  <c r="M93" i="16"/>
  <c r="M162" i="16"/>
  <c r="M304" i="16"/>
  <c r="M301" i="16"/>
  <c r="M146" i="16"/>
  <c r="M67" i="16"/>
  <c r="M320" i="16"/>
  <c r="M163" i="16"/>
  <c r="M223" i="16"/>
  <c r="M326" i="16"/>
  <c r="M126" i="16"/>
  <c r="M267" i="16"/>
  <c r="M95" i="16"/>
  <c r="M172" i="16"/>
  <c r="M259" i="16"/>
  <c r="M346" i="16"/>
  <c r="M216" i="16"/>
  <c r="M192" i="16"/>
  <c r="M366" i="16"/>
  <c r="M206" i="16"/>
  <c r="M152" i="16"/>
  <c r="M287" i="16"/>
  <c r="M137" i="16"/>
  <c r="M269" i="16"/>
  <c r="M121" i="16"/>
  <c r="M189" i="16"/>
  <c r="M219" i="16"/>
  <c r="M228" i="16"/>
  <c r="M254" i="16"/>
  <c r="M170" i="16"/>
  <c r="M144" i="16"/>
  <c r="M382" i="16"/>
  <c r="M120" i="16"/>
  <c r="M202" i="16"/>
  <c r="M194" i="16"/>
  <c r="M306" i="16"/>
  <c r="M169" i="16"/>
  <c r="M81" i="16"/>
  <c r="M103" i="16"/>
  <c r="M142" i="16"/>
  <c r="M309" i="16"/>
  <c r="M71" i="16"/>
  <c r="M384" i="16"/>
  <c r="M372" i="16"/>
  <c r="M311" i="16"/>
  <c r="M314" i="16"/>
  <c r="M83" i="16"/>
  <c r="M94" i="16"/>
  <c r="M118" i="16"/>
  <c r="M377" i="16"/>
  <c r="M145" i="16"/>
  <c r="M335" i="16"/>
  <c r="M359" i="16"/>
  <c r="M313" i="16"/>
  <c r="M334" i="16"/>
  <c r="M73" i="16"/>
  <c r="M106" i="16"/>
  <c r="M89" i="16"/>
  <c r="M138" i="16"/>
  <c r="M331" i="16"/>
  <c r="M147" i="16"/>
  <c r="M339" i="16"/>
  <c r="M129" i="16"/>
  <c r="M175" i="16"/>
  <c r="M87" i="16"/>
  <c r="M201" i="16"/>
  <c r="M92" i="16"/>
  <c r="M247" i="16"/>
  <c r="M91" i="16"/>
  <c r="M337" i="16"/>
  <c r="M186" i="16"/>
  <c r="M248" i="16"/>
  <c r="M167" i="16"/>
  <c r="M361" i="16"/>
  <c r="M196" i="16"/>
  <c r="M229" i="16"/>
  <c r="M374" i="16"/>
  <c r="M370" i="16"/>
  <c r="M322" i="16"/>
  <c r="M122" i="16"/>
  <c r="M376" i="16"/>
  <c r="M237" i="16"/>
  <c r="M240" i="16"/>
  <c r="M367" i="16"/>
  <c r="M323" i="16"/>
  <c r="M242" i="16"/>
  <c r="M241" i="16"/>
  <c r="M232" i="16"/>
  <c r="M68" i="16"/>
  <c r="M222" i="16"/>
  <c r="M275" i="16"/>
  <c r="M293" i="16"/>
  <c r="M203" i="16"/>
  <c r="M174" i="16"/>
  <c r="M297" i="16"/>
  <c r="M114" i="16"/>
  <c r="M327" i="16"/>
  <c r="M380" i="16"/>
  <c r="M251" i="16"/>
  <c r="M210" i="16"/>
  <c r="M360" i="16"/>
  <c r="M88" i="16"/>
  <c r="M177" i="16"/>
  <c r="M151" i="16"/>
  <c r="M332" i="16"/>
  <c r="M199" i="16"/>
  <c r="M236" i="16"/>
  <c r="M101" i="16"/>
  <c r="M70" i="16"/>
  <c r="M204" i="16"/>
  <c r="M218" i="16"/>
  <c r="M252" i="16"/>
  <c r="M365" i="16"/>
  <c r="M173" i="16"/>
  <c r="M224" i="16"/>
  <c r="M336" i="16"/>
  <c r="M82" i="16"/>
  <c r="M307" i="16"/>
  <c r="M280" i="16"/>
  <c r="M265" i="16"/>
  <c r="M158" i="16"/>
  <c r="M195" i="16"/>
  <c r="M333" i="16"/>
  <c r="M104" i="16"/>
  <c r="M383" i="16"/>
  <c r="M209" i="16"/>
  <c r="M271" i="16"/>
  <c r="M386" i="16"/>
  <c r="M109" i="16"/>
  <c r="M291" i="16"/>
  <c r="M183" i="16"/>
  <c r="M244" i="16"/>
  <c r="M319" i="16"/>
  <c r="M253" i="16"/>
  <c r="M345" i="16"/>
  <c r="M261" i="16"/>
  <c r="M220" i="16"/>
  <c r="M340" i="16"/>
  <c r="M356" i="16"/>
  <c r="M274" i="16"/>
  <c r="M354" i="16"/>
  <c r="M299" i="16"/>
  <c r="M263" i="16"/>
  <c r="M76" i="16"/>
  <c r="M111" i="16"/>
  <c r="M262" i="16"/>
  <c r="M217" i="16"/>
  <c r="M316" i="16"/>
  <c r="M84" i="16"/>
  <c r="M281" i="16"/>
  <c r="M324" i="16"/>
  <c r="M191" i="16"/>
  <c r="M176" i="16"/>
  <c r="M213" i="16"/>
  <c r="M321" i="16"/>
  <c r="M165" i="16"/>
  <c r="M289" i="16"/>
  <c r="M190" i="16"/>
  <c r="M136" i="16"/>
  <c r="M180" i="16"/>
  <c r="M112" i="16"/>
  <c r="M153" i="16"/>
  <c r="M349" i="16"/>
  <c r="M286" i="16"/>
  <c r="M182" i="16"/>
  <c r="M140" i="16"/>
  <c r="M66" i="16"/>
  <c r="M69" i="16"/>
  <c r="M80" i="16"/>
  <c r="M78" i="16"/>
  <c r="M123" i="16"/>
  <c r="M270" i="16"/>
  <c r="M338" i="16"/>
  <c r="M285" i="16"/>
  <c r="M100" i="16"/>
  <c r="M143" i="16"/>
  <c r="M379" i="16"/>
  <c r="M90" i="16"/>
  <c r="M308" i="16"/>
  <c r="M161" i="16"/>
  <c r="M350" i="16"/>
  <c r="M294" i="16"/>
  <c r="M207" i="16"/>
  <c r="M214" i="16"/>
  <c r="M290" i="16"/>
  <c r="M351" i="16"/>
  <c r="M385" i="16"/>
  <c r="M355" i="16"/>
  <c r="M184" i="16"/>
  <c r="M238" i="16"/>
  <c r="M116" i="16"/>
  <c r="M150" i="16"/>
  <c r="M368" i="16"/>
  <c r="M381" i="16"/>
  <c r="M74" i="16"/>
  <c r="M159" i="16"/>
  <c r="M168" i="16"/>
  <c r="M328" i="16"/>
  <c r="M282" i="16"/>
  <c r="M157" i="16"/>
  <c r="M113" i="16"/>
  <c r="M250" i="16"/>
  <c r="M266" i="16"/>
  <c r="M295" i="16"/>
  <c r="M357" i="16"/>
  <c r="M211" i="16"/>
  <c r="M303" i="16"/>
  <c r="M187" i="16"/>
  <c r="M268" i="16"/>
  <c r="M343" i="16"/>
  <c r="M181" i="16"/>
  <c r="M276" i="16"/>
  <c r="M325" i="16"/>
  <c r="M155" i="16"/>
  <c r="M364" i="16"/>
  <c r="M347" i="16"/>
  <c r="M148" i="16"/>
  <c r="M258" i="16"/>
  <c r="M352" i="16"/>
  <c r="M277" i="16"/>
  <c r="M257" i="16"/>
  <c r="M278" i="16"/>
  <c r="M164" i="16"/>
  <c r="M105" i="16"/>
  <c r="M200" i="16"/>
  <c r="M119" i="16"/>
  <c r="M243" i="16"/>
  <c r="M353" i="16"/>
  <c r="M260" i="16"/>
  <c r="M330" i="16"/>
  <c r="M296" i="16"/>
  <c r="M156" i="16"/>
  <c r="M245" i="16"/>
  <c r="M225" i="16"/>
  <c r="M128" i="16"/>
  <c r="M193" i="16"/>
  <c r="M305" i="16"/>
  <c r="M246" i="16"/>
  <c r="M171" i="16"/>
  <c r="M231" i="16"/>
  <c r="M166" i="16"/>
  <c r="M133" i="16"/>
  <c r="M86" i="16"/>
  <c r="M388" i="16"/>
  <c r="M302" i="16"/>
  <c r="M298" i="16"/>
  <c r="M378" i="16"/>
  <c r="M72" i="16"/>
  <c r="M288" i="16"/>
  <c r="M348" i="16"/>
  <c r="M255" i="16"/>
  <c r="M256" i="16"/>
  <c r="M283" i="16"/>
  <c r="M77" i="16"/>
  <c r="M212" i="16"/>
  <c r="M249" i="16"/>
  <c r="M154" i="16"/>
  <c r="M124" i="16"/>
  <c r="M110" i="16"/>
  <c r="M221" i="16"/>
  <c r="M233" i="16"/>
  <c r="M127" i="16"/>
  <c r="M141" i="16"/>
  <c r="M362" i="16"/>
  <c r="M329" i="16"/>
  <c r="M369" i="16"/>
  <c r="M358" i="16"/>
  <c r="M344" i="16"/>
  <c r="M342" i="16"/>
  <c r="M197" i="16"/>
  <c r="M65" i="16"/>
  <c r="M375" i="16"/>
  <c r="M239" i="16"/>
  <c r="M208" i="16"/>
  <c r="M79" i="16"/>
  <c r="M341" i="16"/>
  <c r="M198" i="16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5" i="1"/>
  <c r="I30" i="1"/>
  <c r="D30" i="1"/>
  <c r="I15" i="1"/>
  <c r="AE23" i="14" l="1"/>
  <c r="AJ23" i="14" s="1"/>
  <c r="AE22" i="14"/>
  <c r="AJ22" i="14" s="1"/>
  <c r="AE21" i="14"/>
  <c r="AJ21" i="14" s="1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J14" i="14" s="1"/>
  <c r="AE13" i="14"/>
  <c r="AJ13" i="14" s="1"/>
  <c r="AE12" i="14"/>
  <c r="AJ12" i="14" s="1"/>
  <c r="AE11" i="14"/>
  <c r="AJ11" i="14" s="1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H17" i="18" l="1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M6" i="16" l="1"/>
  <c r="M4" i="16"/>
  <c r="M5" i="16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T242" i="16"/>
  <c r="AG17" i="14"/>
  <c r="S211" i="16"/>
  <c r="S199" i="16"/>
  <c r="O123" i="16"/>
  <c r="T282" i="16"/>
  <c r="N124" i="16"/>
  <c r="O386" i="16"/>
  <c r="N309" i="16"/>
  <c r="N314" i="16"/>
  <c r="O179" i="16"/>
  <c r="T205" i="16"/>
  <c r="T313" i="16"/>
  <c r="T269" i="16"/>
  <c r="S343" i="16"/>
  <c r="O164" i="16"/>
  <c r="AI21" i="15"/>
  <c r="S92" i="16"/>
  <c r="O212" i="16"/>
  <c r="S116" i="16"/>
  <c r="O355" i="16"/>
  <c r="T263" i="16"/>
  <c r="N300" i="16"/>
  <c r="T110" i="16"/>
  <c r="N180" i="16"/>
  <c r="O96" i="15"/>
  <c r="N237" i="16"/>
  <c r="S239" i="16"/>
  <c r="O192" i="16"/>
  <c r="N155" i="16"/>
  <c r="S249" i="16"/>
  <c r="S95" i="15"/>
  <c r="T68" i="16"/>
  <c r="S66" i="16"/>
  <c r="T120" i="16"/>
  <c r="N110" i="16"/>
  <c r="S333" i="16"/>
  <c r="O259" i="16"/>
  <c r="O289" i="16"/>
  <c r="O270" i="16"/>
  <c r="S195" i="16"/>
  <c r="T221" i="16"/>
  <c r="O71" i="16"/>
  <c r="O346" i="16"/>
  <c r="T97" i="15"/>
  <c r="S122" i="15"/>
  <c r="N271" i="16"/>
  <c r="O305" i="16"/>
  <c r="O98" i="16"/>
  <c r="N241" i="16"/>
  <c r="O119" i="16"/>
  <c r="S222" i="16"/>
  <c r="N270" i="16"/>
  <c r="N97" i="16"/>
  <c r="S360" i="16"/>
  <c r="J27" i="16"/>
  <c r="T349" i="16"/>
  <c r="J21" i="18"/>
  <c r="T114" i="15"/>
  <c r="O365" i="16"/>
  <c r="AI20" i="17"/>
  <c r="S41" i="18"/>
  <c r="N43" i="18"/>
  <c r="T31" i="16"/>
  <c r="T67" i="16"/>
  <c r="J26" i="18"/>
  <c r="N360" i="16"/>
  <c r="S279" i="16"/>
  <c r="T215" i="16"/>
  <c r="T178" i="16"/>
  <c r="S215" i="16"/>
  <c r="N196" i="16"/>
  <c r="S246" i="16"/>
  <c r="N140" i="16"/>
  <c r="T385" i="16"/>
  <c r="N205" i="16"/>
  <c r="N139" i="16"/>
  <c r="S213" i="16"/>
  <c r="O183" i="16"/>
  <c r="S140" i="16"/>
  <c r="S116" i="15"/>
  <c r="O340" i="16"/>
  <c r="O296" i="16"/>
  <c r="O265" i="16"/>
  <c r="S328" i="16"/>
  <c r="S256" i="16"/>
  <c r="N187" i="16"/>
  <c r="N104" i="16"/>
  <c r="T112" i="16"/>
  <c r="S237" i="16"/>
  <c r="T284" i="16"/>
  <c r="S82" i="16"/>
  <c r="T216" i="16"/>
  <c r="N248" i="16"/>
  <c r="T147" i="16"/>
  <c r="O285" i="16"/>
  <c r="AI15" i="15"/>
  <c r="T181" i="16"/>
  <c r="N151" i="16"/>
  <c r="T233" i="16"/>
  <c r="N72" i="16"/>
  <c r="T169" i="16"/>
  <c r="N67" i="16"/>
  <c r="N383" i="16"/>
  <c r="T255" i="16"/>
  <c r="O31" i="18"/>
  <c r="O44" i="17"/>
  <c r="T127" i="16"/>
  <c r="N163" i="16"/>
  <c r="T315" i="16"/>
  <c r="N101" i="16"/>
  <c r="T49" i="17"/>
  <c r="N297" i="16"/>
  <c r="T241" i="16"/>
  <c r="S386" i="16"/>
  <c r="T131" i="16"/>
  <c r="N101" i="15"/>
  <c r="N158" i="16"/>
  <c r="O231" i="16"/>
  <c r="S254" i="16"/>
  <c r="J18" i="18"/>
  <c r="T113" i="16"/>
  <c r="T347" i="16"/>
  <c r="O201" i="16"/>
  <c r="S314" i="16"/>
  <c r="O359" i="16"/>
  <c r="T316" i="16"/>
  <c r="O122" i="15"/>
  <c r="S287" i="16"/>
  <c r="N284" i="16"/>
  <c r="T302" i="16"/>
  <c r="N298" i="16"/>
  <c r="O338" i="16"/>
  <c r="T130" i="16"/>
  <c r="S364" i="16"/>
  <c r="T294" i="16"/>
  <c r="N111" i="15"/>
  <c r="O229" i="16"/>
  <c r="O193" i="16"/>
  <c r="O136" i="16"/>
  <c r="T187" i="16"/>
  <c r="S236" i="16"/>
  <c r="N157" i="16"/>
  <c r="S84" i="16"/>
  <c r="O258" i="16"/>
  <c r="N69" i="16"/>
  <c r="O302" i="16"/>
  <c r="N122" i="15"/>
  <c r="O384" i="16"/>
  <c r="T262" i="16"/>
  <c r="N184" i="16"/>
  <c r="O106" i="15"/>
  <c r="O300" i="16"/>
  <c r="O163" i="16"/>
  <c r="N182" i="16"/>
  <c r="N106" i="16"/>
  <c r="S75" i="16"/>
  <c r="S306" i="16"/>
  <c r="N88" i="15"/>
  <c r="S65" i="16"/>
  <c r="T357" i="16"/>
  <c r="N92" i="15"/>
  <c r="O219" i="16"/>
  <c r="T386" i="16"/>
  <c r="T91" i="15"/>
  <c r="O292" i="16"/>
  <c r="O228" i="16"/>
  <c r="S216" i="16"/>
  <c r="N283" i="16"/>
  <c r="T346" i="16"/>
  <c r="O381" i="16"/>
  <c r="S155" i="16"/>
  <c r="N124" i="15"/>
  <c r="S233" i="16"/>
  <c r="N274" i="16"/>
  <c r="J25" i="18"/>
  <c r="T196" i="16"/>
  <c r="S271" i="16"/>
  <c r="O107" i="16"/>
  <c r="AI12" i="17"/>
  <c r="N388" i="16"/>
  <c r="G11" i="18"/>
  <c r="O96" i="16"/>
  <c r="G6" i="18"/>
  <c r="O383" i="16"/>
  <c r="O173" i="16"/>
  <c r="N331" i="16"/>
  <c r="N117" i="15"/>
  <c r="S3" i="16"/>
  <c r="T5" i="17"/>
  <c r="AG23" i="14"/>
  <c r="S232" i="16"/>
  <c r="J23" i="18"/>
  <c r="S349" i="16"/>
  <c r="O262" i="16"/>
  <c r="N242" i="16"/>
  <c r="T149" i="16"/>
  <c r="S78" i="16"/>
  <c r="AI18" i="16"/>
  <c r="S248" i="16"/>
  <c r="O242" i="16"/>
  <c r="N95" i="16"/>
  <c r="O175" i="16"/>
  <c r="T355" i="16"/>
  <c r="T128" i="16"/>
  <c r="T372" i="16"/>
  <c r="T220" i="16"/>
  <c r="O95" i="16"/>
  <c r="O181" i="16"/>
  <c r="T286" i="16"/>
  <c r="T249" i="16"/>
  <c r="S94" i="15"/>
  <c r="N186" i="16"/>
  <c r="T98" i="16"/>
  <c r="N379" i="16"/>
  <c r="O248" i="16"/>
  <c r="S226" i="16"/>
  <c r="S124" i="15"/>
  <c r="N83" i="16"/>
  <c r="S366" i="16"/>
  <c r="T388" i="16"/>
  <c r="O170" i="16"/>
  <c r="S170" i="16"/>
  <c r="S310" i="16"/>
  <c r="T369" i="16"/>
  <c r="O379" i="16"/>
  <c r="O208" i="16"/>
  <c r="S302" i="16"/>
  <c r="N70" i="16"/>
  <c r="T100" i="16"/>
  <c r="T116" i="16"/>
  <c r="N99" i="16"/>
  <c r="S59" i="16"/>
  <c r="O3" i="17"/>
  <c r="S106" i="15"/>
  <c r="N97" i="15"/>
  <c r="T341" i="16"/>
  <c r="N49" i="16"/>
  <c r="S70" i="18"/>
  <c r="T79" i="16"/>
  <c r="N86" i="16"/>
  <c r="S336" i="16"/>
  <c r="T123" i="16"/>
  <c r="T325" i="16"/>
  <c r="S126" i="16"/>
  <c r="N191" i="16"/>
  <c r="N262" i="16"/>
  <c r="T47" i="17"/>
  <c r="O104" i="15"/>
  <c r="T364" i="16"/>
  <c r="AG16" i="14"/>
  <c r="O109" i="15"/>
  <c r="AI17" i="16"/>
  <c r="S234" i="16"/>
  <c r="O80" i="16"/>
  <c r="T109" i="16"/>
  <c r="N218" i="16"/>
  <c r="AI16" i="15"/>
  <c r="S150" i="16"/>
  <c r="T260" i="16"/>
  <c r="N322" i="16"/>
  <c r="N201" i="16"/>
  <c r="T80" i="16"/>
  <c r="O115" i="16"/>
  <c r="AI22" i="16"/>
  <c r="N313" i="16"/>
  <c r="S286" i="16"/>
  <c r="O388" i="16"/>
  <c r="N319" i="16"/>
  <c r="O172" i="16"/>
  <c r="S189" i="16"/>
  <c r="S244" i="16"/>
  <c r="S130" i="16"/>
  <c r="O171" i="16"/>
  <c r="O150" i="16"/>
  <c r="O245" i="16"/>
  <c r="N229" i="16"/>
  <c r="S166" i="16"/>
  <c r="S376" i="16"/>
  <c r="O223" i="16"/>
  <c r="N108" i="16"/>
  <c r="S145" i="16"/>
  <c r="O299" i="16"/>
  <c r="S242" i="16"/>
  <c r="S357" i="16"/>
  <c r="N159" i="16"/>
  <c r="N102" i="16"/>
  <c r="S99" i="16"/>
  <c r="O321" i="16"/>
  <c r="S355" i="16"/>
  <c r="O203" i="16"/>
  <c r="O102" i="15"/>
  <c r="N102" i="15"/>
  <c r="T384" i="16"/>
  <c r="S361" i="16"/>
  <c r="O335" i="16"/>
  <c r="T93" i="16"/>
  <c r="T151" i="16"/>
  <c r="N336" i="16"/>
  <c r="O117" i="15"/>
  <c r="O113" i="15"/>
  <c r="AG15" i="14"/>
  <c r="O316" i="16"/>
  <c r="S261" i="16"/>
  <c r="N321" i="16"/>
  <c r="O101" i="15"/>
  <c r="O90" i="16"/>
  <c r="T207" i="16"/>
  <c r="S219" i="16"/>
  <c r="J24" i="16"/>
  <c r="T340" i="16"/>
  <c r="O102" i="16"/>
  <c r="S121" i="15"/>
  <c r="S341" i="16"/>
  <c r="O118" i="15"/>
  <c r="S6" i="17"/>
  <c r="S56" i="16"/>
  <c r="T373" i="16"/>
  <c r="S277" i="16"/>
  <c r="S131" i="16"/>
  <c r="O161" i="16"/>
  <c r="O341" i="16"/>
  <c r="S370" i="16"/>
  <c r="T85" i="16"/>
  <c r="N147" i="16"/>
  <c r="S179" i="16"/>
  <c r="N225" i="16"/>
  <c r="T361" i="16"/>
  <c r="N114" i="16"/>
  <c r="AI11" i="15"/>
  <c r="S124" i="16"/>
  <c r="O308" i="16"/>
  <c r="T109" i="15"/>
  <c r="O353" i="16"/>
  <c r="N372" i="16"/>
  <c r="T310" i="16"/>
  <c r="S139" i="16"/>
  <c r="N129" i="16"/>
  <c r="O195" i="16"/>
  <c r="N280" i="16"/>
  <c r="N206" i="16"/>
  <c r="AG20" i="14"/>
  <c r="AG11" i="14"/>
  <c r="O377" i="16"/>
  <c r="S383" i="16"/>
  <c r="S275" i="16"/>
  <c r="S228" i="16"/>
  <c r="S105" i="15"/>
  <c r="N118" i="15"/>
  <c r="T244" i="16"/>
  <c r="S123" i="16"/>
  <c r="AI18" i="15"/>
  <c r="N368" i="16"/>
  <c r="S308" i="16"/>
  <c r="T90" i="16"/>
  <c r="O166" i="16"/>
  <c r="T338" i="16"/>
  <c r="N81" i="16"/>
  <c r="J27" i="18"/>
  <c r="O6" i="18"/>
  <c r="O66" i="18"/>
  <c r="O94" i="15"/>
  <c r="T122" i="15"/>
  <c r="O218" i="16"/>
  <c r="O54" i="16"/>
  <c r="N31" i="18"/>
  <c r="AI21" i="17"/>
  <c r="S329" i="16"/>
  <c r="S282" i="16"/>
  <c r="G14" i="18"/>
  <c r="N120" i="16"/>
  <c r="J30" i="16"/>
  <c r="T176" i="16"/>
  <c r="O280" i="16"/>
  <c r="N51" i="16"/>
  <c r="N371" i="16"/>
  <c r="S214" i="16"/>
  <c r="AI23" i="15"/>
  <c r="O122" i="16"/>
  <c r="O207" i="16"/>
  <c r="O118" i="16"/>
  <c r="N120" i="15"/>
  <c r="S136" i="16"/>
  <c r="AG19" i="14"/>
  <c r="T135" i="16"/>
  <c r="S288" i="16"/>
  <c r="O362" i="16"/>
  <c r="N193" i="16"/>
  <c r="N288" i="16"/>
  <c r="T199" i="16"/>
  <c r="S316" i="16"/>
  <c r="S95" i="16"/>
  <c r="N116" i="15"/>
  <c r="N111" i="16"/>
  <c r="N312" i="16"/>
  <c r="N91" i="16"/>
  <c r="T232" i="16"/>
  <c r="N160" i="16"/>
  <c r="S72" i="16"/>
  <c r="N382" i="16"/>
  <c r="T329" i="16"/>
  <c r="O337" i="16"/>
  <c r="T283" i="16"/>
  <c r="T354" i="16"/>
  <c r="N183" i="16"/>
  <c r="T167" i="16"/>
  <c r="O158" i="16"/>
  <c r="O153" i="16"/>
  <c r="T333" i="16"/>
  <c r="T290" i="16"/>
  <c r="O324" i="16"/>
  <c r="O135" i="16"/>
  <c r="N334" i="16"/>
  <c r="N253" i="16"/>
  <c r="S92" i="15"/>
  <c r="S311" i="16"/>
  <c r="O140" i="16"/>
  <c r="S125" i="16"/>
  <c r="O142" i="16"/>
  <c r="S157" i="16"/>
  <c r="N75" i="16"/>
  <c r="T70" i="16"/>
  <c r="N221" i="16"/>
  <c r="T180" i="16"/>
  <c r="T105" i="16"/>
  <c r="O126" i="16"/>
  <c r="T304" i="16"/>
  <c r="S100" i="15"/>
  <c r="N376" i="16"/>
  <c r="S322" i="16"/>
  <c r="N207" i="16"/>
  <c r="O311" i="16"/>
  <c r="O110" i="15"/>
  <c r="O124" i="16"/>
  <c r="O385" i="16"/>
  <c r="G10" i="18"/>
  <c r="S224" i="16"/>
  <c r="T337" i="16"/>
  <c r="O162" i="16"/>
  <c r="S172" i="16"/>
  <c r="T359" i="16"/>
  <c r="N287" i="16"/>
  <c r="T70" i="18"/>
  <c r="O58" i="18"/>
  <c r="S119" i="16"/>
  <c r="O132" i="16"/>
  <c r="S176" i="16"/>
  <c r="S263" i="16"/>
  <c r="O241" i="16"/>
  <c r="N366" i="16"/>
  <c r="O269" i="16"/>
  <c r="N266" i="16"/>
  <c r="N164" i="16"/>
  <c r="O68" i="16"/>
  <c r="N181" i="16"/>
  <c r="AI20" i="16"/>
  <c r="N166" i="16"/>
  <c r="T301" i="16"/>
  <c r="O104" i="16"/>
  <c r="S352" i="16"/>
  <c r="N89" i="15"/>
  <c r="N222" i="16"/>
  <c r="T136" i="16"/>
  <c r="T351" i="16"/>
  <c r="N208" i="16"/>
  <c r="O120" i="15"/>
  <c r="S129" i="16"/>
  <c r="S67" i="16"/>
  <c r="S123" i="15"/>
  <c r="T115" i="16"/>
  <c r="O47" i="16"/>
  <c r="N178" i="16"/>
  <c r="S163" i="16"/>
  <c r="T20" i="17"/>
  <c r="N175" i="16"/>
  <c r="O238" i="16"/>
  <c r="O239" i="16"/>
  <c r="S88" i="15"/>
  <c r="S107" i="15"/>
  <c r="N68" i="18"/>
  <c r="T202" i="16"/>
  <c r="S363" i="16"/>
  <c r="T350" i="16"/>
  <c r="N130" i="16"/>
  <c r="T280" i="16"/>
  <c r="N335" i="16"/>
  <c r="S127" i="16"/>
  <c r="N238" i="16"/>
  <c r="N202" i="16"/>
  <c r="AI19" i="15"/>
  <c r="S44" i="17"/>
  <c r="S111" i="15"/>
  <c r="T362" i="16"/>
  <c r="N79" i="16"/>
  <c r="N135" i="16"/>
  <c r="N355" i="16"/>
  <c r="J32" i="18"/>
  <c r="J22" i="16"/>
  <c r="T124" i="15"/>
  <c r="N320" i="16"/>
  <c r="S243" i="16"/>
  <c r="O214" i="16"/>
  <c r="O152" i="16"/>
  <c r="S71" i="16"/>
  <c r="S253" i="16"/>
  <c r="G17" i="18"/>
  <c r="S367" i="16"/>
  <c r="T118" i="16"/>
  <c r="O272" i="16"/>
  <c r="T314" i="16"/>
  <c r="N93" i="15"/>
  <c r="T353" i="16"/>
  <c r="T90" i="15"/>
  <c r="T311" i="16"/>
  <c r="T148" i="16"/>
  <c r="T91" i="16"/>
  <c r="S112" i="16"/>
  <c r="S259" i="16"/>
  <c r="T352" i="16"/>
  <c r="S89" i="16"/>
  <c r="S120" i="16"/>
  <c r="O139" i="16"/>
  <c r="T158" i="16"/>
  <c r="N235" i="16"/>
  <c r="AI13" i="17"/>
  <c r="T116" i="15"/>
  <c r="T383" i="16"/>
  <c r="T66" i="18"/>
  <c r="O21" i="17"/>
  <c r="N378" i="16"/>
  <c r="N252" i="16"/>
  <c r="N361" i="16"/>
  <c r="S339" i="16"/>
  <c r="T100" i="15"/>
  <c r="O176" i="16"/>
  <c r="N293" i="16"/>
  <c r="T247" i="16"/>
  <c r="S268" i="16"/>
  <c r="O234" i="16"/>
  <c r="N387" i="16"/>
  <c r="N107" i="15"/>
  <c r="T227" i="16"/>
  <c r="O344" i="16"/>
  <c r="N245" i="16"/>
  <c r="O378" i="16"/>
  <c r="O315" i="16"/>
  <c r="S90" i="15"/>
  <c r="T253" i="16"/>
  <c r="T132" i="16"/>
  <c r="S81" i="16"/>
  <c r="S113" i="15"/>
  <c r="T375" i="16"/>
  <c r="T101" i="16"/>
  <c r="O236" i="16"/>
  <c r="O75" i="16"/>
  <c r="S20" i="17"/>
  <c r="S190" i="16"/>
  <c r="N94" i="15"/>
  <c r="O20" i="17"/>
  <c r="S132" i="16"/>
  <c r="S358" i="16"/>
  <c r="O149" i="16"/>
  <c r="O380" i="16"/>
  <c r="S274" i="16"/>
  <c r="S77" i="18"/>
  <c r="J28" i="16"/>
  <c r="N90" i="15"/>
  <c r="T185" i="16"/>
  <c r="N109" i="16"/>
  <c r="T285" i="16"/>
  <c r="N162" i="16"/>
  <c r="O342" i="16"/>
  <c r="T144" i="16"/>
  <c r="T99" i="16"/>
  <c r="S270" i="16"/>
  <c r="O52" i="16"/>
  <c r="N100" i="16"/>
  <c r="O249" i="16"/>
  <c r="T93" i="15"/>
  <c r="S245" i="16"/>
  <c r="S317" i="16"/>
  <c r="N64" i="18"/>
  <c r="O91" i="16"/>
  <c r="S284" i="16"/>
  <c r="T126" i="16"/>
  <c r="T250" i="16"/>
  <c r="O76" i="16"/>
  <c r="O371" i="16"/>
  <c r="S318" i="16"/>
  <c r="O314" i="16"/>
  <c r="S160" i="16"/>
  <c r="T174" i="16"/>
  <c r="N255" i="16"/>
  <c r="S99" i="15"/>
  <c r="N216" i="16"/>
  <c r="O278" i="16"/>
  <c r="S200" i="16"/>
  <c r="T121" i="16"/>
  <c r="T137" i="16"/>
  <c r="N332" i="16"/>
  <c r="N346" i="16"/>
  <c r="S59" i="18"/>
  <c r="N211" i="16"/>
  <c r="S90" i="16"/>
  <c r="O70" i="16"/>
  <c r="N285" i="16"/>
  <c r="T77" i="18"/>
  <c r="O264" i="16"/>
  <c r="T72" i="16"/>
  <c r="N294" i="16"/>
  <c r="N121" i="16"/>
  <c r="N69" i="18"/>
  <c r="N66" i="16"/>
  <c r="T320" i="16"/>
  <c r="N49" i="17"/>
  <c r="T74" i="16"/>
  <c r="T94" i="16"/>
  <c r="T102" i="15"/>
  <c r="T41" i="18"/>
  <c r="O112" i="15"/>
  <c r="T106" i="15"/>
  <c r="N200" i="16"/>
  <c r="O277" i="16"/>
  <c r="AI23" i="17"/>
  <c r="S156" i="16"/>
  <c r="O103" i="15"/>
  <c r="T92" i="15"/>
  <c r="N259" i="16"/>
  <c r="O160" i="16"/>
  <c r="S91" i="16"/>
  <c r="S169" i="16"/>
  <c r="N88" i="16"/>
  <c r="N374" i="16"/>
  <c r="N127" i="16"/>
  <c r="AI19" i="16"/>
  <c r="S185" i="16"/>
  <c r="T239" i="16"/>
  <c r="T368" i="16"/>
  <c r="O107" i="15"/>
  <c r="N318" i="16"/>
  <c r="T348" i="16"/>
  <c r="T139" i="16"/>
  <c r="O222" i="16"/>
  <c r="T117" i="15"/>
  <c r="N141" i="16"/>
  <c r="O205" i="16"/>
  <c r="S307" i="16"/>
  <c r="N365" i="16"/>
  <c r="N244" i="16"/>
  <c r="O369" i="16"/>
  <c r="N190" i="16"/>
  <c r="T343" i="16"/>
  <c r="T258" i="16"/>
  <c r="T123" i="15"/>
  <c r="T211" i="16"/>
  <c r="T248" i="16"/>
  <c r="AI12" i="16"/>
  <c r="S180" i="16"/>
  <c r="O210" i="16"/>
  <c r="S61" i="18"/>
  <c r="N363" i="16"/>
  <c r="T305" i="16"/>
  <c r="S177" i="16"/>
  <c r="S262" i="16"/>
  <c r="S291" i="16"/>
  <c r="S373" i="16"/>
  <c r="S325" i="16"/>
  <c r="T303" i="16"/>
  <c r="N132" i="16"/>
  <c r="N249" i="16"/>
  <c r="O151" i="16"/>
  <c r="T129" i="16"/>
  <c r="S309" i="16"/>
  <c r="S149" i="16"/>
  <c r="N177" i="16"/>
  <c r="S117" i="15"/>
  <c r="O345" i="16"/>
  <c r="O89" i="16"/>
  <c r="O108" i="16"/>
  <c r="J30" i="18"/>
  <c r="T52" i="16"/>
  <c r="O263" i="16"/>
  <c r="T52" i="17"/>
  <c r="O209" i="16"/>
  <c r="O86" i="16"/>
  <c r="S89" i="15"/>
  <c r="T214" i="16"/>
  <c r="N4" i="18"/>
  <c r="G16" i="18"/>
  <c r="T125" i="16"/>
  <c r="O244" i="16"/>
  <c r="J26" i="16"/>
  <c r="T89" i="15"/>
  <c r="O358" i="16"/>
  <c r="N276" i="16"/>
  <c r="N324" i="16"/>
  <c r="S96" i="16"/>
  <c r="N109" i="15"/>
  <c r="T107" i="15"/>
  <c r="O119" i="15"/>
  <c r="O297" i="16"/>
  <c r="O361" i="16"/>
  <c r="T138" i="16"/>
  <c r="T171" i="16"/>
  <c r="N133" i="16"/>
  <c r="O323" i="16"/>
  <c r="T226" i="16"/>
  <c r="T298" i="16"/>
  <c r="T276" i="16"/>
  <c r="N91" i="15"/>
  <c r="O94" i="16"/>
  <c r="N260" i="16"/>
  <c r="S269" i="16"/>
  <c r="N247" i="16"/>
  <c r="T105" i="15"/>
  <c r="N278" i="16"/>
  <c r="O196" i="16"/>
  <c r="S51" i="16"/>
  <c r="N347" i="16"/>
  <c r="N303" i="16"/>
  <c r="O72" i="16"/>
  <c r="O233" i="16"/>
  <c r="S54" i="16"/>
  <c r="N269" i="16"/>
  <c r="O95" i="15"/>
  <c r="S167" i="16"/>
  <c r="O5" i="17"/>
  <c r="N74" i="16"/>
  <c r="O99" i="16"/>
  <c r="N75" i="18"/>
  <c r="S241" i="16"/>
  <c r="O281" i="16"/>
  <c r="N58" i="18"/>
  <c r="N112" i="16"/>
  <c r="T189" i="16"/>
  <c r="O4" i="18"/>
  <c r="N227" i="16"/>
  <c r="T102" i="16"/>
  <c r="S164" i="16"/>
  <c r="N234" i="16"/>
  <c r="S255" i="16"/>
  <c r="S6" i="18"/>
  <c r="O73" i="16"/>
  <c r="N275" i="16"/>
  <c r="O372" i="16"/>
  <c r="T164" i="16"/>
  <c r="N343" i="16"/>
  <c r="S141" i="16"/>
  <c r="T110" i="15"/>
  <c r="S57" i="16"/>
  <c r="O271" i="16"/>
  <c r="N3" i="16"/>
  <c r="N98" i="15"/>
  <c r="J21" i="16"/>
  <c r="S210" i="16"/>
  <c r="J15" i="18"/>
  <c r="O287" i="16"/>
  <c r="S47" i="16"/>
  <c r="S108" i="16"/>
  <c r="S265" i="16"/>
  <c r="J17" i="16"/>
  <c r="O81" i="16"/>
  <c r="S218" i="16"/>
  <c r="S68" i="18"/>
  <c r="N152" i="16"/>
  <c r="T381" i="16"/>
  <c r="N214" i="16"/>
  <c r="S345" i="16"/>
  <c r="T146" i="16"/>
  <c r="J9" i="18"/>
  <c r="T47" i="15"/>
  <c r="S82" i="15"/>
  <c r="T13" i="18"/>
  <c r="O47" i="15"/>
  <c r="N14" i="18"/>
  <c r="T61" i="15"/>
  <c r="T15" i="15"/>
  <c r="T21" i="15"/>
  <c r="J8" i="15"/>
  <c r="T46" i="15"/>
  <c r="T17" i="15"/>
  <c r="N13" i="15"/>
  <c r="T13" i="15"/>
  <c r="O12" i="15"/>
  <c r="N59" i="15"/>
  <c r="O69" i="15"/>
  <c r="O78" i="15"/>
  <c r="S62" i="15"/>
  <c r="T56" i="15"/>
  <c r="S71" i="15"/>
  <c r="T4" i="15"/>
  <c r="S14" i="15"/>
  <c r="N67" i="15"/>
  <c r="O76" i="15"/>
  <c r="T84" i="15"/>
  <c r="O92" i="16"/>
  <c r="O52" i="17"/>
  <c r="T44" i="15"/>
  <c r="O21" i="15"/>
  <c r="S19" i="15"/>
  <c r="O56" i="15"/>
  <c r="T82" i="15"/>
  <c r="O15" i="15"/>
  <c r="O46" i="15"/>
  <c r="N16" i="18"/>
  <c r="O11" i="15"/>
  <c r="J9" i="16"/>
  <c r="N21" i="15"/>
  <c r="T68" i="15"/>
  <c r="N47" i="15"/>
  <c r="O84" i="15"/>
  <c r="N4" i="16"/>
  <c r="T72" i="15"/>
  <c r="S295" i="16"/>
  <c r="N61" i="18"/>
  <c r="AG18" i="14"/>
  <c r="N18" i="15"/>
  <c r="AI15" i="17"/>
  <c r="S146" i="16"/>
  <c r="N317" i="16"/>
  <c r="N302" i="16"/>
  <c r="N362" i="16"/>
  <c r="N375" i="16"/>
  <c r="N228" i="16"/>
  <c r="O89" i="15"/>
  <c r="S230" i="16"/>
  <c r="S137" i="16"/>
  <c r="O66" i="16"/>
  <c r="S93" i="15"/>
  <c r="O350" i="16"/>
  <c r="O329" i="16"/>
  <c r="O348" i="16"/>
  <c r="T219" i="16"/>
  <c r="N246" i="16"/>
  <c r="T336" i="16"/>
  <c r="S97" i="15"/>
  <c r="N310" i="16"/>
  <c r="S378" i="16"/>
  <c r="S235" i="16"/>
  <c r="O188" i="16"/>
  <c r="N286" i="16"/>
  <c r="S3" i="17"/>
  <c r="T367" i="16"/>
  <c r="S192" i="16"/>
  <c r="O368" i="16"/>
  <c r="N295" i="16"/>
  <c r="S159" i="16"/>
  <c r="S110" i="15"/>
  <c r="N341" i="16"/>
  <c r="N220" i="16"/>
  <c r="N87" i="16"/>
  <c r="O133" i="16"/>
  <c r="O225" i="16"/>
  <c r="T251" i="16"/>
  <c r="T230" i="16"/>
  <c r="O313" i="16"/>
  <c r="S88" i="16"/>
  <c r="N153" i="16"/>
  <c r="O185" i="16"/>
  <c r="N84" i="16"/>
  <c r="S217" i="16"/>
  <c r="S71" i="18"/>
  <c r="N66" i="18"/>
  <c r="O266" i="16"/>
  <c r="O68" i="18"/>
  <c r="S103" i="15"/>
  <c r="O274" i="16"/>
  <c r="S188" i="16"/>
  <c r="J23" i="16"/>
  <c r="N307" i="16"/>
  <c r="S113" i="16"/>
  <c r="T71" i="16"/>
  <c r="N121" i="15"/>
  <c r="T75" i="16"/>
  <c r="AI13" i="16"/>
  <c r="S301" i="16"/>
  <c r="O276" i="16"/>
  <c r="T328" i="16"/>
  <c r="T327" i="16"/>
  <c r="S285" i="16"/>
  <c r="O226" i="16"/>
  <c r="T6" i="18"/>
  <c r="T119" i="16"/>
  <c r="T264" i="16"/>
  <c r="O286" i="16"/>
  <c r="T377" i="16"/>
  <c r="N197" i="16"/>
  <c r="S154" i="16"/>
  <c r="O360" i="16"/>
  <c r="T345" i="16"/>
  <c r="N352" i="16"/>
  <c r="O221" i="16"/>
  <c r="N377" i="16"/>
  <c r="N94" i="16"/>
  <c r="N232" i="16"/>
  <c r="O189" i="16"/>
  <c r="T96" i="16"/>
  <c r="O187" i="16"/>
  <c r="J20" i="16"/>
  <c r="N71" i="18"/>
  <c r="O111" i="15"/>
  <c r="O113" i="16"/>
  <c r="T103" i="15"/>
  <c r="S138" i="16"/>
  <c r="N54" i="16"/>
  <c r="S168" i="16"/>
  <c r="N251" i="16"/>
  <c r="S197" i="16"/>
  <c r="T61" i="18"/>
  <c r="T94" i="15"/>
  <c r="T272" i="16"/>
  <c r="T6" i="17"/>
  <c r="O251" i="16"/>
  <c r="T121" i="15"/>
  <c r="O69" i="18"/>
  <c r="J28" i="18"/>
  <c r="O268" i="16"/>
  <c r="S44" i="16"/>
  <c r="T254" i="16"/>
  <c r="N119" i="16"/>
  <c r="T266" i="16"/>
  <c r="S377" i="16"/>
  <c r="T246" i="16"/>
  <c r="N146" i="16"/>
  <c r="O288" i="16"/>
  <c r="S4" i="18"/>
  <c r="T177" i="16"/>
  <c r="S292" i="16"/>
  <c r="N123" i="15"/>
  <c r="S334" i="16"/>
  <c r="N195" i="16"/>
  <c r="S5" i="17"/>
  <c r="O235" i="16"/>
  <c r="T51" i="16"/>
  <c r="N231" i="16"/>
  <c r="T322" i="16"/>
  <c r="N189" i="16"/>
  <c r="T382" i="16"/>
  <c r="S379" i="16"/>
  <c r="S48" i="17"/>
  <c r="S147" i="16"/>
  <c r="N199" i="16"/>
  <c r="O124" i="15"/>
  <c r="T166" i="16"/>
  <c r="O325" i="16"/>
  <c r="T59" i="18"/>
  <c r="S112" i="15"/>
  <c r="N165" i="16"/>
  <c r="O108" i="15"/>
  <c r="N73" i="15"/>
  <c r="N17" i="18"/>
  <c r="T59" i="15"/>
  <c r="S12" i="15"/>
  <c r="O82" i="15"/>
  <c r="N64" i="15"/>
  <c r="N5" i="16"/>
  <c r="O20" i="15"/>
  <c r="T63" i="15"/>
  <c r="S15" i="15"/>
  <c r="S75" i="18"/>
  <c r="N230" i="16"/>
  <c r="O48" i="17"/>
  <c r="T293" i="16"/>
  <c r="T257" i="16"/>
  <c r="S221" i="16"/>
  <c r="O204" i="16"/>
  <c r="T141" i="16"/>
  <c r="O366" i="16"/>
  <c r="S104" i="15"/>
  <c r="O83" i="16"/>
  <c r="T312" i="16"/>
  <c r="S371" i="16"/>
  <c r="N203" i="16"/>
  <c r="O320" i="16"/>
  <c r="T289" i="16"/>
  <c r="T330" i="16"/>
  <c r="N150" i="16"/>
  <c r="T142" i="16"/>
  <c r="S296" i="16"/>
  <c r="O85" i="16"/>
  <c r="T117" i="16"/>
  <c r="N351" i="16"/>
  <c r="S108" i="15"/>
  <c r="O275" i="16"/>
  <c r="O110" i="16"/>
  <c r="S115" i="16"/>
  <c r="N20" i="17"/>
  <c r="O145" i="16"/>
  <c r="S208" i="16"/>
  <c r="S182" i="16"/>
  <c r="N104" i="15"/>
  <c r="S74" i="16"/>
  <c r="O243" i="16"/>
  <c r="S142" i="16"/>
  <c r="S107" i="16"/>
  <c r="S372" i="16"/>
  <c r="N107" i="16"/>
  <c r="N138" i="16"/>
  <c r="S220" i="16"/>
  <c r="S144" i="16"/>
  <c r="N122" i="16"/>
  <c r="S303" i="16"/>
  <c r="S338" i="16"/>
  <c r="S193" i="16"/>
  <c r="N89" i="16"/>
  <c r="N144" i="16"/>
  <c r="T68" i="18"/>
  <c r="T71" i="18"/>
  <c r="O84" i="16"/>
  <c r="T56" i="16"/>
  <c r="AI14" i="16"/>
  <c r="O169" i="16"/>
  <c r="S114" i="15"/>
  <c r="N350" i="16"/>
  <c r="O148" i="16"/>
  <c r="S304" i="16"/>
  <c r="S324" i="16"/>
  <c r="N103" i="15"/>
  <c r="N240" i="16"/>
  <c r="AI14" i="15"/>
  <c r="T161" i="16"/>
  <c r="S227" i="16"/>
  <c r="N134" i="16"/>
  <c r="S152" i="16"/>
  <c r="N96" i="16"/>
  <c r="S293" i="16"/>
  <c r="N47" i="17"/>
  <c r="S134" i="16"/>
  <c r="O88" i="15"/>
  <c r="N99" i="15"/>
  <c r="AI20" i="15"/>
  <c r="S315" i="16"/>
  <c r="T274" i="16"/>
  <c r="T92" i="16"/>
  <c r="T197" i="16"/>
  <c r="S110" i="16"/>
  <c r="N95" i="15"/>
  <c r="N98" i="16"/>
  <c r="T374" i="16"/>
  <c r="O116" i="15"/>
  <c r="T119" i="15"/>
  <c r="O215" i="16"/>
  <c r="S105" i="16"/>
  <c r="N90" i="16"/>
  <c r="S3" i="18"/>
  <c r="T366" i="16"/>
  <c r="AI23" i="16"/>
  <c r="S381" i="16"/>
  <c r="N279" i="16"/>
  <c r="S49" i="17"/>
  <c r="T134" i="16"/>
  <c r="T296" i="16"/>
  <c r="O93" i="15"/>
  <c r="O91" i="15"/>
  <c r="S79" i="16"/>
  <c r="O257" i="16"/>
  <c r="S31" i="18"/>
  <c r="O106" i="16"/>
  <c r="N250" i="16"/>
  <c r="S49" i="16"/>
  <c r="T358" i="16"/>
  <c r="T291" i="16"/>
  <c r="O317" i="16"/>
  <c r="N172" i="16"/>
  <c r="S299" i="16"/>
  <c r="N47" i="16"/>
  <c r="T365" i="16"/>
  <c r="O105" i="15"/>
  <c r="N131" i="16"/>
  <c r="S252" i="16"/>
  <c r="T44" i="17"/>
  <c r="N337" i="16"/>
  <c r="N327" i="16"/>
  <c r="N60" i="18"/>
  <c r="N338" i="16"/>
  <c r="O197" i="16"/>
  <c r="N65" i="18"/>
  <c r="N167" i="16"/>
  <c r="S21" i="17"/>
  <c r="O301" i="16"/>
  <c r="T54" i="16"/>
  <c r="J16" i="16"/>
  <c r="N115" i="16"/>
  <c r="N356" i="16"/>
  <c r="O326" i="16"/>
  <c r="O63" i="18"/>
  <c r="S94" i="16"/>
  <c r="AI13" i="15"/>
  <c r="S69" i="18"/>
  <c r="T243" i="16"/>
  <c r="T363" i="16"/>
  <c r="AG13" i="14"/>
  <c r="T237" i="16"/>
  <c r="S101" i="15"/>
  <c r="N112" i="15"/>
  <c r="O246" i="16"/>
  <c r="N272" i="16"/>
  <c r="O306" i="16"/>
  <c r="S98" i="16"/>
  <c r="S103" i="16"/>
  <c r="O363" i="16"/>
  <c r="S93" i="16"/>
  <c r="N268" i="16"/>
  <c r="S85" i="16"/>
  <c r="T270" i="16"/>
  <c r="N194" i="16"/>
  <c r="S225" i="16"/>
  <c r="O291" i="16"/>
  <c r="S300" i="16"/>
  <c r="O90" i="15"/>
  <c r="O364" i="16"/>
  <c r="O330" i="16"/>
  <c r="T81" i="16"/>
  <c r="N77" i="18"/>
  <c r="N179" i="16"/>
  <c r="N113" i="15"/>
  <c r="T194" i="16"/>
  <c r="N226" i="16"/>
  <c r="O252" i="16"/>
  <c r="N136" i="16"/>
  <c r="O79" i="16"/>
  <c r="O156" i="16"/>
  <c r="T118" i="15"/>
  <c r="N126" i="16"/>
  <c r="T154" i="16"/>
  <c r="N223" i="16"/>
  <c r="O101" i="16"/>
  <c r="O78" i="16"/>
  <c r="T84" i="16"/>
  <c r="N65" i="16"/>
  <c r="O115" i="15"/>
  <c r="T387" i="16"/>
  <c r="O109" i="16"/>
  <c r="N339" i="16"/>
  <c r="T172" i="16"/>
  <c r="N330" i="16"/>
  <c r="T203" i="16"/>
  <c r="T208" i="16"/>
  <c r="O253" i="16"/>
  <c r="O178" i="16"/>
  <c r="S375" i="16"/>
  <c r="N258" i="16"/>
  <c r="N357" i="16"/>
  <c r="O237" i="16"/>
  <c r="N329" i="16"/>
  <c r="S331" i="16"/>
  <c r="S281" i="16"/>
  <c r="T69" i="16"/>
  <c r="T3" i="17"/>
  <c r="N385" i="16"/>
  <c r="O128" i="16"/>
  <c r="T182" i="16"/>
  <c r="J32" i="16"/>
  <c r="T95" i="15"/>
  <c r="O100" i="16"/>
  <c r="O322" i="16"/>
  <c r="T238" i="16"/>
  <c r="O77" i="16"/>
  <c r="T157" i="16"/>
  <c r="N340" i="16"/>
  <c r="N44" i="17"/>
  <c r="N277" i="16"/>
  <c r="O46" i="16"/>
  <c r="J22" i="18"/>
  <c r="S120" i="15"/>
  <c r="N282" i="16"/>
  <c r="N171" i="16"/>
  <c r="T344" i="16"/>
  <c r="S347" i="16"/>
  <c r="N367" i="16"/>
  <c r="O255" i="16"/>
  <c r="S178" i="16"/>
  <c r="J18" i="16"/>
  <c r="T104" i="15"/>
  <c r="N185" i="16"/>
  <c r="S260" i="16"/>
  <c r="O382" i="16"/>
  <c r="AI12" i="15"/>
  <c r="S128" i="16"/>
  <c r="T77" i="16"/>
  <c r="AI15" i="16"/>
  <c r="N342" i="16"/>
  <c r="O333" i="16"/>
  <c r="O143" i="16"/>
  <c r="T31" i="18"/>
  <c r="N290" i="16"/>
  <c r="T99" i="15"/>
  <c r="S283" i="16"/>
  <c r="T95" i="16"/>
  <c r="O70" i="18"/>
  <c r="T114" i="16"/>
  <c r="O186" i="16"/>
  <c r="S109" i="15"/>
  <c r="O303" i="16"/>
  <c r="N308" i="16"/>
  <c r="O294" i="16"/>
  <c r="N145" i="16"/>
  <c r="O180" i="16"/>
  <c r="N52" i="16"/>
  <c r="T222" i="16"/>
  <c r="N323" i="16"/>
  <c r="O267" i="16"/>
  <c r="S327" i="16"/>
  <c r="S111" i="16"/>
  <c r="S119" i="15"/>
  <c r="O298" i="16"/>
  <c r="S43" i="18"/>
  <c r="N70" i="18"/>
  <c r="O137" i="16"/>
  <c r="S118" i="15"/>
  <c r="T163" i="16"/>
  <c r="S202" i="16"/>
  <c r="AI14" i="17"/>
  <c r="J31" i="18"/>
  <c r="T235" i="16"/>
  <c r="T318" i="16"/>
  <c r="T165" i="16"/>
  <c r="S68" i="15"/>
  <c r="N71" i="15"/>
  <c r="O10" i="15"/>
  <c r="T62" i="15"/>
  <c r="O45" i="15"/>
  <c r="T17" i="18"/>
  <c r="O18" i="15"/>
  <c r="T18" i="15"/>
  <c r="S44" i="15"/>
  <c r="J9" i="15"/>
  <c r="N82" i="15"/>
  <c r="T16" i="18"/>
  <c r="N76" i="15"/>
  <c r="S67" i="15"/>
  <c r="S59" i="15"/>
  <c r="O87" i="15"/>
  <c r="T5" i="16"/>
  <c r="T74" i="15"/>
  <c r="S359" i="16"/>
  <c r="O357" i="16"/>
  <c r="O349" i="16"/>
  <c r="O88" i="16"/>
  <c r="J24" i="18"/>
  <c r="S122" i="16"/>
  <c r="S280" i="16"/>
  <c r="O200" i="16"/>
  <c r="N217" i="16"/>
  <c r="O6" i="17"/>
  <c r="N87" i="15"/>
  <c r="S73" i="15"/>
  <c r="T58" i="15"/>
  <c r="J10" i="16"/>
  <c r="O85" i="15"/>
  <c r="N78" i="15"/>
  <c r="S151" i="16"/>
  <c r="O224" i="16"/>
  <c r="O41" i="18"/>
  <c r="T153" i="16"/>
  <c r="S385" i="16"/>
  <c r="N117" i="16"/>
  <c r="S382" i="16"/>
  <c r="O49" i="16"/>
  <c r="N6" i="18"/>
  <c r="S83" i="16"/>
  <c r="O334" i="16"/>
  <c r="N257" i="16"/>
  <c r="T319" i="16"/>
  <c r="N213" i="16"/>
  <c r="G6" i="15"/>
  <c r="J6" i="15" s="1"/>
  <c r="T65" i="18"/>
  <c r="S52" i="17"/>
  <c r="J25" i="16"/>
  <c r="O217" i="16"/>
  <c r="S374" i="16"/>
  <c r="O3" i="18"/>
  <c r="O61" i="18"/>
  <c r="O154" i="16"/>
  <c r="S47" i="17"/>
  <c r="O65" i="18"/>
  <c r="T8" i="17"/>
  <c r="S13" i="18"/>
  <c r="S72" i="15"/>
  <c r="T10" i="15"/>
  <c r="N62" i="15"/>
  <c r="S13" i="15"/>
  <c r="T191" i="16"/>
  <c r="N210" i="16"/>
  <c r="S76" i="16"/>
  <c r="O387" i="16"/>
  <c r="AI17" i="17"/>
  <c r="S153" i="16"/>
  <c r="O182" i="16"/>
  <c r="O232" i="16"/>
  <c r="T160" i="16"/>
  <c r="S350" i="16"/>
  <c r="O254" i="16"/>
  <c r="T49" i="16"/>
  <c r="AI11" i="17"/>
  <c r="O304" i="16"/>
  <c r="S321" i="16"/>
  <c r="T63" i="18"/>
  <c r="N273" i="16"/>
  <c r="N198" i="16"/>
  <c r="S184" i="16"/>
  <c r="O165" i="16"/>
  <c r="N348" i="16"/>
  <c r="T60" i="18"/>
  <c r="T204" i="16"/>
  <c r="S348" i="16"/>
  <c r="S80" i="16"/>
  <c r="T245" i="16"/>
  <c r="N84" i="15"/>
  <c r="T64" i="15"/>
  <c r="O63" i="15"/>
  <c r="O17" i="18"/>
  <c r="J11" i="16"/>
  <c r="T326" i="16"/>
  <c r="O92" i="15"/>
  <c r="T299" i="16"/>
  <c r="T297" i="16"/>
  <c r="O367" i="16"/>
  <c r="N304" i="16"/>
  <c r="O347" i="16"/>
  <c r="O310" i="16"/>
  <c r="S354" i="16"/>
  <c r="N219" i="16"/>
  <c r="S353" i="16"/>
  <c r="N76" i="16"/>
  <c r="T256" i="16"/>
  <c r="O230" i="16"/>
  <c r="S52" i="16"/>
  <c r="S323" i="16"/>
  <c r="AG21" i="14"/>
  <c r="O247" i="16"/>
  <c r="N261" i="16"/>
  <c r="O121" i="16"/>
  <c r="T124" i="16"/>
  <c r="O157" i="16"/>
  <c r="T82" i="16"/>
  <c r="N224" i="16"/>
  <c r="S102" i="15"/>
  <c r="T78" i="16"/>
  <c r="T21" i="17"/>
  <c r="T179" i="16"/>
  <c r="N370" i="16"/>
  <c r="N291" i="16"/>
  <c r="S181" i="16"/>
  <c r="O250" i="16"/>
  <c r="N173" i="16"/>
  <c r="T229" i="16"/>
  <c r="T378" i="16"/>
  <c r="T212" i="16"/>
  <c r="O97" i="15"/>
  <c r="S104" i="16"/>
  <c r="T162" i="16"/>
  <c r="T186" i="16"/>
  <c r="T331" i="16"/>
  <c r="N168" i="16"/>
  <c r="T88" i="15"/>
  <c r="S330" i="16"/>
  <c r="N236" i="16"/>
  <c r="T275" i="16"/>
  <c r="O356" i="16"/>
  <c r="O312" i="16"/>
  <c r="S201" i="16"/>
  <c r="T43" i="18"/>
  <c r="T107" i="16"/>
  <c r="N156" i="16"/>
  <c r="T300" i="16"/>
  <c r="T83" i="16"/>
  <c r="AI22" i="15"/>
  <c r="S320" i="16"/>
  <c r="N299" i="16"/>
  <c r="O327" i="16"/>
  <c r="T234" i="16"/>
  <c r="O146" i="16"/>
  <c r="S223" i="16"/>
  <c r="S257" i="16"/>
  <c r="O105" i="16"/>
  <c r="T206" i="16"/>
  <c r="N48" i="17"/>
  <c r="S101" i="16"/>
  <c r="N80" i="16"/>
  <c r="N292" i="16"/>
  <c r="T307" i="16"/>
  <c r="T198" i="16"/>
  <c r="S203" i="16"/>
  <c r="S266" i="16"/>
  <c r="T97" i="16"/>
  <c r="T64" i="18"/>
  <c r="AI17" i="15"/>
  <c r="O75" i="18"/>
  <c r="N353" i="16"/>
  <c r="O114" i="16"/>
  <c r="T44" i="16"/>
  <c r="T265" i="16"/>
  <c r="N115" i="15"/>
  <c r="T120" i="15"/>
  <c r="S85" i="15"/>
  <c r="N45" i="15"/>
  <c r="T69" i="15"/>
  <c r="N85" i="15"/>
  <c r="T85" i="15"/>
  <c r="N72" i="15"/>
  <c r="N58" i="15"/>
  <c r="O73" i="15"/>
  <c r="T6" i="16"/>
  <c r="J8" i="16"/>
  <c r="O61" i="15"/>
  <c r="T14" i="18"/>
  <c r="T86" i="15"/>
  <c r="O44" i="15"/>
  <c r="O5" i="16"/>
  <c r="S16" i="18"/>
  <c r="N63" i="15"/>
  <c r="S5" i="16"/>
  <c r="S21" i="15"/>
  <c r="S84" i="15"/>
  <c r="O83" i="15"/>
  <c r="S58" i="15"/>
  <c r="O64" i="15"/>
  <c r="O68" i="15"/>
  <c r="S78" i="15"/>
  <c r="T209" i="16"/>
  <c r="T321" i="16"/>
  <c r="O216" i="16"/>
  <c r="O343" i="16"/>
  <c r="S384" i="16"/>
  <c r="O123" i="15"/>
  <c r="S380" i="16"/>
  <c r="O44" i="16"/>
  <c r="N281" i="16"/>
  <c r="T281" i="16"/>
  <c r="N306" i="16"/>
  <c r="N239" i="16"/>
  <c r="S87" i="16"/>
  <c r="T5" i="18"/>
  <c r="S158" i="16"/>
  <c r="T59" i="16"/>
  <c r="N289" i="16"/>
  <c r="T292" i="16"/>
  <c r="O352" i="16"/>
  <c r="T259" i="16"/>
  <c r="O155" i="16"/>
  <c r="N116" i="16"/>
  <c r="T200" i="16"/>
  <c r="T278" i="16"/>
  <c r="T228" i="16"/>
  <c r="N52" i="17"/>
  <c r="AI11" i="16"/>
  <c r="S171" i="16"/>
  <c r="T360" i="16"/>
  <c r="T86" i="16"/>
  <c r="O370" i="16"/>
  <c r="S362" i="16"/>
  <c r="O284" i="16"/>
  <c r="O129" i="16"/>
  <c r="T271" i="16"/>
  <c r="N5" i="17"/>
  <c r="T101" i="15"/>
  <c r="S63" i="18"/>
  <c r="T57" i="16"/>
  <c r="S273" i="16"/>
  <c r="O144" i="16"/>
  <c r="J7" i="15"/>
  <c r="N6" i="16"/>
  <c r="N20" i="15"/>
  <c r="N46" i="15"/>
  <c r="S87" i="15"/>
  <c r="N8" i="17"/>
  <c r="T73" i="15"/>
  <c r="T11" i="15"/>
  <c r="S106" i="16"/>
  <c r="S102" i="16"/>
  <c r="N123" i="16"/>
  <c r="O97" i="16"/>
  <c r="T159" i="16"/>
  <c r="N106" i="15"/>
  <c r="S289" i="16"/>
  <c r="N143" i="16"/>
  <c r="N359" i="16"/>
  <c r="S388" i="16"/>
  <c r="S267" i="16"/>
  <c r="T323" i="16"/>
  <c r="S187" i="16"/>
  <c r="T277" i="16"/>
  <c r="O147" i="16"/>
  <c r="O5" i="18"/>
  <c r="N265" i="16"/>
  <c r="O57" i="16"/>
  <c r="T231" i="16"/>
  <c r="O202" i="16"/>
  <c r="N364" i="16"/>
  <c r="T223" i="16"/>
  <c r="S290" i="16"/>
  <c r="S77" i="16"/>
  <c r="T4" i="18"/>
  <c r="S5" i="18"/>
  <c r="T73" i="16"/>
  <c r="S238" i="16"/>
  <c r="N3" i="18"/>
  <c r="S206" i="16"/>
  <c r="O82" i="16"/>
  <c r="N326" i="16"/>
  <c r="AG22" i="14"/>
  <c r="O141" i="16"/>
  <c r="S342" i="16"/>
  <c r="T225" i="16"/>
  <c r="S61" i="15"/>
  <c r="O71" i="15"/>
  <c r="N83" i="15"/>
  <c r="T14" i="15"/>
  <c r="S83" i="15"/>
  <c r="O14" i="15"/>
  <c r="T156" i="16"/>
  <c r="S258" i="16"/>
  <c r="T112" i="15"/>
  <c r="S276" i="16"/>
  <c r="N384" i="16"/>
  <c r="T324" i="16"/>
  <c r="T279" i="16"/>
  <c r="N125" i="16"/>
  <c r="S335" i="16"/>
  <c r="O103" i="16"/>
  <c r="T75" i="18"/>
  <c r="O260" i="16"/>
  <c r="O332" i="16"/>
  <c r="O319" i="16"/>
  <c r="J29" i="18"/>
  <c r="O206" i="16"/>
  <c r="N263" i="16"/>
  <c r="H3" i="14"/>
  <c r="S162" i="16"/>
  <c r="N305" i="16"/>
  <c r="O307" i="16"/>
  <c r="S133" i="16"/>
  <c r="N333" i="16"/>
  <c r="O99" i="15"/>
  <c r="S45" i="15"/>
  <c r="N19" i="15"/>
  <c r="O62" i="15"/>
  <c r="S4" i="16"/>
  <c r="N11" i="15"/>
  <c r="O8" i="17"/>
  <c r="N301" i="16"/>
  <c r="S174" i="16"/>
  <c r="T252" i="16"/>
  <c r="AI21" i="16"/>
  <c r="S175" i="16"/>
  <c r="T183" i="16"/>
  <c r="N204" i="16"/>
  <c r="O71" i="18"/>
  <c r="O220" i="16"/>
  <c r="T339" i="16"/>
  <c r="S204" i="16"/>
  <c r="T108" i="15"/>
  <c r="S198" i="16"/>
  <c r="S91" i="15"/>
  <c r="O190" i="16"/>
  <c r="S251" i="16"/>
  <c r="T287" i="16"/>
  <c r="N188" i="16"/>
  <c r="N93" i="16"/>
  <c r="N137" i="16"/>
  <c r="S161" i="16"/>
  <c r="N128" i="16"/>
  <c r="N73" i="16"/>
  <c r="T19" i="15"/>
  <c r="S8" i="17"/>
  <c r="O13" i="18"/>
  <c r="S11" i="15"/>
  <c r="N13" i="18"/>
  <c r="O375" i="16"/>
  <c r="S319" i="16"/>
  <c r="S46" i="16"/>
  <c r="S207" i="16"/>
  <c r="T376" i="16"/>
  <c r="S191" i="16"/>
  <c r="T201" i="16"/>
  <c r="N369" i="16"/>
  <c r="T356" i="16"/>
  <c r="O295" i="16"/>
  <c r="O159" i="16"/>
  <c r="N118" i="16"/>
  <c r="N114" i="15"/>
  <c r="N5" i="18"/>
  <c r="O121" i="15"/>
  <c r="T87" i="16"/>
  <c r="O240" i="16"/>
  <c r="O351" i="16"/>
  <c r="T133" i="16"/>
  <c r="T268" i="16"/>
  <c r="T261" i="16"/>
  <c r="T342" i="16"/>
  <c r="G13" i="18"/>
  <c r="S70" i="16"/>
  <c r="O282" i="16"/>
  <c r="O47" i="17"/>
  <c r="T115" i="15"/>
  <c r="AG12" i="14"/>
  <c r="T96" i="15"/>
  <c r="N59" i="16"/>
  <c r="O100" i="15"/>
  <c r="N92" i="16"/>
  <c r="O167" i="16"/>
  <c r="S186" i="16"/>
  <c r="O3" i="16"/>
  <c r="N154" i="16"/>
  <c r="N148" i="16"/>
  <c r="N63" i="18"/>
  <c r="S305" i="16"/>
  <c r="N264" i="16"/>
  <c r="T155" i="16"/>
  <c r="O134" i="16"/>
  <c r="O336" i="16"/>
  <c r="T288" i="16"/>
  <c r="N358" i="16"/>
  <c r="N103" i="16"/>
  <c r="N68" i="16"/>
  <c r="N254" i="16"/>
  <c r="T47" i="16"/>
  <c r="S340" i="16"/>
  <c r="O261" i="16"/>
  <c r="T58" i="18"/>
  <c r="N170" i="16"/>
  <c r="S387" i="16"/>
  <c r="S148" i="16"/>
  <c r="N110" i="15"/>
  <c r="O211" i="16"/>
  <c r="S196" i="16"/>
  <c r="N192" i="16"/>
  <c r="S60" i="18"/>
  <c r="O138" i="16"/>
  <c r="N267" i="16"/>
  <c r="O69" i="16"/>
  <c r="O59" i="18"/>
  <c r="N328" i="16"/>
  <c r="AI16" i="17"/>
  <c r="O191" i="16"/>
  <c r="N161" i="16"/>
  <c r="N215" i="16"/>
  <c r="J19" i="16"/>
  <c r="O74" i="16"/>
  <c r="S346" i="16"/>
  <c r="N344" i="16"/>
  <c r="N3" i="17"/>
  <c r="N21" i="17"/>
  <c r="N105" i="15"/>
  <c r="N108" i="15"/>
  <c r="S64" i="18"/>
  <c r="T380" i="16"/>
  <c r="O374" i="16"/>
  <c r="O279" i="16"/>
  <c r="O72" i="15"/>
  <c r="S14" i="18"/>
  <c r="J12" i="16"/>
  <c r="O66" i="15"/>
  <c r="N74" i="15"/>
  <c r="O59" i="15"/>
  <c r="N10" i="15"/>
  <c r="O13" i="15"/>
  <c r="S69" i="15"/>
  <c r="N12" i="15"/>
  <c r="S66" i="15"/>
  <c r="T16" i="15"/>
  <c r="S86" i="15"/>
  <c r="N174" i="16"/>
  <c r="O198" i="16"/>
  <c r="S297" i="16"/>
  <c r="T108" i="16"/>
  <c r="N296" i="16"/>
  <c r="T103" i="16"/>
  <c r="T111" i="15"/>
  <c r="O194" i="16"/>
  <c r="O112" i="16"/>
  <c r="O213" i="16"/>
  <c r="O354" i="16"/>
  <c r="T88" i="16"/>
  <c r="T210" i="16"/>
  <c r="O64" i="18"/>
  <c r="T371" i="16"/>
  <c r="S66" i="18"/>
  <c r="O131" i="16"/>
  <c r="S212" i="16"/>
  <c r="S312" i="16"/>
  <c r="J15" i="16"/>
  <c r="T240" i="16"/>
  <c r="N46" i="16"/>
  <c r="O177" i="16"/>
  <c r="T98" i="15"/>
  <c r="O328" i="16"/>
  <c r="T69" i="18"/>
  <c r="S344" i="16"/>
  <c r="T3" i="16"/>
  <c r="T295" i="16"/>
  <c r="AI22" i="17"/>
  <c r="O87" i="16"/>
  <c r="S365" i="16"/>
  <c r="S209" i="16"/>
  <c r="T46" i="16"/>
  <c r="S115" i="15"/>
  <c r="N315" i="16"/>
  <c r="S313" i="16"/>
  <c r="S10" i="15"/>
  <c r="T4" i="16"/>
  <c r="S74" i="15"/>
  <c r="O4" i="15"/>
  <c r="O19" i="15"/>
  <c r="O17" i="15"/>
  <c r="T71" i="15"/>
  <c r="S6" i="16"/>
  <c r="O74" i="15"/>
  <c r="O86" i="15"/>
  <c r="N56" i="15"/>
  <c r="T188" i="16"/>
  <c r="T217" i="16"/>
  <c r="S298" i="16"/>
  <c r="T152" i="16"/>
  <c r="N349" i="16"/>
  <c r="T170" i="16"/>
  <c r="O93" i="16"/>
  <c r="N386" i="16"/>
  <c r="N142" i="16"/>
  <c r="T65" i="16"/>
  <c r="N243" i="16"/>
  <c r="O117" i="16"/>
  <c r="S114" i="16"/>
  <c r="O51" i="16"/>
  <c r="T106" i="16"/>
  <c r="O373" i="16"/>
  <c r="N256" i="16"/>
  <c r="O127" i="16"/>
  <c r="T150" i="16"/>
  <c r="O227" i="16"/>
  <c r="S96" i="15"/>
  <c r="N71" i="16"/>
  <c r="AI18" i="17"/>
  <c r="S229" i="16"/>
  <c r="T76" i="16"/>
  <c r="N354" i="16"/>
  <c r="N176" i="16"/>
  <c r="S68" i="16"/>
  <c r="S205" i="16"/>
  <c r="S118" i="16"/>
  <c r="S58" i="18"/>
  <c r="N6" i="17"/>
  <c r="O16" i="15"/>
  <c r="S17" i="18"/>
  <c r="N17" i="15"/>
  <c r="N86" i="15"/>
  <c r="S17" i="15"/>
  <c r="S4" i="15"/>
  <c r="O6" i="16"/>
  <c r="S86" i="16"/>
  <c r="N381" i="16"/>
  <c r="S100" i="16"/>
  <c r="S250" i="16"/>
  <c r="N119" i="15"/>
  <c r="T104" i="16"/>
  <c r="S69" i="16"/>
  <c r="T89" i="16"/>
  <c r="S332" i="16"/>
  <c r="T306" i="16"/>
  <c r="T113" i="15"/>
  <c r="T66" i="16"/>
  <c r="T224" i="16"/>
  <c r="O125" i="16"/>
  <c r="N316" i="16"/>
  <c r="O376" i="16"/>
  <c r="O114" i="15"/>
  <c r="S173" i="16"/>
  <c r="S264" i="16"/>
  <c r="N82" i="16"/>
  <c r="T145" i="16"/>
  <c r="S31" i="16"/>
  <c r="O184" i="16"/>
  <c r="S356" i="16"/>
  <c r="S143" i="16"/>
  <c r="O290" i="16"/>
  <c r="N233" i="16"/>
  <c r="N212" i="16"/>
  <c r="J29" i="16"/>
  <c r="T20" i="15"/>
  <c r="N14" i="15"/>
  <c r="N61" i="15"/>
  <c r="N66" i="15"/>
  <c r="T78" i="15"/>
  <c r="T168" i="16"/>
  <c r="N77" i="16"/>
  <c r="N311" i="16"/>
  <c r="O49" i="17"/>
  <c r="O318" i="16"/>
  <c r="T190" i="16"/>
  <c r="S109" i="16"/>
  <c r="O59" i="16"/>
  <c r="O111" i="16"/>
  <c r="AI19" i="17"/>
  <c r="O120" i="16"/>
  <c r="S194" i="16"/>
  <c r="N100" i="15"/>
  <c r="S240" i="16"/>
  <c r="T140" i="16"/>
  <c r="S369" i="16"/>
  <c r="N96" i="15"/>
  <c r="T213" i="16"/>
  <c r="T218" i="16"/>
  <c r="O56" i="16"/>
  <c r="N59" i="18"/>
  <c r="O67" i="16"/>
  <c r="S326" i="16"/>
  <c r="T173" i="16"/>
  <c r="O43" i="18"/>
  <c r="S63" i="15"/>
  <c r="S76" i="15"/>
  <c r="T66" i="15"/>
  <c r="S20" i="15"/>
  <c r="O67" i="15"/>
  <c r="T267" i="16"/>
  <c r="S278" i="16"/>
  <c r="T335" i="16"/>
  <c r="T370" i="16"/>
  <c r="O16" i="18"/>
  <c r="T3" i="18"/>
  <c r="J12" i="18"/>
  <c r="J7" i="16"/>
  <c r="T87" i="15"/>
  <c r="O65" i="16"/>
  <c r="O339" i="16"/>
  <c r="S56" i="15"/>
  <c r="T76" i="15"/>
  <c r="S97" i="16"/>
  <c r="O168" i="16"/>
  <c r="N169" i="16"/>
  <c r="S337" i="16"/>
  <c r="O273" i="16"/>
  <c r="S65" i="18"/>
  <c r="O60" i="18"/>
  <c r="T143" i="16"/>
  <c r="T236" i="16"/>
  <c r="N68" i="15"/>
  <c r="N16" i="15"/>
  <c r="N325" i="16"/>
  <c r="N380" i="16"/>
  <c r="N105" i="16"/>
  <c r="T195" i="16"/>
  <c r="S294" i="16"/>
  <c r="J31" i="16"/>
  <c r="S165" i="16"/>
  <c r="T111" i="16"/>
  <c r="T184" i="16"/>
  <c r="S16" i="15"/>
  <c r="S18" i="15"/>
  <c r="N85" i="16"/>
  <c r="N78" i="16"/>
  <c r="S247" i="16"/>
  <c r="S272" i="16"/>
  <c r="O331" i="16"/>
  <c r="O31" i="16"/>
  <c r="O256" i="16"/>
  <c r="N44" i="16"/>
  <c r="N41" i="18"/>
  <c r="N44" i="15"/>
  <c r="N15" i="15"/>
  <c r="AI16" i="16"/>
  <c r="H4" i="14"/>
  <c r="O199" i="16"/>
  <c r="T309" i="16"/>
  <c r="N56" i="16"/>
  <c r="O283" i="16"/>
  <c r="N31" i="16"/>
  <c r="O116" i="16"/>
  <c r="O174" i="16"/>
  <c r="N4" i="15"/>
  <c r="S47" i="15"/>
  <c r="S135" i="16"/>
  <c r="T192" i="16"/>
  <c r="N149" i="16"/>
  <c r="T317" i="16"/>
  <c r="O98" i="15"/>
  <c r="O77" i="18"/>
  <c r="O130" i="16"/>
  <c r="O309" i="16"/>
  <c r="O14" i="18"/>
  <c r="O4" i="16"/>
  <c r="T12" i="15"/>
  <c r="S351" i="16"/>
  <c r="T48" i="17"/>
  <c r="N113" i="16"/>
  <c r="T273" i="16"/>
  <c r="T122" i="16"/>
  <c r="S121" i="16"/>
  <c r="N57" i="16"/>
  <c r="T193" i="16"/>
  <c r="T45" i="15"/>
  <c r="T83" i="15"/>
  <c r="S46" i="15"/>
  <c r="T308" i="16"/>
  <c r="T175" i="16"/>
  <c r="N209" i="16"/>
  <c r="S368" i="16"/>
  <c r="T334" i="16"/>
  <c r="N345" i="16"/>
  <c r="S231" i="16"/>
  <c r="T332" i="16"/>
  <c r="T67" i="15"/>
  <c r="S64" i="15"/>
  <c r="S117" i="16"/>
  <c r="N373" i="16"/>
  <c r="S183" i="16"/>
  <c r="S73" i="16"/>
  <c r="S98" i="15"/>
  <c r="T379" i="16"/>
  <c r="AG14" i="14"/>
  <c r="O293" i="16"/>
  <c r="N69" i="15"/>
  <c r="O58" i="15"/>
  <c r="M27" i="16" l="1"/>
  <c r="M29" i="18"/>
  <c r="M15" i="16"/>
  <c r="M14" i="16"/>
  <c r="M19" i="16"/>
  <c r="M17" i="16"/>
  <c r="K3" i="14"/>
  <c r="M22" i="18"/>
  <c r="M26" i="18"/>
  <c r="M23" i="16"/>
  <c r="M29" i="16"/>
  <c r="M27" i="18"/>
  <c r="M18" i="16"/>
  <c r="M13" i="16"/>
  <c r="M16" i="16"/>
  <c r="M24" i="16"/>
  <c r="M26" i="16"/>
  <c r="M21" i="16"/>
  <c r="M28" i="16"/>
  <c r="M20" i="18"/>
  <c r="K4" i="14"/>
  <c r="M25" i="18"/>
  <c r="M28" i="18"/>
  <c r="M30" i="16"/>
  <c r="M21" i="18"/>
  <c r="M24" i="18"/>
  <c r="M19" i="18"/>
  <c r="M22" i="16"/>
  <c r="M25" i="16"/>
  <c r="M23" i="18"/>
  <c r="M20" i="16"/>
  <c r="M30" i="18"/>
  <c r="M10" i="16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N27" i="16"/>
  <c r="T26" i="16"/>
  <c r="O12" i="18"/>
  <c r="S9" i="18"/>
  <c r="S23" i="16"/>
  <c r="S24" i="18"/>
  <c r="T12" i="16"/>
  <c r="T15" i="16"/>
  <c r="O28" i="16"/>
  <c r="S9" i="16"/>
  <c r="S14" i="16"/>
  <c r="S7" i="17"/>
  <c r="T19" i="16"/>
  <c r="S13" i="16"/>
  <c r="T8" i="15"/>
  <c r="T9" i="15"/>
  <c r="O22" i="16"/>
  <c r="O18" i="16"/>
  <c r="T4" i="17"/>
  <c r="N18" i="18"/>
  <c r="N8" i="15"/>
  <c r="T30" i="16"/>
  <c r="N17" i="16"/>
  <c r="N28" i="18"/>
  <c r="O7" i="16"/>
  <c r="S12" i="16"/>
  <c r="O27" i="16"/>
  <c r="O26" i="16"/>
  <c r="T5" i="15"/>
  <c r="S5" i="15"/>
  <c r="T23" i="16"/>
  <c r="T24" i="18"/>
  <c r="O7" i="18"/>
  <c r="S29" i="16"/>
  <c r="T19" i="18"/>
  <c r="O12" i="16"/>
  <c r="O14" i="16"/>
  <c r="O5" i="15"/>
  <c r="N13" i="16"/>
  <c r="O8" i="15"/>
  <c r="O27" i="18"/>
  <c r="N12" i="18"/>
  <c r="T25" i="16"/>
  <c r="T10" i="18"/>
  <c r="T18" i="18"/>
  <c r="O9" i="18"/>
  <c r="N30" i="16"/>
  <c r="T17" i="16"/>
  <c r="S28" i="18"/>
  <c r="T8" i="16"/>
  <c r="T22" i="18"/>
  <c r="S27" i="16"/>
  <c r="N26" i="16"/>
  <c r="T8" i="18"/>
  <c r="O29" i="18"/>
  <c r="N21" i="16"/>
  <c r="T7" i="15"/>
  <c r="O29" i="16"/>
  <c r="N19" i="18"/>
  <c r="S4" i="17"/>
  <c r="T9" i="16"/>
  <c r="O13" i="16"/>
  <c r="T27" i="18"/>
  <c r="S25" i="16"/>
  <c r="S25" i="18"/>
  <c r="N9" i="15"/>
  <c r="S16" i="16"/>
  <c r="S11" i="16"/>
  <c r="S26" i="18"/>
  <c r="O8" i="16"/>
  <c r="S29" i="18"/>
  <c r="N7" i="18"/>
  <c r="T29" i="16"/>
  <c r="N12" i="16"/>
  <c r="W3" i="16" a="1"/>
  <c r="N7" i="17"/>
  <c r="T25" i="18"/>
  <c r="N10" i="18"/>
  <c r="O16" i="16"/>
  <c r="N8" i="16"/>
  <c r="O26" i="18"/>
  <c r="S21" i="18"/>
  <c r="T29" i="18"/>
  <c r="N11" i="16"/>
  <c r="N29" i="16"/>
  <c r="T11" i="18"/>
  <c r="O6" i="15"/>
  <c r="O23" i="18"/>
  <c r="N27" i="18"/>
  <c r="O25" i="16"/>
  <c r="S24" i="16"/>
  <c r="N8" i="18"/>
  <c r="T16" i="16"/>
  <c r="O10" i="18"/>
  <c r="S10" i="18"/>
  <c r="O21" i="16"/>
  <c r="O15" i="16"/>
  <c r="N7" i="15"/>
  <c r="N9" i="18"/>
  <c r="S23" i="18"/>
  <c r="T22" i="16"/>
  <c r="T15" i="18"/>
  <c r="N24" i="16"/>
  <c r="S8" i="15"/>
  <c r="S10" i="16"/>
  <c r="T26" i="18"/>
  <c r="O7" i="17"/>
  <c r="O24" i="18"/>
  <c r="T28" i="16"/>
  <c r="N15" i="18"/>
  <c r="T12" i="18"/>
  <c r="S11" i="18"/>
  <c r="T18" i="16"/>
  <c r="N7" i="16"/>
  <c r="N5" i="15"/>
  <c r="T27" i="16"/>
  <c r="T9" i="18"/>
  <c r="N24" i="18"/>
  <c r="N28" i="16"/>
  <c r="S8" i="16"/>
  <c r="S12" i="18"/>
  <c r="N18" i="16"/>
  <c r="T6" i="15"/>
  <c r="O17" i="16"/>
  <c r="S7" i="18"/>
  <c r="S19" i="16"/>
  <c r="N4" i="17"/>
  <c r="T14" i="16"/>
  <c r="T7" i="17"/>
  <c r="T30" i="18"/>
  <c r="T3" i="15"/>
  <c r="T24" i="16"/>
  <c r="S30" i="16"/>
  <c r="O20" i="16"/>
  <c r="S22" i="18"/>
  <c r="T21" i="18"/>
  <c r="S21" i="16"/>
  <c r="S18" i="18"/>
  <c r="O19" i="18"/>
  <c r="O20" i="18"/>
  <c r="T11" i="16"/>
  <c r="T23" i="18"/>
  <c r="N30" i="18"/>
  <c r="S27" i="18"/>
  <c r="N25" i="16"/>
  <c r="O24" i="16"/>
  <c r="S3" i="15"/>
  <c r="S20" i="16"/>
  <c r="O22" i="18"/>
  <c r="O18" i="18"/>
  <c r="T21" i="16"/>
  <c r="S7" i="16"/>
  <c r="S19" i="18"/>
  <c r="N20" i="18"/>
  <c r="S8" i="18"/>
  <c r="O30" i="18"/>
  <c r="N11" i="18"/>
  <c r="N25" i="18"/>
  <c r="S7" i="15"/>
  <c r="T20" i="16"/>
  <c r="N22" i="18"/>
  <c r="N26" i="18"/>
  <c r="N21" i="18"/>
  <c r="N29" i="18"/>
  <c r="O11" i="16"/>
  <c r="S28" i="16"/>
  <c r="S20" i="18"/>
  <c r="N9" i="16"/>
  <c r="S30" i="18"/>
  <c r="S18" i="16"/>
  <c r="O25" i="18"/>
  <c r="T7" i="18"/>
  <c r="N16" i="16"/>
  <c r="S9" i="15"/>
  <c r="O21" i="18"/>
  <c r="N23" i="16"/>
  <c r="O15" i="18"/>
  <c r="N10" i="16"/>
  <c r="T20" i="18"/>
  <c r="N23" i="18"/>
  <c r="N6" i="15"/>
  <c r="S17" i="16"/>
  <c r="O4" i="17"/>
  <c r="S26" i="16"/>
  <c r="O23" i="16"/>
  <c r="N15" i="16"/>
  <c r="N14" i="16"/>
  <c r="T13" i="16"/>
  <c r="S22" i="16"/>
  <c r="O11" i="18"/>
  <c r="O28" i="18"/>
  <c r="O3" i="15"/>
  <c r="N3" i="15"/>
  <c r="N20" i="16"/>
  <c r="S15" i="16"/>
  <c r="O19" i="16"/>
  <c r="N22" i="16"/>
  <c r="O9" i="16"/>
  <c r="O10" i="16"/>
  <c r="T28" i="18"/>
  <c r="O9" i="15"/>
  <c r="T10" i="16"/>
  <c r="T7" i="16"/>
  <c r="S15" i="18"/>
  <c r="N19" i="16"/>
  <c r="O7" i="15"/>
  <c r="O8" i="18"/>
  <c r="O30" i="16"/>
  <c r="S6" i="15"/>
  <c r="W10" i="16" l="1"/>
  <c r="W74" i="16"/>
  <c r="W138" i="16"/>
  <c r="W202" i="16"/>
  <c r="W266" i="16"/>
  <c r="W330" i="16"/>
  <c r="W3" i="16"/>
  <c r="W67" i="16"/>
  <c r="W131" i="16"/>
  <c r="W195" i="16"/>
  <c r="W259" i="16"/>
  <c r="W323" i="16"/>
  <c r="W387" i="16"/>
  <c r="W60" i="16"/>
  <c r="W124" i="16"/>
  <c r="W188" i="16"/>
  <c r="W252" i="16"/>
  <c r="W41" i="16"/>
  <c r="W144" i="16"/>
  <c r="W247" i="16"/>
  <c r="W340" i="16"/>
  <c r="W344" i="16"/>
  <c r="W81" i="16"/>
  <c r="W184" i="16"/>
  <c r="W287" i="16"/>
  <c r="W373" i="16"/>
  <c r="W96" i="16"/>
  <c r="W199" i="16"/>
  <c r="W300" i="16"/>
  <c r="W384" i="16"/>
  <c r="W97" i="16"/>
  <c r="W200" i="16"/>
  <c r="W301" i="16"/>
  <c r="W9" i="16"/>
  <c r="W126" i="16"/>
  <c r="W229" i="16"/>
  <c r="W324" i="16"/>
  <c r="W49" i="16"/>
  <c r="W152" i="16"/>
  <c r="W255" i="16"/>
  <c r="W345" i="16"/>
  <c r="W78" i="16"/>
  <c r="W181" i="16"/>
  <c r="W316" i="16"/>
  <c r="W29" i="16"/>
  <c r="W232" i="16"/>
  <c r="W336" i="16"/>
  <c r="W79" i="16"/>
  <c r="W305" i="16"/>
  <c r="W90" i="16"/>
  <c r="W218" i="16"/>
  <c r="W19" i="16"/>
  <c r="W147" i="16"/>
  <c r="W211" i="16"/>
  <c r="W12" i="16"/>
  <c r="W140" i="16"/>
  <c r="W268" i="16"/>
  <c r="W169" i="16"/>
  <c r="W272" i="16"/>
  <c r="W109" i="16"/>
  <c r="W309" i="16"/>
  <c r="W121" i="16"/>
  <c r="W320" i="16"/>
  <c r="W125" i="16"/>
  <c r="W225" i="16"/>
  <c r="W48" i="16"/>
  <c r="W254" i="16"/>
  <c r="W77" i="16"/>
  <c r="W280" i="16"/>
  <c r="W103" i="16"/>
  <c r="W25" i="16"/>
  <c r="W327" i="16"/>
  <c r="W256" i="16"/>
  <c r="W34" i="16"/>
  <c r="W162" i="16"/>
  <c r="W226" i="16"/>
  <c r="W354" i="16"/>
  <c r="W91" i="16"/>
  <c r="W219" i="16"/>
  <c r="W347" i="16"/>
  <c r="W84" i="16"/>
  <c r="W276" i="16"/>
  <c r="W80" i="16"/>
  <c r="W286" i="16"/>
  <c r="W17" i="16"/>
  <c r="W18" i="16"/>
  <c r="W82" i="16"/>
  <c r="W146" i="16"/>
  <c r="W210" i="16"/>
  <c r="W274" i="16"/>
  <c r="W338" i="16"/>
  <c r="W11" i="16"/>
  <c r="W75" i="16"/>
  <c r="W139" i="16"/>
  <c r="W203" i="16"/>
  <c r="W267" i="16"/>
  <c r="W331" i="16"/>
  <c r="W4" i="16"/>
  <c r="W68" i="16"/>
  <c r="W132" i="16"/>
  <c r="W196" i="16"/>
  <c r="W260" i="16"/>
  <c r="W55" i="16"/>
  <c r="W158" i="16"/>
  <c r="W261" i="16"/>
  <c r="W350" i="16"/>
  <c r="W24" i="16"/>
  <c r="W95" i="16"/>
  <c r="W198" i="16"/>
  <c r="W297" i="16"/>
  <c r="W383" i="16"/>
  <c r="W110" i="16"/>
  <c r="W213" i="16"/>
  <c r="W310" i="16"/>
  <c r="W8" i="16"/>
  <c r="W111" i="16"/>
  <c r="W214" i="16"/>
  <c r="W311" i="16"/>
  <c r="W37" i="16"/>
  <c r="W137" i="16"/>
  <c r="W240" i="16"/>
  <c r="W334" i="16"/>
  <c r="W63" i="16"/>
  <c r="W166" i="16"/>
  <c r="W269" i="16"/>
  <c r="W357" i="16"/>
  <c r="W89" i="16"/>
  <c r="W192" i="16"/>
  <c r="W358" i="16"/>
  <c r="W129" i="16"/>
  <c r="W285" i="16"/>
  <c r="W380" i="16"/>
  <c r="W182" i="16"/>
  <c r="W349" i="16"/>
  <c r="W26" i="16"/>
  <c r="W154" i="16"/>
  <c r="W282" i="16"/>
  <c r="W346" i="16"/>
  <c r="W83" i="16"/>
  <c r="W275" i="16"/>
  <c r="W339" i="16"/>
  <c r="W76" i="16"/>
  <c r="W204" i="16"/>
  <c r="W69" i="16"/>
  <c r="W360" i="16"/>
  <c r="W6" i="16"/>
  <c r="W209" i="16"/>
  <c r="W7" i="16"/>
  <c r="W224" i="16"/>
  <c r="W22" i="16"/>
  <c r="W321" i="16"/>
  <c r="W151" i="16"/>
  <c r="W356" i="16"/>
  <c r="W177" i="16"/>
  <c r="W367" i="16"/>
  <c r="W206" i="16"/>
  <c r="W231" i="16"/>
  <c r="W65" i="16"/>
  <c r="W98" i="16"/>
  <c r="W290" i="16"/>
  <c r="W27" i="16"/>
  <c r="W155" i="16"/>
  <c r="W283" i="16"/>
  <c r="W20" i="16"/>
  <c r="W148" i="16"/>
  <c r="W212" i="16"/>
  <c r="W183" i="16"/>
  <c r="W372" i="16"/>
  <c r="W120" i="16"/>
  <c r="W42" i="16"/>
  <c r="W170" i="16"/>
  <c r="W298" i="16"/>
  <c r="W35" i="16"/>
  <c r="W163" i="16"/>
  <c r="W291" i="16"/>
  <c r="W28" i="16"/>
  <c r="W156" i="16"/>
  <c r="W284" i="16"/>
  <c r="W197" i="16"/>
  <c r="W382" i="16"/>
  <c r="W134" i="16"/>
  <c r="W273" i="16"/>
  <c r="W57" i="16"/>
  <c r="W238" i="16"/>
  <c r="W364" i="16"/>
  <c r="W150" i="16"/>
  <c r="W289" i="16"/>
  <c r="W87" i="16"/>
  <c r="W265" i="16"/>
  <c r="W13" i="16"/>
  <c r="W205" i="16"/>
  <c r="W335" i="16"/>
  <c r="W142" i="16"/>
  <c r="W118" i="16"/>
  <c r="W40" i="16"/>
  <c r="W246" i="16"/>
  <c r="W257" i="16"/>
  <c r="W194" i="16"/>
  <c r="W322" i="16"/>
  <c r="W59" i="16"/>
  <c r="W315" i="16"/>
  <c r="W52" i="16"/>
  <c r="W180" i="16"/>
  <c r="W30" i="16"/>
  <c r="W233" i="16"/>
  <c r="W23" i="16"/>
  <c r="W173" i="16"/>
  <c r="W341" i="16"/>
  <c r="W135" i="16"/>
  <c r="W277" i="16"/>
  <c r="W47" i="16"/>
  <c r="W189" i="16"/>
  <c r="W353" i="16"/>
  <c r="W165" i="16"/>
  <c r="W302" i="16"/>
  <c r="W102" i="16"/>
  <c r="W39" i="16"/>
  <c r="W317" i="16"/>
  <c r="W54" i="16"/>
  <c r="W381" i="16"/>
  <c r="W53" i="16"/>
  <c r="W250" i="16"/>
  <c r="W108" i="16"/>
  <c r="W119" i="16"/>
  <c r="W56" i="16"/>
  <c r="W32" i="16"/>
  <c r="W342" i="16"/>
  <c r="W264" i="16"/>
  <c r="W201" i="16"/>
  <c r="W376" i="16"/>
  <c r="W141" i="16"/>
  <c r="W117" i="16"/>
  <c r="W326" i="16"/>
  <c r="W93" i="16"/>
  <c r="W258" i="16"/>
  <c r="W123" i="16"/>
  <c r="W251" i="16"/>
  <c r="W379" i="16"/>
  <c r="W116" i="16"/>
  <c r="W133" i="16"/>
  <c r="W328" i="16"/>
  <c r="W46" i="16"/>
  <c r="W352" i="16"/>
  <c r="W73" i="16"/>
  <c r="W191" i="16"/>
  <c r="W368" i="16"/>
  <c r="W50" i="16"/>
  <c r="W178" i="16"/>
  <c r="W306" i="16"/>
  <c r="W43" i="16"/>
  <c r="W171" i="16"/>
  <c r="W299" i="16"/>
  <c r="W36" i="16"/>
  <c r="W164" i="16"/>
  <c r="W5" i="16"/>
  <c r="W208" i="16"/>
  <c r="W21" i="16"/>
  <c r="W145" i="16"/>
  <c r="W319" i="16"/>
  <c r="W71" i="16"/>
  <c r="W249" i="16"/>
  <c r="W374" i="16"/>
  <c r="W161" i="16"/>
  <c r="W333" i="16"/>
  <c r="W101" i="16"/>
  <c r="W279" i="16"/>
  <c r="W38" i="16"/>
  <c r="W216" i="16"/>
  <c r="W377" i="16"/>
  <c r="W153" i="16"/>
  <c r="W221" i="16"/>
  <c r="W143" i="16"/>
  <c r="W295" i="16"/>
  <c r="W66" i="16"/>
  <c r="W217" i="16"/>
  <c r="W378" i="16"/>
  <c r="W325" i="16"/>
  <c r="W58" i="16"/>
  <c r="W186" i="16"/>
  <c r="W314" i="16"/>
  <c r="W51" i="16"/>
  <c r="W179" i="16"/>
  <c r="W307" i="16"/>
  <c r="W44" i="16"/>
  <c r="W172" i="16"/>
  <c r="W16" i="16"/>
  <c r="W222" i="16"/>
  <c r="W365" i="16"/>
  <c r="W159" i="16"/>
  <c r="W329" i="16"/>
  <c r="W85" i="16"/>
  <c r="W263" i="16"/>
  <c r="W33" i="16"/>
  <c r="W175" i="16"/>
  <c r="W343" i="16"/>
  <c r="W112" i="16"/>
  <c r="W292" i="16"/>
  <c r="W88" i="16"/>
  <c r="W230" i="16"/>
  <c r="W14" i="16"/>
  <c r="W167" i="16"/>
  <c r="W271" i="16"/>
  <c r="W369" i="16"/>
  <c r="W337" i="16"/>
  <c r="W187" i="16"/>
  <c r="W241" i="16"/>
  <c r="W106" i="16"/>
  <c r="W234" i="16"/>
  <c r="W362" i="16"/>
  <c r="W99" i="16"/>
  <c r="W227" i="16"/>
  <c r="W355" i="16"/>
  <c r="W92" i="16"/>
  <c r="W220" i="16"/>
  <c r="W94" i="16"/>
  <c r="W296" i="16"/>
  <c r="W31" i="16"/>
  <c r="W223" i="16"/>
  <c r="W351" i="16"/>
  <c r="W149" i="16"/>
  <c r="W288" i="16"/>
  <c r="W61" i="16"/>
  <c r="W239" i="16"/>
  <c r="W375" i="16"/>
  <c r="W176" i="16"/>
  <c r="W312" i="16"/>
  <c r="W113" i="16"/>
  <c r="W293" i="16"/>
  <c r="W15" i="16"/>
  <c r="W359" i="16"/>
  <c r="W157" i="16"/>
  <c r="W304" i="16"/>
  <c r="W122" i="16"/>
  <c r="W115" i="16"/>
  <c r="W243" i="16"/>
  <c r="W371" i="16"/>
  <c r="W236" i="16"/>
  <c r="W318" i="16"/>
  <c r="W248" i="16"/>
  <c r="W174" i="16"/>
  <c r="W86" i="16"/>
  <c r="W62" i="16"/>
  <c r="W313" i="16"/>
  <c r="W207" i="16"/>
  <c r="W294" i="16"/>
  <c r="W386" i="16"/>
  <c r="W70" i="16"/>
  <c r="W278" i="16"/>
  <c r="W388" i="16"/>
  <c r="W270" i="16"/>
  <c r="W193" i="16"/>
  <c r="W114" i="16"/>
  <c r="W242" i="16"/>
  <c r="W370" i="16"/>
  <c r="W107" i="16"/>
  <c r="W235" i="16"/>
  <c r="W363" i="16"/>
  <c r="W100" i="16"/>
  <c r="W228" i="16"/>
  <c r="W105" i="16"/>
  <c r="W308" i="16"/>
  <c r="W45" i="16"/>
  <c r="W237" i="16"/>
  <c r="W361" i="16"/>
  <c r="W160" i="16"/>
  <c r="W332" i="16"/>
  <c r="W72" i="16"/>
  <c r="W253" i="16"/>
  <c r="W385" i="16"/>
  <c r="W190" i="16"/>
  <c r="W366" i="16"/>
  <c r="W127" i="16"/>
  <c r="W303" i="16"/>
  <c r="W64" i="16"/>
  <c r="W104" i="16"/>
  <c r="W281" i="16"/>
  <c r="W245" i="16"/>
  <c r="W348" i="16"/>
  <c r="W130" i="16"/>
  <c r="W244" i="16"/>
  <c r="W262" i="16"/>
  <c r="W185" i="16"/>
  <c r="W136" i="16"/>
  <c r="W215" i="16"/>
  <c r="W128" i="16"/>
  <c r="W168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M81" i="15" l="1"/>
  <c r="K17" i="14" l="1"/>
  <c r="C53" i="1" l="1"/>
  <c r="H23" i="1"/>
  <c r="C23" i="1"/>
  <c r="C38" i="1"/>
  <c r="H38" i="1"/>
  <c r="AA202" i="16"/>
  <c r="X118" i="16"/>
  <c r="X376" i="16"/>
  <c r="Y66" i="16"/>
  <c r="Y344" i="16"/>
  <c r="Y68" i="16"/>
  <c r="X277" i="16"/>
  <c r="Z350" i="16"/>
  <c r="Y145" i="16"/>
  <c r="Z310" i="16"/>
  <c r="O41" i="17"/>
  <c r="AB174" i="16"/>
  <c r="O36" i="18"/>
  <c r="X180" i="16"/>
  <c r="X8" i="16"/>
  <c r="Y73" i="16"/>
  <c r="O73" i="18"/>
  <c r="N60" i="16"/>
  <c r="N57" i="15"/>
  <c r="X172" i="16"/>
  <c r="AB149" i="16"/>
  <c r="X69" i="16"/>
  <c r="Y360" i="16"/>
  <c r="AB73" i="16"/>
  <c r="AA20" i="16"/>
  <c r="X205" i="16"/>
  <c r="Z326" i="16"/>
  <c r="Y202" i="16"/>
  <c r="AA72" i="16"/>
  <c r="X271" i="16"/>
  <c r="AA152" i="16"/>
  <c r="AA189" i="16"/>
  <c r="T36" i="16"/>
  <c r="AA47" i="16"/>
  <c r="AA178" i="16"/>
  <c r="AA249" i="16"/>
  <c r="Z259" i="16"/>
  <c r="AA310" i="16"/>
  <c r="X373" i="16"/>
  <c r="Z124" i="16"/>
  <c r="AA68" i="16"/>
  <c r="AA371" i="16"/>
  <c r="AB359" i="16"/>
  <c r="Q30" i="14"/>
  <c r="S55" i="16"/>
  <c r="Z377" i="16"/>
  <c r="S49" i="15"/>
  <c r="AA384" i="16"/>
  <c r="X6" i="16"/>
  <c r="Z158" i="16"/>
  <c r="AA119" i="16"/>
  <c r="Y365" i="16"/>
  <c r="Y290" i="16"/>
  <c r="AA58" i="16"/>
  <c r="Z96" i="16"/>
  <c r="X298" i="16"/>
  <c r="X30" i="16"/>
  <c r="X242" i="16"/>
  <c r="Z75" i="16"/>
  <c r="AB280" i="16"/>
  <c r="AB379" i="16"/>
  <c r="X103" i="16"/>
  <c r="Z153" i="16"/>
  <c r="T63" i="16"/>
  <c r="Y60" i="16"/>
  <c r="Z344" i="16"/>
  <c r="T38" i="17"/>
  <c r="Y144" i="16"/>
  <c r="Y48" i="16"/>
  <c r="AA379" i="16"/>
  <c r="Z307" i="16"/>
  <c r="AA7" i="16"/>
  <c r="X24" i="16"/>
  <c r="T36" i="17"/>
  <c r="T36" i="18"/>
  <c r="AB160" i="16"/>
  <c r="Y226" i="16"/>
  <c r="AB88" i="16"/>
  <c r="X133" i="16"/>
  <c r="X78" i="16"/>
  <c r="X147" i="16"/>
  <c r="O53" i="17"/>
  <c r="AB49" i="16"/>
  <c r="O56" i="18"/>
  <c r="S56" i="18"/>
  <c r="X55" i="16"/>
  <c r="O76" i="18"/>
  <c r="N54" i="15"/>
  <c r="AB291" i="16"/>
  <c r="Z73" i="16"/>
  <c r="X45" i="16"/>
  <c r="Z48" i="16"/>
  <c r="Z83" i="16"/>
  <c r="X326" i="16"/>
  <c r="AB232" i="16"/>
  <c r="AA232" i="16"/>
  <c r="AA319" i="16"/>
  <c r="Z299" i="16"/>
  <c r="O33" i="16"/>
  <c r="X313" i="16"/>
  <c r="H50" i="14"/>
  <c r="X163" i="16"/>
  <c r="X148" i="16"/>
  <c r="Z117" i="16"/>
  <c r="Y95" i="16"/>
  <c r="AA108" i="16"/>
  <c r="T35" i="17"/>
  <c r="X274" i="16"/>
  <c r="X314" i="16"/>
  <c r="AA151" i="16"/>
  <c r="AB14" i="16"/>
  <c r="Y155" i="16"/>
  <c r="X204" i="16"/>
  <c r="AA240" i="16"/>
  <c r="AB297" i="16"/>
  <c r="AA48" i="16"/>
  <c r="X70" i="16"/>
  <c r="AB258" i="16"/>
  <c r="X29" i="16"/>
  <c r="N58" i="16"/>
  <c r="AB153" i="16"/>
  <c r="Y383" i="16"/>
  <c r="X368" i="16"/>
  <c r="Y119" i="16"/>
  <c r="Y220" i="16"/>
  <c r="X96" i="16"/>
  <c r="AB253" i="16"/>
  <c r="O30" i="17"/>
  <c r="X136" i="16"/>
  <c r="X344" i="16"/>
  <c r="AB364" i="16"/>
  <c r="Z273" i="16"/>
  <c r="X377" i="16"/>
  <c r="Y231" i="16"/>
  <c r="AB183" i="16"/>
  <c r="AA317" i="16"/>
  <c r="X9" i="16"/>
  <c r="Z173" i="16"/>
  <c r="AA135" i="16"/>
  <c r="AA247" i="16"/>
  <c r="Y54" i="16"/>
  <c r="Q34" i="14"/>
  <c r="Y149" i="16"/>
  <c r="R30" i="14"/>
  <c r="H59" i="14"/>
  <c r="X202" i="16"/>
  <c r="X239" i="16"/>
  <c r="AA113" i="16"/>
  <c r="Z143" i="16"/>
  <c r="AA347" i="16"/>
  <c r="X60" i="16"/>
  <c r="X194" i="16"/>
  <c r="N36" i="18"/>
  <c r="AA342" i="16"/>
  <c r="AB158" i="16"/>
  <c r="X35" i="16"/>
  <c r="AB21" i="16"/>
  <c r="AA80" i="16"/>
  <c r="Z340" i="16"/>
  <c r="AB344" i="16"/>
  <c r="AB199" i="16"/>
  <c r="AA241" i="16"/>
  <c r="AB106" i="16"/>
  <c r="N74" i="18"/>
  <c r="Z373" i="16"/>
  <c r="Y30" i="16"/>
  <c r="Y292" i="16"/>
  <c r="N70" i="15"/>
  <c r="Z278" i="16"/>
  <c r="X54" i="16"/>
  <c r="W3" i="17" a="1"/>
  <c r="Y261" i="16"/>
  <c r="Y216" i="16"/>
  <c r="AA50" i="16"/>
  <c r="AA378" i="16"/>
  <c r="Z367" i="16"/>
  <c r="AA73" i="16"/>
  <c r="X311" i="16"/>
  <c r="AA350" i="16"/>
  <c r="AB164" i="16"/>
  <c r="N50" i="16"/>
  <c r="AB351" i="16"/>
  <c r="Y62" i="16"/>
  <c r="H51" i="14"/>
  <c r="Y46" i="16"/>
  <c r="Z383" i="16"/>
  <c r="X44" i="16"/>
  <c r="X253" i="16"/>
  <c r="AA149" i="16"/>
  <c r="AA79" i="16"/>
  <c r="X263" i="16"/>
  <c r="X206" i="16"/>
  <c r="Z261" i="16"/>
  <c r="Y367" i="16"/>
  <c r="AA220" i="16"/>
  <c r="H46" i="14"/>
  <c r="AA353" i="16"/>
  <c r="Y139" i="16"/>
  <c r="AB143" i="16"/>
  <c r="Z33" i="16"/>
  <c r="T11" i="17"/>
  <c r="Z301" i="16"/>
  <c r="H52" i="14"/>
  <c r="AA175" i="16"/>
  <c r="N81" i="15"/>
  <c r="Z277" i="16"/>
  <c r="AB103" i="16"/>
  <c r="X322" i="16"/>
  <c r="O37" i="16"/>
  <c r="Z234" i="16"/>
  <c r="AA314" i="16"/>
  <c r="AA375" i="16"/>
  <c r="AB249" i="16"/>
  <c r="AB330" i="16"/>
  <c r="Z318" i="16"/>
  <c r="Y362" i="16"/>
  <c r="AA88" i="16"/>
  <c r="Z24" i="16"/>
  <c r="AA8" i="16"/>
  <c r="Y57" i="16"/>
  <c r="Y82" i="16"/>
  <c r="X119" i="16"/>
  <c r="AA265" i="16"/>
  <c r="O57" i="18"/>
  <c r="AA198" i="16"/>
  <c r="S53" i="16"/>
  <c r="Y333" i="16"/>
  <c r="Z292" i="16"/>
  <c r="AB115" i="16"/>
  <c r="N53" i="18"/>
  <c r="N77" i="15"/>
  <c r="X75" i="16"/>
  <c r="Y65" i="16"/>
  <c r="AB120" i="16"/>
  <c r="N51" i="18"/>
  <c r="X228" i="16"/>
  <c r="Z306" i="16"/>
  <c r="AB44" i="16"/>
  <c r="AA290" i="16"/>
  <c r="AB47" i="16"/>
  <c r="R18" i="14"/>
  <c r="Y136" i="16"/>
  <c r="AA40" i="16"/>
  <c r="X261" i="16"/>
  <c r="S72" i="18"/>
  <c r="AA299" i="16"/>
  <c r="AA203" i="16"/>
  <c r="AA297" i="16"/>
  <c r="AA133" i="16"/>
  <c r="AA257" i="16"/>
  <c r="Z281" i="16"/>
  <c r="AB8" i="16"/>
  <c r="AA188" i="16"/>
  <c r="X102" i="16"/>
  <c r="Z31" i="16"/>
  <c r="S31" i="17"/>
  <c r="AA134" i="16"/>
  <c r="AA123" i="16"/>
  <c r="AB327" i="16"/>
  <c r="X323" i="16"/>
  <c r="AA348" i="16"/>
  <c r="X66" i="16"/>
  <c r="AA273" i="16"/>
  <c r="AB165" i="16"/>
  <c r="X57" i="16"/>
  <c r="Z208" i="16"/>
  <c r="O55" i="18"/>
  <c r="AA141" i="16"/>
  <c r="AA160" i="16"/>
  <c r="O37" i="18"/>
  <c r="Y228" i="16"/>
  <c r="X68" i="16"/>
  <c r="X283" i="16"/>
  <c r="Y309" i="16"/>
  <c r="Y295" i="16"/>
  <c r="AA238" i="16"/>
  <c r="Z95" i="16"/>
  <c r="AB92" i="16"/>
  <c r="O52" i="18"/>
  <c r="X113" i="16"/>
  <c r="X262" i="16"/>
  <c r="AB93" i="16"/>
  <c r="AB229" i="16"/>
  <c r="Y285" i="16"/>
  <c r="AB289" i="16"/>
  <c r="Z323" i="16"/>
  <c r="AB71" i="16"/>
  <c r="AB284" i="16"/>
  <c r="Y16" i="16"/>
  <c r="Y11" i="16"/>
  <c r="AA200" i="16"/>
  <c r="AA158" i="16"/>
  <c r="T15" i="17"/>
  <c r="AA121" i="16"/>
  <c r="AB213" i="16"/>
  <c r="Z20" i="16"/>
  <c r="AA171" i="16"/>
  <c r="X248" i="16"/>
  <c r="T78" i="18"/>
  <c r="N35" i="18"/>
  <c r="Z386" i="16"/>
  <c r="R5" i="14"/>
  <c r="Z260" i="16"/>
  <c r="X316" i="16"/>
  <c r="X46" i="16"/>
  <c r="AB316" i="16"/>
  <c r="O34" i="16"/>
  <c r="H48" i="14"/>
  <c r="Y115" i="16"/>
  <c r="X71" i="16"/>
  <c r="N32" i="18"/>
  <c r="N34" i="16"/>
  <c r="AA15" i="16"/>
  <c r="Y284" i="16"/>
  <c r="AB251" i="16"/>
  <c r="N43" i="17"/>
  <c r="AA261" i="16"/>
  <c r="Y287" i="16"/>
  <c r="Z217" i="16"/>
  <c r="Z76" i="16"/>
  <c r="T39" i="18"/>
  <c r="X63" i="16"/>
  <c r="N28" i="17"/>
  <c r="N34" i="17"/>
  <c r="O28" i="17"/>
  <c r="AB87" i="16"/>
  <c r="Y32" i="16"/>
  <c r="Y132" i="16"/>
  <c r="Z346" i="16"/>
  <c r="O51" i="15"/>
  <c r="AB372" i="16"/>
  <c r="Y319" i="16"/>
  <c r="AA324" i="16"/>
  <c r="Z50" i="16"/>
  <c r="X215" i="16"/>
  <c r="N33" i="18"/>
  <c r="AA99" i="16"/>
  <c r="N65" i="15"/>
  <c r="X369" i="16"/>
  <c r="Y296" i="16"/>
  <c r="X279" i="16"/>
  <c r="Y301" i="16"/>
  <c r="N73" i="18"/>
  <c r="Y192" i="16"/>
  <c r="AB265" i="16"/>
  <c r="X87" i="16"/>
  <c r="AB133" i="16"/>
  <c r="AB122" i="16"/>
  <c r="Z142" i="16"/>
  <c r="Z116" i="16"/>
  <c r="AB147" i="16"/>
  <c r="AA77" i="16"/>
  <c r="Z368" i="16"/>
  <c r="AA209" i="16"/>
  <c r="Y264" i="16"/>
  <c r="T10" i="17"/>
  <c r="AB315" i="16"/>
  <c r="AB184" i="16"/>
  <c r="AA153" i="16"/>
  <c r="S24" i="17"/>
  <c r="AA39" i="16"/>
  <c r="X381" i="16"/>
  <c r="O72" i="18"/>
  <c r="AA36" i="16"/>
  <c r="AB293" i="16"/>
  <c r="AB59" i="16"/>
  <c r="AA193" i="16"/>
  <c r="S51" i="17"/>
  <c r="Z149" i="16"/>
  <c r="Y221" i="16"/>
  <c r="Z349" i="16"/>
  <c r="X98" i="16"/>
  <c r="N35" i="16"/>
  <c r="S43" i="16"/>
  <c r="X330" i="16"/>
  <c r="AA104" i="16"/>
  <c r="AB247" i="16"/>
  <c r="AA253" i="16"/>
  <c r="Z136" i="16"/>
  <c r="AB130" i="16"/>
  <c r="Z23" i="16"/>
  <c r="S45" i="17"/>
  <c r="AA254" i="16"/>
  <c r="AB380" i="16"/>
  <c r="AA116" i="16"/>
  <c r="N48" i="16"/>
  <c r="Z329" i="16"/>
  <c r="Y267" i="16"/>
  <c r="X124" i="16"/>
  <c r="Y33" i="16"/>
  <c r="T48" i="16"/>
  <c r="Y201" i="16"/>
  <c r="Q3" i="14"/>
  <c r="Y161" i="16"/>
  <c r="AB140" i="16"/>
  <c r="S51" i="18"/>
  <c r="Y200" i="16"/>
  <c r="Z52" i="16"/>
  <c r="X288" i="16"/>
  <c r="O75" i="15"/>
  <c r="Y134" i="16"/>
  <c r="S55" i="18"/>
  <c r="T60" i="16"/>
  <c r="Z288" i="16"/>
  <c r="Y269" i="16"/>
  <c r="Y238" i="16"/>
  <c r="X14" i="16"/>
  <c r="X345" i="16"/>
  <c r="N39" i="18"/>
  <c r="X178" i="16"/>
  <c r="AA62" i="16"/>
  <c r="AA208" i="16"/>
  <c r="AB233" i="16"/>
  <c r="H28" i="14"/>
  <c r="S42" i="16"/>
  <c r="AB303" i="16"/>
  <c r="Y181" i="16"/>
  <c r="O39" i="17"/>
  <c r="AA260" i="16"/>
  <c r="X95" i="16"/>
  <c r="S36" i="17"/>
  <c r="AA127" i="16"/>
  <c r="Y85" i="16"/>
  <c r="Q27" i="14"/>
  <c r="X160" i="16"/>
  <c r="X22" i="16"/>
  <c r="AA97" i="16"/>
  <c r="Z167" i="16"/>
  <c r="O12" i="17"/>
  <c r="Z166" i="16"/>
  <c r="Y191" i="16"/>
  <c r="Z355" i="16"/>
  <c r="AB308" i="16"/>
  <c r="N42" i="16"/>
  <c r="AA161" i="16"/>
  <c r="O47" i="18"/>
  <c r="S58" i="16"/>
  <c r="Z345" i="16"/>
  <c r="T53" i="17"/>
  <c r="AB9" i="16"/>
  <c r="Y42" i="16"/>
  <c r="Y363" i="16"/>
  <c r="AB234" i="16"/>
  <c r="AB373" i="16"/>
  <c r="Y76" i="16"/>
  <c r="Z131" i="16"/>
  <c r="X176" i="16"/>
  <c r="Y262" i="16"/>
  <c r="Y90" i="16"/>
  <c r="Y152" i="16"/>
  <c r="AA86" i="16"/>
  <c r="AB329" i="16"/>
  <c r="N24" i="17"/>
  <c r="X4" i="16"/>
  <c r="AB32" i="16"/>
  <c r="T48" i="15"/>
  <c r="AB214" i="16"/>
  <c r="H43" i="14"/>
  <c r="O32" i="16"/>
  <c r="T45" i="16"/>
  <c r="Y291" i="16"/>
  <c r="AA89" i="16"/>
  <c r="Y40" i="16"/>
  <c r="Z249" i="16"/>
  <c r="Y223" i="16"/>
  <c r="Z314" i="16"/>
  <c r="S60" i="15"/>
  <c r="Z223" i="16"/>
  <c r="X48" i="16"/>
  <c r="Y168" i="16"/>
  <c r="AA122" i="16"/>
  <c r="AB252" i="16"/>
  <c r="AB388" i="16"/>
  <c r="AB304" i="16"/>
  <c r="S79" i="15"/>
  <c r="AA147" i="16"/>
  <c r="X106" i="16"/>
  <c r="Z72" i="16"/>
  <c r="Z243" i="16"/>
  <c r="T50" i="16"/>
  <c r="Y232" i="16"/>
  <c r="Z156" i="16"/>
  <c r="Y381" i="16"/>
  <c r="X382" i="16"/>
  <c r="Y298" i="16"/>
  <c r="Z371" i="16"/>
  <c r="Y106" i="16"/>
  <c r="T32" i="18"/>
  <c r="Y160" i="16"/>
  <c r="X340" i="16"/>
  <c r="Y138" i="16"/>
  <c r="Y305" i="16"/>
  <c r="Y157" i="16"/>
  <c r="X361" i="16"/>
  <c r="N55" i="17"/>
  <c r="N14" i="17"/>
  <c r="AB264" i="16"/>
  <c r="X99" i="16"/>
  <c r="Y218" i="16"/>
  <c r="Z145" i="16"/>
  <c r="R31" i="14"/>
  <c r="AA337" i="16"/>
  <c r="Y4" i="16"/>
  <c r="AA235" i="16"/>
  <c r="AA252" i="16"/>
  <c r="AB273" i="16"/>
  <c r="Y84" i="16"/>
  <c r="T50" i="15"/>
  <c r="X168" i="16"/>
  <c r="X332" i="16"/>
  <c r="Y376" i="16"/>
  <c r="S43" i="17"/>
  <c r="AA264" i="16"/>
  <c r="Y335" i="16"/>
  <c r="Z297" i="16"/>
  <c r="AA213" i="16"/>
  <c r="AB300" i="16"/>
  <c r="Z385" i="16"/>
  <c r="T13" i="17"/>
  <c r="Z216" i="16"/>
  <c r="X232" i="16"/>
  <c r="AA105" i="16"/>
  <c r="AA274" i="16"/>
  <c r="AA284" i="16"/>
  <c r="X269" i="16"/>
  <c r="Y280" i="16"/>
  <c r="Q4" i="14"/>
  <c r="X91" i="16"/>
  <c r="AB306" i="16"/>
  <c r="X386" i="16"/>
  <c r="O41" i="16"/>
  <c r="M18" i="14"/>
  <c r="AB173" i="16"/>
  <c r="Z303" i="16"/>
  <c r="Y277" i="16"/>
  <c r="AB170" i="16"/>
  <c r="AB240" i="16"/>
  <c r="Y246" i="16"/>
  <c r="Z135" i="16"/>
  <c r="X354" i="16"/>
  <c r="AA336" i="16"/>
  <c r="H58" i="14"/>
  <c r="X278" i="16"/>
  <c r="Z25" i="16"/>
  <c r="Z359" i="16"/>
  <c r="AA341" i="16"/>
  <c r="Y345" i="16"/>
  <c r="AB361" i="16"/>
  <c r="O79" i="15"/>
  <c r="AB277" i="16"/>
  <c r="AB33" i="16"/>
  <c r="Z210" i="16"/>
  <c r="AA230" i="16"/>
  <c r="AB243" i="16"/>
  <c r="X256" i="16"/>
  <c r="Y325" i="16"/>
  <c r="S54" i="15"/>
  <c r="Y190" i="16"/>
  <c r="T30" i="17"/>
  <c r="AA323" i="16"/>
  <c r="AA22" i="16"/>
  <c r="AA373" i="16"/>
  <c r="Z380" i="16"/>
  <c r="AB3" i="16"/>
  <c r="AA27" i="16"/>
  <c r="AB276" i="16"/>
  <c r="AB94" i="16"/>
  <c r="Y133" i="16"/>
  <c r="T56" i="18"/>
  <c r="Y239" i="16"/>
  <c r="X76" i="16"/>
  <c r="AB30" i="16"/>
  <c r="AB136" i="16"/>
  <c r="Z294" i="16"/>
  <c r="O14" i="17"/>
  <c r="N49" i="15"/>
  <c r="X94" i="16"/>
  <c r="Z148" i="16"/>
  <c r="AA262" i="16"/>
  <c r="Z85" i="16"/>
  <c r="AB278" i="16"/>
  <c r="M4" i="14"/>
  <c r="Z88" i="16"/>
  <c r="Z9" i="16"/>
  <c r="Y250" i="16"/>
  <c r="Y312" i="16"/>
  <c r="Y336" i="16"/>
  <c r="Y25" i="16"/>
  <c r="Y79" i="16"/>
  <c r="AA385" i="16"/>
  <c r="Y162" i="16"/>
  <c r="AB36" i="16"/>
  <c r="R19" i="14"/>
  <c r="AA125" i="16"/>
  <c r="Y50" i="16"/>
  <c r="Y388" i="16"/>
  <c r="S17" i="17"/>
  <c r="N47" i="18"/>
  <c r="Y222" i="16"/>
  <c r="S74" i="18"/>
  <c r="M27" i="14"/>
  <c r="AA277" i="16"/>
  <c r="Z82" i="16"/>
  <c r="Y180" i="16"/>
  <c r="AB85" i="16"/>
  <c r="AA372" i="16"/>
  <c r="AA90" i="16"/>
  <c r="T60" i="15"/>
  <c r="Y104" i="16"/>
  <c r="X11" i="16"/>
  <c r="Y380" i="16"/>
  <c r="T53" i="15"/>
  <c r="AA165" i="16"/>
  <c r="Y78" i="16"/>
  <c r="X231" i="16"/>
  <c r="AA295" i="16"/>
  <c r="X155" i="16"/>
  <c r="AA326" i="16"/>
  <c r="S40" i="17"/>
  <c r="AA52" i="16"/>
  <c r="AB181" i="16"/>
  <c r="AA180" i="16"/>
  <c r="AB13" i="16"/>
  <c r="Y234" i="16"/>
  <c r="AB208" i="16"/>
  <c r="AB223" i="16"/>
  <c r="S37" i="16"/>
  <c r="AB77" i="16"/>
  <c r="AA126" i="16"/>
  <c r="AA287" i="16"/>
  <c r="AA166" i="16"/>
  <c r="AA335" i="16"/>
  <c r="AA248" i="16"/>
  <c r="AB80" i="16"/>
  <c r="X229" i="16"/>
  <c r="X348" i="16"/>
  <c r="S70" i="15"/>
  <c r="X188" i="16"/>
  <c r="Y217" i="16"/>
  <c r="AB350" i="16"/>
  <c r="Z220" i="16"/>
  <c r="Y347" i="16"/>
  <c r="Y371" i="16"/>
  <c r="Z388" i="16"/>
  <c r="AB114" i="16"/>
  <c r="Y354" i="16"/>
  <c r="AA3" i="16"/>
  <c r="Z126" i="16"/>
  <c r="AB212" i="16"/>
  <c r="X306" i="16"/>
  <c r="H63" i="14"/>
  <c r="X142" i="16"/>
  <c r="AB25" i="16"/>
  <c r="AB210" i="16"/>
  <c r="Z122" i="16"/>
  <c r="Y332" i="16"/>
  <c r="AB228" i="16"/>
  <c r="X280" i="16"/>
  <c r="Y36" i="16"/>
  <c r="AB205" i="16"/>
  <c r="Z214" i="16"/>
  <c r="AB82" i="16"/>
  <c r="Z324" i="16"/>
  <c r="X143" i="16"/>
  <c r="L3" i="14"/>
  <c r="X104" i="16"/>
  <c r="S38" i="17"/>
  <c r="Y182" i="16"/>
  <c r="Z128" i="16"/>
  <c r="AA142" i="16"/>
  <c r="AA53" i="16"/>
  <c r="AB116" i="16"/>
  <c r="AA367" i="16"/>
  <c r="AB179" i="16"/>
  <c r="O44" i="18"/>
  <c r="Y100" i="16"/>
  <c r="S32" i="18"/>
  <c r="Z4" i="16"/>
  <c r="T31" i="17"/>
  <c r="Z239" i="16"/>
  <c r="AB271" i="16"/>
  <c r="AA128" i="16"/>
  <c r="AB332" i="16"/>
  <c r="Y211" i="16"/>
  <c r="Z78" i="16"/>
  <c r="AB311" i="16"/>
  <c r="AA93" i="16"/>
  <c r="T37" i="17"/>
  <c r="X132" i="16"/>
  <c r="T26" i="17"/>
  <c r="H57" i="14"/>
  <c r="S50" i="16"/>
  <c r="S64" i="16"/>
  <c r="AB7" i="16"/>
  <c r="AB230" i="16"/>
  <c r="S46" i="17"/>
  <c r="Z264" i="16"/>
  <c r="Z253" i="16"/>
  <c r="X360" i="16"/>
  <c r="X292" i="16"/>
  <c r="X93" i="16"/>
  <c r="AB27" i="16"/>
  <c r="AB328" i="16"/>
  <c r="Z84" i="16"/>
  <c r="AB124" i="16"/>
  <c r="Z268" i="16"/>
  <c r="T24" i="17"/>
  <c r="AB343" i="16"/>
  <c r="Y164" i="16"/>
  <c r="AA197" i="16"/>
  <c r="AA84" i="16"/>
  <c r="X110" i="16"/>
  <c r="X250" i="16"/>
  <c r="H45" i="14"/>
  <c r="X161" i="16"/>
  <c r="Y31" i="16"/>
  <c r="Z195" i="16"/>
  <c r="N51" i="17"/>
  <c r="Y293" i="16"/>
  <c r="AB384" i="16"/>
  <c r="AA344" i="16"/>
  <c r="Z298" i="16"/>
  <c r="Y303" i="16"/>
  <c r="X272" i="16"/>
  <c r="Z181" i="16"/>
  <c r="S32" i="16"/>
  <c r="S45" i="18"/>
  <c r="Z54" i="16"/>
  <c r="AB193" i="16"/>
  <c r="Z331" i="16"/>
  <c r="Y102" i="16"/>
  <c r="AA101" i="16"/>
  <c r="T38" i="18"/>
  <c r="AB113" i="16"/>
  <c r="X130" i="16"/>
  <c r="Z115" i="16"/>
  <c r="AB263" i="16"/>
  <c r="Y199" i="16"/>
  <c r="Z77" i="16"/>
  <c r="L27" i="14"/>
  <c r="Y247" i="16"/>
  <c r="O17" i="17"/>
  <c r="Y286" i="16"/>
  <c r="N50" i="18"/>
  <c r="AA16" i="16"/>
  <c r="Y128" i="16"/>
  <c r="T62" i="16"/>
  <c r="Y189" i="16"/>
  <c r="Z296" i="16"/>
  <c r="AA5" i="16"/>
  <c r="AB347" i="16"/>
  <c r="Y24" i="16"/>
  <c r="T79" i="15"/>
  <c r="X342" i="16"/>
  <c r="N30" i="17"/>
  <c r="Y81" i="16"/>
  <c r="Y279" i="16"/>
  <c r="AB275" i="16"/>
  <c r="AA361" i="16"/>
  <c r="O55" i="16"/>
  <c r="Z265" i="16"/>
  <c r="AB119" i="16"/>
  <c r="X308" i="16"/>
  <c r="S50" i="18"/>
  <c r="X81" i="16"/>
  <c r="AB138" i="16"/>
  <c r="Z227" i="16"/>
  <c r="Y372" i="16"/>
  <c r="Z94" i="16"/>
  <c r="O60" i="15"/>
  <c r="AA186" i="16"/>
  <c r="Y107" i="16"/>
  <c r="AB123" i="16"/>
  <c r="Y43" i="16"/>
  <c r="AB239" i="16"/>
  <c r="Y317" i="16"/>
  <c r="S52" i="15"/>
  <c r="T53" i="16"/>
  <c r="Y275" i="16"/>
  <c r="AA150" i="16"/>
  <c r="AB236" i="16"/>
  <c r="AA269" i="16"/>
  <c r="AA343" i="16"/>
  <c r="AB375" i="16"/>
  <c r="Z3" i="16"/>
  <c r="O50" i="18"/>
  <c r="N22" i="17"/>
  <c r="AB231" i="16"/>
  <c r="AB340" i="16"/>
  <c r="M31" i="14"/>
  <c r="S12" i="17"/>
  <c r="Z174" i="16"/>
  <c r="O45" i="16"/>
  <c r="AA217" i="16"/>
  <c r="X349" i="16"/>
  <c r="AA64" i="16"/>
  <c r="X127" i="16"/>
  <c r="X301" i="16"/>
  <c r="Y311" i="16"/>
  <c r="Z199" i="16"/>
  <c r="AB299" i="16"/>
  <c r="S57" i="18"/>
  <c r="Z13" i="16"/>
  <c r="AB26" i="16"/>
  <c r="AB144" i="16"/>
  <c r="AA70" i="16"/>
  <c r="X23" i="16"/>
  <c r="AA250" i="16"/>
  <c r="L30" i="14"/>
  <c r="X338" i="16"/>
  <c r="X387" i="16"/>
  <c r="O60" i="16"/>
  <c r="X365" i="16"/>
  <c r="Z364" i="16"/>
  <c r="AB20" i="16"/>
  <c r="N52" i="15"/>
  <c r="Z176" i="16"/>
  <c r="Z26" i="16"/>
  <c r="AB110" i="16"/>
  <c r="AB28" i="16"/>
  <c r="Y294" i="16"/>
  <c r="Z189" i="16"/>
  <c r="X173" i="16"/>
  <c r="Z222" i="16"/>
  <c r="Z150" i="16"/>
  <c r="Y205" i="16"/>
  <c r="AB348" i="16"/>
  <c r="AA359" i="16"/>
  <c r="Y374" i="16"/>
  <c r="AB382" i="16"/>
  <c r="AB78" i="16"/>
  <c r="AB12" i="16"/>
  <c r="H60" i="14"/>
  <c r="N55" i="15"/>
  <c r="Z186" i="16"/>
  <c r="AB216" i="16"/>
  <c r="Y323" i="16"/>
  <c r="X193" i="16"/>
  <c r="Y166" i="16"/>
  <c r="Y241" i="16"/>
  <c r="T33" i="17"/>
  <c r="X388" i="16"/>
  <c r="AB197" i="16"/>
  <c r="X201" i="16"/>
  <c r="L33" i="14"/>
  <c r="Z141" i="16"/>
  <c r="AA369" i="16"/>
  <c r="Y338" i="16"/>
  <c r="N26" i="17"/>
  <c r="Y353" i="16"/>
  <c r="O33" i="17"/>
  <c r="L32" i="14"/>
  <c r="O67" i="18"/>
  <c r="Z44" i="16"/>
  <c r="AA205" i="16"/>
  <c r="AB334" i="16"/>
  <c r="X32" i="16"/>
  <c r="X101" i="16"/>
  <c r="AA307" i="16"/>
  <c r="Y20" i="16"/>
  <c r="AA110" i="16"/>
  <c r="AB16" i="16"/>
  <c r="Z212" i="16"/>
  <c r="N49" i="18"/>
  <c r="O31" i="17"/>
  <c r="X36" i="16"/>
  <c r="X294" i="16"/>
  <c r="Y210" i="16"/>
  <c r="AA106" i="16"/>
  <c r="AB169" i="16"/>
  <c r="AB366" i="16"/>
  <c r="Y72" i="16"/>
  <c r="X153" i="16"/>
  <c r="X225" i="16"/>
  <c r="Z262" i="16"/>
  <c r="S15" i="17"/>
  <c r="Z320" i="16"/>
  <c r="N41" i="16"/>
  <c r="Z47" i="16"/>
  <c r="AA30" i="16"/>
  <c r="T37" i="18"/>
  <c r="AA246" i="16"/>
  <c r="Z49" i="16"/>
  <c r="AA61" i="16"/>
  <c r="AB161" i="16"/>
  <c r="T51" i="18"/>
  <c r="Y340" i="16"/>
  <c r="AB339" i="16"/>
  <c r="Z251" i="16"/>
  <c r="T38" i="16"/>
  <c r="X366" i="16"/>
  <c r="Z276" i="16"/>
  <c r="X282" i="16"/>
  <c r="AA76" i="16"/>
  <c r="AB318" i="16"/>
  <c r="AA374" i="16"/>
  <c r="N35" i="17"/>
  <c r="AA167" i="16"/>
  <c r="AB342" i="16"/>
  <c r="AA115" i="16"/>
  <c r="X51" i="16"/>
  <c r="AB188" i="16"/>
  <c r="Y321" i="16"/>
  <c r="AA91" i="16"/>
  <c r="Z80" i="16"/>
  <c r="AA124" i="16"/>
  <c r="AA300" i="16"/>
  <c r="X105" i="16"/>
  <c r="AB386" i="16"/>
  <c r="O45" i="18"/>
  <c r="N50" i="17"/>
  <c r="L4" i="14"/>
  <c r="X37" i="16"/>
  <c r="Z57" i="16"/>
  <c r="L28" i="14"/>
  <c r="S35" i="18"/>
  <c r="Y203" i="16"/>
  <c r="AA251" i="16"/>
  <c r="N38" i="18"/>
  <c r="Y163" i="16"/>
  <c r="X230" i="16"/>
  <c r="Z106" i="16"/>
  <c r="AB244" i="16"/>
  <c r="N19" i="17"/>
  <c r="AB108" i="16"/>
  <c r="T43" i="17"/>
  <c r="Z200" i="16"/>
  <c r="Y356" i="16"/>
  <c r="Y366" i="16"/>
  <c r="AA118" i="16"/>
  <c r="AB51" i="16"/>
  <c r="X273" i="16"/>
  <c r="Z59" i="16"/>
  <c r="AA179" i="16"/>
  <c r="Y227" i="16"/>
  <c r="R17" i="14"/>
  <c r="T40" i="17"/>
  <c r="X329" i="16"/>
  <c r="N54" i="17"/>
  <c r="S54" i="17"/>
  <c r="AA45" i="16"/>
  <c r="AA327" i="16"/>
  <c r="AA270" i="16"/>
  <c r="AA215" i="16"/>
  <c r="AA226" i="16"/>
  <c r="AA331" i="16"/>
  <c r="X65" i="16"/>
  <c r="AB35" i="16"/>
  <c r="AA199" i="16"/>
  <c r="T46" i="17"/>
  <c r="AB211" i="16"/>
  <c r="Y74" i="16"/>
  <c r="Z71" i="16"/>
  <c r="X198" i="16"/>
  <c r="AA355" i="16"/>
  <c r="AA112" i="16"/>
  <c r="Z7" i="16"/>
  <c r="X358" i="16"/>
  <c r="Y281" i="16"/>
  <c r="AB221" i="16"/>
  <c r="AA21" i="16"/>
  <c r="AA85" i="16"/>
  <c r="X131" i="16"/>
  <c r="Z155" i="16"/>
  <c r="N48" i="18"/>
  <c r="Q32" i="14"/>
  <c r="AB34" i="16"/>
  <c r="X40" i="16"/>
  <c r="O26" i="17"/>
  <c r="Y69" i="16"/>
  <c r="Z90" i="16"/>
  <c r="X187" i="16"/>
  <c r="S28" i="17"/>
  <c r="Z207" i="16"/>
  <c r="Y114" i="16"/>
  <c r="Y170" i="16"/>
  <c r="Y263" i="16"/>
  <c r="X191" i="16"/>
  <c r="T64" i="16"/>
  <c r="Q29" i="14"/>
  <c r="N44" i="18"/>
  <c r="Y131" i="16"/>
  <c r="Y61" i="16"/>
  <c r="Y351" i="16"/>
  <c r="AA207" i="16"/>
  <c r="Z113" i="16"/>
  <c r="S47" i="18"/>
  <c r="AB322" i="16"/>
  <c r="X52" i="16"/>
  <c r="X245" i="16"/>
  <c r="AA81" i="16"/>
  <c r="T12" i="17"/>
  <c r="Z290" i="16"/>
  <c r="AA315" i="16"/>
  <c r="AB227" i="16"/>
  <c r="Z211" i="16"/>
  <c r="Z218" i="16"/>
  <c r="Z39" i="16"/>
  <c r="Y256" i="16"/>
  <c r="X39" i="16"/>
  <c r="Z179" i="16"/>
  <c r="AB259" i="16"/>
  <c r="AB335" i="16"/>
  <c r="Y359" i="16"/>
  <c r="X116" i="16"/>
  <c r="L31" i="14"/>
  <c r="Y316" i="16"/>
  <c r="Y89" i="16"/>
  <c r="X241" i="16"/>
  <c r="X137" i="16"/>
  <c r="X17" i="16"/>
  <c r="AB290" i="16"/>
  <c r="AA237" i="16"/>
  <c r="AB365" i="16"/>
  <c r="X336" i="16"/>
  <c r="AA291" i="16"/>
  <c r="AB107" i="16"/>
  <c r="S42" i="18"/>
  <c r="AB43" i="16"/>
  <c r="X169" i="16"/>
  <c r="AA363" i="16"/>
  <c r="X281" i="16"/>
  <c r="M28" i="14"/>
  <c r="T61" i="16"/>
  <c r="Z81" i="16"/>
  <c r="Z240" i="16"/>
  <c r="Y29" i="16"/>
  <c r="AB269" i="16"/>
  <c r="Y27" i="16"/>
  <c r="AB360" i="16"/>
  <c r="AB60" i="16"/>
  <c r="Z351" i="16"/>
  <c r="T44" i="18"/>
  <c r="X320" i="16"/>
  <c r="N57" i="18"/>
  <c r="AA275" i="16"/>
  <c r="AB67" i="16"/>
  <c r="Z229" i="16"/>
  <c r="AB354" i="16"/>
  <c r="Z241" i="16"/>
  <c r="AA276" i="16"/>
  <c r="X236" i="16"/>
  <c r="Z28" i="16"/>
  <c r="Q21" i="14"/>
  <c r="X321" i="16"/>
  <c r="AA243" i="16"/>
  <c r="Z271" i="16"/>
  <c r="X28" i="16"/>
  <c r="X83" i="16"/>
  <c r="Z151" i="16"/>
  <c r="AA362" i="16"/>
  <c r="M20" i="14"/>
  <c r="AB363" i="16"/>
  <c r="AB117" i="16"/>
  <c r="Y343" i="16"/>
  <c r="Y193" i="16"/>
  <c r="Z352" i="16"/>
  <c r="AA98" i="16"/>
  <c r="AB95" i="16"/>
  <c r="I3" i="1"/>
  <c r="Y37" i="16"/>
  <c r="Y237" i="16"/>
  <c r="AA304" i="16"/>
  <c r="T42" i="18"/>
  <c r="AB355" i="16"/>
  <c r="X380" i="16"/>
  <c r="AA65" i="16"/>
  <c r="X268" i="16"/>
  <c r="AA55" i="16"/>
  <c r="X154" i="16"/>
  <c r="Z325" i="16"/>
  <c r="S44" i="18"/>
  <c r="Y271" i="16"/>
  <c r="AA138" i="16"/>
  <c r="N18" i="17"/>
  <c r="AA352" i="16"/>
  <c r="X84" i="16"/>
  <c r="O32" i="17"/>
  <c r="AA114" i="16"/>
  <c r="AB118" i="16"/>
  <c r="AA29" i="16"/>
  <c r="Y158" i="16"/>
  <c r="O62" i="16"/>
  <c r="X352" i="16"/>
  <c r="X53" i="16"/>
  <c r="Y80" i="16"/>
  <c r="Z184" i="16"/>
  <c r="R27" i="14"/>
  <c r="AB268" i="16"/>
  <c r="Y302" i="16"/>
  <c r="AB226" i="16"/>
  <c r="N25" i="17"/>
  <c r="AA351" i="16"/>
  <c r="Y283" i="16"/>
  <c r="AB255" i="16"/>
  <c r="S19" i="17"/>
  <c r="X80" i="16"/>
  <c r="AA356" i="16"/>
  <c r="Z168" i="16"/>
  <c r="AB68" i="16"/>
  <c r="AB176" i="16"/>
  <c r="AA154" i="16"/>
  <c r="O53" i="18"/>
  <c r="T23" i="17"/>
  <c r="O54" i="18"/>
  <c r="O65" i="15"/>
  <c r="Z64" i="16"/>
  <c r="AA190" i="16"/>
  <c r="Z304" i="16"/>
  <c r="AA382" i="16"/>
  <c r="X34" i="16"/>
  <c r="X213" i="16"/>
  <c r="Y93" i="16"/>
  <c r="Y124" i="16"/>
  <c r="Y156" i="16"/>
  <c r="AA380" i="16"/>
  <c r="AB128" i="16"/>
  <c r="Z198" i="16"/>
  <c r="Z196" i="16"/>
  <c r="Y385" i="16"/>
  <c r="Z361" i="16"/>
  <c r="AB262" i="16"/>
  <c r="O51" i="17"/>
  <c r="S61" i="16"/>
  <c r="AA322" i="16"/>
  <c r="Z305" i="16"/>
  <c r="Y268" i="16"/>
  <c r="Z53" i="16"/>
  <c r="Z14" i="16"/>
  <c r="S41" i="17"/>
  <c r="X347" i="16"/>
  <c r="Z18" i="16"/>
  <c r="AB154" i="16"/>
  <c r="S33" i="16"/>
  <c r="Y212" i="16"/>
  <c r="AA71" i="16"/>
  <c r="AA32" i="16"/>
  <c r="X374" i="16"/>
  <c r="X367" i="16"/>
  <c r="X224" i="16"/>
  <c r="Z339" i="16"/>
  <c r="O36" i="17"/>
  <c r="AA332" i="16"/>
  <c r="X324" i="16"/>
  <c r="AA13" i="16"/>
  <c r="AB61" i="16"/>
  <c r="Y14" i="16"/>
  <c r="X165" i="16"/>
  <c r="AA272" i="16"/>
  <c r="Y330" i="16"/>
  <c r="AA92" i="16"/>
  <c r="AB385" i="16"/>
  <c r="X378" i="16"/>
  <c r="N61" i="16"/>
  <c r="X331" i="16"/>
  <c r="X129" i="16"/>
  <c r="Z322" i="16"/>
  <c r="Q36" i="14"/>
  <c r="AA56" i="16"/>
  <c r="AB167" i="16"/>
  <c r="AB207" i="16"/>
  <c r="AB282" i="16"/>
  <c r="AB362" i="16"/>
  <c r="AB287" i="16"/>
  <c r="Z56" i="16"/>
  <c r="AB50" i="16"/>
  <c r="Y341" i="16"/>
  <c r="Z112" i="16"/>
  <c r="Y63" i="16"/>
  <c r="T54" i="15"/>
  <c r="X7" i="16"/>
  <c r="AB383" i="16"/>
  <c r="AA19" i="16"/>
  <c r="X317" i="16"/>
  <c r="H49" i="14"/>
  <c r="Y7" i="16"/>
  <c r="X346" i="16"/>
  <c r="N15" i="17"/>
  <c r="X226" i="16"/>
  <c r="M21" i="14"/>
  <c r="X10" i="16"/>
  <c r="X15" i="16"/>
  <c r="X297" i="16"/>
  <c r="Y342" i="16"/>
  <c r="AB109" i="16"/>
  <c r="AB338" i="16"/>
  <c r="Z362" i="16"/>
  <c r="O13" i="17"/>
  <c r="X287" i="16"/>
  <c r="AB267" i="16"/>
  <c r="AB237" i="16"/>
  <c r="AA358" i="16"/>
  <c r="Y274" i="16"/>
  <c r="AB150" i="16"/>
  <c r="Z51" i="16"/>
  <c r="Y194" i="16"/>
  <c r="T57" i="15"/>
  <c r="O40" i="17"/>
  <c r="Z221" i="16"/>
  <c r="N33" i="17"/>
  <c r="Z159" i="16"/>
  <c r="O9" i="17"/>
  <c r="Z237" i="16"/>
  <c r="S34" i="17"/>
  <c r="AB152" i="16"/>
  <c r="AB5" i="16"/>
  <c r="AA377" i="16"/>
  <c r="T45" i="18"/>
  <c r="Z160" i="16"/>
  <c r="X258" i="16"/>
  <c r="X370" i="16"/>
  <c r="AA311" i="16"/>
  <c r="Y206" i="16"/>
  <c r="X144" i="16"/>
  <c r="T65" i="15"/>
  <c r="AB52" i="16"/>
  <c r="O50" i="15"/>
  <c r="X120" i="16"/>
  <c r="AB83" i="16"/>
  <c r="X85" i="16"/>
  <c r="Y185" i="16"/>
  <c r="X208" i="16"/>
  <c r="M32" i="14"/>
  <c r="T70" i="15"/>
  <c r="AB317" i="16"/>
  <c r="Z41" i="16"/>
  <c r="T43" i="16"/>
  <c r="X112" i="16"/>
  <c r="O10" i="17"/>
  <c r="N13" i="17"/>
  <c r="AA349" i="16"/>
  <c r="Z327" i="16"/>
  <c r="AA386" i="16"/>
  <c r="M34" i="14"/>
  <c r="T49" i="15"/>
  <c r="O38" i="18"/>
  <c r="O42" i="18"/>
  <c r="Y266" i="16"/>
  <c r="AA173" i="16"/>
  <c r="AB18" i="16"/>
  <c r="AA201" i="16"/>
  <c r="R34" i="14"/>
  <c r="X199" i="16"/>
  <c r="AA233" i="16"/>
  <c r="AA82" i="16"/>
  <c r="Z171" i="16"/>
  <c r="Y204" i="16"/>
  <c r="X43" i="16"/>
  <c r="Z16" i="16"/>
  <c r="Y244" i="16"/>
  <c r="X303" i="16"/>
  <c r="Z161" i="16"/>
  <c r="AB222" i="16"/>
  <c r="Y125" i="16"/>
  <c r="L5" i="14"/>
  <c r="X146" i="16"/>
  <c r="T49" i="18"/>
  <c r="Z177" i="16"/>
  <c r="X209" i="16"/>
  <c r="X166" i="16"/>
  <c r="X216" i="16"/>
  <c r="AA169" i="16"/>
  <c r="Y258" i="16"/>
  <c r="S37" i="17"/>
  <c r="AA283" i="16"/>
  <c r="X3" i="16"/>
  <c r="O43" i="16"/>
  <c r="X276" i="16"/>
  <c r="Z213" i="16"/>
  <c r="X179" i="16"/>
  <c r="AA228" i="16"/>
  <c r="X189" i="16"/>
  <c r="X50" i="16"/>
  <c r="Y272" i="16"/>
  <c r="Z12" i="16"/>
  <c r="Z46" i="16"/>
  <c r="AB387" i="16"/>
  <c r="AA132" i="16"/>
  <c r="Y229" i="16"/>
  <c r="Z104" i="16"/>
  <c r="AB305" i="16"/>
  <c r="X195" i="16"/>
  <c r="Y129" i="16"/>
  <c r="Y240" i="16"/>
  <c r="X264" i="16"/>
  <c r="Y116" i="16"/>
  <c r="S36" i="16"/>
  <c r="Y150" i="16"/>
  <c r="AA33" i="16"/>
  <c r="AB209" i="16"/>
  <c r="X243" i="16"/>
  <c r="Y313" i="16"/>
  <c r="AB349" i="16"/>
  <c r="X141" i="16"/>
  <c r="Y135" i="16"/>
  <c r="Z89" i="16"/>
  <c r="AB112" i="16"/>
  <c r="T25" i="17"/>
  <c r="AA368" i="16"/>
  <c r="Z215" i="16"/>
  <c r="AB313" i="16"/>
  <c r="N55" i="16"/>
  <c r="Z267" i="16"/>
  <c r="S73" i="18"/>
  <c r="O40" i="18"/>
  <c r="AA174" i="16"/>
  <c r="X128" i="16"/>
  <c r="AA143" i="16"/>
  <c r="AA137" i="16"/>
  <c r="T55" i="16"/>
  <c r="AA83" i="16"/>
  <c r="X111" i="16"/>
  <c r="Y71" i="16"/>
  <c r="Y13" i="16"/>
  <c r="Y117" i="16"/>
  <c r="O35" i="18"/>
  <c r="Y5" i="16"/>
  <c r="Z342" i="16"/>
  <c r="Z107" i="16"/>
  <c r="Z348" i="16"/>
  <c r="Z118" i="16"/>
  <c r="AA222" i="16"/>
  <c r="S16" i="17"/>
  <c r="Z244" i="16"/>
  <c r="AA266" i="16"/>
  <c r="Y177" i="16"/>
  <c r="Z357" i="16"/>
  <c r="Y308" i="16"/>
  <c r="AA223" i="16"/>
  <c r="AA157" i="16"/>
  <c r="AB96" i="16"/>
  <c r="Y384" i="16"/>
  <c r="M17" i="14"/>
  <c r="AB319" i="16"/>
  <c r="Z270" i="16"/>
  <c r="X25" i="16"/>
  <c r="Z92" i="16"/>
  <c r="AB261" i="16"/>
  <c r="S75" i="15"/>
  <c r="Z191" i="16"/>
  <c r="X265" i="16"/>
  <c r="Y86" i="16"/>
  <c r="Z336" i="16"/>
  <c r="O46" i="18"/>
  <c r="Y327" i="16"/>
  <c r="Z334" i="16"/>
  <c r="S46" i="18"/>
  <c r="X21" i="16"/>
  <c r="AA263" i="16"/>
  <c r="AB84" i="16"/>
  <c r="Z98" i="16"/>
  <c r="AB89" i="16"/>
  <c r="Z366" i="16"/>
  <c r="N53" i="15"/>
  <c r="N45" i="17"/>
  <c r="Y304" i="16"/>
  <c r="AA271" i="16"/>
  <c r="AB180" i="16"/>
  <c r="AB141" i="16"/>
  <c r="AA333" i="16"/>
  <c r="X149" i="16"/>
  <c r="Z172" i="16"/>
  <c r="Z225" i="16"/>
  <c r="AA18" i="16"/>
  <c r="X337" i="16"/>
  <c r="H61" i="14"/>
  <c r="Z372" i="16"/>
  <c r="X185" i="16"/>
  <c r="AA216" i="16"/>
  <c r="N42" i="18"/>
  <c r="Z382" i="16"/>
  <c r="X197" i="16"/>
  <c r="Y197" i="16"/>
  <c r="Y252" i="16"/>
  <c r="X299" i="16"/>
  <c r="Z246" i="16"/>
  <c r="Q31" i="14"/>
  <c r="Y273" i="16"/>
  <c r="Z123" i="16"/>
  <c r="Z226" i="16"/>
  <c r="N46" i="18"/>
  <c r="S39" i="16"/>
  <c r="AB121" i="16"/>
  <c r="AB215" i="16"/>
  <c r="AA28" i="16"/>
  <c r="Z228" i="16"/>
  <c r="S13" i="17"/>
  <c r="Z353" i="16"/>
  <c r="S11" i="17"/>
  <c r="X47" i="16"/>
  <c r="Y28" i="16"/>
  <c r="M36" i="14"/>
  <c r="AB331" i="16"/>
  <c r="X219" i="16"/>
  <c r="AA14" i="16"/>
  <c r="N40" i="17"/>
  <c r="O39" i="16"/>
  <c r="X334" i="16"/>
  <c r="AA187" i="16"/>
  <c r="Y314" i="16"/>
  <c r="N37" i="18"/>
  <c r="N27" i="17"/>
  <c r="T27" i="17"/>
  <c r="Y110" i="16"/>
  <c r="AB283" i="16"/>
  <c r="N9" i="17"/>
  <c r="Z224" i="16"/>
  <c r="T51" i="15"/>
  <c r="AA231" i="16"/>
  <c r="X100" i="16"/>
  <c r="AA309" i="16"/>
  <c r="S33" i="18"/>
  <c r="Y67" i="16"/>
  <c r="Y39" i="16"/>
  <c r="AA196" i="16"/>
  <c r="X284" i="16"/>
  <c r="W3" i="18" a="1"/>
  <c r="AA357" i="16"/>
  <c r="AB156" i="16"/>
  <c r="T42" i="16"/>
  <c r="AA194" i="16"/>
  <c r="X41" i="16"/>
  <c r="T52" i="15"/>
  <c r="Z248" i="16"/>
  <c r="Z86" i="16"/>
  <c r="Z358" i="16"/>
  <c r="X315" i="16"/>
  <c r="O52" i="15"/>
  <c r="Z21" i="16"/>
  <c r="Z11" i="16"/>
  <c r="AA95" i="16"/>
  <c r="AA229" i="16"/>
  <c r="AA164" i="16"/>
  <c r="Z93" i="16"/>
  <c r="S18" i="17"/>
  <c r="AB137" i="16"/>
  <c r="X164" i="16"/>
  <c r="X107" i="16"/>
  <c r="Y324" i="16"/>
  <c r="R29" i="14"/>
  <c r="AA267" i="16"/>
  <c r="N42" i="17"/>
  <c r="O24" i="17"/>
  <c r="Z203" i="16"/>
  <c r="Y322" i="16"/>
  <c r="AA37" i="16"/>
  <c r="S81" i="15"/>
  <c r="X375" i="16"/>
  <c r="Z284" i="16"/>
  <c r="N40" i="16"/>
  <c r="S33" i="17"/>
  <c r="Y99" i="16"/>
  <c r="S48" i="15"/>
  <c r="Y214" i="16"/>
  <c r="T33" i="16"/>
  <c r="Y270" i="16"/>
  <c r="AA139" i="16"/>
  <c r="H32" i="14"/>
  <c r="Y331" i="16"/>
  <c r="Z133" i="16"/>
  <c r="AA38" i="16"/>
  <c r="X270" i="16"/>
  <c r="Y282" i="16"/>
  <c r="X217" i="16"/>
  <c r="Y225" i="16"/>
  <c r="T35" i="18"/>
  <c r="T34" i="16"/>
  <c r="Z242" i="16"/>
  <c r="AB195" i="16"/>
  <c r="X363" i="16"/>
  <c r="H62" i="14"/>
  <c r="X19" i="16"/>
  <c r="X92" i="16"/>
  <c r="X286" i="16"/>
  <c r="H30" i="14"/>
  <c r="T45" i="17"/>
  <c r="Z338" i="16"/>
  <c r="N76" i="18"/>
  <c r="AB74" i="16"/>
  <c r="Y198" i="16"/>
  <c r="Z302" i="16"/>
  <c r="Z330" i="16"/>
  <c r="Z29" i="16"/>
  <c r="Z321" i="16"/>
  <c r="AB377" i="16"/>
  <c r="AA285" i="16"/>
  <c r="T39" i="17"/>
  <c r="AB40" i="16"/>
  <c r="AB127" i="16"/>
  <c r="AB29" i="16"/>
  <c r="T54" i="17"/>
  <c r="Y94" i="16"/>
  <c r="S37" i="18"/>
  <c r="Y52" i="16"/>
  <c r="M19" i="14"/>
  <c r="X325" i="16"/>
  <c r="N23" i="17"/>
  <c r="AB246" i="16"/>
  <c r="X97" i="16"/>
  <c r="Z300" i="16"/>
  <c r="Y208" i="16"/>
  <c r="Z376" i="16"/>
  <c r="Z102" i="16"/>
  <c r="T22" i="17"/>
  <c r="Y148" i="16"/>
  <c r="X328" i="16"/>
  <c r="Y215" i="16"/>
  <c r="AA11" i="16"/>
  <c r="AB168" i="16"/>
  <c r="AB198" i="16"/>
  <c r="AB374" i="16"/>
  <c r="AA94" i="16"/>
  <c r="X88" i="16"/>
  <c r="Q19" i="14"/>
  <c r="L36" i="14"/>
  <c r="N32" i="16"/>
  <c r="Z194" i="16"/>
  <c r="Y289" i="16"/>
  <c r="AB279" i="16"/>
  <c r="Z37" i="16"/>
  <c r="AB260" i="16"/>
  <c r="X114" i="16"/>
  <c r="AB321" i="16"/>
  <c r="Y248" i="16"/>
  <c r="AB4" i="16"/>
  <c r="X359" i="16"/>
  <c r="AB314" i="16"/>
  <c r="Z99" i="16"/>
  <c r="Z219" i="16"/>
  <c r="AB307" i="16"/>
  <c r="AB185" i="16"/>
  <c r="Z58" i="16"/>
  <c r="X333" i="16"/>
  <c r="Y379" i="16"/>
  <c r="X379" i="16"/>
  <c r="Y123" i="16"/>
  <c r="AB295" i="16"/>
  <c r="Z255" i="16"/>
  <c r="Z285" i="16"/>
  <c r="T51" i="17"/>
  <c r="AA214" i="16"/>
  <c r="AB272" i="16"/>
  <c r="AB337" i="16"/>
  <c r="Y339" i="16"/>
  <c r="N78" i="18"/>
  <c r="X61" i="16"/>
  <c r="O42" i="16"/>
  <c r="Y58" i="16"/>
  <c r="N34" i="18"/>
  <c r="Y251" i="16"/>
  <c r="L34" i="14"/>
  <c r="T32" i="17"/>
  <c r="X27" i="16"/>
  <c r="X384" i="16"/>
  <c r="AB19" i="16"/>
  <c r="X259" i="16"/>
  <c r="AB81" i="16"/>
  <c r="Y358" i="16"/>
  <c r="AA4" i="16"/>
  <c r="AB256" i="16"/>
  <c r="AB75" i="16"/>
  <c r="X385" i="16"/>
  <c r="Y77" i="16"/>
  <c r="Z286" i="16"/>
  <c r="X56" i="16"/>
  <c r="AB98" i="16"/>
  <c r="T55" i="17"/>
  <c r="M33" i="14"/>
  <c r="AB248" i="16"/>
  <c r="Z45" i="16"/>
  <c r="Y352" i="16"/>
  <c r="Y44" i="16"/>
  <c r="Y22" i="16"/>
  <c r="Y127" i="16"/>
  <c r="X267" i="16"/>
  <c r="Y334" i="16"/>
  <c r="AB162" i="16"/>
  <c r="Y19" i="16"/>
  <c r="AB333" i="16"/>
  <c r="T73" i="18"/>
  <c r="X251" i="16"/>
  <c r="X310" i="16"/>
  <c r="N56" i="18"/>
  <c r="AA162" i="16"/>
  <c r="AB288" i="16"/>
  <c r="Y3" i="16"/>
  <c r="Y56" i="16"/>
  <c r="H54" i="14"/>
  <c r="Z6" i="16"/>
  <c r="X356" i="16"/>
  <c r="O27" i="17"/>
  <c r="T77" i="15"/>
  <c r="Y53" i="16"/>
  <c r="N64" i="16"/>
  <c r="X74" i="16"/>
  <c r="Y120" i="16"/>
  <c r="T42" i="17"/>
  <c r="Y91" i="16"/>
  <c r="S14" i="17"/>
  <c r="Z35" i="16"/>
  <c r="AB57" i="16"/>
  <c r="Y307" i="16"/>
  <c r="AB139" i="16"/>
  <c r="Z130" i="16"/>
  <c r="Y38" i="16"/>
  <c r="Y357" i="16"/>
  <c r="Z263" i="16"/>
  <c r="Q28" i="14"/>
  <c r="S55" i="15"/>
  <c r="Z316" i="16"/>
  <c r="Y147" i="16"/>
  <c r="N17" i="17"/>
  <c r="T16" i="17"/>
  <c r="AB356" i="16"/>
  <c r="AA181" i="16"/>
  <c r="AB292" i="16"/>
  <c r="N67" i="18"/>
  <c r="X266" i="16"/>
  <c r="AB235" i="16"/>
  <c r="N39" i="17"/>
  <c r="S76" i="18"/>
  <c r="Y369" i="16"/>
  <c r="AB203" i="16"/>
  <c r="R36" i="14"/>
  <c r="Z61" i="16"/>
  <c r="X260" i="16"/>
  <c r="O53" i="15"/>
  <c r="AA244" i="16"/>
  <c r="X138" i="16"/>
  <c r="AB41" i="16"/>
  <c r="N79" i="15"/>
  <c r="X220" i="16"/>
  <c r="N32" i="17"/>
  <c r="X307" i="16"/>
  <c r="X257" i="16"/>
  <c r="Z311" i="16"/>
  <c r="AA219" i="16"/>
  <c r="Y315" i="16"/>
  <c r="Z192" i="16"/>
  <c r="S77" i="15"/>
  <c r="AA204" i="16"/>
  <c r="AA176" i="16"/>
  <c r="N36" i="16"/>
  <c r="O78" i="18"/>
  <c r="Z190" i="16"/>
  <c r="O77" i="15"/>
  <c r="O50" i="17"/>
  <c r="AA148" i="16"/>
  <c r="X125" i="16"/>
  <c r="AA282" i="16"/>
  <c r="Y328" i="16"/>
  <c r="AA69" i="16"/>
  <c r="Y75" i="16"/>
  <c r="X123" i="16"/>
  <c r="T33" i="18"/>
  <c r="Z206" i="16"/>
  <c r="T34" i="18"/>
  <c r="Q35" i="14"/>
  <c r="Z125" i="16"/>
  <c r="AA346" i="16"/>
  <c r="Y97" i="16"/>
  <c r="Y243" i="16"/>
  <c r="Z258" i="16"/>
  <c r="X372" i="16"/>
  <c r="X335" i="16"/>
  <c r="Z289" i="16"/>
  <c r="AA191" i="16"/>
  <c r="AB352" i="16"/>
  <c r="N80" i="15"/>
  <c r="Y207" i="16"/>
  <c r="Y300" i="16"/>
  <c r="AA298" i="16"/>
  <c r="Z140" i="16"/>
  <c r="O57" i="15"/>
  <c r="S39" i="18"/>
  <c r="X122" i="16"/>
  <c r="S50" i="15"/>
  <c r="AA329" i="16"/>
  <c r="X222" i="16"/>
  <c r="Z183" i="16"/>
  <c r="T14" i="17"/>
  <c r="N12" i="17"/>
  <c r="AB148" i="16"/>
  <c r="T76" i="18"/>
  <c r="Y175" i="16"/>
  <c r="AA129" i="16"/>
  <c r="X158" i="16"/>
  <c r="Y12" i="16"/>
  <c r="Y109" i="16"/>
  <c r="Y230" i="16"/>
  <c r="S60" i="16"/>
  <c r="AB370" i="16"/>
  <c r="T58" i="16"/>
  <c r="AB157" i="16"/>
  <c r="AB66" i="16"/>
  <c r="AB286" i="16"/>
  <c r="X72" i="16"/>
  <c r="Z280" i="16"/>
  <c r="H31" i="14"/>
  <c r="Y169" i="16"/>
  <c r="AB225" i="16"/>
  <c r="AB178" i="16"/>
  <c r="Y364" i="16"/>
  <c r="X203" i="16"/>
  <c r="X238" i="16"/>
  <c r="AA278" i="16"/>
  <c r="AB324" i="16"/>
  <c r="AA9" i="16"/>
  <c r="AA312" i="16"/>
  <c r="X82" i="16"/>
  <c r="AB369" i="16"/>
  <c r="X159" i="16"/>
  <c r="Z157" i="16"/>
  <c r="Y361" i="16"/>
  <c r="AB224" i="16"/>
  <c r="T50" i="18"/>
  <c r="N53" i="16"/>
  <c r="Y55" i="16"/>
  <c r="S53" i="18"/>
  <c r="AA301" i="16"/>
  <c r="S80" i="15"/>
  <c r="M30" i="14"/>
  <c r="AB190" i="16"/>
  <c r="O62" i="18"/>
  <c r="S63" i="16"/>
  <c r="AA107" i="16"/>
  <c r="X212" i="16"/>
  <c r="S53" i="15"/>
  <c r="N72" i="18"/>
  <c r="Z365" i="16"/>
  <c r="S62" i="18"/>
  <c r="Q33" i="14"/>
  <c r="AA155" i="16"/>
  <c r="AA136" i="16"/>
  <c r="O48" i="18"/>
  <c r="AA49" i="16"/>
  <c r="AB155" i="16"/>
  <c r="Y209" i="16"/>
  <c r="AB54" i="16"/>
  <c r="S52" i="18"/>
  <c r="Z175" i="16"/>
  <c r="Z105" i="16"/>
  <c r="Y143" i="16"/>
  <c r="Z293" i="16"/>
  <c r="S25" i="17"/>
  <c r="X167" i="16"/>
  <c r="Y34" i="16"/>
  <c r="Z230" i="16"/>
  <c r="Z337" i="16"/>
  <c r="Z162" i="16"/>
  <c r="Y88" i="16"/>
  <c r="AA334" i="16"/>
  <c r="AA294" i="16"/>
  <c r="Z193" i="16"/>
  <c r="Z291" i="16"/>
  <c r="AB111" i="16"/>
  <c r="O25" i="17"/>
  <c r="X139" i="16"/>
  <c r="L20" i="14"/>
  <c r="S32" i="17"/>
  <c r="Y159" i="16"/>
  <c r="R32" i="14"/>
  <c r="AB357" i="16"/>
  <c r="N52" i="18"/>
  <c r="X353" i="16"/>
  <c r="AA345" i="16"/>
  <c r="Y121" i="16"/>
  <c r="AA159" i="16"/>
  <c r="AB325" i="16"/>
  <c r="Z250" i="16"/>
  <c r="S51" i="15"/>
  <c r="X13" i="16"/>
  <c r="Y98" i="16"/>
  <c r="O55" i="15"/>
  <c r="X186" i="16"/>
  <c r="AA234" i="16"/>
  <c r="AB46" i="16"/>
  <c r="AA54" i="16"/>
  <c r="R33" i="14"/>
  <c r="AB53" i="16"/>
  <c r="AA66" i="16"/>
  <c r="N16" i="17"/>
  <c r="Z152" i="16"/>
  <c r="S26" i="17"/>
  <c r="Z245" i="16"/>
  <c r="X357" i="16"/>
  <c r="AA46" i="16"/>
  <c r="X304" i="16"/>
  <c r="Y183" i="16"/>
  <c r="Z111" i="16"/>
  <c r="AB201" i="16"/>
  <c r="Y320" i="16"/>
  <c r="Q18" i="14"/>
  <c r="Y6" i="16"/>
  <c r="AA182" i="16"/>
  <c r="AB42" i="16"/>
  <c r="Y45" i="16"/>
  <c r="Z187" i="16"/>
  <c r="AA365" i="16"/>
  <c r="AB219" i="16"/>
  <c r="X350" i="16"/>
  <c r="X312" i="16"/>
  <c r="X157" i="16"/>
  <c r="Z36" i="16"/>
  <c r="X115" i="16"/>
  <c r="Y186" i="16"/>
  <c r="AB238" i="16"/>
  <c r="X121" i="16"/>
  <c r="Z69" i="16"/>
  <c r="Z188" i="16"/>
  <c r="X73" i="16"/>
  <c r="AB70" i="16"/>
  <c r="AB294" i="16"/>
  <c r="Y219" i="16"/>
  <c r="R4" i="14"/>
  <c r="T81" i="15"/>
  <c r="AB146" i="16"/>
  <c r="AB298" i="16"/>
  <c r="AB266" i="16"/>
  <c r="Z154" i="16"/>
  <c r="AA366" i="16"/>
  <c r="Y350" i="16"/>
  <c r="Z146" i="16"/>
  <c r="X108" i="16"/>
  <c r="N62" i="18"/>
  <c r="AB296" i="16"/>
  <c r="AB97" i="16"/>
  <c r="X341" i="16"/>
  <c r="Z231" i="16"/>
  <c r="O42" i="17"/>
  <c r="O55" i="17"/>
  <c r="O54" i="17"/>
  <c r="X291" i="16"/>
  <c r="AB378" i="16"/>
  <c r="X156" i="16"/>
  <c r="AB90" i="16"/>
  <c r="Y318" i="16"/>
  <c r="Y171" i="16"/>
  <c r="AB285" i="16"/>
  <c r="AA224" i="16"/>
  <c r="Z256" i="16"/>
  <c r="Y10" i="16"/>
  <c r="AA192" i="16"/>
  <c r="X351" i="16"/>
  <c r="Z114" i="16"/>
  <c r="AA387" i="16"/>
  <c r="AB376" i="16"/>
  <c r="X175" i="16"/>
  <c r="S53" i="17"/>
  <c r="N43" i="16"/>
  <c r="Z333" i="16"/>
  <c r="S78" i="18"/>
  <c r="AB281" i="16"/>
  <c r="Y326" i="16"/>
  <c r="AB245" i="16"/>
  <c r="Y146" i="16"/>
  <c r="L29" i="14"/>
  <c r="R21" i="14"/>
  <c r="Y118" i="16"/>
  <c r="AA103" i="16"/>
  <c r="Y179" i="16"/>
  <c r="S65" i="15"/>
  <c r="Z66" i="16"/>
  <c r="AB142" i="16"/>
  <c r="Y154" i="16"/>
  <c r="AB302" i="16"/>
  <c r="AB189" i="16"/>
  <c r="N41" i="17"/>
  <c r="AB145" i="16"/>
  <c r="X234" i="16"/>
  <c r="Z137" i="16"/>
  <c r="AA130" i="16"/>
  <c r="Y108" i="16"/>
  <c r="S22" i="17"/>
  <c r="X211" i="16"/>
  <c r="T46" i="18"/>
  <c r="O43" i="17"/>
  <c r="T40" i="16"/>
  <c r="Z134" i="16"/>
  <c r="AB11" i="16"/>
  <c r="AB200" i="16"/>
  <c r="AA35" i="16"/>
  <c r="AA296" i="16"/>
  <c r="Z185" i="16"/>
  <c r="X174" i="16"/>
  <c r="X33" i="16"/>
  <c r="Y41" i="16"/>
  <c r="AB125" i="16"/>
  <c r="T80" i="15"/>
  <c r="AA381" i="16"/>
  <c r="Y15" i="16"/>
  <c r="S54" i="18"/>
  <c r="Y130" i="16"/>
  <c r="AB31" i="16"/>
  <c r="Z272" i="16"/>
  <c r="AA280" i="16"/>
  <c r="AA168" i="16"/>
  <c r="Y370" i="16"/>
  <c r="Y306" i="16"/>
  <c r="Y142" i="16"/>
  <c r="Z343" i="16"/>
  <c r="AB320" i="16"/>
  <c r="Y373" i="16"/>
  <c r="AA245" i="16"/>
  <c r="X26" i="16"/>
  <c r="Y18" i="16"/>
  <c r="AB326" i="16"/>
  <c r="Y265" i="16"/>
  <c r="Y253" i="16"/>
  <c r="AB10" i="16"/>
  <c r="Z201" i="16"/>
  <c r="AA239" i="16"/>
  <c r="Z332" i="16"/>
  <c r="X126" i="16"/>
  <c r="X293" i="16"/>
  <c r="Y165" i="16"/>
  <c r="O54" i="15"/>
  <c r="X221" i="16"/>
  <c r="X300" i="16"/>
  <c r="AA144" i="16"/>
  <c r="Y172" i="16"/>
  <c r="AA279" i="16"/>
  <c r="X184" i="16"/>
  <c r="AA268" i="16"/>
  <c r="Y346" i="16"/>
  <c r="Z62" i="16"/>
  <c r="Z87" i="16"/>
  <c r="AA60" i="16"/>
  <c r="AB166" i="16"/>
  <c r="AB38" i="16"/>
  <c r="AB192" i="16"/>
  <c r="Z275" i="16"/>
  <c r="Z381" i="16"/>
  <c r="Z335" i="16"/>
  <c r="Z60" i="16"/>
  <c r="S34" i="16"/>
  <c r="Z283" i="16"/>
  <c r="O70" i="15"/>
  <c r="T57" i="18"/>
  <c r="N29" i="17"/>
  <c r="AA75" i="16"/>
  <c r="Z165" i="16"/>
  <c r="N53" i="17"/>
  <c r="AB76" i="16"/>
  <c r="X255" i="16"/>
  <c r="AA12" i="16"/>
  <c r="Z30" i="16"/>
  <c r="X252" i="16"/>
  <c r="Z315" i="16"/>
  <c r="AB55" i="16"/>
  <c r="Y297" i="16"/>
  <c r="AA325" i="16"/>
  <c r="X5" i="16"/>
  <c r="Y153" i="16"/>
  <c r="Y348" i="16"/>
  <c r="AB274" i="16"/>
  <c r="X20" i="16"/>
  <c r="T53" i="18"/>
  <c r="AB310" i="16"/>
  <c r="X59" i="16"/>
  <c r="Z309" i="16"/>
  <c r="Y174" i="16"/>
  <c r="Z108" i="16"/>
  <c r="AA42" i="16"/>
  <c r="Z163" i="16"/>
  <c r="Z138" i="16"/>
  <c r="AA44" i="16"/>
  <c r="Z341" i="16"/>
  <c r="Z317" i="16"/>
  <c r="Z370" i="16"/>
  <c r="T19" i="17"/>
  <c r="AA100" i="16"/>
  <c r="AA321" i="16"/>
  <c r="AB72" i="16"/>
  <c r="Y21" i="16"/>
  <c r="AB191" i="16"/>
  <c r="AA185" i="16"/>
  <c r="AB206" i="16"/>
  <c r="AA258" i="16"/>
  <c r="X246" i="16"/>
  <c r="X140" i="16"/>
  <c r="Z282" i="16"/>
  <c r="AB182" i="16"/>
  <c r="X150" i="16"/>
  <c r="Y299" i="16"/>
  <c r="AA140" i="16"/>
  <c r="Z374" i="16"/>
  <c r="X210" i="16"/>
  <c r="AB177" i="16"/>
  <c r="Y87" i="16"/>
  <c r="Z129" i="16"/>
  <c r="X275" i="16"/>
  <c r="Y236" i="16"/>
  <c r="L21" i="14"/>
  <c r="O40" i="16"/>
  <c r="M5" i="14"/>
  <c r="Z287" i="16"/>
  <c r="Z121" i="16"/>
  <c r="Z74" i="16"/>
  <c r="AB101" i="16"/>
  <c r="X152" i="16"/>
  <c r="Y368" i="16"/>
  <c r="Y70" i="16"/>
  <c r="X240" i="16"/>
  <c r="Y35" i="16"/>
  <c r="AB187" i="16"/>
  <c r="X295" i="16"/>
  <c r="Z144" i="16"/>
  <c r="Y101" i="16"/>
  <c r="X339" i="16"/>
  <c r="Y23" i="16"/>
  <c r="X134" i="16"/>
  <c r="AB171" i="16"/>
  <c r="Y176" i="16"/>
  <c r="Z347" i="16"/>
  <c r="AB132" i="16"/>
  <c r="AB202" i="16"/>
  <c r="T48" i="18"/>
  <c r="Q5" i="14"/>
  <c r="Z274" i="16"/>
  <c r="Y188" i="16"/>
  <c r="AB129" i="16"/>
  <c r="AB346" i="16"/>
  <c r="O48" i="16"/>
  <c r="M35" i="14"/>
  <c r="Z17" i="16"/>
  <c r="S35" i="17"/>
  <c r="Z254" i="16"/>
  <c r="Y278" i="16"/>
  <c r="Z197" i="16"/>
  <c r="AB39" i="16"/>
  <c r="AA109" i="16"/>
  <c r="AA339" i="16"/>
  <c r="S48" i="18"/>
  <c r="AA57" i="16"/>
  <c r="AB301" i="16"/>
  <c r="Z180" i="16"/>
  <c r="X218" i="16"/>
  <c r="Y9" i="16"/>
  <c r="Y254" i="16"/>
  <c r="Y167" i="16"/>
  <c r="Z119" i="16"/>
  <c r="Y337" i="16"/>
  <c r="AA43" i="16"/>
  <c r="T41" i="17"/>
  <c r="AA59" i="16"/>
  <c r="Z375" i="16"/>
  <c r="N45" i="18"/>
  <c r="O36" i="16"/>
  <c r="Z27" i="16"/>
  <c r="Z164" i="16"/>
  <c r="AA242" i="16"/>
  <c r="X289" i="16"/>
  <c r="Y173" i="16"/>
  <c r="Z43" i="16"/>
  <c r="AB353" i="16"/>
  <c r="X190" i="16"/>
  <c r="AB368" i="16"/>
  <c r="Y249" i="16"/>
  <c r="AA156" i="16"/>
  <c r="Z279" i="16"/>
  <c r="S39" i="17"/>
  <c r="O38" i="17"/>
  <c r="Z170" i="16"/>
  <c r="O34" i="18"/>
  <c r="X207" i="16"/>
  <c r="O32" i="18"/>
  <c r="AB105" i="16"/>
  <c r="AB242" i="16"/>
  <c r="X285" i="16"/>
  <c r="AA225" i="16"/>
  <c r="X383" i="16"/>
  <c r="O49" i="18"/>
  <c r="AB204" i="16"/>
  <c r="T55" i="18"/>
  <c r="AA78" i="16"/>
  <c r="Y8" i="16"/>
  <c r="X77" i="16"/>
  <c r="Y213" i="16"/>
  <c r="AA293" i="16"/>
  <c r="Y112" i="16"/>
  <c r="AA184" i="16"/>
  <c r="O81" i="15"/>
  <c r="AB163" i="16"/>
  <c r="T55" i="15"/>
  <c r="N36" i="17"/>
  <c r="X362" i="16"/>
  <c r="AA34" i="16"/>
  <c r="X117" i="16"/>
  <c r="AB194" i="16"/>
  <c r="AA10" i="16"/>
  <c r="Y187" i="16"/>
  <c r="Z100" i="16"/>
  <c r="T37" i="16"/>
  <c r="N38" i="16"/>
  <c r="X296" i="16"/>
  <c r="AA25" i="16"/>
  <c r="Z384" i="16"/>
  <c r="S55" i="17"/>
  <c r="T18" i="17"/>
  <c r="S50" i="17"/>
  <c r="Z19" i="16"/>
  <c r="AA41" i="16"/>
  <c r="R20" i="14"/>
  <c r="N63" i="16"/>
  <c r="N48" i="15"/>
  <c r="Y59" i="16"/>
  <c r="X364" i="16"/>
  <c r="AB126" i="16"/>
  <c r="Y105" i="16"/>
  <c r="O35" i="16"/>
  <c r="AA63" i="16"/>
  <c r="N75" i="15"/>
  <c r="O48" i="15"/>
  <c r="O35" i="17"/>
  <c r="AB371" i="16"/>
  <c r="AA131" i="16"/>
  <c r="H53" i="14"/>
  <c r="H47" i="14"/>
  <c r="Z328" i="16"/>
  <c r="Y103" i="16"/>
  <c r="AA289" i="16"/>
  <c r="AB64" i="16"/>
  <c r="AA51" i="16"/>
  <c r="O22" i="17"/>
  <c r="X183" i="16"/>
  <c r="Y49" i="16"/>
  <c r="AA183" i="16"/>
  <c r="AA320" i="16"/>
  <c r="AB175" i="16"/>
  <c r="Y260" i="16"/>
  <c r="X227" i="16"/>
  <c r="S29" i="17"/>
  <c r="N37" i="17"/>
  <c r="X135" i="16"/>
  <c r="Y83" i="16"/>
  <c r="X42" i="16"/>
  <c r="AA195" i="16"/>
  <c r="AB131" i="16"/>
  <c r="Z269" i="16"/>
  <c r="N10" i="17"/>
  <c r="AA313" i="16"/>
  <c r="Y375" i="16"/>
  <c r="AA370" i="16"/>
  <c r="X64" i="16"/>
  <c r="Z110" i="16"/>
  <c r="Z109" i="16"/>
  <c r="T34" i="17"/>
  <c r="AA340" i="16"/>
  <c r="AA308" i="16"/>
  <c r="Z354" i="16"/>
  <c r="AA146" i="16"/>
  <c r="Y51" i="16"/>
  <c r="Z247" i="16"/>
  <c r="Z103" i="16"/>
  <c r="AB254" i="16"/>
  <c r="Z139" i="16"/>
  <c r="Q20" i="14"/>
  <c r="AB91" i="16"/>
  <c r="O18" i="17"/>
  <c r="Y233" i="16"/>
  <c r="N51" i="15"/>
  <c r="L19" i="14"/>
  <c r="X49" i="16"/>
  <c r="AA302" i="16"/>
  <c r="Z319" i="16"/>
  <c r="Z42" i="16"/>
  <c r="AB345" i="16"/>
  <c r="Y382" i="16"/>
  <c r="AB135" i="16"/>
  <c r="O49" i="15"/>
  <c r="AA256" i="16"/>
  <c r="X31" i="16"/>
  <c r="Z295" i="16"/>
  <c r="AB309" i="16"/>
  <c r="X196" i="16"/>
  <c r="N38" i="17"/>
  <c r="AB100" i="16"/>
  <c r="T41" i="16"/>
  <c r="AB159" i="16"/>
  <c r="Z67" i="16"/>
  <c r="Y122" i="16"/>
  <c r="AA170" i="16"/>
  <c r="X38" i="16"/>
  <c r="Z312" i="16"/>
  <c r="Z15" i="16"/>
  <c r="AA210" i="16"/>
  <c r="O16" i="17"/>
  <c r="S36" i="18"/>
  <c r="AA67" i="16"/>
  <c r="Z97" i="16"/>
  <c r="Z266" i="16"/>
  <c r="Y151" i="16"/>
  <c r="AA303" i="16"/>
  <c r="AB367" i="16"/>
  <c r="AB104" i="16"/>
  <c r="AA206" i="16"/>
  <c r="S27" i="17"/>
  <c r="Y242" i="16"/>
  <c r="X305" i="16"/>
  <c r="S34" i="18"/>
  <c r="Z204" i="16"/>
  <c r="Y111" i="16"/>
  <c r="AB218" i="16"/>
  <c r="O45" i="17"/>
  <c r="Y196" i="16"/>
  <c r="Z147" i="16"/>
  <c r="M3" i="14"/>
  <c r="Z205" i="16"/>
  <c r="Z360" i="16"/>
  <c r="O80" i="15"/>
  <c r="X302" i="16"/>
  <c r="Z356" i="16"/>
  <c r="N55" i="18"/>
  <c r="AA360" i="16"/>
  <c r="X318" i="16"/>
  <c r="S48" i="16"/>
  <c r="AB63" i="16"/>
  <c r="Y113" i="16"/>
  <c r="T74" i="18"/>
  <c r="Z169" i="16"/>
  <c r="H55" i="14"/>
  <c r="Y96" i="16"/>
  <c r="AA24" i="16"/>
  <c r="AA31" i="16"/>
  <c r="H44" i="14"/>
  <c r="Z257" i="16"/>
  <c r="AA145" i="16"/>
  <c r="Z68" i="16"/>
  <c r="O37" i="17"/>
  <c r="AB186" i="16"/>
  <c r="Z379" i="16"/>
  <c r="AB99" i="16"/>
  <c r="N45" i="16"/>
  <c r="S10" i="17"/>
  <c r="X12" i="16"/>
  <c r="X16" i="16"/>
  <c r="Z8" i="16"/>
  <c r="O15" i="17"/>
  <c r="N50" i="15"/>
  <c r="T35" i="16"/>
  <c r="X67" i="16"/>
  <c r="O11" i="17"/>
  <c r="AB257" i="16"/>
  <c r="X89" i="16"/>
  <c r="Z127" i="16"/>
  <c r="X58" i="16"/>
  <c r="Y310" i="16"/>
  <c r="N40" i="18"/>
  <c r="AB172" i="16"/>
  <c r="AB312" i="16"/>
  <c r="AA212" i="16"/>
  <c r="Y140" i="16"/>
  <c r="X90" i="16"/>
  <c r="N37" i="16"/>
  <c r="AA163" i="16"/>
  <c r="Y137" i="16"/>
  <c r="AB241" i="16"/>
  <c r="AA227" i="16"/>
  <c r="AA316" i="16"/>
  <c r="AB17" i="16"/>
  <c r="O33" i="18"/>
  <c r="Z32" i="16"/>
  <c r="X319" i="16"/>
  <c r="T67" i="18"/>
  <c r="AA23" i="16"/>
  <c r="Z236" i="16"/>
  <c r="O23" i="17"/>
  <c r="Y387" i="16"/>
  <c r="N46" i="17"/>
  <c r="AA305" i="16"/>
  <c r="AA117" i="16"/>
  <c r="AB23" i="16"/>
  <c r="AA6" i="16"/>
  <c r="AA383" i="16"/>
  <c r="N39" i="16"/>
  <c r="T40" i="18"/>
  <c r="X145" i="16"/>
  <c r="X237" i="16"/>
  <c r="T72" i="18"/>
  <c r="N62" i="16"/>
  <c r="AB102" i="16"/>
  <c r="S67" i="18"/>
  <c r="AB69" i="16"/>
  <c r="O39" i="18"/>
  <c r="AA281" i="16"/>
  <c r="AB341" i="16"/>
  <c r="AA211" i="16"/>
  <c r="Y386" i="16"/>
  <c r="Y126" i="16"/>
  <c r="AA177" i="16"/>
  <c r="AA388" i="16"/>
  <c r="AB381" i="16"/>
  <c r="M29" i="14"/>
  <c r="S45" i="16"/>
  <c r="O58" i="16"/>
  <c r="S30" i="17"/>
  <c r="Z233" i="16"/>
  <c r="L17" i="14"/>
  <c r="Z182" i="16"/>
  <c r="O64" i="16"/>
  <c r="X343" i="16"/>
  <c r="AA17" i="16"/>
  <c r="X247" i="16"/>
  <c r="S57" i="15"/>
  <c r="X192" i="16"/>
  <c r="AB48" i="16"/>
  <c r="N60" i="15"/>
  <c r="N33" i="16"/>
  <c r="Z378" i="16"/>
  <c r="X162" i="16"/>
  <c r="O29" i="17"/>
  <c r="Y378" i="16"/>
  <c r="X86" i="16"/>
  <c r="Z120" i="16"/>
  <c r="O34" i="17"/>
  <c r="Z55" i="16"/>
  <c r="L35" i="14"/>
  <c r="AB217" i="16"/>
  <c r="AB62" i="16"/>
  <c r="AA111" i="16"/>
  <c r="Y259" i="16"/>
  <c r="AA221" i="16"/>
  <c r="X223" i="16"/>
  <c r="X309" i="16"/>
  <c r="AB134" i="16"/>
  <c r="X182" i="16"/>
  <c r="X235" i="16"/>
  <c r="AB65" i="16"/>
  <c r="AB220" i="16"/>
  <c r="AB24" i="16"/>
  <c r="AA218" i="16"/>
  <c r="Z79" i="16"/>
  <c r="AA318" i="16"/>
  <c r="R28" i="14"/>
  <c r="AA259" i="16"/>
  <c r="Z10" i="16"/>
  <c r="AA26" i="16"/>
  <c r="S40" i="18"/>
  <c r="Y141" i="16"/>
  <c r="AB58" i="16"/>
  <c r="N11" i="17"/>
  <c r="Z209" i="16"/>
  <c r="AA376" i="16"/>
  <c r="X18" i="16"/>
  <c r="S62" i="16"/>
  <c r="S9" i="17"/>
  <c r="O38" i="16"/>
  <c r="T32" i="16"/>
  <c r="AB358" i="16"/>
  <c r="X109" i="16"/>
  <c r="Y92" i="16"/>
  <c r="L18" i="14"/>
  <c r="Y377" i="16"/>
  <c r="AB323" i="16"/>
  <c r="R3" i="14"/>
  <c r="T29" i="17"/>
  <c r="R35" i="14"/>
  <c r="X200" i="16"/>
  <c r="AA364" i="16"/>
  <c r="AB56" i="16"/>
  <c r="X181" i="16"/>
  <c r="Z101" i="16"/>
  <c r="T62" i="18"/>
  <c r="Z22" i="16"/>
  <c r="Z313" i="16"/>
  <c r="S38" i="18"/>
  <c r="Z91" i="16"/>
  <c r="Z387" i="16"/>
  <c r="S49" i="18"/>
  <c r="X151" i="16"/>
  <c r="Z65" i="16"/>
  <c r="AA328" i="16"/>
  <c r="T17" i="17"/>
  <c r="AB151" i="16"/>
  <c r="AA102" i="16"/>
  <c r="AA96" i="16"/>
  <c r="X170" i="16"/>
  <c r="Y355" i="16"/>
  <c r="N31" i="17"/>
  <c r="X244" i="16"/>
  <c r="AB250" i="16"/>
  <c r="S42" i="17"/>
  <c r="AB336" i="16"/>
  <c r="Y235" i="16"/>
  <c r="Y224" i="16"/>
  <c r="AB6" i="16"/>
  <c r="Z70" i="16"/>
  <c r="X171" i="16"/>
  <c r="Y178" i="16"/>
  <c r="H29" i="14"/>
  <c r="T47" i="18"/>
  <c r="Z232" i="16"/>
  <c r="X233" i="16"/>
  <c r="X62" i="16"/>
  <c r="X327" i="16"/>
  <c r="O74" i="18"/>
  <c r="Z308" i="16"/>
  <c r="AA172" i="16"/>
  <c r="T75" i="15"/>
  <c r="X355" i="16"/>
  <c r="O63" i="16"/>
  <c r="Z34" i="16"/>
  <c r="O53" i="16"/>
  <c r="T50" i="17"/>
  <c r="T52" i="18"/>
  <c r="Y47" i="16"/>
  <c r="T54" i="18"/>
  <c r="AB22" i="16"/>
  <c r="Y257" i="16"/>
  <c r="Z178" i="16"/>
  <c r="Z369" i="16"/>
  <c r="AA255" i="16"/>
  <c r="O61" i="16"/>
  <c r="AA330" i="16"/>
  <c r="AA87" i="16"/>
  <c r="O51" i="18"/>
  <c r="Y26" i="16"/>
  <c r="Z238" i="16"/>
  <c r="S38" i="16"/>
  <c r="Y64" i="16"/>
  <c r="AB196" i="16"/>
  <c r="X249" i="16"/>
  <c r="Q17" i="14"/>
  <c r="X214" i="16"/>
  <c r="AA74" i="16"/>
  <c r="AB37" i="16"/>
  <c r="Y184" i="16"/>
  <c r="Z40" i="16"/>
  <c r="T39" i="16"/>
  <c r="X79" i="16"/>
  <c r="Y288" i="16"/>
  <c r="Y349" i="16"/>
  <c r="AA120" i="16"/>
  <c r="AA286" i="16"/>
  <c r="AA288" i="16"/>
  <c r="X254" i="16"/>
  <c r="Z132" i="16"/>
  <c r="Z252" i="16"/>
  <c r="S23" i="17"/>
  <c r="Y329" i="16"/>
  <c r="H56" i="14"/>
  <c r="T9" i="17"/>
  <c r="Z235" i="16"/>
  <c r="Y276" i="16"/>
  <c r="Z202" i="16"/>
  <c r="AB79" i="16"/>
  <c r="N54" i="18"/>
  <c r="Z5" i="16"/>
  <c r="AA354" i="16"/>
  <c r="Z63" i="16"/>
  <c r="Y245" i="16"/>
  <c r="O19" i="17"/>
  <c r="O50" i="16"/>
  <c r="Z363" i="16"/>
  <c r="S41" i="16"/>
  <c r="Y17" i="16"/>
  <c r="AA236" i="16"/>
  <c r="AB45" i="16"/>
  <c r="X290" i="16"/>
  <c r="AB86" i="16"/>
  <c r="S40" i="16"/>
  <c r="Y195" i="16"/>
  <c r="X371" i="16"/>
  <c r="X177" i="16"/>
  <c r="Z38" i="16"/>
  <c r="AA338" i="16"/>
  <c r="AB270" i="16"/>
  <c r="S35" i="16"/>
  <c r="AA292" i="16"/>
  <c r="T28" i="17"/>
  <c r="O46" i="17"/>
  <c r="AA306" i="16"/>
  <c r="AB15" i="16"/>
  <c r="Y255" i="16"/>
  <c r="I4" i="1"/>
  <c r="AF11" i="16"/>
  <c r="AF11" i="15"/>
  <c r="B8" i="14"/>
  <c r="AF11" i="17"/>
  <c r="AF12" i="16"/>
  <c r="AH11" i="16"/>
  <c r="AF12" i="15"/>
  <c r="AH11" i="15"/>
  <c r="C8" i="14"/>
  <c r="AH11" i="17"/>
  <c r="AF12" i="17"/>
  <c r="AH12" i="16"/>
  <c r="AF13" i="16"/>
  <c r="AH12" i="15"/>
  <c r="AF13" i="15"/>
  <c r="B9" i="14"/>
  <c r="D8" i="14"/>
  <c r="AF13" i="17"/>
  <c r="AF14" i="16"/>
  <c r="AH13" i="16"/>
  <c r="AF14" i="15"/>
  <c r="AH13" i="15"/>
  <c r="C9" i="14"/>
  <c r="AF14" i="17"/>
  <c r="AF15" i="16"/>
  <c r="AH14" i="16"/>
  <c r="AH14" i="15"/>
  <c r="AF15" i="15"/>
  <c r="B10" i="14"/>
  <c r="D9" i="14"/>
  <c r="AF15" i="17"/>
  <c r="AH14" i="17"/>
  <c r="AF16" i="16"/>
  <c r="AH15" i="16"/>
  <c r="AH15" i="15"/>
  <c r="AF16" i="15"/>
  <c r="C10" i="14"/>
  <c r="AH15" i="17"/>
  <c r="AF16" i="17"/>
  <c r="AH16" i="16"/>
  <c r="AF17" i="16"/>
  <c r="AF17" i="15"/>
  <c r="AH16" i="15"/>
  <c r="D10" i="14"/>
  <c r="B11" i="14"/>
  <c r="AH16" i="17"/>
  <c r="AF17" i="17"/>
  <c r="AF18" i="16"/>
  <c r="AH17" i="16"/>
  <c r="AH17" i="15"/>
  <c r="AF18" i="15"/>
  <c r="C11" i="14"/>
  <c r="AF18" i="17"/>
  <c r="AH17" i="17"/>
  <c r="AF19" i="16"/>
  <c r="AH18" i="16"/>
  <c r="AH18" i="15"/>
  <c r="AF19" i="15"/>
  <c r="D11" i="14"/>
  <c r="B12" i="14"/>
  <c r="AF19" i="17"/>
  <c r="AH18" i="17"/>
  <c r="AH19" i="16"/>
  <c r="AF20" i="16"/>
  <c r="AF20" i="15"/>
  <c r="AH19" i="15"/>
  <c r="C12" i="14"/>
  <c r="AH19" i="17"/>
  <c r="AF20" i="17"/>
  <c r="AH20" i="16"/>
  <c r="AF21" i="16"/>
  <c r="AF21" i="15"/>
  <c r="AH20" i="15"/>
  <c r="B13" i="14"/>
  <c r="D12" i="14"/>
  <c r="AF21" i="17"/>
  <c r="AH20" i="17"/>
  <c r="AH21" i="16"/>
  <c r="AF22" i="16"/>
  <c r="AH22" i="16" s="1"/>
  <c r="AF22" i="15"/>
  <c r="AH21" i="15"/>
  <c r="C13" i="14"/>
  <c r="AH21" i="17"/>
  <c r="AF22" i="17"/>
  <c r="AH22" i="17" s="1"/>
  <c r="B14" i="14"/>
  <c r="D13" i="14"/>
  <c r="C14" i="14"/>
  <c r="B15" i="14"/>
  <c r="D14" i="14"/>
  <c r="C15" i="14"/>
  <c r="D15" i="14"/>
  <c r="B16" i="14"/>
  <c r="C16" i="14"/>
  <c r="D16" i="14"/>
  <c r="B17" i="14"/>
  <c r="C17" i="14"/>
  <c r="B18" i="14"/>
  <c r="D17" i="14"/>
  <c r="C18" i="14"/>
  <c r="D18" i="14"/>
  <c r="F18" i="14" l="1"/>
  <c r="F17" i="14"/>
  <c r="F16" i="14"/>
  <c r="F15" i="14"/>
  <c r="F14" i="14"/>
  <c r="AJ22" i="17"/>
  <c r="AL22" i="17"/>
  <c r="AL21" i="17"/>
  <c r="AJ21" i="17"/>
  <c r="AJ21" i="15"/>
  <c r="AJ22" i="16"/>
  <c r="AJ21" i="16"/>
  <c r="AL20" i="17"/>
  <c r="AJ20" i="17"/>
  <c r="F13" i="14"/>
  <c r="AJ20" i="15"/>
  <c r="AJ20" i="16"/>
  <c r="AL19" i="17"/>
  <c r="AJ19" i="17"/>
  <c r="AJ19" i="15"/>
  <c r="AJ19" i="16"/>
  <c r="AJ18" i="17"/>
  <c r="AL18" i="17"/>
  <c r="F12" i="14"/>
  <c r="AJ18" i="15"/>
  <c r="AJ18" i="16"/>
  <c r="AL17" i="17"/>
  <c r="AJ17" i="17"/>
  <c r="AJ17" i="15"/>
  <c r="AJ17" i="16"/>
  <c r="AL16" i="17"/>
  <c r="AJ16" i="17"/>
  <c r="F11" i="14"/>
  <c r="AJ16" i="15"/>
  <c r="AJ16" i="16"/>
  <c r="AL15" i="17"/>
  <c r="AJ15" i="17"/>
  <c r="AJ15" i="15"/>
  <c r="AJ15" i="16"/>
  <c r="AJ14" i="17"/>
  <c r="AL14" i="17"/>
  <c r="F10" i="14"/>
  <c r="AJ14" i="15"/>
  <c r="AJ14" i="16"/>
  <c r="AJ13" i="15"/>
  <c r="AJ13" i="16"/>
  <c r="F9" i="14"/>
  <c r="AJ12" i="15"/>
  <c r="AJ12" i="16"/>
  <c r="AL11" i="17"/>
  <c r="AJ11" i="17"/>
  <c r="AJ11" i="15"/>
  <c r="AJ11" i="16"/>
  <c r="F8" i="14"/>
  <c r="V177" i="16"/>
  <c r="V371" i="16"/>
  <c r="V290" i="16"/>
  <c r="K50" i="14"/>
  <c r="V254" i="16"/>
  <c r="V79" i="16"/>
  <c r="V214" i="16"/>
  <c r="V249" i="16"/>
  <c r="V355" i="16"/>
  <c r="V327" i="16"/>
  <c r="V62" i="16"/>
  <c r="V233" i="16"/>
  <c r="K23" i="14"/>
  <c r="V171" i="16"/>
  <c r="V244" i="16"/>
  <c r="V170" i="16"/>
  <c r="V151" i="16"/>
  <c r="V181" i="16"/>
  <c r="V200" i="16"/>
  <c r="V109" i="16"/>
  <c r="V18" i="16"/>
  <c r="V235" i="16"/>
  <c r="V182" i="16"/>
  <c r="V309" i="16"/>
  <c r="V223" i="16"/>
  <c r="V86" i="16"/>
  <c r="V162" i="16"/>
  <c r="V192" i="16"/>
  <c r="V247" i="16"/>
  <c r="V343" i="16"/>
  <c r="V237" i="16"/>
  <c r="V145" i="16"/>
  <c r="V319" i="16"/>
  <c r="V90" i="16"/>
  <c r="V58" i="16"/>
  <c r="V89" i="16"/>
  <c r="V67" i="16"/>
  <c r="V16" i="16"/>
  <c r="V12" i="16"/>
  <c r="K38" i="14"/>
  <c r="K49" i="14"/>
  <c r="V318" i="16"/>
  <c r="V302" i="16"/>
  <c r="V305" i="16"/>
  <c r="V38" i="16"/>
  <c r="V196" i="16"/>
  <c r="V31" i="16"/>
  <c r="V49" i="16"/>
  <c r="V64" i="16"/>
  <c r="V42" i="16"/>
  <c r="V135" i="16"/>
  <c r="V227" i="16"/>
  <c r="V183" i="16"/>
  <c r="K41" i="14"/>
  <c r="K47" i="14"/>
  <c r="V364" i="16"/>
  <c r="V296" i="16"/>
  <c r="V117" i="16"/>
  <c r="V362" i="16"/>
  <c r="V77" i="16"/>
  <c r="V383" i="16"/>
  <c r="V285" i="16"/>
  <c r="V207" i="16"/>
  <c r="V190" i="16"/>
  <c r="V289" i="16"/>
  <c r="V218" i="16"/>
  <c r="V134" i="16"/>
  <c r="V339" i="16"/>
  <c r="V295" i="16"/>
  <c r="V240" i="16"/>
  <c r="V152" i="16"/>
  <c r="V275" i="16"/>
  <c r="V210" i="16"/>
  <c r="V150" i="16"/>
  <c r="V140" i="16"/>
  <c r="V246" i="16"/>
  <c r="V59" i="16"/>
  <c r="V20" i="16"/>
  <c r="V5" i="16"/>
  <c r="V252" i="16"/>
  <c r="V255" i="16"/>
  <c r="V184" i="16"/>
  <c r="V300" i="16"/>
  <c r="V221" i="16"/>
  <c r="V293" i="16"/>
  <c r="V126" i="16"/>
  <c r="V26" i="16"/>
  <c r="V33" i="16"/>
  <c r="V174" i="16"/>
  <c r="V211" i="16"/>
  <c r="V234" i="16"/>
  <c r="V175" i="16"/>
  <c r="V351" i="16"/>
  <c r="V156" i="16"/>
  <c r="V291" i="16"/>
  <c r="V341" i="16"/>
  <c r="V108" i="16"/>
  <c r="V73" i="16"/>
  <c r="V121" i="16"/>
  <c r="V115" i="16"/>
  <c r="V157" i="16"/>
  <c r="V312" i="16"/>
  <c r="V350" i="16"/>
  <c r="V304" i="16"/>
  <c r="V357" i="16"/>
  <c r="V186" i="16"/>
  <c r="V13" i="16"/>
  <c r="V353" i="16"/>
  <c r="V139" i="16"/>
  <c r="V167" i="16"/>
  <c r="V212" i="16"/>
  <c r="V159" i="16"/>
  <c r="V82" i="16"/>
  <c r="V238" i="16"/>
  <c r="V203" i="16"/>
  <c r="K25" i="14"/>
  <c r="V72" i="16"/>
  <c r="V158" i="16"/>
  <c r="V222" i="16"/>
  <c r="V122" i="16"/>
  <c r="V335" i="16"/>
  <c r="V372" i="16"/>
  <c r="V123" i="16"/>
  <c r="V125" i="16"/>
  <c r="V257" i="16"/>
  <c r="V307" i="16"/>
  <c r="V220" i="16"/>
  <c r="V138" i="16"/>
  <c r="V260" i="16"/>
  <c r="V266" i="16"/>
  <c r="V74" i="16"/>
  <c r="V356" i="16"/>
  <c r="K48" i="14"/>
  <c r="V310" i="16"/>
  <c r="V251" i="16"/>
  <c r="V267" i="16"/>
  <c r="V56" i="16"/>
  <c r="V385" i="16"/>
  <c r="V259" i="16"/>
  <c r="V384" i="16"/>
  <c r="V27" i="16"/>
  <c r="V61" i="16"/>
  <c r="V379" i="16"/>
  <c r="V333" i="16"/>
  <c r="V359" i="16"/>
  <c r="V114" i="16"/>
  <c r="V88" i="16"/>
  <c r="V328" i="16"/>
  <c r="V97" i="16"/>
  <c r="V325" i="16"/>
  <c r="K24" i="14"/>
  <c r="V286" i="16"/>
  <c r="V92" i="16"/>
  <c r="V19" i="16"/>
  <c r="K56" i="14"/>
  <c r="V363" i="16"/>
  <c r="V217" i="16"/>
  <c r="V270" i="16"/>
  <c r="K26" i="14"/>
  <c r="V375" i="16"/>
  <c r="V107" i="16"/>
  <c r="V164" i="16"/>
  <c r="V315" i="16"/>
  <c r="V41" i="16"/>
  <c r="W32" i="18"/>
  <c r="W7" i="18"/>
  <c r="W18" i="18"/>
  <c r="W48" i="18"/>
  <c r="W42" i="18"/>
  <c r="W14" i="18"/>
  <c r="W29" i="18"/>
  <c r="W47" i="18"/>
  <c r="W72" i="18"/>
  <c r="W31" i="18"/>
  <c r="W27" i="18"/>
  <c r="W3" i="18"/>
  <c r="W38" i="18"/>
  <c r="W59" i="18"/>
  <c r="W68" i="18"/>
  <c r="W37" i="18"/>
  <c r="W78" i="18"/>
  <c r="W40" i="18"/>
  <c r="W21" i="18"/>
  <c r="W43" i="18"/>
  <c r="W12" i="18"/>
  <c r="W24" i="18"/>
  <c r="W57" i="18"/>
  <c r="W19" i="18"/>
  <c r="W75" i="18"/>
  <c r="W73" i="18"/>
  <c r="W65" i="18"/>
  <c r="W69" i="18"/>
  <c r="W63" i="18"/>
  <c r="W34" i="18"/>
  <c r="W36" i="18"/>
  <c r="W46" i="18"/>
  <c r="W60" i="18"/>
  <c r="W54" i="18"/>
  <c r="W17" i="18"/>
  <c r="W23" i="18"/>
  <c r="W44" i="18"/>
  <c r="W62" i="18"/>
  <c r="W49" i="18"/>
  <c r="W6" i="18"/>
  <c r="W15" i="18"/>
  <c r="W25" i="18"/>
  <c r="W41" i="18"/>
  <c r="W77" i="18"/>
  <c r="W58" i="18"/>
  <c r="W13" i="18"/>
  <c r="W70" i="18"/>
  <c r="W33" i="18"/>
  <c r="W10" i="18"/>
  <c r="W30" i="18"/>
  <c r="W9" i="18"/>
  <c r="W74" i="18"/>
  <c r="W55" i="18"/>
  <c r="W79" i="18"/>
  <c r="W8" i="18"/>
  <c r="W4" i="18"/>
  <c r="W28" i="18"/>
  <c r="W51" i="18"/>
  <c r="W11" i="18"/>
  <c r="W26" i="18"/>
  <c r="W52" i="18"/>
  <c r="W5" i="18"/>
  <c r="W56" i="18"/>
  <c r="W64" i="18"/>
  <c r="W39" i="18"/>
  <c r="W53" i="18"/>
  <c r="W50" i="18"/>
  <c r="W67" i="18"/>
  <c r="W20" i="18"/>
  <c r="W45" i="18"/>
  <c r="W71" i="18"/>
  <c r="W35" i="18"/>
  <c r="W66" i="18"/>
  <c r="W22" i="18"/>
  <c r="W76" i="18"/>
  <c r="W61" i="18"/>
  <c r="W16" i="18"/>
  <c r="V284" i="16"/>
  <c r="V100" i="16"/>
  <c r="V334" i="16"/>
  <c r="V219" i="16"/>
  <c r="V47" i="16"/>
  <c r="V299" i="16"/>
  <c r="V197" i="16"/>
  <c r="V185" i="16"/>
  <c r="K55" i="14"/>
  <c r="V337" i="16"/>
  <c r="V149" i="16"/>
  <c r="V21" i="16"/>
  <c r="V265" i="16"/>
  <c r="V25" i="16"/>
  <c r="V111" i="16"/>
  <c r="V128" i="16"/>
  <c r="V141" i="16"/>
  <c r="V243" i="16"/>
  <c r="V264" i="16"/>
  <c r="V195" i="16"/>
  <c r="V50" i="16"/>
  <c r="V189" i="16"/>
  <c r="V179" i="16"/>
  <c r="V276" i="16"/>
  <c r="V3" i="16"/>
  <c r="V216" i="16"/>
  <c r="V166" i="16"/>
  <c r="V209" i="16"/>
  <c r="V146" i="16"/>
  <c r="V303" i="16"/>
  <c r="V43" i="16"/>
  <c r="V199" i="16"/>
  <c r="V112" i="16"/>
  <c r="V208" i="16"/>
  <c r="V85" i="16"/>
  <c r="V120" i="16"/>
  <c r="V144" i="16"/>
  <c r="V370" i="16"/>
  <c r="V258" i="16"/>
  <c r="V287" i="16"/>
  <c r="V297" i="16"/>
  <c r="V15" i="16"/>
  <c r="V10" i="16"/>
  <c r="V226" i="16"/>
  <c r="V346" i="16"/>
  <c r="K43" i="14"/>
  <c r="V317" i="16"/>
  <c r="V7" i="16"/>
  <c r="V129" i="16"/>
  <c r="V331" i="16"/>
  <c r="V378" i="16"/>
  <c r="V165" i="16"/>
  <c r="V324" i="16"/>
  <c r="V224" i="16"/>
  <c r="V367" i="16"/>
  <c r="V374" i="16"/>
  <c r="V347" i="16"/>
  <c r="V213" i="16"/>
  <c r="V34" i="16"/>
  <c r="V80" i="16"/>
  <c r="V53" i="16"/>
  <c r="V352" i="16"/>
  <c r="V84" i="16"/>
  <c r="V154" i="16"/>
  <c r="V268" i="16"/>
  <c r="V380" i="16"/>
  <c r="V83" i="16"/>
  <c r="V28" i="16"/>
  <c r="V321" i="16"/>
  <c r="V236" i="16"/>
  <c r="V320" i="16"/>
  <c r="V281" i="16"/>
  <c r="V169" i="16"/>
  <c r="V336" i="16"/>
  <c r="V17" i="16"/>
  <c r="V137" i="16"/>
  <c r="V241" i="16"/>
  <c r="V116" i="16"/>
  <c r="V39" i="16"/>
  <c r="V245" i="16"/>
  <c r="V52" i="16"/>
  <c r="V191" i="16"/>
  <c r="V187" i="16"/>
  <c r="V40" i="16"/>
  <c r="V131" i="16"/>
  <c r="V358" i="16"/>
  <c r="V198" i="16"/>
  <c r="V65" i="16"/>
  <c r="V329" i="16"/>
  <c r="V273" i="16"/>
  <c r="V230" i="16"/>
  <c r="V37" i="16"/>
  <c r="V105" i="16"/>
  <c r="V51" i="16"/>
  <c r="V282" i="16"/>
  <c r="V366" i="16"/>
  <c r="V225" i="16"/>
  <c r="V153" i="16"/>
  <c r="V294" i="16"/>
  <c r="V36" i="16"/>
  <c r="V101" i="16"/>
  <c r="V32" i="16"/>
  <c r="V201" i="16"/>
  <c r="V388" i="16"/>
  <c r="V193" i="16"/>
  <c r="K54" i="14"/>
  <c r="V173" i="16"/>
  <c r="V365" i="16"/>
  <c r="V387" i="16"/>
  <c r="V338" i="16"/>
  <c r="V23" i="16"/>
  <c r="V301" i="16"/>
  <c r="V127" i="16"/>
  <c r="V349" i="16"/>
  <c r="V81" i="16"/>
  <c r="V308" i="16"/>
  <c r="V342" i="16"/>
  <c r="V130" i="16"/>
  <c r="V272" i="16"/>
  <c r="V161" i="16"/>
  <c r="K39" i="14"/>
  <c r="V250" i="16"/>
  <c r="V110" i="16"/>
  <c r="V93" i="16"/>
  <c r="V292" i="16"/>
  <c r="V360" i="16"/>
  <c r="K51" i="14"/>
  <c r="V132" i="16"/>
  <c r="V104" i="16"/>
  <c r="V143" i="16"/>
  <c r="V280" i="16"/>
  <c r="V142" i="16"/>
  <c r="K57" i="14"/>
  <c r="V306" i="16"/>
  <c r="V188" i="16"/>
  <c r="V348" i="16"/>
  <c r="V229" i="16"/>
  <c r="V155" i="16"/>
  <c r="V231" i="16"/>
  <c r="V11" i="16"/>
  <c r="V94" i="16"/>
  <c r="V76" i="16"/>
  <c r="V256" i="16"/>
  <c r="V278" i="16"/>
  <c r="K52" i="14"/>
  <c r="V354" i="16"/>
  <c r="V386" i="16"/>
  <c r="V91" i="16"/>
  <c r="V269" i="16"/>
  <c r="V232" i="16"/>
  <c r="V332" i="16"/>
  <c r="V168" i="16"/>
  <c r="V99" i="16"/>
  <c r="V361" i="16"/>
  <c r="V340" i="16"/>
  <c r="V382" i="16"/>
  <c r="V106" i="16"/>
  <c r="V48" i="16"/>
  <c r="K37" i="14"/>
  <c r="V4" i="16"/>
  <c r="V176" i="16"/>
  <c r="V22" i="16"/>
  <c r="V160" i="16"/>
  <c r="V95" i="16"/>
  <c r="K22" i="14"/>
  <c r="V178" i="16"/>
  <c r="V345" i="16"/>
  <c r="V14" i="16"/>
  <c r="V288" i="16"/>
  <c r="V124" i="16"/>
  <c r="V330" i="16"/>
  <c r="V98" i="16"/>
  <c r="V381" i="16"/>
  <c r="V87" i="16"/>
  <c r="V279" i="16"/>
  <c r="V369" i="16"/>
  <c r="V215" i="16"/>
  <c r="V63" i="16"/>
  <c r="V71" i="16"/>
  <c r="K42" i="14"/>
  <c r="V46" i="16"/>
  <c r="V316" i="16"/>
  <c r="V248" i="16"/>
  <c r="V262" i="16"/>
  <c r="V113" i="16"/>
  <c r="V283" i="16"/>
  <c r="V68" i="16"/>
  <c r="V57" i="16"/>
  <c r="V66" i="16"/>
  <c r="V323" i="16"/>
  <c r="V102" i="16"/>
  <c r="V261" i="16"/>
  <c r="V228" i="16"/>
  <c r="V75" i="16"/>
  <c r="V119" i="16"/>
  <c r="V322" i="16"/>
  <c r="K46" i="14"/>
  <c r="K40" i="14"/>
  <c r="V206" i="16"/>
  <c r="V263" i="16"/>
  <c r="V253" i="16"/>
  <c r="V44" i="16"/>
  <c r="K45" i="14"/>
  <c r="V311" i="16"/>
  <c r="W24" i="17"/>
  <c r="W37" i="17"/>
  <c r="W22" i="17"/>
  <c r="W67" i="17"/>
  <c r="W63" i="17"/>
  <c r="W28" i="17"/>
  <c r="W72" i="17"/>
  <c r="W61" i="17"/>
  <c r="W17" i="17"/>
  <c r="W26" i="17"/>
  <c r="W66" i="17"/>
  <c r="W76" i="17"/>
  <c r="W21" i="17"/>
  <c r="W35" i="17"/>
  <c r="W6" i="17"/>
  <c r="W47" i="17"/>
  <c r="W9" i="17"/>
  <c r="W30" i="17"/>
  <c r="W68" i="17"/>
  <c r="W39" i="17"/>
  <c r="W3" i="17"/>
  <c r="W57" i="17"/>
  <c r="W77" i="17"/>
  <c r="W56" i="17"/>
  <c r="W45" i="17"/>
  <c r="W43" i="17"/>
  <c r="W32" i="17"/>
  <c r="W83" i="17"/>
  <c r="W36" i="17"/>
  <c r="W55" i="17"/>
  <c r="W23" i="17"/>
  <c r="W25" i="17"/>
  <c r="W41" i="17"/>
  <c r="W10" i="17"/>
  <c r="W53" i="17"/>
  <c r="W7" i="17"/>
  <c r="W91" i="17"/>
  <c r="W8" i="17"/>
  <c r="W79" i="17"/>
  <c r="W85" i="17"/>
  <c r="W65" i="17"/>
  <c r="W44" i="17"/>
  <c r="W81" i="17"/>
  <c r="W34" i="17"/>
  <c r="W13" i="17"/>
  <c r="W87" i="17"/>
  <c r="W12" i="17"/>
  <c r="W27" i="17"/>
  <c r="W5" i="17"/>
  <c r="W86" i="17"/>
  <c r="W84" i="17"/>
  <c r="W31" i="17"/>
  <c r="W48" i="17"/>
  <c r="W88" i="17"/>
  <c r="W70" i="17"/>
  <c r="W62" i="17"/>
  <c r="W52" i="17"/>
  <c r="W51" i="17"/>
  <c r="W42" i="17"/>
  <c r="W75" i="17"/>
  <c r="W60" i="17"/>
  <c r="W78" i="17"/>
  <c r="W74" i="17"/>
  <c r="W64" i="17"/>
  <c r="W18" i="17"/>
  <c r="W29" i="17"/>
  <c r="W90" i="17"/>
  <c r="W71" i="17"/>
  <c r="W46" i="17"/>
  <c r="W19" i="17"/>
  <c r="W50" i="17"/>
  <c r="W59" i="17"/>
  <c r="W49" i="17"/>
  <c r="W4" i="17"/>
  <c r="W16" i="17"/>
  <c r="W89" i="17"/>
  <c r="W20" i="17"/>
  <c r="W11" i="17"/>
  <c r="W54" i="17"/>
  <c r="W73" i="17"/>
  <c r="W69" i="17"/>
  <c r="W80" i="17"/>
  <c r="W33" i="17"/>
  <c r="W14" i="17"/>
  <c r="W92" i="17"/>
  <c r="W40" i="17"/>
  <c r="W38" i="17"/>
  <c r="W58" i="17"/>
  <c r="W82" i="17"/>
  <c r="W15" i="17"/>
  <c r="V54" i="16"/>
  <c r="V35" i="16"/>
  <c r="V194" i="16"/>
  <c r="V60" i="16"/>
  <c r="V239" i="16"/>
  <c r="V202" i="16"/>
  <c r="K53" i="14"/>
  <c r="V9" i="16"/>
  <c r="V377" i="16"/>
  <c r="V344" i="16"/>
  <c r="V136" i="16"/>
  <c r="V96" i="16"/>
  <c r="V368" i="16"/>
  <c r="V29" i="16"/>
  <c r="V70" i="16"/>
  <c r="V204" i="16"/>
  <c r="V314" i="16"/>
  <c r="V274" i="16"/>
  <c r="V148" i="16"/>
  <c r="V163" i="16"/>
  <c r="K44" i="14"/>
  <c r="V313" i="16"/>
  <c r="V326" i="16"/>
  <c r="V45" i="16"/>
  <c r="V55" i="16"/>
  <c r="V147" i="16"/>
  <c r="V78" i="16"/>
  <c r="V133" i="16"/>
  <c r="V24" i="16"/>
  <c r="V103" i="16"/>
  <c r="V242" i="16"/>
  <c r="V30" i="16"/>
  <c r="V298" i="16"/>
  <c r="V6" i="16"/>
  <c r="V373" i="16"/>
  <c r="V271" i="16"/>
  <c r="V205" i="16"/>
  <c r="V69" i="16"/>
  <c r="V172" i="16"/>
  <c r="V8" i="16"/>
  <c r="V180" i="16"/>
  <c r="V277" i="16"/>
  <c r="V376" i="16"/>
  <c r="V118" i="16"/>
  <c r="H18" i="14"/>
  <c r="H12" i="14"/>
  <c r="H9" i="14"/>
  <c r="AF23" i="17"/>
  <c r="AH23" i="17" s="1"/>
  <c r="L50" i="14"/>
  <c r="R50" i="14"/>
  <c r="M50" i="14"/>
  <c r="Q50" i="14"/>
  <c r="Q25" i="14"/>
  <c r="M25" i="14"/>
  <c r="L25" i="14"/>
  <c r="R25" i="14"/>
  <c r="X47" i="18"/>
  <c r="AA47" i="18"/>
  <c r="Y47" i="18"/>
  <c r="Z47" i="18"/>
  <c r="AB47" i="18"/>
  <c r="X37" i="18"/>
  <c r="Z37" i="18"/>
  <c r="AA37" i="18"/>
  <c r="Y37" i="18"/>
  <c r="AB37" i="18"/>
  <c r="X19" i="18"/>
  <c r="AB19" i="18"/>
  <c r="Y19" i="18"/>
  <c r="AA19" i="18"/>
  <c r="Z19" i="18"/>
  <c r="AA46" i="18"/>
  <c r="X46" i="18"/>
  <c r="Y46" i="18"/>
  <c r="Z46" i="18"/>
  <c r="AB46" i="18"/>
  <c r="AB6" i="18"/>
  <c r="AA6" i="18"/>
  <c r="Z6" i="18"/>
  <c r="Y6" i="18"/>
  <c r="X6" i="18"/>
  <c r="Z33" i="18"/>
  <c r="X33" i="18"/>
  <c r="AB33" i="18"/>
  <c r="AA33" i="18"/>
  <c r="Y33" i="18"/>
  <c r="Y4" i="18"/>
  <c r="AA4" i="18"/>
  <c r="X4" i="18"/>
  <c r="Z4" i="18"/>
  <c r="AB4" i="18"/>
  <c r="X64" i="18"/>
  <c r="AA64" i="18"/>
  <c r="Z64" i="18"/>
  <c r="AB64" i="18"/>
  <c r="Y64" i="18"/>
  <c r="Y35" i="18"/>
  <c r="Z35" i="18"/>
  <c r="X35" i="18"/>
  <c r="AB35" i="18"/>
  <c r="AA35" i="18"/>
  <c r="B21" i="14"/>
  <c r="M39" i="14"/>
  <c r="Q39" i="14"/>
  <c r="L39" i="14"/>
  <c r="R39" i="14"/>
  <c r="M52" i="14"/>
  <c r="L52" i="14"/>
  <c r="R52" i="14"/>
  <c r="Q52" i="14"/>
  <c r="Y63" i="17"/>
  <c r="X63" i="17"/>
  <c r="Z63" i="17"/>
  <c r="AA63" i="17"/>
  <c r="AB63" i="17"/>
  <c r="X21" i="17"/>
  <c r="AB21" i="17"/>
  <c r="AA21" i="17"/>
  <c r="Y21" i="17"/>
  <c r="Z21" i="17"/>
  <c r="AB3" i="17"/>
  <c r="Y3" i="17"/>
  <c r="X3" i="17"/>
  <c r="Z3" i="17"/>
  <c r="AA3" i="17"/>
  <c r="X36" i="17"/>
  <c r="Z36" i="17"/>
  <c r="Y36" i="17"/>
  <c r="AA36" i="17"/>
  <c r="AB36" i="17"/>
  <c r="X91" i="17"/>
  <c r="AB91" i="17"/>
  <c r="AA91" i="17"/>
  <c r="Y91" i="17"/>
  <c r="Z91" i="17"/>
  <c r="X13" i="17"/>
  <c r="Z13" i="17"/>
  <c r="AB13" i="17"/>
  <c r="AA13" i="17"/>
  <c r="Y13" i="17"/>
  <c r="X48" i="17"/>
  <c r="Z48" i="17"/>
  <c r="Y48" i="17"/>
  <c r="AB48" i="17"/>
  <c r="AA48" i="17"/>
  <c r="AB60" i="17"/>
  <c r="X60" i="17"/>
  <c r="Y60" i="17"/>
  <c r="AA60" i="17"/>
  <c r="Z60" i="17"/>
  <c r="Y46" i="17"/>
  <c r="Z46" i="17"/>
  <c r="AA46" i="17"/>
  <c r="AB46" i="17"/>
  <c r="X46" i="17"/>
  <c r="AB20" i="17"/>
  <c r="AA20" i="17"/>
  <c r="Y20" i="17"/>
  <c r="X20" i="17"/>
  <c r="Z20" i="17"/>
  <c r="AB92" i="17"/>
  <c r="AA92" i="17"/>
  <c r="Z92" i="17"/>
  <c r="X92" i="17"/>
  <c r="Y92" i="17"/>
  <c r="D43" i="1"/>
  <c r="AA61" i="17"/>
  <c r="X61" i="17"/>
  <c r="AB61" i="17"/>
  <c r="Y61" i="17"/>
  <c r="Z61" i="17"/>
  <c r="Z47" i="17"/>
  <c r="Y47" i="17"/>
  <c r="AB47" i="17"/>
  <c r="AA47" i="17"/>
  <c r="X47" i="17"/>
  <c r="AA56" i="17"/>
  <c r="X56" i="17"/>
  <c r="Z56" i="17"/>
  <c r="AB56" i="17"/>
  <c r="Y56" i="17"/>
  <c r="AB25" i="17"/>
  <c r="Y25" i="17"/>
  <c r="Z25" i="17"/>
  <c r="AA25" i="17"/>
  <c r="X25" i="17"/>
  <c r="AA85" i="17"/>
  <c r="Z85" i="17"/>
  <c r="X85" i="17"/>
  <c r="Y85" i="17"/>
  <c r="AB85" i="17"/>
  <c r="AA27" i="17"/>
  <c r="Y27" i="17"/>
  <c r="Z27" i="17"/>
  <c r="AB27" i="17"/>
  <c r="X27" i="17"/>
  <c r="AB62" i="17"/>
  <c r="Y62" i="17"/>
  <c r="AA62" i="17"/>
  <c r="Z62" i="17"/>
  <c r="X62" i="17"/>
  <c r="Z64" i="17"/>
  <c r="AA64" i="17"/>
  <c r="AB64" i="17"/>
  <c r="Y64" i="17"/>
  <c r="X64" i="17"/>
  <c r="Y59" i="17"/>
  <c r="AA59" i="17"/>
  <c r="X59" i="17"/>
  <c r="Z59" i="17"/>
  <c r="AB59" i="17"/>
  <c r="AB73" i="17"/>
  <c r="X73" i="17"/>
  <c r="Z73" i="17"/>
  <c r="Y73" i="17"/>
  <c r="AA73" i="17"/>
  <c r="X58" i="17"/>
  <c r="AA58" i="17"/>
  <c r="Z58" i="17"/>
  <c r="AB58" i="17"/>
  <c r="Y58" i="17"/>
  <c r="C52" i="1"/>
  <c r="Z48" i="18"/>
  <c r="Y48" i="18"/>
  <c r="AB48" i="18"/>
  <c r="AA48" i="18"/>
  <c r="X48" i="18"/>
  <c r="AA63" i="18"/>
  <c r="X63" i="18"/>
  <c r="Y63" i="18"/>
  <c r="AB63" i="18"/>
  <c r="Z63" i="18"/>
  <c r="L40" i="14"/>
  <c r="R40" i="14"/>
  <c r="Q40" i="14"/>
  <c r="M40" i="14"/>
  <c r="AB51" i="17"/>
  <c r="X51" i="17"/>
  <c r="Z51" i="17"/>
  <c r="Y51" i="17"/>
  <c r="AA51" i="17"/>
  <c r="X14" i="18"/>
  <c r="Y14" i="18"/>
  <c r="Z14" i="18"/>
  <c r="AA14" i="18"/>
  <c r="AB14" i="18"/>
  <c r="X24" i="18"/>
  <c r="AA24" i="18"/>
  <c r="Y24" i="18"/>
  <c r="Z24" i="18"/>
  <c r="AB24" i="18"/>
  <c r="AB34" i="18"/>
  <c r="AA34" i="18"/>
  <c r="Y34" i="18"/>
  <c r="X34" i="18"/>
  <c r="Z34" i="18"/>
  <c r="Y62" i="18"/>
  <c r="AB62" i="18"/>
  <c r="X62" i="18"/>
  <c r="AA62" i="18"/>
  <c r="Z62" i="18"/>
  <c r="AB79" i="18"/>
  <c r="X79" i="18"/>
  <c r="Y79" i="18"/>
  <c r="Z79" i="18"/>
  <c r="AA79" i="18"/>
  <c r="AA5" i="18"/>
  <c r="Y5" i="18"/>
  <c r="X5" i="18"/>
  <c r="AB5" i="18"/>
  <c r="Z5" i="18"/>
  <c r="Q51" i="14"/>
  <c r="R51" i="14"/>
  <c r="L51" i="14"/>
  <c r="M51" i="14"/>
  <c r="Y22" i="17"/>
  <c r="Z22" i="17"/>
  <c r="X22" i="17"/>
  <c r="AB22" i="17"/>
  <c r="AA22" i="17"/>
  <c r="Y66" i="17"/>
  <c r="Z66" i="17"/>
  <c r="X66" i="17"/>
  <c r="AA66" i="17"/>
  <c r="AB66" i="17"/>
  <c r="AB32" i="17"/>
  <c r="Y32" i="17"/>
  <c r="X32" i="17"/>
  <c r="AA32" i="17"/>
  <c r="Z32" i="17"/>
  <c r="AB53" i="17"/>
  <c r="Y53" i="17"/>
  <c r="AA53" i="17"/>
  <c r="Z53" i="17"/>
  <c r="X53" i="17"/>
  <c r="X81" i="17"/>
  <c r="AB81" i="17"/>
  <c r="AA81" i="17"/>
  <c r="Y81" i="17"/>
  <c r="Z81" i="17"/>
  <c r="Z84" i="17"/>
  <c r="AB84" i="17"/>
  <c r="AA84" i="17"/>
  <c r="X84" i="17"/>
  <c r="Y84" i="17"/>
  <c r="X42" i="17"/>
  <c r="Y42" i="17"/>
  <c r="Z42" i="17"/>
  <c r="AB42" i="17"/>
  <c r="AA42" i="17"/>
  <c r="AA16" i="17"/>
  <c r="AB16" i="17"/>
  <c r="Y16" i="17"/>
  <c r="Z16" i="17"/>
  <c r="X16" i="17"/>
  <c r="AB67" i="17"/>
  <c r="X67" i="17"/>
  <c r="Y67" i="17"/>
  <c r="AA67" i="17"/>
  <c r="Z67" i="17"/>
  <c r="X76" i="17"/>
  <c r="Z76" i="17"/>
  <c r="AB76" i="17"/>
  <c r="Y76" i="17"/>
  <c r="AA76" i="17"/>
  <c r="Y39" i="17"/>
  <c r="AB39" i="17"/>
  <c r="AA39" i="17"/>
  <c r="X39" i="17"/>
  <c r="Z39" i="17"/>
  <c r="AB83" i="17"/>
  <c r="Y83" i="17"/>
  <c r="Z83" i="17"/>
  <c r="AA83" i="17"/>
  <c r="X83" i="17"/>
  <c r="Y7" i="17"/>
  <c r="Z7" i="17"/>
  <c r="AA7" i="17"/>
  <c r="AB7" i="17"/>
  <c r="X7" i="17"/>
  <c r="AA34" i="17"/>
  <c r="Y34" i="17"/>
  <c r="Z34" i="17"/>
  <c r="AB34" i="17"/>
  <c r="X34" i="17"/>
  <c r="Y31" i="17"/>
  <c r="X31" i="17"/>
  <c r="Z31" i="17"/>
  <c r="AA31" i="17"/>
  <c r="AB31" i="17"/>
  <c r="X75" i="17"/>
  <c r="AB75" i="17"/>
  <c r="Y75" i="17"/>
  <c r="Z75" i="17"/>
  <c r="AA75" i="17"/>
  <c r="Y71" i="17"/>
  <c r="Z71" i="17"/>
  <c r="X71" i="17"/>
  <c r="AB71" i="17"/>
  <c r="AA71" i="17"/>
  <c r="AA89" i="17"/>
  <c r="X89" i="17"/>
  <c r="Y89" i="17"/>
  <c r="Z89" i="17"/>
  <c r="AB89" i="17"/>
  <c r="AB14" i="17"/>
  <c r="Z14" i="17"/>
  <c r="Y14" i="17"/>
  <c r="AA14" i="17"/>
  <c r="X14" i="17"/>
  <c r="H17" i="14"/>
  <c r="H11" i="14"/>
  <c r="H8" i="14"/>
  <c r="M23" i="14"/>
  <c r="R23" i="14"/>
  <c r="L23" i="14"/>
  <c r="Q23" i="14"/>
  <c r="M48" i="14"/>
  <c r="Q48" i="14"/>
  <c r="L48" i="14"/>
  <c r="R48" i="14"/>
  <c r="AB32" i="18"/>
  <c r="Z32" i="18"/>
  <c r="X32" i="18"/>
  <c r="AA32" i="18"/>
  <c r="Y32" i="18"/>
  <c r="AB72" i="18"/>
  <c r="AA72" i="18"/>
  <c r="X72" i="18"/>
  <c r="Y72" i="18"/>
  <c r="Z72" i="18"/>
  <c r="AA78" i="18"/>
  <c r="Z78" i="18"/>
  <c r="AB78" i="18"/>
  <c r="Y78" i="18"/>
  <c r="X78" i="18"/>
  <c r="AA75" i="18"/>
  <c r="Y75" i="18"/>
  <c r="AB75" i="18"/>
  <c r="Z75" i="18"/>
  <c r="X75" i="18"/>
  <c r="AB60" i="18"/>
  <c r="Y60" i="18"/>
  <c r="X60" i="18"/>
  <c r="AA60" i="18"/>
  <c r="Z60" i="18"/>
  <c r="AB15" i="18"/>
  <c r="AA15" i="18"/>
  <c r="X15" i="18"/>
  <c r="Y15" i="18"/>
  <c r="Z15" i="18"/>
  <c r="AA10" i="18"/>
  <c r="AB10" i="18"/>
  <c r="Z10" i="18"/>
  <c r="X10" i="18"/>
  <c r="Y10" i="18"/>
  <c r="Z28" i="18"/>
  <c r="AB28" i="18"/>
  <c r="AA28" i="18"/>
  <c r="Y28" i="18"/>
  <c r="X28" i="18"/>
  <c r="AB39" i="18"/>
  <c r="Z39" i="18"/>
  <c r="X39" i="18"/>
  <c r="Y39" i="18"/>
  <c r="AA39" i="18"/>
  <c r="Z66" i="18"/>
  <c r="AB66" i="18"/>
  <c r="X66" i="18"/>
  <c r="AA66" i="18"/>
  <c r="Y66" i="18"/>
  <c r="C26" i="15"/>
  <c r="L54" i="14"/>
  <c r="M54" i="14"/>
  <c r="R54" i="14"/>
  <c r="Q54" i="14"/>
  <c r="Y28" i="17"/>
  <c r="X28" i="17"/>
  <c r="Z28" i="17"/>
  <c r="AB28" i="17"/>
  <c r="AA28" i="17"/>
  <c r="Y35" i="17"/>
  <c r="AA35" i="17"/>
  <c r="X35" i="17"/>
  <c r="Z35" i="17"/>
  <c r="AB35" i="17"/>
  <c r="Y57" i="17"/>
  <c r="AA57" i="17"/>
  <c r="Z57" i="17"/>
  <c r="AB57" i="17"/>
  <c r="X57" i="17"/>
  <c r="AB55" i="17"/>
  <c r="Y55" i="17"/>
  <c r="Z55" i="17"/>
  <c r="AA55" i="17"/>
  <c r="X55" i="17"/>
  <c r="X8" i="17"/>
  <c r="AB8" i="17"/>
  <c r="Y8" i="17"/>
  <c r="Z8" i="17"/>
  <c r="AA8" i="17"/>
  <c r="Y87" i="17"/>
  <c r="AB87" i="17"/>
  <c r="AA87" i="17"/>
  <c r="Z87" i="17"/>
  <c r="X87" i="17"/>
  <c r="X88" i="17"/>
  <c r="AB88" i="17"/>
  <c r="AA88" i="17"/>
  <c r="Z88" i="17"/>
  <c r="Y88" i="17"/>
  <c r="Y78" i="17"/>
  <c r="AB78" i="17"/>
  <c r="X78" i="17"/>
  <c r="AA78" i="17"/>
  <c r="Z78" i="17"/>
  <c r="Y19" i="17"/>
  <c r="Z19" i="17"/>
  <c r="X19" i="17"/>
  <c r="AA19" i="17"/>
  <c r="AB19" i="17"/>
  <c r="Z11" i="17"/>
  <c r="AB11" i="17"/>
  <c r="Y11" i="17"/>
  <c r="X11" i="17"/>
  <c r="AA11" i="17"/>
  <c r="AB40" i="17"/>
  <c r="X40" i="17"/>
  <c r="Y40" i="17"/>
  <c r="Z40" i="17"/>
  <c r="AA40" i="17"/>
  <c r="AB7" i="18"/>
  <c r="Y7" i="18"/>
  <c r="Z7" i="18"/>
  <c r="AA7" i="18"/>
  <c r="X7" i="18"/>
  <c r="AB22" i="18"/>
  <c r="Z22" i="18"/>
  <c r="AA22" i="18"/>
  <c r="X22" i="18"/>
  <c r="Y22" i="18"/>
  <c r="Z72" i="17"/>
  <c r="AA72" i="17"/>
  <c r="X72" i="17"/>
  <c r="AB72" i="17"/>
  <c r="Y72" i="17"/>
  <c r="Z6" i="17"/>
  <c r="AB6" i="17"/>
  <c r="X6" i="17"/>
  <c r="AA6" i="17"/>
  <c r="Y6" i="17"/>
  <c r="AA77" i="17"/>
  <c r="Y77" i="17"/>
  <c r="X77" i="17"/>
  <c r="Z77" i="17"/>
  <c r="AB77" i="17"/>
  <c r="X23" i="17"/>
  <c r="Z23" i="17"/>
  <c r="AB23" i="17"/>
  <c r="Y23" i="17"/>
  <c r="AA23" i="17"/>
  <c r="AA79" i="17"/>
  <c r="Z79" i="17"/>
  <c r="AB79" i="17"/>
  <c r="X79" i="17"/>
  <c r="Y79" i="17"/>
  <c r="AB12" i="17"/>
  <c r="Z12" i="17"/>
  <c r="AA12" i="17"/>
  <c r="Y12" i="17"/>
  <c r="X12" i="17"/>
  <c r="Z70" i="17"/>
  <c r="X70" i="17"/>
  <c r="AB70" i="17"/>
  <c r="AA70" i="17"/>
  <c r="Y70" i="17"/>
  <c r="X74" i="17"/>
  <c r="Z74" i="17"/>
  <c r="Y74" i="17"/>
  <c r="AA74" i="17"/>
  <c r="AB74" i="17"/>
  <c r="X50" i="17"/>
  <c r="Y50" i="17"/>
  <c r="Z50" i="17"/>
  <c r="AA50" i="17"/>
  <c r="AB50" i="17"/>
  <c r="Z54" i="17"/>
  <c r="AB54" i="17"/>
  <c r="Y54" i="17"/>
  <c r="AA54" i="17"/>
  <c r="X54" i="17"/>
  <c r="X38" i="17"/>
  <c r="AA38" i="17"/>
  <c r="Y38" i="17"/>
  <c r="AB38" i="17"/>
  <c r="Z38" i="17"/>
  <c r="Y24" i="17"/>
  <c r="AB24" i="17"/>
  <c r="X24" i="17"/>
  <c r="AA24" i="17"/>
  <c r="Z24" i="17"/>
  <c r="AB17" i="17"/>
  <c r="Y17" i="17"/>
  <c r="X17" i="17"/>
  <c r="AA17" i="17"/>
  <c r="Z17" i="17"/>
  <c r="AA9" i="17"/>
  <c r="X9" i="17"/>
  <c r="AB9" i="17"/>
  <c r="Y9" i="17"/>
  <c r="Z9" i="17"/>
  <c r="Z45" i="17"/>
  <c r="AB45" i="17"/>
  <c r="Y45" i="17"/>
  <c r="AA45" i="17"/>
  <c r="X45" i="17"/>
  <c r="AA41" i="17"/>
  <c r="AB41" i="17"/>
  <c r="Z41" i="17"/>
  <c r="X41" i="17"/>
  <c r="Y41" i="17"/>
  <c r="Y65" i="17"/>
  <c r="X65" i="17"/>
  <c r="Z65" i="17"/>
  <c r="AB65" i="17"/>
  <c r="AA65" i="17"/>
  <c r="AA5" i="17"/>
  <c r="Z5" i="17"/>
  <c r="Y5" i="17"/>
  <c r="X5" i="17"/>
  <c r="AB5" i="17"/>
  <c r="Y52" i="17"/>
  <c r="AA52" i="17"/>
  <c r="AB52" i="17"/>
  <c r="Z52" i="17"/>
  <c r="X52" i="17"/>
  <c r="AA18" i="17"/>
  <c r="Z18" i="17"/>
  <c r="Y18" i="17"/>
  <c r="AB18" i="17"/>
  <c r="X18" i="17"/>
  <c r="Y49" i="17"/>
  <c r="Z49" i="17"/>
  <c r="AB49" i="17"/>
  <c r="AA49" i="17"/>
  <c r="X49" i="17"/>
  <c r="Q53" i="14"/>
  <c r="R53" i="14"/>
  <c r="L53" i="14"/>
  <c r="M53" i="14"/>
  <c r="X38" i="18"/>
  <c r="Z38" i="18"/>
  <c r="AA38" i="18"/>
  <c r="AB38" i="18"/>
  <c r="Y38" i="18"/>
  <c r="AB37" i="17"/>
  <c r="Y37" i="17"/>
  <c r="AA37" i="17"/>
  <c r="X37" i="17"/>
  <c r="Z37" i="17"/>
  <c r="Z26" i="17"/>
  <c r="AB26" i="17"/>
  <c r="Y26" i="17"/>
  <c r="X26" i="17"/>
  <c r="AA26" i="17"/>
  <c r="AA30" i="17"/>
  <c r="Y30" i="17"/>
  <c r="AB30" i="17"/>
  <c r="X30" i="17"/>
  <c r="Z30" i="17"/>
  <c r="X43" i="17"/>
  <c r="Z43" i="17"/>
  <c r="AA43" i="17"/>
  <c r="Y43" i="17"/>
  <c r="AB43" i="17"/>
  <c r="AA10" i="17"/>
  <c r="X10" i="17"/>
  <c r="AB10" i="17"/>
  <c r="Z10" i="17"/>
  <c r="Y10" i="17"/>
  <c r="AA44" i="17"/>
  <c r="Y44" i="17"/>
  <c r="X44" i="17"/>
  <c r="AB44" i="17"/>
  <c r="Z44" i="17"/>
  <c r="AA86" i="17"/>
  <c r="AB86" i="17"/>
  <c r="X86" i="17"/>
  <c r="Y86" i="17"/>
  <c r="Z86" i="17"/>
  <c r="Y29" i="17"/>
  <c r="AB29" i="17"/>
  <c r="AA29" i="17"/>
  <c r="X29" i="17"/>
  <c r="Z29" i="17"/>
  <c r="AA4" i="17"/>
  <c r="Z4" i="17"/>
  <c r="X4" i="17"/>
  <c r="AB4" i="17"/>
  <c r="Y4" i="17"/>
  <c r="Y80" i="17"/>
  <c r="Z80" i="17"/>
  <c r="X80" i="17"/>
  <c r="AB80" i="17"/>
  <c r="AA80" i="17"/>
  <c r="Z15" i="17"/>
  <c r="AA15" i="17"/>
  <c r="X15" i="17"/>
  <c r="AB15" i="17"/>
  <c r="Y15" i="17"/>
  <c r="AB59" i="18"/>
  <c r="X59" i="18"/>
  <c r="AA59" i="18"/>
  <c r="Z59" i="18"/>
  <c r="Y59" i="18"/>
  <c r="AA13" i="18"/>
  <c r="X13" i="18"/>
  <c r="Z13" i="18"/>
  <c r="AB13" i="18"/>
  <c r="Y13" i="18"/>
  <c r="Z45" i="18"/>
  <c r="AB45" i="18"/>
  <c r="Y45" i="18"/>
  <c r="X45" i="18"/>
  <c r="AA45" i="18"/>
  <c r="L55" i="14"/>
  <c r="M55" i="14"/>
  <c r="Q55" i="14"/>
  <c r="R55" i="14"/>
  <c r="H16" i="14"/>
  <c r="AH22" i="15"/>
  <c r="H10" i="14"/>
  <c r="AF23" i="15"/>
  <c r="R41" i="14"/>
  <c r="Q41" i="14"/>
  <c r="M41" i="14"/>
  <c r="L41" i="14"/>
  <c r="Z31" i="18"/>
  <c r="X31" i="18"/>
  <c r="AB31" i="18"/>
  <c r="AA31" i="18"/>
  <c r="Y31" i="18"/>
  <c r="AA40" i="18"/>
  <c r="AB40" i="18"/>
  <c r="X40" i="18"/>
  <c r="Y40" i="18"/>
  <c r="Z40" i="18"/>
  <c r="AB73" i="18"/>
  <c r="X73" i="18"/>
  <c r="AA73" i="18"/>
  <c r="Y73" i="18"/>
  <c r="Z73" i="18"/>
  <c r="Y54" i="18"/>
  <c r="Z54" i="18"/>
  <c r="AB54" i="18"/>
  <c r="AA54" i="18"/>
  <c r="X54" i="18"/>
  <c r="AA25" i="18"/>
  <c r="Z25" i="18"/>
  <c r="X25" i="18"/>
  <c r="Y25" i="18"/>
  <c r="AB25" i="18"/>
  <c r="AA30" i="18"/>
  <c r="Y30" i="18"/>
  <c r="X30" i="18"/>
  <c r="Z30" i="18"/>
  <c r="AB30" i="18"/>
  <c r="X51" i="18"/>
  <c r="AB51" i="18"/>
  <c r="Y51" i="18"/>
  <c r="Z51" i="18"/>
  <c r="AA51" i="18"/>
  <c r="Y53" i="18"/>
  <c r="Z53" i="18"/>
  <c r="AB53" i="18"/>
  <c r="X53" i="18"/>
  <c r="AA53" i="18"/>
  <c r="Q45" i="14"/>
  <c r="R45" i="14"/>
  <c r="M45" i="14"/>
  <c r="L45" i="14"/>
  <c r="R44" i="14"/>
  <c r="Q44" i="14"/>
  <c r="L44" i="14"/>
  <c r="M44" i="14"/>
  <c r="M42" i="14"/>
  <c r="L42" i="14"/>
  <c r="R42" i="14"/>
  <c r="Q42" i="14"/>
  <c r="AA3" i="18"/>
  <c r="Z3" i="18"/>
  <c r="Y3" i="18"/>
  <c r="X3" i="18"/>
  <c r="AB3" i="18"/>
  <c r="Q57" i="14"/>
  <c r="L57" i="14"/>
  <c r="R57" i="14"/>
  <c r="M57" i="14"/>
  <c r="R46" i="14"/>
  <c r="Q46" i="14"/>
  <c r="L46" i="14"/>
  <c r="M46" i="14"/>
  <c r="AB69" i="17"/>
  <c r="X69" i="17"/>
  <c r="Z69" i="17"/>
  <c r="Y69" i="17"/>
  <c r="AA69" i="17"/>
  <c r="Z12" i="18"/>
  <c r="Y12" i="18"/>
  <c r="AB12" i="18"/>
  <c r="AA12" i="18"/>
  <c r="X12" i="18"/>
  <c r="Q37" i="14"/>
  <c r="L37" i="14"/>
  <c r="R37" i="14"/>
  <c r="M37" i="14"/>
  <c r="H15" i="14"/>
  <c r="AH12" i="17"/>
  <c r="AF23" i="16"/>
  <c r="AH23" i="16" s="1"/>
  <c r="R47" i="14"/>
  <c r="M47" i="14"/>
  <c r="Q47" i="14"/>
  <c r="L47" i="14"/>
  <c r="R24" i="14"/>
  <c r="L24" i="14"/>
  <c r="M24" i="14"/>
  <c r="Q24" i="14"/>
  <c r="M26" i="14"/>
  <c r="Q26" i="14"/>
  <c r="R26" i="14"/>
  <c r="L26" i="14"/>
  <c r="AA18" i="18"/>
  <c r="X18" i="18"/>
  <c r="Y18" i="18"/>
  <c r="Z18" i="18"/>
  <c r="AB18" i="18"/>
  <c r="AB27" i="18"/>
  <c r="X27" i="18"/>
  <c r="Y27" i="18"/>
  <c r="AA27" i="18"/>
  <c r="Z27" i="18"/>
  <c r="AA21" i="18"/>
  <c r="X21" i="18"/>
  <c r="Y21" i="18"/>
  <c r="Z21" i="18"/>
  <c r="AB21" i="18"/>
  <c r="Y65" i="18"/>
  <c r="Z65" i="18"/>
  <c r="AA65" i="18"/>
  <c r="X65" i="18"/>
  <c r="AB65" i="18"/>
  <c r="X17" i="18"/>
  <c r="Z17" i="18"/>
  <c r="AB17" i="18"/>
  <c r="Y17" i="18"/>
  <c r="AA17" i="18"/>
  <c r="Z41" i="18"/>
  <c r="Y41" i="18"/>
  <c r="X41" i="18"/>
  <c r="AB41" i="18"/>
  <c r="AA41" i="18"/>
  <c r="AA9" i="18"/>
  <c r="X9" i="18"/>
  <c r="Y9" i="18"/>
  <c r="AB9" i="18"/>
  <c r="Z9" i="18"/>
  <c r="AB11" i="18"/>
  <c r="Z11" i="18"/>
  <c r="X11" i="18"/>
  <c r="AA11" i="18"/>
  <c r="Y11" i="18"/>
  <c r="Y50" i="18"/>
  <c r="AB50" i="18"/>
  <c r="Z50" i="18"/>
  <c r="AA50" i="18"/>
  <c r="X50" i="18"/>
  <c r="X76" i="18"/>
  <c r="Y76" i="18"/>
  <c r="AB76" i="18"/>
  <c r="AA76" i="18"/>
  <c r="Z76" i="18"/>
  <c r="M43" i="14"/>
  <c r="R43" i="14"/>
  <c r="L43" i="14"/>
  <c r="Q43" i="14"/>
  <c r="L22" i="14"/>
  <c r="Q22" i="14"/>
  <c r="M22" i="14"/>
  <c r="R22" i="14"/>
  <c r="Z58" i="18"/>
  <c r="AB58" i="18"/>
  <c r="X58" i="18"/>
  <c r="AA58" i="18"/>
  <c r="Y58" i="18"/>
  <c r="X68" i="17"/>
  <c r="AA68" i="17"/>
  <c r="Z68" i="17"/>
  <c r="AB68" i="17"/>
  <c r="Y68" i="17"/>
  <c r="X33" i="17"/>
  <c r="AB33" i="17"/>
  <c r="AA33" i="17"/>
  <c r="Y33" i="17"/>
  <c r="Z33" i="17"/>
  <c r="H14" i="14"/>
  <c r="AD11" i="14"/>
  <c r="Q38" i="14"/>
  <c r="L38" i="14"/>
  <c r="R38" i="14"/>
  <c r="M38" i="14"/>
  <c r="AA43" i="18"/>
  <c r="Z43" i="18"/>
  <c r="AB43" i="18"/>
  <c r="X43" i="18"/>
  <c r="Y43" i="18"/>
  <c r="AB69" i="18"/>
  <c r="AA69" i="18"/>
  <c r="Z69" i="18"/>
  <c r="Y69" i="18"/>
  <c r="X69" i="18"/>
  <c r="AB23" i="18"/>
  <c r="X23" i="18"/>
  <c r="Y23" i="18"/>
  <c r="Z23" i="18"/>
  <c r="AA23" i="18"/>
  <c r="Y77" i="18"/>
  <c r="AB77" i="18"/>
  <c r="Z77" i="18"/>
  <c r="AA77" i="18"/>
  <c r="X77" i="18"/>
  <c r="Z74" i="18"/>
  <c r="X74" i="18"/>
  <c r="AB74" i="18"/>
  <c r="Y74" i="18"/>
  <c r="AA74" i="18"/>
  <c r="Y26" i="18"/>
  <c r="Z26" i="18"/>
  <c r="X26" i="18"/>
  <c r="AA26" i="18"/>
  <c r="AB26" i="18"/>
  <c r="AA67" i="18"/>
  <c r="Z67" i="18"/>
  <c r="AB67" i="18"/>
  <c r="X67" i="18"/>
  <c r="Y67" i="18"/>
  <c r="Z61" i="18"/>
  <c r="X61" i="18"/>
  <c r="AA61" i="18"/>
  <c r="Y61" i="18"/>
  <c r="AB61" i="18"/>
  <c r="Y82" i="17"/>
  <c r="AA82" i="17"/>
  <c r="AB82" i="17"/>
  <c r="Z82" i="17"/>
  <c r="X82" i="17"/>
  <c r="X90" i="17"/>
  <c r="AB90" i="17"/>
  <c r="AA90" i="17"/>
  <c r="Z90" i="17"/>
  <c r="Y90" i="17"/>
  <c r="R49" i="14"/>
  <c r="L49" i="14"/>
  <c r="M49" i="14"/>
  <c r="Q49" i="14"/>
  <c r="AA42" i="18"/>
  <c r="AB42" i="18"/>
  <c r="Z42" i="18"/>
  <c r="X42" i="18"/>
  <c r="Y42" i="18"/>
  <c r="Y44" i="18"/>
  <c r="AB44" i="18"/>
  <c r="Z44" i="18"/>
  <c r="AA44" i="18"/>
  <c r="X44" i="18"/>
  <c r="AA55" i="18"/>
  <c r="AB55" i="18"/>
  <c r="Z55" i="18"/>
  <c r="Y55" i="18"/>
  <c r="X55" i="18"/>
  <c r="AA52" i="18"/>
  <c r="X52" i="18"/>
  <c r="Y52" i="18"/>
  <c r="Z52" i="18"/>
  <c r="AB52" i="18"/>
  <c r="Y20" i="18"/>
  <c r="AB20" i="18"/>
  <c r="Z20" i="18"/>
  <c r="X20" i="18"/>
  <c r="AA20" i="18"/>
  <c r="AB16" i="18"/>
  <c r="X16" i="18"/>
  <c r="Y16" i="18"/>
  <c r="AA16" i="18"/>
  <c r="Z16" i="18"/>
  <c r="H13" i="14"/>
  <c r="AH13" i="17"/>
  <c r="R56" i="14"/>
  <c r="Q56" i="14"/>
  <c r="L56" i="14"/>
  <c r="M56" i="14"/>
  <c r="X29" i="18"/>
  <c r="Y29" i="18"/>
  <c r="Z29" i="18"/>
  <c r="AB29" i="18"/>
  <c r="AA29" i="18"/>
  <c r="Z68" i="18"/>
  <c r="AB68" i="18"/>
  <c r="AA68" i="18"/>
  <c r="Y68" i="18"/>
  <c r="X68" i="18"/>
  <c r="Z57" i="18"/>
  <c r="Y57" i="18"/>
  <c r="X57" i="18"/>
  <c r="AB57" i="18"/>
  <c r="AA57" i="18"/>
  <c r="Z36" i="18"/>
  <c r="AA36" i="18"/>
  <c r="AB36" i="18"/>
  <c r="X36" i="18"/>
  <c r="Y36" i="18"/>
  <c r="Y49" i="18"/>
  <c r="AA49" i="18"/>
  <c r="AB49" i="18"/>
  <c r="Z49" i="18"/>
  <c r="X49" i="18"/>
  <c r="Z70" i="18"/>
  <c r="AB70" i="18"/>
  <c r="X70" i="18"/>
  <c r="AA70" i="18"/>
  <c r="Y70" i="18"/>
  <c r="X8" i="18"/>
  <c r="Z8" i="18"/>
  <c r="Y8" i="18"/>
  <c r="AB8" i="18"/>
  <c r="AA8" i="18"/>
  <c r="AA56" i="18"/>
  <c r="AB56" i="18"/>
  <c r="Z56" i="18"/>
  <c r="X56" i="18"/>
  <c r="Y56" i="18"/>
  <c r="X71" i="18"/>
  <c r="AB71" i="18"/>
  <c r="Y71" i="18"/>
  <c r="Z71" i="18"/>
  <c r="AA71" i="18"/>
  <c r="B22" i="14"/>
  <c r="C27" i="15"/>
  <c r="AD12" i="14"/>
  <c r="AF11" i="14"/>
  <c r="B23" i="14"/>
  <c r="C28" i="15"/>
  <c r="AD13" i="14"/>
  <c r="AF12" i="14"/>
  <c r="B24" i="14"/>
  <c r="C29" i="15"/>
  <c r="AF13" i="14"/>
  <c r="AD14" i="14"/>
  <c r="B25" i="14"/>
  <c r="C30" i="15"/>
  <c r="AD15" i="14"/>
  <c r="AF14" i="14"/>
  <c r="C31" i="15"/>
  <c r="AF15" i="14"/>
  <c r="AD16" i="14"/>
  <c r="C32" i="15"/>
  <c r="AF16" i="14"/>
  <c r="AD17" i="14"/>
  <c r="C33" i="15"/>
  <c r="AD18" i="14"/>
  <c r="AF17" i="14"/>
  <c r="C34" i="15"/>
  <c r="AF18" i="14"/>
  <c r="AD19" i="14"/>
  <c r="C35" i="15"/>
  <c r="AD20" i="14"/>
  <c r="AF19" i="14"/>
  <c r="C36" i="15"/>
  <c r="AD21" i="14"/>
  <c r="AF20" i="14"/>
  <c r="C37" i="15"/>
  <c r="AF21" i="14"/>
  <c r="AD22" i="14"/>
  <c r="C38" i="15"/>
  <c r="C39" i="15"/>
  <c r="C40" i="15"/>
  <c r="C41" i="15"/>
  <c r="C42" i="15"/>
  <c r="C43" i="15"/>
  <c r="C44" i="15"/>
  <c r="C45" i="15"/>
  <c r="C46" i="15"/>
  <c r="C47" i="15"/>
  <c r="H47" i="15" l="1"/>
  <c r="I47" i="15"/>
  <c r="I46" i="15"/>
  <c r="H46" i="15"/>
  <c r="I45" i="15"/>
  <c r="H45" i="15"/>
  <c r="H44" i="15"/>
  <c r="I44" i="15"/>
  <c r="I43" i="15"/>
  <c r="H43" i="15"/>
  <c r="I42" i="15"/>
  <c r="H42" i="15"/>
  <c r="H41" i="15"/>
  <c r="I41" i="15"/>
  <c r="I40" i="15"/>
  <c r="H40" i="15"/>
  <c r="H39" i="15"/>
  <c r="I39" i="15"/>
  <c r="H38" i="15"/>
  <c r="I38" i="15"/>
  <c r="AH21" i="14"/>
  <c r="I37" i="15"/>
  <c r="H37" i="15"/>
  <c r="AH20" i="14"/>
  <c r="I36" i="15"/>
  <c r="H36" i="15"/>
  <c r="AH19" i="14"/>
  <c r="H35" i="15"/>
  <c r="I35" i="15"/>
  <c r="AH18" i="14"/>
  <c r="H34" i="15"/>
  <c r="I34" i="15"/>
  <c r="AH17" i="14"/>
  <c r="H33" i="15"/>
  <c r="I33" i="15"/>
  <c r="AH16" i="14"/>
  <c r="H32" i="15"/>
  <c r="I32" i="15"/>
  <c r="AH15" i="14"/>
  <c r="H31" i="15"/>
  <c r="I31" i="15"/>
  <c r="AH14" i="14"/>
  <c r="I30" i="15"/>
  <c r="H30" i="15"/>
  <c r="F25" i="14"/>
  <c r="AH13" i="14"/>
  <c r="H29" i="15"/>
  <c r="I29" i="15"/>
  <c r="F24" i="14"/>
  <c r="AH12" i="14"/>
  <c r="I28" i="15"/>
  <c r="H28" i="15"/>
  <c r="F23" i="14"/>
  <c r="AH11" i="14"/>
  <c r="H27" i="15"/>
  <c r="I27" i="15"/>
  <c r="F22" i="14"/>
  <c r="V71" i="18"/>
  <c r="V56" i="18"/>
  <c r="V8" i="18"/>
  <c r="V70" i="18"/>
  <c r="V49" i="18"/>
  <c r="V36" i="18"/>
  <c r="V57" i="18"/>
  <c r="V68" i="18"/>
  <c r="V29" i="18"/>
  <c r="AJ13" i="17"/>
  <c r="AL13" i="17"/>
  <c r="K11" i="14"/>
  <c r="V16" i="18"/>
  <c r="V20" i="18"/>
  <c r="V52" i="18"/>
  <c r="V55" i="18"/>
  <c r="V44" i="18"/>
  <c r="V42" i="18"/>
  <c r="V90" i="17"/>
  <c r="V82" i="17"/>
  <c r="V61" i="18"/>
  <c r="V67" i="18"/>
  <c r="V26" i="18"/>
  <c r="V74" i="18"/>
  <c r="V77" i="18"/>
  <c r="V23" i="18"/>
  <c r="V69" i="18"/>
  <c r="V43" i="18"/>
  <c r="K12" i="14"/>
  <c r="V33" i="17"/>
  <c r="V68" i="17"/>
  <c r="V58" i="18"/>
  <c r="V76" i="18"/>
  <c r="V50" i="18"/>
  <c r="V11" i="18"/>
  <c r="V9" i="18"/>
  <c r="V41" i="18"/>
  <c r="V17" i="18"/>
  <c r="V65" i="18"/>
  <c r="V21" i="18"/>
  <c r="V27" i="18"/>
  <c r="V18" i="18"/>
  <c r="AJ23" i="16"/>
  <c r="AL12" i="17"/>
  <c r="AJ12" i="17"/>
  <c r="K13" i="14"/>
  <c r="V12" i="18"/>
  <c r="V69" i="17"/>
  <c r="V3" i="18"/>
  <c r="V53" i="18"/>
  <c r="V51" i="18"/>
  <c r="V30" i="18"/>
  <c r="V25" i="18"/>
  <c r="V54" i="18"/>
  <c r="V73" i="18"/>
  <c r="V40" i="18"/>
  <c r="V31" i="18"/>
  <c r="K8" i="14"/>
  <c r="AJ22" i="15"/>
  <c r="K14" i="14"/>
  <c r="V45" i="18"/>
  <c r="V13" i="18"/>
  <c r="V59" i="18"/>
  <c r="V15" i="17"/>
  <c r="V80" i="17"/>
  <c r="V4" i="17"/>
  <c r="V29" i="17"/>
  <c r="V86" i="17"/>
  <c r="V44" i="17"/>
  <c r="V10" i="17"/>
  <c r="V43" i="17"/>
  <c r="V30" i="17"/>
  <c r="V26" i="17"/>
  <c r="V37" i="17"/>
  <c r="V38" i="18"/>
  <c r="V49" i="17"/>
  <c r="V18" i="17"/>
  <c r="V52" i="17"/>
  <c r="V5" i="17"/>
  <c r="V65" i="17"/>
  <c r="V41" i="17"/>
  <c r="V45" i="17"/>
  <c r="V9" i="17"/>
  <c r="V17" i="17"/>
  <c r="V24" i="17"/>
  <c r="V38" i="17"/>
  <c r="V54" i="17"/>
  <c r="V50" i="17"/>
  <c r="V74" i="17"/>
  <c r="V70" i="17"/>
  <c r="V12" i="17"/>
  <c r="V79" i="17"/>
  <c r="V23" i="17"/>
  <c r="V77" i="17"/>
  <c r="V6" i="17"/>
  <c r="V72" i="17"/>
  <c r="V22" i="18"/>
  <c r="V7" i="18"/>
  <c r="V40" i="17"/>
  <c r="V11" i="17"/>
  <c r="V19" i="17"/>
  <c r="V78" i="17"/>
  <c r="V88" i="17"/>
  <c r="V87" i="17"/>
  <c r="V8" i="17"/>
  <c r="V55" i="17"/>
  <c r="V57" i="17"/>
  <c r="V35" i="17"/>
  <c r="V28" i="17"/>
  <c r="I26" i="15"/>
  <c r="H26" i="15"/>
  <c r="V66" i="18"/>
  <c r="V39" i="18"/>
  <c r="V28" i="18"/>
  <c r="V10" i="18"/>
  <c r="V15" i="18"/>
  <c r="V60" i="18"/>
  <c r="V75" i="18"/>
  <c r="V78" i="18"/>
  <c r="V72" i="18"/>
  <c r="V32" i="18"/>
  <c r="K6" i="14"/>
  <c r="K9" i="14"/>
  <c r="K15" i="14"/>
  <c r="V14" i="17"/>
  <c r="V89" i="17"/>
  <c r="V71" i="17"/>
  <c r="V75" i="17"/>
  <c r="V31" i="17"/>
  <c r="V34" i="17"/>
  <c r="V7" i="17"/>
  <c r="V83" i="17"/>
  <c r="V39" i="17"/>
  <c r="V76" i="17"/>
  <c r="V67" i="17"/>
  <c r="V16" i="17"/>
  <c r="V42" i="17"/>
  <c r="V84" i="17"/>
  <c r="V81" i="17"/>
  <c r="V53" i="17"/>
  <c r="V32" i="17"/>
  <c r="V66" i="17"/>
  <c r="V22" i="17"/>
  <c r="V5" i="18"/>
  <c r="V79" i="18"/>
  <c r="V62" i="18"/>
  <c r="V34" i="18"/>
  <c r="V24" i="18"/>
  <c r="V14" i="18"/>
  <c r="V51" i="17"/>
  <c r="V63" i="18"/>
  <c r="V48" i="18"/>
  <c r="V58" i="17"/>
  <c r="V73" i="17"/>
  <c r="V59" i="17"/>
  <c r="V64" i="17"/>
  <c r="V62" i="17"/>
  <c r="V27" i="17"/>
  <c r="V85" i="17"/>
  <c r="V25" i="17"/>
  <c r="V56" i="17"/>
  <c r="V47" i="17"/>
  <c r="V61" i="17"/>
  <c r="V92" i="17"/>
  <c r="V20" i="17"/>
  <c r="V46" i="17"/>
  <c r="V60" i="17"/>
  <c r="V48" i="17"/>
  <c r="V13" i="17"/>
  <c r="V91" i="17"/>
  <c r="V36" i="17"/>
  <c r="V3" i="17"/>
  <c r="V21" i="17"/>
  <c r="V63" i="17"/>
  <c r="F21" i="14"/>
  <c r="V35" i="18"/>
  <c r="V64" i="18"/>
  <c r="V4" i="18"/>
  <c r="V33" i="18"/>
  <c r="V6" i="18"/>
  <c r="V46" i="18"/>
  <c r="V19" i="18"/>
  <c r="V37" i="18"/>
  <c r="V47" i="18"/>
  <c r="AL23" i="17"/>
  <c r="AJ23" i="17"/>
  <c r="K7" i="14"/>
  <c r="K10" i="14"/>
  <c r="K16" i="14"/>
  <c r="J47" i="15"/>
  <c r="J39" i="15"/>
  <c r="J31" i="15"/>
  <c r="Q13" i="14"/>
  <c r="L13" i="14"/>
  <c r="R13" i="14"/>
  <c r="M13" i="14"/>
  <c r="R16" i="14"/>
  <c r="L16" i="14"/>
  <c r="N16" i="14" s="1"/>
  <c r="Q16" i="14"/>
  <c r="M16" i="14"/>
  <c r="C51" i="1"/>
  <c r="J28" i="15"/>
  <c r="J43" i="15"/>
  <c r="AF22" i="14"/>
  <c r="AH23" i="15"/>
  <c r="J38" i="15"/>
  <c r="J36" i="15"/>
  <c r="J33" i="15"/>
  <c r="J26" i="15"/>
  <c r="J46" i="15"/>
  <c r="J42" i="15"/>
  <c r="J35" i="15"/>
  <c r="J45" i="15"/>
  <c r="J32" i="15"/>
  <c r="L11" i="14"/>
  <c r="N11" i="14" s="1"/>
  <c r="Q11" i="14"/>
  <c r="M11" i="14"/>
  <c r="R11" i="14"/>
  <c r="M8" i="14"/>
  <c r="R8" i="14"/>
  <c r="L8" i="14"/>
  <c r="N8" i="14" s="1"/>
  <c r="Q8" i="14"/>
  <c r="Q6" i="14"/>
  <c r="R6" i="14"/>
  <c r="L6" i="14"/>
  <c r="M6" i="14"/>
  <c r="J41" i="15"/>
  <c r="J44" i="15"/>
  <c r="AD23" i="14"/>
  <c r="L9" i="14"/>
  <c r="N9" i="14" s="1"/>
  <c r="R9" i="14"/>
  <c r="Q9" i="14"/>
  <c r="M9" i="14"/>
  <c r="L7" i="14"/>
  <c r="N7" i="14" s="1"/>
  <c r="M7" i="14"/>
  <c r="Q7" i="14"/>
  <c r="R7" i="14"/>
  <c r="J40" i="15"/>
  <c r="J37" i="15"/>
  <c r="J34" i="15"/>
  <c r="J29" i="15"/>
  <c r="J27" i="15"/>
  <c r="L12" i="14"/>
  <c r="N12" i="14" s="1"/>
  <c r="Q12" i="14"/>
  <c r="M12" i="14"/>
  <c r="R12" i="14"/>
  <c r="M14" i="14"/>
  <c r="R14" i="14"/>
  <c r="Q14" i="14"/>
  <c r="L14" i="14"/>
  <c r="N14" i="14" s="1"/>
  <c r="Q15" i="14"/>
  <c r="R15" i="14"/>
  <c r="M15" i="14"/>
  <c r="L15" i="14"/>
  <c r="N15" i="14" s="1"/>
  <c r="Q10" i="14"/>
  <c r="M10" i="14"/>
  <c r="L10" i="14"/>
  <c r="R10" i="14"/>
  <c r="D52" i="1"/>
  <c r="J30" i="15"/>
  <c r="M26" i="15" l="1"/>
  <c r="M23" i="15"/>
  <c r="M25" i="15"/>
  <c r="M30" i="15"/>
  <c r="M33" i="15"/>
  <c r="M36" i="15"/>
  <c r="M40" i="15"/>
  <c r="M37" i="15"/>
  <c r="M28" i="15"/>
  <c r="M41" i="15"/>
  <c r="M31" i="15"/>
  <c r="M38" i="15"/>
  <c r="M42" i="15"/>
  <c r="M22" i="15"/>
  <c r="M29" i="15"/>
  <c r="M32" i="15"/>
  <c r="M34" i="15"/>
  <c r="AJ23" i="15"/>
  <c r="AH22" i="14"/>
  <c r="M39" i="15"/>
  <c r="M24" i="15"/>
  <c r="M27" i="15"/>
  <c r="M35" i="15"/>
  <c r="M43" i="15"/>
  <c r="N26" i="15"/>
  <c r="S26" i="15"/>
  <c r="T26" i="15"/>
  <c r="O26" i="15"/>
  <c r="S40" i="15"/>
  <c r="N40" i="15"/>
  <c r="O40" i="15"/>
  <c r="T40" i="15"/>
  <c r="W3" i="15" a="1"/>
  <c r="N22" i="15"/>
  <c r="S22" i="15"/>
  <c r="O22" i="15"/>
  <c r="T22" i="15"/>
  <c r="N13" i="14"/>
  <c r="N10" i="14"/>
  <c r="S37" i="15"/>
  <c r="N37" i="15"/>
  <c r="O37" i="15"/>
  <c r="T37" i="15"/>
  <c r="N29" i="15"/>
  <c r="T29" i="15"/>
  <c r="S29" i="15"/>
  <c r="O29" i="15"/>
  <c r="O27" i="15"/>
  <c r="N27" i="15"/>
  <c r="S27" i="15"/>
  <c r="T27" i="15"/>
  <c r="O23" i="15"/>
  <c r="N23" i="15"/>
  <c r="S23" i="15"/>
  <c r="T23" i="15"/>
  <c r="N6" i="14"/>
  <c r="U3" i="14" s="1" a="1"/>
  <c r="N32" i="15"/>
  <c r="S32" i="15"/>
  <c r="O32" i="15"/>
  <c r="T32" i="15"/>
  <c r="S35" i="15"/>
  <c r="N35" i="15"/>
  <c r="O35" i="15"/>
  <c r="T35" i="15"/>
  <c r="O25" i="15"/>
  <c r="T25" i="15"/>
  <c r="N25" i="15"/>
  <c r="S25" i="15"/>
  <c r="T28" i="15"/>
  <c r="N28" i="15"/>
  <c r="O28" i="15"/>
  <c r="S28" i="15"/>
  <c r="T34" i="15"/>
  <c r="O34" i="15"/>
  <c r="S34" i="15"/>
  <c r="N34" i="15"/>
  <c r="S43" i="15"/>
  <c r="N43" i="15"/>
  <c r="O43" i="15"/>
  <c r="T43" i="15"/>
  <c r="S30" i="15"/>
  <c r="N30" i="15"/>
  <c r="T30" i="15"/>
  <c r="O30" i="15"/>
  <c r="T41" i="15"/>
  <c r="O41" i="15"/>
  <c r="N41" i="15"/>
  <c r="S41" i="15"/>
  <c r="D51" i="1"/>
  <c r="N33" i="15"/>
  <c r="T33" i="15"/>
  <c r="O33" i="15"/>
  <c r="S33" i="15"/>
  <c r="S31" i="15"/>
  <c r="T31" i="15"/>
  <c r="N31" i="15"/>
  <c r="O31" i="15"/>
  <c r="D44" i="1"/>
  <c r="O36" i="15"/>
  <c r="T36" i="15"/>
  <c r="N36" i="15"/>
  <c r="S36" i="15"/>
  <c r="T38" i="15"/>
  <c r="S38" i="15"/>
  <c r="N38" i="15"/>
  <c r="O38" i="15"/>
  <c r="S39" i="15"/>
  <c r="T39" i="15"/>
  <c r="O39" i="15"/>
  <c r="N39" i="15"/>
  <c r="AF23" i="14"/>
  <c r="S42" i="15"/>
  <c r="N42" i="15"/>
  <c r="O42" i="15"/>
  <c r="T42" i="15"/>
  <c r="S24" i="15"/>
  <c r="T24" i="15"/>
  <c r="N24" i="15"/>
  <c r="O24" i="15"/>
  <c r="AC2" i="18" a="1"/>
  <c r="D53" i="1"/>
  <c r="AH23" i="14" l="1"/>
  <c r="U35" i="14"/>
  <c r="U4" i="14"/>
  <c r="U19" i="14"/>
  <c r="U53" i="14"/>
  <c r="U51" i="14"/>
  <c r="U31" i="14"/>
  <c r="U3" i="14"/>
  <c r="U37" i="14"/>
  <c r="U15" i="14"/>
  <c r="U45" i="14"/>
  <c r="U21" i="14"/>
  <c r="U48" i="14"/>
  <c r="U6" i="14"/>
  <c r="U38" i="14"/>
  <c r="U9" i="14"/>
  <c r="U25" i="14"/>
  <c r="U10" i="14"/>
  <c r="U17" i="14"/>
  <c r="U44" i="14"/>
  <c r="U36" i="14"/>
  <c r="U50" i="14"/>
  <c r="U30" i="14"/>
  <c r="U47" i="14"/>
  <c r="U18" i="14"/>
  <c r="U43" i="14"/>
  <c r="U24" i="14"/>
  <c r="U28" i="14"/>
  <c r="U49" i="14"/>
  <c r="U13" i="14"/>
  <c r="U20" i="14"/>
  <c r="U26" i="14"/>
  <c r="U56" i="14"/>
  <c r="U16" i="14"/>
  <c r="U5" i="14"/>
  <c r="U29" i="14"/>
  <c r="U54" i="14"/>
  <c r="U40" i="14"/>
  <c r="U46" i="14"/>
  <c r="U11" i="14"/>
  <c r="U55" i="14"/>
  <c r="U42" i="14"/>
  <c r="U32" i="14"/>
  <c r="U22" i="14"/>
  <c r="U27" i="14"/>
  <c r="U14" i="14"/>
  <c r="U7" i="14"/>
  <c r="U57" i="14"/>
  <c r="U12" i="14"/>
  <c r="U41" i="14"/>
  <c r="U8" i="14"/>
  <c r="U39" i="14"/>
  <c r="U34" i="14"/>
  <c r="U23" i="14"/>
  <c r="U52" i="14"/>
  <c r="U33" i="14"/>
  <c r="W34" i="15"/>
  <c r="W124" i="15"/>
  <c r="W50" i="15"/>
  <c r="W88" i="15"/>
  <c r="W40" i="15"/>
  <c r="W96" i="15"/>
  <c r="W84" i="15"/>
  <c r="W56" i="15"/>
  <c r="W16" i="15"/>
  <c r="W117" i="15"/>
  <c r="W10" i="15"/>
  <c r="W6" i="15"/>
  <c r="W63" i="15"/>
  <c r="W58" i="15"/>
  <c r="W12" i="15"/>
  <c r="W91" i="15"/>
  <c r="W11" i="15"/>
  <c r="W75" i="15"/>
  <c r="W29" i="15"/>
  <c r="W47" i="15"/>
  <c r="W46" i="15"/>
  <c r="W69" i="15"/>
  <c r="W25" i="15"/>
  <c r="W48" i="15"/>
  <c r="W23" i="15"/>
  <c r="W42" i="15"/>
  <c r="W81" i="15"/>
  <c r="W8" i="15"/>
  <c r="W94" i="15"/>
  <c r="W57" i="15"/>
  <c r="W102" i="15"/>
  <c r="W87" i="15"/>
  <c r="W18" i="15"/>
  <c r="W105" i="15"/>
  <c r="W118" i="15"/>
  <c r="W74" i="15"/>
  <c r="W55" i="15"/>
  <c r="W37" i="15"/>
  <c r="W103" i="15"/>
  <c r="W7" i="15"/>
  <c r="W82" i="15"/>
  <c r="W122" i="15"/>
  <c r="W30" i="15"/>
  <c r="W45" i="15"/>
  <c r="W71" i="15"/>
  <c r="W67" i="15"/>
  <c r="W54" i="15"/>
  <c r="W78" i="15"/>
  <c r="W99" i="15"/>
  <c r="W106" i="15"/>
  <c r="W113" i="15"/>
  <c r="W9" i="15"/>
  <c r="W100" i="15"/>
  <c r="W5" i="15"/>
  <c r="W24" i="15"/>
  <c r="W3" i="15"/>
  <c r="W116" i="15"/>
  <c r="W32" i="15"/>
  <c r="W85" i="15"/>
  <c r="W17" i="15"/>
  <c r="W52" i="15"/>
  <c r="W68" i="15"/>
  <c r="W36" i="15"/>
  <c r="W41" i="15"/>
  <c r="W76" i="15"/>
  <c r="W26" i="15"/>
  <c r="W121" i="15"/>
  <c r="W83" i="15"/>
  <c r="W92" i="15"/>
  <c r="W33" i="15"/>
  <c r="W31" i="15"/>
  <c r="W97" i="15"/>
  <c r="W51" i="15"/>
  <c r="W80" i="15"/>
  <c r="W89" i="15"/>
  <c r="W38" i="15"/>
  <c r="W35" i="15"/>
  <c r="W66" i="15"/>
  <c r="W101" i="15"/>
  <c r="W15" i="15"/>
  <c r="W64" i="15"/>
  <c r="W108" i="15"/>
  <c r="W98" i="15"/>
  <c r="W109" i="15"/>
  <c r="W62" i="15"/>
  <c r="W19" i="15"/>
  <c r="W112" i="15"/>
  <c r="W21" i="15"/>
  <c r="W4" i="15"/>
  <c r="W60" i="15"/>
  <c r="W93" i="15"/>
  <c r="W39" i="15"/>
  <c r="W14" i="15"/>
  <c r="W111" i="15"/>
  <c r="W119" i="15"/>
  <c r="W44" i="15"/>
  <c r="W59" i="15"/>
  <c r="W114" i="15"/>
  <c r="W13" i="15"/>
  <c r="W77" i="15"/>
  <c r="W86" i="15"/>
  <c r="W95" i="15"/>
  <c r="W22" i="15"/>
  <c r="W28" i="15"/>
  <c r="W107" i="15"/>
  <c r="W104" i="15"/>
  <c r="W110" i="15"/>
  <c r="W65" i="15"/>
  <c r="W79" i="15"/>
  <c r="W73" i="15"/>
  <c r="W20" i="15"/>
  <c r="W43" i="15"/>
  <c r="W115" i="15"/>
  <c r="W72" i="15"/>
  <c r="W120" i="15"/>
  <c r="W70" i="15"/>
  <c r="W49" i="15"/>
  <c r="W53" i="15"/>
  <c r="W27" i="15"/>
  <c r="W90" i="15"/>
  <c r="W61" i="15"/>
  <c r="W123" i="15"/>
  <c r="AC23" i="18"/>
  <c r="AC69" i="18"/>
  <c r="AC45" i="18"/>
  <c r="AC57" i="18"/>
  <c r="AC55" i="18"/>
  <c r="AC10" i="18"/>
  <c r="AC56" i="18"/>
  <c r="AC39" i="18"/>
  <c r="AC3" i="18"/>
  <c r="AC47" i="18"/>
  <c r="AC44" i="18"/>
  <c r="AC76" i="18"/>
  <c r="AC66" i="18"/>
  <c r="AC50" i="18"/>
  <c r="AC36" i="18"/>
  <c r="AC33" i="18"/>
  <c r="AC38" i="18"/>
  <c r="AC20" i="18"/>
  <c r="AC13" i="18"/>
  <c r="AC61" i="18"/>
  <c r="AC31" i="18"/>
  <c r="AC27" i="18"/>
  <c r="AC26" i="18"/>
  <c r="AC34" i="18"/>
  <c r="AC11" i="18"/>
  <c r="AC32" i="18"/>
  <c r="AC25" i="18"/>
  <c r="AC19" i="18"/>
  <c r="AC7" i="18"/>
  <c r="AC53" i="18"/>
  <c r="AC71" i="18"/>
  <c r="AC60" i="18"/>
  <c r="AC48" i="18"/>
  <c r="AC63" i="18"/>
  <c r="AC21" i="18"/>
  <c r="AC12" i="18"/>
  <c r="AC73" i="18"/>
  <c r="AC62" i="18"/>
  <c r="AC24" i="18"/>
  <c r="AC52" i="18"/>
  <c r="AC30" i="18"/>
  <c r="AC74" i="18"/>
  <c r="AC64" i="18"/>
  <c r="AC51" i="18"/>
  <c r="AC29" i="18"/>
  <c r="AC37" i="18"/>
  <c r="AC16" i="18"/>
  <c r="AC15" i="18"/>
  <c r="AC6" i="18"/>
  <c r="AC9" i="18"/>
  <c r="AC78" i="18"/>
  <c r="AC35" i="18"/>
  <c r="AC65" i="18"/>
  <c r="AC54" i="18"/>
  <c r="AC41" i="18"/>
  <c r="AC5" i="18"/>
  <c r="AC40" i="18"/>
  <c r="AC4" i="18"/>
  <c r="AC70" i="18"/>
  <c r="AC22" i="18"/>
  <c r="AC43" i="18"/>
  <c r="AC28" i="18"/>
  <c r="AC49" i="18"/>
  <c r="AC18" i="18"/>
  <c r="AC72" i="18"/>
  <c r="AC59" i="18"/>
  <c r="AC79" i="18"/>
  <c r="AC42" i="18"/>
  <c r="AC8" i="18"/>
  <c r="AC58" i="18"/>
  <c r="AC77" i="18"/>
  <c r="AC14" i="18"/>
  <c r="AC67" i="18"/>
  <c r="AC46" i="18"/>
  <c r="AC75" i="18"/>
  <c r="AC17" i="18"/>
  <c r="AC2" i="18"/>
  <c r="AC68" i="18"/>
  <c r="X37" i="14"/>
  <c r="Z37" i="14"/>
  <c r="W37" i="14"/>
  <c r="V37" i="14"/>
  <c r="Y37" i="14"/>
  <c r="V25" i="14"/>
  <c r="W25" i="14"/>
  <c r="X25" i="14"/>
  <c r="Y25" i="14"/>
  <c r="Z25" i="14"/>
  <c r="W18" i="14"/>
  <c r="Y18" i="14"/>
  <c r="Z18" i="14"/>
  <c r="V18" i="14"/>
  <c r="X18" i="14"/>
  <c r="Y56" i="14"/>
  <c r="W56" i="14"/>
  <c r="Z56" i="14"/>
  <c r="X56" i="14"/>
  <c r="V56" i="14"/>
  <c r="V55" i="14"/>
  <c r="Z55" i="14"/>
  <c r="Y55" i="14"/>
  <c r="W55" i="14"/>
  <c r="X55" i="14"/>
  <c r="Z12" i="14"/>
  <c r="X12" i="14"/>
  <c r="V12" i="14"/>
  <c r="Y12" i="14"/>
  <c r="W12" i="14"/>
  <c r="Z34" i="15"/>
  <c r="AB34" i="15"/>
  <c r="AA34" i="15"/>
  <c r="X34" i="15"/>
  <c r="Y34" i="15"/>
  <c r="X16" i="15"/>
  <c r="Y16" i="15"/>
  <c r="Z16" i="15"/>
  <c r="AB16" i="15"/>
  <c r="AA16" i="15"/>
  <c r="Z11" i="15"/>
  <c r="AB11" i="15"/>
  <c r="Y11" i="15"/>
  <c r="AA11" i="15"/>
  <c r="X11" i="15"/>
  <c r="X23" i="15"/>
  <c r="AA23" i="15"/>
  <c r="AB23" i="15"/>
  <c r="Y23" i="15"/>
  <c r="Z23" i="15"/>
  <c r="AB18" i="15"/>
  <c r="Z18" i="15"/>
  <c r="AA18" i="15"/>
  <c r="Y18" i="15"/>
  <c r="X18" i="15"/>
  <c r="AB82" i="15"/>
  <c r="X82" i="15"/>
  <c r="Z82" i="15"/>
  <c r="AA82" i="15"/>
  <c r="Y82" i="15"/>
  <c r="AA99" i="15"/>
  <c r="Z99" i="15"/>
  <c r="Y99" i="15"/>
  <c r="X99" i="15"/>
  <c r="AB99" i="15"/>
  <c r="Y116" i="15"/>
  <c r="AA116" i="15"/>
  <c r="Z116" i="15"/>
  <c r="AB116" i="15"/>
  <c r="X116" i="15"/>
  <c r="Z76" i="15"/>
  <c r="Y76" i="15"/>
  <c r="AA76" i="15"/>
  <c r="X76" i="15"/>
  <c r="AB76" i="15"/>
  <c r="X51" i="15"/>
  <c r="Z51" i="15"/>
  <c r="AA51" i="15"/>
  <c r="Y51" i="15"/>
  <c r="AB51" i="15"/>
  <c r="AB64" i="15"/>
  <c r="X64" i="15"/>
  <c r="Y64" i="15"/>
  <c r="AA64" i="15"/>
  <c r="Z64" i="15"/>
  <c r="Y4" i="15"/>
  <c r="AA4" i="15"/>
  <c r="Z4" i="15"/>
  <c r="AB4" i="15"/>
  <c r="X4" i="15"/>
  <c r="X59" i="15"/>
  <c r="Y59" i="15"/>
  <c r="AB59" i="15"/>
  <c r="Z59" i="15"/>
  <c r="AA59" i="15"/>
  <c r="Y107" i="15"/>
  <c r="AB107" i="15"/>
  <c r="Z107" i="15"/>
  <c r="X107" i="15"/>
  <c r="AA107" i="15"/>
  <c r="X115" i="15"/>
  <c r="AB115" i="15"/>
  <c r="AA115" i="15"/>
  <c r="Z115" i="15"/>
  <c r="Y115" i="15"/>
  <c r="Z61" i="15"/>
  <c r="X61" i="15"/>
  <c r="AB61" i="15"/>
  <c r="AA61" i="15"/>
  <c r="Y61" i="15"/>
  <c r="X35" i="14"/>
  <c r="W35" i="14"/>
  <c r="V35" i="14"/>
  <c r="Y35" i="14"/>
  <c r="Z35" i="14"/>
  <c r="W15" i="14"/>
  <c r="X15" i="14"/>
  <c r="Z15" i="14"/>
  <c r="Y15" i="14"/>
  <c r="V15" i="14"/>
  <c r="X10" i="14"/>
  <c r="W10" i="14"/>
  <c r="V10" i="14"/>
  <c r="Z10" i="14"/>
  <c r="Y10" i="14"/>
  <c r="Y43" i="14"/>
  <c r="V43" i="14"/>
  <c r="X43" i="14"/>
  <c r="W43" i="14"/>
  <c r="Z43" i="14"/>
  <c r="V16" i="14"/>
  <c r="Y16" i="14"/>
  <c r="Z16" i="14"/>
  <c r="X16" i="14"/>
  <c r="W16" i="14"/>
  <c r="Y42" i="14"/>
  <c r="X42" i="14"/>
  <c r="Z42" i="14"/>
  <c r="V42" i="14"/>
  <c r="W42" i="14"/>
  <c r="W41" i="14"/>
  <c r="V41" i="14"/>
  <c r="X41" i="14"/>
  <c r="Y41" i="14"/>
  <c r="Z41" i="14"/>
  <c r="AA124" i="15"/>
  <c r="Z124" i="15"/>
  <c r="AB124" i="15"/>
  <c r="Y124" i="15"/>
  <c r="X124" i="15"/>
  <c r="X117" i="15"/>
  <c r="Y117" i="15"/>
  <c r="AA117" i="15"/>
  <c r="AB117" i="15"/>
  <c r="Z117" i="15"/>
  <c r="AB75" i="15"/>
  <c r="AA75" i="15"/>
  <c r="Z75" i="15"/>
  <c r="Y75" i="15"/>
  <c r="X75" i="15"/>
  <c r="AA42" i="15"/>
  <c r="X42" i="15"/>
  <c r="Y42" i="15"/>
  <c r="AB42" i="15"/>
  <c r="Z42" i="15"/>
  <c r="AB105" i="15"/>
  <c r="X105" i="15"/>
  <c r="Z105" i="15"/>
  <c r="AA105" i="15"/>
  <c r="Y105" i="15"/>
  <c r="X122" i="15"/>
  <c r="AB122" i="15"/>
  <c r="Y122" i="15"/>
  <c r="Z122" i="15"/>
  <c r="AA122" i="15"/>
  <c r="AA106" i="15"/>
  <c r="Z106" i="15"/>
  <c r="Y106" i="15"/>
  <c r="AB106" i="15"/>
  <c r="X106" i="15"/>
  <c r="X32" i="15"/>
  <c r="Y32" i="15"/>
  <c r="AA32" i="15"/>
  <c r="AB32" i="15"/>
  <c r="Z32" i="15"/>
  <c r="Y26" i="15"/>
  <c r="Z26" i="15"/>
  <c r="X26" i="15"/>
  <c r="AA26" i="15"/>
  <c r="AB26" i="15"/>
  <c r="AA80" i="15"/>
  <c r="X80" i="15"/>
  <c r="Y80" i="15"/>
  <c r="AB80" i="15"/>
  <c r="Z80" i="15"/>
  <c r="AA108" i="15"/>
  <c r="Y108" i="15"/>
  <c r="Z108" i="15"/>
  <c r="AB108" i="15"/>
  <c r="X108" i="15"/>
  <c r="Y60" i="15"/>
  <c r="Z60" i="15"/>
  <c r="AB60" i="15"/>
  <c r="X60" i="15"/>
  <c r="AA60" i="15"/>
  <c r="X114" i="15"/>
  <c r="AB114" i="15"/>
  <c r="AA114" i="15"/>
  <c r="Y114" i="15"/>
  <c r="Z114" i="15"/>
  <c r="AB104" i="15"/>
  <c r="Y104" i="15"/>
  <c r="Z104" i="15"/>
  <c r="X104" i="15"/>
  <c r="AA104" i="15"/>
  <c r="AA72" i="15"/>
  <c r="AB72" i="15"/>
  <c r="Z72" i="15"/>
  <c r="Y72" i="15"/>
  <c r="X72" i="15"/>
  <c r="Z123" i="15"/>
  <c r="AA123" i="15"/>
  <c r="X123" i="15"/>
  <c r="AB123" i="15"/>
  <c r="Y123" i="15"/>
  <c r="X4" i="14"/>
  <c r="Z4" i="14"/>
  <c r="Y4" i="14"/>
  <c r="V4" i="14"/>
  <c r="W4" i="14"/>
  <c r="Y45" i="14"/>
  <c r="W45" i="14"/>
  <c r="X45" i="14"/>
  <c r="Z45" i="14"/>
  <c r="V45" i="14"/>
  <c r="V17" i="14"/>
  <c r="X17" i="14"/>
  <c r="Z17" i="14"/>
  <c r="Y17" i="14"/>
  <c r="W17" i="14"/>
  <c r="Z24" i="14"/>
  <c r="W24" i="14"/>
  <c r="V24" i="14"/>
  <c r="Y24" i="14"/>
  <c r="X24" i="14"/>
  <c r="V5" i="14"/>
  <c r="X5" i="14"/>
  <c r="W5" i="14"/>
  <c r="Z5" i="14"/>
  <c r="Y5" i="14"/>
  <c r="W32" i="14"/>
  <c r="Z32" i="14"/>
  <c r="X32" i="14"/>
  <c r="Y32" i="14"/>
  <c r="V32" i="14"/>
  <c r="W8" i="14"/>
  <c r="Y8" i="14"/>
  <c r="X8" i="14"/>
  <c r="Z8" i="14"/>
  <c r="V8" i="14"/>
  <c r="Y50" i="15"/>
  <c r="Z50" i="15"/>
  <c r="X50" i="15"/>
  <c r="AB50" i="15"/>
  <c r="AA50" i="15"/>
  <c r="AB10" i="15"/>
  <c r="X10" i="15"/>
  <c r="Y10" i="15"/>
  <c r="Z10" i="15"/>
  <c r="AA10" i="15"/>
  <c r="Y29" i="15"/>
  <c r="Z29" i="15"/>
  <c r="X29" i="15"/>
  <c r="AA29" i="15"/>
  <c r="AB29" i="15"/>
  <c r="Z81" i="15"/>
  <c r="AA81" i="15"/>
  <c r="AB81" i="15"/>
  <c r="Y81" i="15"/>
  <c r="X81" i="15"/>
  <c r="AA118" i="15"/>
  <c r="X118" i="15"/>
  <c r="Z118" i="15"/>
  <c r="Y118" i="15"/>
  <c r="AB118" i="15"/>
  <c r="AA30" i="15"/>
  <c r="X30" i="15"/>
  <c r="Z30" i="15"/>
  <c r="AB30" i="15"/>
  <c r="Y30" i="15"/>
  <c r="X113" i="15"/>
  <c r="AB113" i="15"/>
  <c r="Y113" i="15"/>
  <c r="Z113" i="15"/>
  <c r="AA113" i="15"/>
  <c r="Z85" i="15"/>
  <c r="Y85" i="15"/>
  <c r="X85" i="15"/>
  <c r="AB85" i="15"/>
  <c r="AA85" i="15"/>
  <c r="AA121" i="15"/>
  <c r="Z121" i="15"/>
  <c r="Y121" i="15"/>
  <c r="X121" i="15"/>
  <c r="AB121" i="15"/>
  <c r="X89" i="15"/>
  <c r="Y89" i="15"/>
  <c r="AB89" i="15"/>
  <c r="AA89" i="15"/>
  <c r="Z89" i="15"/>
  <c r="AA98" i="15"/>
  <c r="Y98" i="15"/>
  <c r="Z98" i="15"/>
  <c r="X98" i="15"/>
  <c r="AB98" i="15"/>
  <c r="AB93" i="15"/>
  <c r="X93" i="15"/>
  <c r="Y93" i="15"/>
  <c r="AA93" i="15"/>
  <c r="Z93" i="15"/>
  <c r="X13" i="15"/>
  <c r="AA13" i="15"/>
  <c r="AB13" i="15"/>
  <c r="Y13" i="15"/>
  <c r="Z13" i="15"/>
  <c r="AA110" i="15"/>
  <c r="X110" i="15"/>
  <c r="AB110" i="15"/>
  <c r="Z110" i="15"/>
  <c r="Y110" i="15"/>
  <c r="AB120" i="15"/>
  <c r="Y120" i="15"/>
  <c r="X120" i="15"/>
  <c r="Z120" i="15"/>
  <c r="AA120" i="15"/>
  <c r="X19" i="14"/>
  <c r="Z19" i="14"/>
  <c r="V19" i="14"/>
  <c r="W19" i="14"/>
  <c r="Y19" i="14"/>
  <c r="Z21" i="14"/>
  <c r="X21" i="14"/>
  <c r="V21" i="14"/>
  <c r="Y21" i="14"/>
  <c r="W21" i="14"/>
  <c r="V44" i="14"/>
  <c r="Y44" i="14"/>
  <c r="W44" i="14"/>
  <c r="Z44" i="14"/>
  <c r="X44" i="14"/>
  <c r="W28" i="14"/>
  <c r="Y28" i="14"/>
  <c r="Z28" i="14"/>
  <c r="V28" i="14"/>
  <c r="X28" i="14"/>
  <c r="X29" i="14"/>
  <c r="W29" i="14"/>
  <c r="Z29" i="14"/>
  <c r="V29" i="14"/>
  <c r="Y29" i="14"/>
  <c r="Y22" i="14"/>
  <c r="W22" i="14"/>
  <c r="Z22" i="14"/>
  <c r="X22" i="14"/>
  <c r="V22" i="14"/>
  <c r="V39" i="14"/>
  <c r="X39" i="14"/>
  <c r="Z39" i="14"/>
  <c r="W39" i="14"/>
  <c r="Y39" i="14"/>
  <c r="AB88" i="15"/>
  <c r="Z88" i="15"/>
  <c r="Y88" i="15"/>
  <c r="X88" i="15"/>
  <c r="AA88" i="15"/>
  <c r="AA6" i="15"/>
  <c r="Z6" i="15"/>
  <c r="X6" i="15"/>
  <c r="AB6" i="15"/>
  <c r="Y6" i="15"/>
  <c r="X47" i="15"/>
  <c r="AB47" i="15"/>
  <c r="Z47" i="15"/>
  <c r="Y47" i="15"/>
  <c r="AA47" i="15"/>
  <c r="AB8" i="15"/>
  <c r="Y8" i="15"/>
  <c r="X8" i="15"/>
  <c r="AA8" i="15"/>
  <c r="Z8" i="15"/>
  <c r="AA74" i="15"/>
  <c r="Z74" i="15"/>
  <c r="X74" i="15"/>
  <c r="Y74" i="15"/>
  <c r="AB74" i="15"/>
  <c r="X45" i="15"/>
  <c r="Z45" i="15"/>
  <c r="Y45" i="15"/>
  <c r="AA45" i="15"/>
  <c r="AB45" i="15"/>
  <c r="Y9" i="15"/>
  <c r="Z9" i="15"/>
  <c r="X9" i="15"/>
  <c r="AB9" i="15"/>
  <c r="AA9" i="15"/>
  <c r="X17" i="15"/>
  <c r="Y17" i="15"/>
  <c r="AB17" i="15"/>
  <c r="Z17" i="15"/>
  <c r="AA17" i="15"/>
  <c r="AB83" i="15"/>
  <c r="AA83" i="15"/>
  <c r="Y83" i="15"/>
  <c r="X83" i="15"/>
  <c r="Z83" i="15"/>
  <c r="Y38" i="15"/>
  <c r="Z38" i="15"/>
  <c r="AB38" i="15"/>
  <c r="X38" i="15"/>
  <c r="AA38" i="15"/>
  <c r="Y109" i="15"/>
  <c r="X109" i="15"/>
  <c r="AB109" i="15"/>
  <c r="AA109" i="15"/>
  <c r="Z109" i="15"/>
  <c r="Z39" i="15"/>
  <c r="AB39" i="15"/>
  <c r="Y39" i="15"/>
  <c r="AA39" i="15"/>
  <c r="X39" i="15"/>
  <c r="X77" i="15"/>
  <c r="Z77" i="15"/>
  <c r="AB77" i="15"/>
  <c r="AA77" i="15"/>
  <c r="Y77" i="15"/>
  <c r="AA65" i="15"/>
  <c r="Z65" i="15"/>
  <c r="X65" i="15"/>
  <c r="Y65" i="15"/>
  <c r="AB65" i="15"/>
  <c r="Y70" i="15"/>
  <c r="Z70" i="15"/>
  <c r="AA70" i="15"/>
  <c r="X70" i="15"/>
  <c r="AB70" i="15"/>
  <c r="V53" i="14"/>
  <c r="Y53" i="14"/>
  <c r="Z53" i="14"/>
  <c r="W53" i="14"/>
  <c r="X53" i="14"/>
  <c r="X48" i="14"/>
  <c r="Y48" i="14"/>
  <c r="Z48" i="14"/>
  <c r="V48" i="14"/>
  <c r="W48" i="14"/>
  <c r="X36" i="14"/>
  <c r="Y36" i="14"/>
  <c r="W36" i="14"/>
  <c r="V36" i="14"/>
  <c r="Z36" i="14"/>
  <c r="V49" i="14"/>
  <c r="Z49" i="14"/>
  <c r="Y49" i="14"/>
  <c r="X49" i="14"/>
  <c r="W49" i="14"/>
  <c r="Y54" i="14"/>
  <c r="W54" i="14"/>
  <c r="V54" i="14"/>
  <c r="X54" i="14"/>
  <c r="Z54" i="14"/>
  <c r="X27" i="14"/>
  <c r="V27" i="14"/>
  <c r="Z27" i="14"/>
  <c r="W27" i="14"/>
  <c r="Y27" i="14"/>
  <c r="Y34" i="14"/>
  <c r="V34" i="14"/>
  <c r="W34" i="14"/>
  <c r="Z34" i="14"/>
  <c r="X34" i="14"/>
  <c r="Z40" i="15"/>
  <c r="X40" i="15"/>
  <c r="AB40" i="15"/>
  <c r="Y40" i="15"/>
  <c r="AA40" i="15"/>
  <c r="Z63" i="15"/>
  <c r="Y63" i="15"/>
  <c r="AA63" i="15"/>
  <c r="X63" i="15"/>
  <c r="AB63" i="15"/>
  <c r="AA46" i="15"/>
  <c r="AB46" i="15"/>
  <c r="Y46" i="15"/>
  <c r="Z46" i="15"/>
  <c r="X46" i="15"/>
  <c r="AB94" i="15"/>
  <c r="Z94" i="15"/>
  <c r="AA94" i="15"/>
  <c r="X94" i="15"/>
  <c r="Y94" i="15"/>
  <c r="Y55" i="15"/>
  <c r="AA55" i="15"/>
  <c r="Z55" i="15"/>
  <c r="AB55" i="15"/>
  <c r="X55" i="15"/>
  <c r="X71" i="15"/>
  <c r="Y71" i="15"/>
  <c r="AB71" i="15"/>
  <c r="AA71" i="15"/>
  <c r="Z71" i="15"/>
  <c r="AA100" i="15"/>
  <c r="X100" i="15"/>
  <c r="AB100" i="15"/>
  <c r="Z100" i="15"/>
  <c r="Y100" i="15"/>
  <c r="Y52" i="15"/>
  <c r="AB52" i="15"/>
  <c r="AA52" i="15"/>
  <c r="X52" i="15"/>
  <c r="Z52" i="15"/>
  <c r="Z92" i="15"/>
  <c r="X92" i="15"/>
  <c r="Y92" i="15"/>
  <c r="AB92" i="15"/>
  <c r="AA92" i="15"/>
  <c r="X35" i="15"/>
  <c r="AB35" i="15"/>
  <c r="AA35" i="15"/>
  <c r="Z35" i="15"/>
  <c r="Y35" i="15"/>
  <c r="AB62" i="15"/>
  <c r="Y62" i="15"/>
  <c r="AA62" i="15"/>
  <c r="Z62" i="15"/>
  <c r="X62" i="15"/>
  <c r="X14" i="15"/>
  <c r="Z14" i="15"/>
  <c r="Y14" i="15"/>
  <c r="AA14" i="15"/>
  <c r="AB14" i="15"/>
  <c r="X86" i="15"/>
  <c r="AA86" i="15"/>
  <c r="AB86" i="15"/>
  <c r="Y86" i="15"/>
  <c r="Z86" i="15"/>
  <c r="Z79" i="15"/>
  <c r="AA79" i="15"/>
  <c r="AB79" i="15"/>
  <c r="Y79" i="15"/>
  <c r="X79" i="15"/>
  <c r="Y49" i="15"/>
  <c r="AA49" i="15"/>
  <c r="X49" i="15"/>
  <c r="Z49" i="15"/>
  <c r="AB49" i="15"/>
  <c r="Z51" i="14"/>
  <c r="Y51" i="14"/>
  <c r="X51" i="14"/>
  <c r="V51" i="14"/>
  <c r="W51" i="14"/>
  <c r="Z6" i="14"/>
  <c r="Y6" i="14"/>
  <c r="V6" i="14"/>
  <c r="X6" i="14"/>
  <c r="W6" i="14"/>
  <c r="Z50" i="14"/>
  <c r="Y50" i="14"/>
  <c r="V50" i="14"/>
  <c r="X50" i="14"/>
  <c r="W50" i="14"/>
  <c r="Z13" i="14"/>
  <c r="V13" i="14"/>
  <c r="X13" i="14"/>
  <c r="W13" i="14"/>
  <c r="Y13" i="14"/>
  <c r="Y40" i="14"/>
  <c r="W40" i="14"/>
  <c r="Z40" i="14"/>
  <c r="V40" i="14"/>
  <c r="X40" i="14"/>
  <c r="X14" i="14"/>
  <c r="V14" i="14"/>
  <c r="W14" i="14"/>
  <c r="Z14" i="14"/>
  <c r="Y14" i="14"/>
  <c r="V23" i="14"/>
  <c r="X23" i="14"/>
  <c r="Z23" i="14"/>
  <c r="Y23" i="14"/>
  <c r="W23" i="14"/>
  <c r="X96" i="15"/>
  <c r="AB96" i="15"/>
  <c r="Y96" i="15"/>
  <c r="Z96" i="15"/>
  <c r="AA96" i="15"/>
  <c r="AB58" i="15"/>
  <c r="Y58" i="15"/>
  <c r="Z58" i="15"/>
  <c r="AA58" i="15"/>
  <c r="X58" i="15"/>
  <c r="Z69" i="15"/>
  <c r="X69" i="15"/>
  <c r="AA69" i="15"/>
  <c r="AB69" i="15"/>
  <c r="Y69" i="15"/>
  <c r="Z57" i="15"/>
  <c r="AA57" i="15"/>
  <c r="AB57" i="15"/>
  <c r="X57" i="15"/>
  <c r="Y57" i="15"/>
  <c r="Y37" i="15"/>
  <c r="AA37" i="15"/>
  <c r="Z37" i="15"/>
  <c r="X37" i="15"/>
  <c r="AB37" i="15"/>
  <c r="Y67" i="15"/>
  <c r="AA67" i="15"/>
  <c r="AB67" i="15"/>
  <c r="X67" i="15"/>
  <c r="Z67" i="15"/>
  <c r="AA5" i="15"/>
  <c r="Y5" i="15"/>
  <c r="AB5" i="15"/>
  <c r="Z5" i="15"/>
  <c r="X5" i="15"/>
  <c r="X68" i="15"/>
  <c r="AA68" i="15"/>
  <c r="Z68" i="15"/>
  <c r="AB68" i="15"/>
  <c r="Y68" i="15"/>
  <c r="Y33" i="15"/>
  <c r="AA33" i="15"/>
  <c r="AB33" i="15"/>
  <c r="Z33" i="15"/>
  <c r="X33" i="15"/>
  <c r="Y66" i="15"/>
  <c r="X66" i="15"/>
  <c r="AA66" i="15"/>
  <c r="Z66" i="15"/>
  <c r="AB66" i="15"/>
  <c r="Z19" i="15"/>
  <c r="AA19" i="15"/>
  <c r="X19" i="15"/>
  <c r="Y19" i="15"/>
  <c r="AB19" i="15"/>
  <c r="Y111" i="15"/>
  <c r="AA111" i="15"/>
  <c r="Z111" i="15"/>
  <c r="AB111" i="15"/>
  <c r="X111" i="15"/>
  <c r="Z95" i="15"/>
  <c r="X95" i="15"/>
  <c r="AA95" i="15"/>
  <c r="Y95" i="15"/>
  <c r="AB95" i="15"/>
  <c r="AA73" i="15"/>
  <c r="AB73" i="15"/>
  <c r="X73" i="15"/>
  <c r="Y73" i="15"/>
  <c r="Z73" i="15"/>
  <c r="Y53" i="15"/>
  <c r="AA53" i="15"/>
  <c r="AB53" i="15"/>
  <c r="X53" i="15"/>
  <c r="Z53" i="15"/>
  <c r="X31" i="14"/>
  <c r="V31" i="14"/>
  <c r="Z31" i="14"/>
  <c r="Y31" i="14"/>
  <c r="W31" i="14"/>
  <c r="V38" i="14"/>
  <c r="X38" i="14"/>
  <c r="Y38" i="14"/>
  <c r="W38" i="14"/>
  <c r="Z38" i="14"/>
  <c r="W30" i="14"/>
  <c r="Y30" i="14"/>
  <c r="X30" i="14"/>
  <c r="V30" i="14"/>
  <c r="Z30" i="14"/>
  <c r="W20" i="14"/>
  <c r="V20" i="14"/>
  <c r="Z20" i="14"/>
  <c r="Y20" i="14"/>
  <c r="X20" i="14"/>
  <c r="Y46" i="14"/>
  <c r="Z46" i="14"/>
  <c r="W46" i="14"/>
  <c r="V46" i="14"/>
  <c r="X46" i="14"/>
  <c r="X7" i="14"/>
  <c r="Y7" i="14"/>
  <c r="Z7" i="14"/>
  <c r="W7" i="14"/>
  <c r="V7" i="14"/>
  <c r="X52" i="14"/>
  <c r="W52" i="14"/>
  <c r="V52" i="14"/>
  <c r="Y52" i="14"/>
  <c r="Z52" i="14"/>
  <c r="X84" i="15"/>
  <c r="Y84" i="15"/>
  <c r="Z84" i="15"/>
  <c r="AA84" i="15"/>
  <c r="AB84" i="15"/>
  <c r="AA12" i="15"/>
  <c r="X12" i="15"/>
  <c r="Y12" i="15"/>
  <c r="AB12" i="15"/>
  <c r="Z12" i="15"/>
  <c r="AB25" i="15"/>
  <c r="Z25" i="15"/>
  <c r="AA25" i="15"/>
  <c r="X25" i="15"/>
  <c r="Y25" i="15"/>
  <c r="Y102" i="15"/>
  <c r="AB102" i="15"/>
  <c r="Z102" i="15"/>
  <c r="AA102" i="15"/>
  <c r="X102" i="15"/>
  <c r="AA103" i="15"/>
  <c r="X103" i="15"/>
  <c r="Z103" i="15"/>
  <c r="Y103" i="15"/>
  <c r="AB103" i="15"/>
  <c r="X54" i="15"/>
  <c r="Z54" i="15"/>
  <c r="Y54" i="15"/>
  <c r="AB54" i="15"/>
  <c r="AA54" i="15"/>
  <c r="Y24" i="15"/>
  <c r="AB24" i="15"/>
  <c r="AA24" i="15"/>
  <c r="X24" i="15"/>
  <c r="Z24" i="15"/>
  <c r="AA36" i="15"/>
  <c r="AB36" i="15"/>
  <c r="Z36" i="15"/>
  <c r="X36" i="15"/>
  <c r="Y36" i="15"/>
  <c r="Y31" i="15"/>
  <c r="Z31" i="15"/>
  <c r="X31" i="15"/>
  <c r="AA31" i="15"/>
  <c r="AB31" i="15"/>
  <c r="X101" i="15"/>
  <c r="Z101" i="15"/>
  <c r="AA101" i="15"/>
  <c r="Y101" i="15"/>
  <c r="AB101" i="15"/>
  <c r="Z112" i="15"/>
  <c r="AB112" i="15"/>
  <c r="Y112" i="15"/>
  <c r="X112" i="15"/>
  <c r="AA112" i="15"/>
  <c r="Y119" i="15"/>
  <c r="AA119" i="15"/>
  <c r="Z119" i="15"/>
  <c r="X119" i="15"/>
  <c r="AB119" i="15"/>
  <c r="AA22" i="15"/>
  <c r="Z22" i="15"/>
  <c r="Y22" i="15"/>
  <c r="AB22" i="15"/>
  <c r="X22" i="15"/>
  <c r="Y20" i="15"/>
  <c r="Z20" i="15"/>
  <c r="X20" i="15"/>
  <c r="AA20" i="15"/>
  <c r="AB20" i="15"/>
  <c r="AB27" i="15"/>
  <c r="Y27" i="15"/>
  <c r="X27" i="15"/>
  <c r="AA27" i="15"/>
  <c r="Z27" i="15"/>
  <c r="W3" i="14"/>
  <c r="Z3" i="14"/>
  <c r="Y3" i="14"/>
  <c r="X3" i="14"/>
  <c r="V3" i="14"/>
  <c r="Y9" i="14"/>
  <c r="X9" i="14"/>
  <c r="W9" i="14"/>
  <c r="V9" i="14"/>
  <c r="Z9" i="14"/>
  <c r="W47" i="14"/>
  <c r="Z47" i="14"/>
  <c r="Y47" i="14"/>
  <c r="X47" i="14"/>
  <c r="V47" i="14"/>
  <c r="Y26" i="14"/>
  <c r="W26" i="14"/>
  <c r="V26" i="14"/>
  <c r="Z26" i="14"/>
  <c r="X26" i="14"/>
  <c r="Z11" i="14"/>
  <c r="W11" i="14"/>
  <c r="X11" i="14"/>
  <c r="Y11" i="14"/>
  <c r="V11" i="14"/>
  <c r="Z57" i="14"/>
  <c r="Y57" i="14"/>
  <c r="V57" i="14"/>
  <c r="W57" i="14"/>
  <c r="X57" i="14"/>
  <c r="X33" i="14"/>
  <c r="V33" i="14"/>
  <c r="Z33" i="14"/>
  <c r="Y33" i="14"/>
  <c r="W33" i="14"/>
  <c r="Z56" i="15"/>
  <c r="AB56" i="15"/>
  <c r="X56" i="15"/>
  <c r="Y56" i="15"/>
  <c r="AA56" i="15"/>
  <c r="Z91" i="15"/>
  <c r="AA91" i="15"/>
  <c r="Y91" i="15"/>
  <c r="AB91" i="15"/>
  <c r="X91" i="15"/>
  <c r="AB48" i="15"/>
  <c r="Z48" i="15"/>
  <c r="Y48" i="15"/>
  <c r="AA48" i="15"/>
  <c r="X48" i="15"/>
  <c r="Y87" i="15"/>
  <c r="AA87" i="15"/>
  <c r="AB87" i="15"/>
  <c r="Z87" i="15"/>
  <c r="X87" i="15"/>
  <c r="Z7" i="15"/>
  <c r="AB7" i="15"/>
  <c r="AA7" i="15"/>
  <c r="X7" i="15"/>
  <c r="Y7" i="15"/>
  <c r="Y78" i="15"/>
  <c r="X78" i="15"/>
  <c r="AA78" i="15"/>
  <c r="AB78" i="15"/>
  <c r="Z78" i="15"/>
  <c r="AB3" i="15"/>
  <c r="Y3" i="15"/>
  <c r="AA3" i="15"/>
  <c r="Z3" i="15"/>
  <c r="X3" i="15"/>
  <c r="Y41" i="15"/>
  <c r="AB41" i="15"/>
  <c r="AA41" i="15"/>
  <c r="X41" i="15"/>
  <c r="Z41" i="15"/>
  <c r="AB97" i="15"/>
  <c r="Z97" i="15"/>
  <c r="Y97" i="15"/>
  <c r="X97" i="15"/>
  <c r="AA97" i="15"/>
  <c r="Z15" i="15"/>
  <c r="Y15" i="15"/>
  <c r="AB15" i="15"/>
  <c r="X15" i="15"/>
  <c r="AA15" i="15"/>
  <c r="AB21" i="15"/>
  <c r="AA21" i="15"/>
  <c r="Z21" i="15"/>
  <c r="Y21" i="15"/>
  <c r="X21" i="15"/>
  <c r="AA44" i="15"/>
  <c r="X44" i="15"/>
  <c r="Y44" i="15"/>
  <c r="Z44" i="15"/>
  <c r="AB44" i="15"/>
  <c r="AB28" i="15"/>
  <c r="AA28" i="15"/>
  <c r="Y28" i="15"/>
  <c r="X28" i="15"/>
  <c r="Z28" i="15"/>
  <c r="X43" i="15"/>
  <c r="AA43" i="15"/>
  <c r="Z43" i="15"/>
  <c r="Y43" i="15"/>
  <c r="AB43" i="15"/>
  <c r="AB90" i="15"/>
  <c r="X90" i="15"/>
  <c r="Z90" i="15"/>
  <c r="Y90" i="15"/>
  <c r="AA90" i="15"/>
  <c r="V90" i="15" l="1"/>
  <c r="V43" i="15"/>
  <c r="V28" i="15"/>
  <c r="V44" i="15"/>
  <c r="V21" i="15"/>
  <c r="V15" i="15"/>
  <c r="V97" i="15"/>
  <c r="V41" i="15"/>
  <c r="V3" i="15"/>
  <c r="V78" i="15"/>
  <c r="V7" i="15"/>
  <c r="V87" i="15"/>
  <c r="V48" i="15"/>
  <c r="V91" i="15"/>
  <c r="V56" i="15"/>
  <c r="T33" i="14"/>
  <c r="T57" i="14"/>
  <c r="T11" i="14"/>
  <c r="T26" i="14"/>
  <c r="T47" i="14"/>
  <c r="T9" i="14"/>
  <c r="T3" i="14"/>
  <c r="V27" i="15"/>
  <c r="V20" i="15"/>
  <c r="V22" i="15"/>
  <c r="V119" i="15"/>
  <c r="V112" i="15"/>
  <c r="V101" i="15"/>
  <c r="V31" i="15"/>
  <c r="V36" i="15"/>
  <c r="V24" i="15"/>
  <c r="V54" i="15"/>
  <c r="V103" i="15"/>
  <c r="V102" i="15"/>
  <c r="V25" i="15"/>
  <c r="V12" i="15"/>
  <c r="V84" i="15"/>
  <c r="T52" i="14"/>
  <c r="T7" i="14"/>
  <c r="T46" i="14"/>
  <c r="T20" i="14"/>
  <c r="T30" i="14"/>
  <c r="T38" i="14"/>
  <c r="T31" i="14"/>
  <c r="V53" i="15"/>
  <c r="V73" i="15"/>
  <c r="V95" i="15"/>
  <c r="V111" i="15"/>
  <c r="V19" i="15"/>
  <c r="V66" i="15"/>
  <c r="V33" i="15"/>
  <c r="V68" i="15"/>
  <c r="V5" i="15"/>
  <c r="V67" i="15"/>
  <c r="V37" i="15"/>
  <c r="V57" i="15"/>
  <c r="V69" i="15"/>
  <c r="V58" i="15"/>
  <c r="V96" i="15"/>
  <c r="T23" i="14"/>
  <c r="T14" i="14"/>
  <c r="T40" i="14"/>
  <c r="T13" i="14"/>
  <c r="T50" i="14"/>
  <c r="T6" i="14"/>
  <c r="T51" i="14"/>
  <c r="V49" i="15"/>
  <c r="V79" i="15"/>
  <c r="V86" i="15"/>
  <c r="V14" i="15"/>
  <c r="V62" i="15"/>
  <c r="V35" i="15"/>
  <c r="V92" i="15"/>
  <c r="V52" i="15"/>
  <c r="V100" i="15"/>
  <c r="V71" i="15"/>
  <c r="V55" i="15"/>
  <c r="V94" i="15"/>
  <c r="V46" i="15"/>
  <c r="V63" i="15"/>
  <c r="V40" i="15"/>
  <c r="T34" i="14"/>
  <c r="T27" i="14"/>
  <c r="T54" i="14"/>
  <c r="T49" i="14"/>
  <c r="T36" i="14"/>
  <c r="T48" i="14"/>
  <c r="T53" i="14"/>
  <c r="V70" i="15"/>
  <c r="V65" i="15"/>
  <c r="V77" i="15"/>
  <c r="V39" i="15"/>
  <c r="V109" i="15"/>
  <c r="V38" i="15"/>
  <c r="V83" i="15"/>
  <c r="V17" i="15"/>
  <c r="V9" i="15"/>
  <c r="V45" i="15"/>
  <c r="V74" i="15"/>
  <c r="V8" i="15"/>
  <c r="V47" i="15"/>
  <c r="V6" i="15"/>
  <c r="V88" i="15"/>
  <c r="T39" i="14"/>
  <c r="T22" i="14"/>
  <c r="T29" i="14"/>
  <c r="T28" i="14"/>
  <c r="T44" i="14"/>
  <c r="T21" i="14"/>
  <c r="T19" i="14"/>
  <c r="V120" i="15"/>
  <c r="V110" i="15"/>
  <c r="V13" i="15"/>
  <c r="V93" i="15"/>
  <c r="V98" i="15"/>
  <c r="V89" i="15"/>
  <c r="V121" i="15"/>
  <c r="V85" i="15"/>
  <c r="V113" i="15"/>
  <c r="V30" i="15"/>
  <c r="V118" i="15"/>
  <c r="V81" i="15"/>
  <c r="V29" i="15"/>
  <c r="V10" i="15"/>
  <c r="V50" i="15"/>
  <c r="T8" i="14"/>
  <c r="T32" i="14"/>
  <c r="T5" i="14"/>
  <c r="T24" i="14"/>
  <c r="T17" i="14"/>
  <c r="T45" i="14"/>
  <c r="T4" i="14"/>
  <c r="V123" i="15"/>
  <c r="V72" i="15"/>
  <c r="V104" i="15"/>
  <c r="V114" i="15"/>
  <c r="V60" i="15"/>
  <c r="V108" i="15"/>
  <c r="V80" i="15"/>
  <c r="V26" i="15"/>
  <c r="V32" i="15"/>
  <c r="V106" i="15"/>
  <c r="V122" i="15"/>
  <c r="V105" i="15"/>
  <c r="V42" i="15"/>
  <c r="V75" i="15"/>
  <c r="V117" i="15"/>
  <c r="V124" i="15"/>
  <c r="T41" i="14"/>
  <c r="T42" i="14"/>
  <c r="T16" i="14"/>
  <c r="T43" i="14"/>
  <c r="T10" i="14"/>
  <c r="T15" i="14"/>
  <c r="T35" i="14"/>
  <c r="V61" i="15"/>
  <c r="V115" i="15"/>
  <c r="V107" i="15"/>
  <c r="V59" i="15"/>
  <c r="V4" i="15"/>
  <c r="V64" i="15"/>
  <c r="V51" i="15"/>
  <c r="V76" i="15"/>
  <c r="V116" i="15"/>
  <c r="V99" i="15"/>
  <c r="V82" i="15"/>
  <c r="V18" i="15"/>
  <c r="V23" i="15"/>
  <c r="V11" i="15"/>
  <c r="V16" i="15"/>
  <c r="V34" i="15"/>
  <c r="T12" i="14"/>
  <c r="T55" i="14"/>
  <c r="T56" i="14"/>
  <c r="T18" i="14"/>
  <c r="T25" i="14"/>
  <c r="T37" i="14"/>
  <c r="D28" i="1" l="1"/>
  <c r="C36" i="1"/>
  <c r="AC2" i="16" a="1"/>
  <c r="AC33" i="16"/>
  <c r="AC165" i="16"/>
  <c r="AC289" i="16"/>
  <c r="AC346" i="16"/>
  <c r="AC152" i="16"/>
  <c r="AC89" i="16"/>
  <c r="AC107" i="16"/>
  <c r="AC351" i="16"/>
  <c r="AC360" i="16"/>
  <c r="AC24" i="16"/>
  <c r="AC43" i="16"/>
  <c r="AC131" i="16"/>
  <c r="AC16" i="16"/>
  <c r="AC262" i="16"/>
  <c r="AC218" i="16"/>
  <c r="AC281" i="16"/>
  <c r="AC122" i="16"/>
  <c r="AC368" i="16"/>
  <c r="AC117" i="16"/>
  <c r="AC350" i="16"/>
  <c r="AC8" i="16"/>
  <c r="AC210" i="16"/>
  <c r="AC192" i="16"/>
  <c r="AC240" i="16"/>
  <c r="AC301" i="16"/>
  <c r="AC121" i="16"/>
  <c r="AC373" i="16"/>
  <c r="AC11" i="16"/>
  <c r="AC223" i="16"/>
  <c r="AC91" i="16"/>
  <c r="AC142" i="16"/>
  <c r="AC260" i="16"/>
  <c r="AC112" i="16"/>
  <c r="AC237" i="16"/>
  <c r="AC17" i="16"/>
  <c r="AC143" i="16"/>
  <c r="AC20" i="16"/>
  <c r="AC129" i="16"/>
  <c r="AC32" i="16"/>
  <c r="AC306" i="16"/>
  <c r="AC77" i="16"/>
  <c r="AC387" i="16"/>
  <c r="AC367" i="16"/>
  <c r="AC82" i="16"/>
  <c r="AC371" i="16"/>
  <c r="AC295" i="16"/>
  <c r="AC75" i="16"/>
  <c r="AC257" i="16"/>
  <c r="AC92" i="16"/>
  <c r="AC267" i="16"/>
  <c r="AC264" i="16"/>
  <c r="AC232" i="16"/>
  <c r="AC66" i="16"/>
  <c r="AC80" i="16"/>
  <c r="AC46" i="16"/>
  <c r="AC265" i="16"/>
  <c r="AC381" i="16"/>
  <c r="AC136" i="16"/>
  <c r="AC23" i="16"/>
  <c r="AC246" i="16"/>
  <c r="AC249" i="16"/>
  <c r="AC13" i="16"/>
  <c r="AC58" i="16"/>
  <c r="AC50" i="16"/>
  <c r="AC217" i="16"/>
  <c r="AC256" i="16"/>
  <c r="AC147" i="16"/>
  <c r="AC41" i="16"/>
  <c r="AC52" i="16"/>
  <c r="AC307" i="16"/>
  <c r="AC48" i="16"/>
  <c r="AC352" i="16"/>
  <c r="AC305" i="16"/>
  <c r="AC134" i="16"/>
  <c r="AC7" i="16"/>
  <c r="AC108" i="16"/>
  <c r="AC95" i="16"/>
  <c r="AC154" i="16"/>
  <c r="AC342" i="16"/>
  <c r="AC78" i="16"/>
  <c r="AC340" i="16"/>
  <c r="AC22" i="16"/>
  <c r="AC300" i="16"/>
  <c r="AC276" i="16"/>
  <c r="AC156" i="16"/>
  <c r="AC221" i="16"/>
  <c r="AC385" i="16"/>
  <c r="AC283" i="16"/>
  <c r="AC200" i="16"/>
  <c r="AC236" i="16"/>
  <c r="AC189" i="16"/>
  <c r="AC144" i="16"/>
  <c r="AC304" i="16"/>
  <c r="AC212" i="16"/>
  <c r="AC29" i="16"/>
  <c r="AC63" i="16"/>
  <c r="AC6" i="16"/>
  <c r="AC94" i="16"/>
  <c r="AC83" i="16"/>
  <c r="AC248" i="16"/>
  <c r="AC96" i="16"/>
  <c r="AC19" i="16"/>
  <c r="AC310" i="16"/>
  <c r="AC28" i="16"/>
  <c r="AC168" i="16"/>
  <c r="AC309" i="16"/>
  <c r="AC207" i="16"/>
  <c r="AC292" i="16"/>
  <c r="AC197" i="16"/>
  <c r="AC177" i="16"/>
  <c r="AC255" i="16"/>
  <c r="AC38" i="16"/>
  <c r="AC65" i="16"/>
  <c r="AC187" i="16"/>
  <c r="AC302" i="16"/>
  <c r="AC172" i="16"/>
  <c r="AC299" i="16"/>
  <c r="AC146" i="16"/>
  <c r="AC86" i="16"/>
  <c r="AC209" i="16"/>
  <c r="AC188" i="16"/>
  <c r="AC51" i="16"/>
  <c r="AC347" i="16"/>
  <c r="AC99" i="16"/>
  <c r="AC285" i="16"/>
  <c r="AC109" i="16"/>
  <c r="AC247" i="16"/>
  <c r="AC251" i="16"/>
  <c r="AC84" i="16"/>
  <c r="AC365" i="16"/>
  <c r="AC100" i="16"/>
  <c r="AC277" i="16"/>
  <c r="AC388" i="16"/>
  <c r="AC175" i="16"/>
  <c r="AC45" i="16"/>
  <c r="AC318" i="16"/>
  <c r="AC334" i="16"/>
  <c r="AC71" i="16"/>
  <c r="AC199" i="16"/>
  <c r="AC70" i="16"/>
  <c r="AC34" i="16"/>
  <c r="AC208" i="16"/>
  <c r="AC311" i="16"/>
  <c r="AC203" i="16"/>
  <c r="AC195" i="16"/>
  <c r="AC98" i="16"/>
  <c r="AC291" i="16"/>
  <c r="AC59" i="16"/>
  <c r="AC233" i="16"/>
  <c r="AC118" i="16"/>
  <c r="AC93" i="16"/>
  <c r="AC164" i="16"/>
  <c r="AC60" i="16"/>
  <c r="AC15" i="16"/>
  <c r="AC348" i="16"/>
  <c r="AC224" i="16"/>
  <c r="AC25" i="16"/>
  <c r="AC376" i="16"/>
  <c r="AC296" i="16"/>
  <c r="AC364" i="16"/>
  <c r="AC279" i="16"/>
  <c r="AC157" i="16"/>
  <c r="AC205" i="16"/>
  <c r="AC282" i="16"/>
  <c r="AC270" i="16"/>
  <c r="AC132" i="16"/>
  <c r="AC35" i="16"/>
  <c r="AC101" i="16"/>
  <c r="AC103" i="16"/>
  <c r="AC324" i="16"/>
  <c r="AC253" i="16"/>
  <c r="AC42" i="16"/>
  <c r="AC372" i="16"/>
  <c r="AC106" i="16"/>
  <c r="AC166" i="16"/>
  <c r="AC370" i="16"/>
  <c r="AC68" i="16"/>
  <c r="AC183" i="16"/>
  <c r="AC226" i="16"/>
  <c r="AC37" i="16"/>
  <c r="AC238" i="16"/>
  <c r="AC173" i="16"/>
  <c r="AC339" i="16"/>
  <c r="AC178" i="16"/>
  <c r="AC329" i="16"/>
  <c r="AC69" i="16"/>
  <c r="AC102" i="16"/>
  <c r="AC160" i="16"/>
  <c r="AC317" i="16"/>
  <c r="AC214" i="16"/>
  <c r="AC104" i="16"/>
  <c r="AC111" i="16"/>
  <c r="AC353" i="16"/>
  <c r="AC130" i="16"/>
  <c r="AC344" i="16"/>
  <c r="AC327" i="16"/>
  <c r="AC159" i="16"/>
  <c r="AC343" i="16"/>
  <c r="AC258" i="16"/>
  <c r="AC358" i="16"/>
  <c r="AC55" i="16"/>
  <c r="AC266" i="16"/>
  <c r="AC244" i="16"/>
  <c r="AC190" i="16"/>
  <c r="AC44" i="16"/>
  <c r="AC245" i="16"/>
  <c r="AC76" i="16"/>
  <c r="AC88" i="16"/>
  <c r="AC272" i="16"/>
  <c r="AC39" i="16"/>
  <c r="AC227" i="16"/>
  <c r="AC4" i="16"/>
  <c r="AC349" i="16"/>
  <c r="AC250" i="16"/>
  <c r="AC145" i="16"/>
  <c r="AC26" i="16"/>
  <c r="AC320" i="16"/>
  <c r="AC333" i="16"/>
  <c r="AC259" i="16"/>
  <c r="AC62" i="16"/>
  <c r="AC158" i="16"/>
  <c r="AC271" i="16"/>
  <c r="AC269" i="16"/>
  <c r="AC230" i="16"/>
  <c r="AC115" i="16"/>
  <c r="AC326" i="16"/>
  <c r="AC113" i="16"/>
  <c r="AC79" i="16"/>
  <c r="AC186" i="16"/>
  <c r="AC151" i="16"/>
  <c r="AC374" i="16"/>
  <c r="AC274" i="16"/>
  <c r="AC204" i="16"/>
  <c r="AC337" i="16"/>
  <c r="AC181" i="16"/>
  <c r="AC184" i="16"/>
  <c r="AC137" i="16"/>
  <c r="AC5" i="16"/>
  <c r="AC179" i="16"/>
  <c r="AC275" i="16"/>
  <c r="AC263" i="16"/>
  <c r="AC148" i="16"/>
  <c r="AC2" i="16"/>
  <c r="AC254" i="16"/>
  <c r="AC64" i="16"/>
  <c r="AC171" i="16"/>
  <c r="AC81" i="16"/>
  <c r="AC167" i="16"/>
  <c r="AC303" i="16"/>
  <c r="AC201" i="16"/>
  <c r="AC294" i="16"/>
  <c r="AC369" i="16"/>
  <c r="AC382" i="16"/>
  <c r="AC211" i="16"/>
  <c r="AC125" i="16"/>
  <c r="AC377" i="16"/>
  <c r="AC87" i="16"/>
  <c r="AC229" i="16"/>
  <c r="AC47" i="16"/>
  <c r="AC150" i="16"/>
  <c r="AC12" i="16"/>
  <c r="AC31" i="16"/>
  <c r="AC268" i="16"/>
  <c r="AC185" i="16"/>
  <c r="AC384" i="16"/>
  <c r="AC116" i="16"/>
  <c r="AC356" i="16"/>
  <c r="AC379" i="16"/>
  <c r="AC140" i="16"/>
  <c r="AC170" i="16"/>
  <c r="AC85" i="16"/>
  <c r="AC313" i="16"/>
  <c r="AC10" i="16"/>
  <c r="AC36" i="16"/>
  <c r="AC139" i="16"/>
  <c r="AC163" i="16"/>
  <c r="AC316" i="16"/>
  <c r="AC380" i="16"/>
  <c r="AC319" i="16"/>
  <c r="AC97" i="16"/>
  <c r="AC213" i="16"/>
  <c r="AC228" i="16"/>
  <c r="AC141" i="16"/>
  <c r="AC220" i="16"/>
  <c r="AC123" i="16"/>
  <c r="AC127" i="16"/>
  <c r="AC345" i="16"/>
  <c r="AC222" i="16"/>
  <c r="AC234" i="16"/>
  <c r="AC73" i="16"/>
  <c r="AC162" i="16"/>
  <c r="AC57" i="16"/>
  <c r="AC202" i="16"/>
  <c r="AC287" i="16"/>
  <c r="AC219" i="16"/>
  <c r="AC308" i="16"/>
  <c r="AC225" i="16"/>
  <c r="AC359" i="16"/>
  <c r="AC191" i="16"/>
  <c r="AC288" i="16"/>
  <c r="AC176" i="16"/>
  <c r="AC153" i="16"/>
  <c r="AC338" i="16"/>
  <c r="AC216" i="16"/>
  <c r="AC180" i="16"/>
  <c r="AC72" i="16"/>
  <c r="AC128" i="16"/>
  <c r="AC375" i="16"/>
  <c r="AC355" i="16"/>
  <c r="AC241" i="16"/>
  <c r="AC284" i="16"/>
  <c r="AC53" i="16"/>
  <c r="AC61" i="16"/>
  <c r="AC114" i="16"/>
  <c r="AC354" i="16"/>
  <c r="AC27" i="16"/>
  <c r="AC161" i="16"/>
  <c r="AC194" i="16"/>
  <c r="AC325" i="16"/>
  <c r="AC243" i="16"/>
  <c r="AC378" i="16"/>
  <c r="AC196" i="16"/>
  <c r="AC261" i="16"/>
  <c r="AC332" i="16"/>
  <c r="AC110" i="16"/>
  <c r="AC314" i="16"/>
  <c r="AC119" i="16"/>
  <c r="AC193" i="16"/>
  <c r="AC9" i="16"/>
  <c r="AC182" i="16"/>
  <c r="AC124" i="16"/>
  <c r="AC362" i="16"/>
  <c r="AC242" i="16"/>
  <c r="AC286" i="16"/>
  <c r="AC323" i="16"/>
  <c r="AC357" i="16"/>
  <c r="AC169" i="16"/>
  <c r="AC273" i="16"/>
  <c r="AC363" i="16"/>
  <c r="AC321" i="16"/>
  <c r="AC386" i="16"/>
  <c r="AC335" i="16"/>
  <c r="AC155" i="16"/>
  <c r="AC126" i="16"/>
  <c r="AC322" i="16"/>
  <c r="AC341" i="16"/>
  <c r="AC297" i="16"/>
  <c r="AC290" i="16"/>
  <c r="AC206" i="16"/>
  <c r="AC40" i="16"/>
  <c r="AC198" i="16"/>
  <c r="AC293" i="16"/>
  <c r="AC331" i="16"/>
  <c r="AC330" i="16"/>
  <c r="AC49" i="16"/>
  <c r="AC215" i="16"/>
  <c r="AC312" i="16"/>
  <c r="AC14" i="16"/>
  <c r="AC328" i="16"/>
  <c r="AC74" i="16"/>
  <c r="AC239" i="16"/>
  <c r="AC105" i="16"/>
  <c r="AC231" i="16"/>
  <c r="AC135" i="16"/>
  <c r="AC149" i="16"/>
  <c r="AC18" i="16"/>
  <c r="AC3" i="16"/>
  <c r="AC21" i="16"/>
  <c r="AC67" i="16"/>
  <c r="AC56" i="16"/>
  <c r="AC366" i="16"/>
  <c r="AC361" i="16"/>
  <c r="AC315" i="16"/>
  <c r="AC120" i="16"/>
  <c r="AC280" i="16"/>
  <c r="AC298" i="16"/>
  <c r="AC133" i="16"/>
  <c r="AC336" i="16"/>
  <c r="AC54" i="16"/>
  <c r="AC30" i="16"/>
  <c r="AC174" i="16"/>
  <c r="AC278" i="16"/>
  <c r="AC90" i="16"/>
  <c r="AC138" i="16"/>
  <c r="AC252" i="16"/>
  <c r="AC235" i="16"/>
  <c r="AC383" i="16"/>
  <c r="D29" i="1"/>
  <c r="C37" i="1"/>
  <c r="D36" i="1"/>
  <c r="D37" i="1"/>
  <c r="I28" i="1"/>
  <c r="H37" i="1"/>
  <c r="I37" i="1"/>
  <c r="AC2" i="17" a="1"/>
  <c r="AC74" i="17"/>
  <c r="AC12" i="17"/>
  <c r="AC78" i="17"/>
  <c r="AC63" i="17"/>
  <c r="AC21" i="17"/>
  <c r="AC33" i="17"/>
  <c r="AC73" i="17"/>
  <c r="AC46" i="17"/>
  <c r="AC51" i="17"/>
  <c r="AC41" i="17"/>
  <c r="AC11" i="17"/>
  <c r="AC71" i="17"/>
  <c r="AC47" i="17"/>
  <c r="AC2" i="17"/>
  <c r="AC13" i="17"/>
  <c r="AC58" i="17"/>
  <c r="AC52" i="17"/>
  <c r="AC69" i="17"/>
  <c r="AC84" i="17"/>
  <c r="AC3" i="17"/>
  <c r="AC82" i="17"/>
  <c r="AC44" i="17"/>
  <c r="AC77" i="17"/>
  <c r="AC37" i="17"/>
  <c r="AC19" i="17"/>
  <c r="AC88" i="17"/>
  <c r="AC8" i="17"/>
  <c r="AC90" i="17"/>
  <c r="AC92" i="17"/>
  <c r="AC10" i="17"/>
  <c r="AC55" i="17"/>
  <c r="AC57" i="17"/>
  <c r="AC20" i="17"/>
  <c r="AC62" i="17"/>
  <c r="AC32" i="17"/>
  <c r="AC36" i="17"/>
  <c r="AC65" i="17"/>
  <c r="AC17" i="17"/>
  <c r="AC81" i="17"/>
  <c r="AC38" i="17"/>
  <c r="AC18" i="17"/>
  <c r="AC5" i="17"/>
  <c r="AC16" i="17"/>
  <c r="AC14" i="17"/>
  <c r="AC7" i="17"/>
  <c r="AC49" i="17"/>
  <c r="AC9" i="17"/>
  <c r="AC25" i="17"/>
  <c r="AC54" i="17"/>
  <c r="AC39" i="17"/>
  <c r="AC67" i="17"/>
  <c r="AC76" i="17"/>
  <c r="AC31" i="17"/>
  <c r="AC60" i="17"/>
  <c r="AC26" i="17"/>
  <c r="AC80" i="17"/>
  <c r="AC45" i="17"/>
  <c r="AC34" i="17"/>
  <c r="AC50" i="17"/>
  <c r="AC91" i="17"/>
  <c r="AC24" i="17"/>
  <c r="AC61" i="17"/>
  <c r="AC83" i="17"/>
  <c r="AC86" i="17"/>
  <c r="AC66" i="17"/>
  <c r="AC29" i="17"/>
  <c r="AC22" i="17"/>
  <c r="AC53" i="17"/>
  <c r="AC27" i="17"/>
  <c r="AC43" i="17"/>
  <c r="AC56" i="17"/>
  <c r="AC89" i="17"/>
  <c r="AC79" i="17"/>
  <c r="AC40" i="17"/>
  <c r="AC15" i="17"/>
  <c r="AC6" i="17"/>
  <c r="AC72" i="17"/>
  <c r="AC59" i="17"/>
  <c r="AC68" i="17"/>
  <c r="AC23" i="17"/>
  <c r="AC75" i="17"/>
  <c r="AC87" i="17"/>
  <c r="AC64" i="17"/>
  <c r="AC35" i="17"/>
  <c r="AC30" i="17"/>
  <c r="AC4" i="17"/>
  <c r="AC48" i="17"/>
  <c r="AC42" i="17"/>
  <c r="AC85" i="17"/>
  <c r="AC28" i="17"/>
  <c r="AC70" i="17"/>
  <c r="H36" i="1"/>
  <c r="I36" i="1"/>
  <c r="I29" i="1"/>
  <c r="I13" i="1"/>
  <c r="H22" i="1"/>
  <c r="AC2" i="15" a="1"/>
  <c r="AC10" i="15"/>
  <c r="AC111" i="15"/>
  <c r="AC123" i="15"/>
  <c r="AC61" i="15"/>
  <c r="AC35" i="15"/>
  <c r="AC83" i="15"/>
  <c r="AC104" i="15"/>
  <c r="AC3" i="15"/>
  <c r="AC16" i="15"/>
  <c r="AC108" i="15"/>
  <c r="AC13" i="15"/>
  <c r="AC15" i="15"/>
  <c r="AC65" i="15"/>
  <c r="AC4" i="15"/>
  <c r="AC84" i="15"/>
  <c r="AC34" i="15"/>
  <c r="AC22" i="15"/>
  <c r="AC43" i="15"/>
  <c r="AC24" i="15"/>
  <c r="AC96" i="15"/>
  <c r="AC26" i="15"/>
  <c r="AC105" i="15"/>
  <c r="AC47" i="15"/>
  <c r="AC37" i="15"/>
  <c r="AC29" i="15"/>
  <c r="AC80" i="15"/>
  <c r="AC60" i="15"/>
  <c r="AC45" i="15"/>
  <c r="AC120" i="15"/>
  <c r="AC2" i="15"/>
  <c r="AC18" i="15"/>
  <c r="AC81" i="15"/>
  <c r="AC109" i="15"/>
  <c r="AC20" i="15"/>
  <c r="AC39" i="15"/>
  <c r="AC71" i="15"/>
  <c r="AC8" i="15"/>
  <c r="AC75" i="15"/>
  <c r="AC46" i="15"/>
  <c r="AC78" i="15"/>
  <c r="AC73" i="15"/>
  <c r="AC32" i="15"/>
  <c r="AC51" i="15"/>
  <c r="AC106" i="15"/>
  <c r="AC7" i="15"/>
  <c r="AC40" i="15"/>
  <c r="AC117" i="15"/>
  <c r="AC57" i="15"/>
  <c r="AC87" i="15"/>
  <c r="AC95" i="15"/>
  <c r="AC112" i="15"/>
  <c r="AC90" i="15"/>
  <c r="AC115" i="15"/>
  <c r="AC6" i="15"/>
  <c r="AC121" i="15"/>
  <c r="AC99" i="15"/>
  <c r="AC119" i="15"/>
  <c r="AC56" i="15"/>
  <c r="AC5" i="15"/>
  <c r="AC101" i="15"/>
  <c r="AC14" i="15"/>
  <c r="AC66" i="15"/>
  <c r="AC25" i="15"/>
  <c r="AC102" i="15"/>
  <c r="AC93" i="15"/>
  <c r="AC59" i="15"/>
  <c r="AC114" i="15"/>
  <c r="AC9" i="15"/>
  <c r="AC44" i="15"/>
  <c r="AC23" i="15"/>
  <c r="AC50" i="15"/>
  <c r="AC48" i="15"/>
  <c r="AC36" i="15"/>
  <c r="AC55" i="15"/>
  <c r="AC74" i="15"/>
  <c r="AC89" i="15"/>
  <c r="AC92" i="15"/>
  <c r="AC107" i="15"/>
  <c r="AC12" i="15"/>
  <c r="AC19" i="15"/>
  <c r="AC100" i="15"/>
  <c r="AC27" i="15"/>
  <c r="AC38" i="15"/>
  <c r="AC69" i="15"/>
  <c r="AC77" i="15"/>
  <c r="AC53" i="15"/>
  <c r="AC28" i="15"/>
  <c r="AC88" i="15"/>
  <c r="AC11" i="15"/>
  <c r="AC110" i="15"/>
  <c r="AC70" i="15"/>
  <c r="AC68" i="15"/>
  <c r="AC67" i="15"/>
  <c r="AC72" i="15"/>
  <c r="AC86" i="15"/>
  <c r="AC91" i="15"/>
  <c r="AC17" i="15"/>
  <c r="AC63" i="15"/>
  <c r="AC98" i="15"/>
  <c r="AC30" i="15"/>
  <c r="AC33" i="15"/>
  <c r="AC42" i="15"/>
  <c r="AC31" i="15"/>
  <c r="AC52" i="15"/>
  <c r="AC113" i="15"/>
  <c r="AC64" i="15"/>
  <c r="AC79" i="15"/>
  <c r="AC97" i="15"/>
  <c r="AC122" i="15"/>
  <c r="AC85" i="15"/>
  <c r="AC76" i="15"/>
  <c r="AC62" i="15"/>
  <c r="AC94" i="15"/>
  <c r="AC49" i="15"/>
  <c r="AC118" i="15"/>
  <c r="AC82" i="15"/>
  <c r="AC103" i="15"/>
  <c r="AC21" i="15"/>
  <c r="AC58" i="15"/>
  <c r="AC116" i="15"/>
  <c r="AC124" i="15"/>
  <c r="AC41" i="15"/>
  <c r="AC54" i="15"/>
  <c r="D13" i="1"/>
  <c r="C21" i="1"/>
  <c r="D21" i="1"/>
  <c r="C22" i="1"/>
  <c r="D22" i="1"/>
  <c r="AA2" i="14" a="1"/>
  <c r="AA6" i="14"/>
  <c r="AA2" i="14"/>
  <c r="AA46" i="14"/>
  <c r="AA18" i="14"/>
  <c r="AA15" i="14"/>
  <c r="AA8" i="14"/>
  <c r="AA49" i="14"/>
  <c r="AA48" i="14"/>
  <c r="AA17" i="14"/>
  <c r="AA42" i="14"/>
  <c r="AA38" i="14"/>
  <c r="AA12" i="14"/>
  <c r="AA25" i="14"/>
  <c r="AA10" i="14"/>
  <c r="AA40" i="14"/>
  <c r="AA22" i="14"/>
  <c r="AA20" i="14"/>
  <c r="AA5" i="14"/>
  <c r="AA23" i="14"/>
  <c r="AA19" i="14"/>
  <c r="AA45" i="14"/>
  <c r="AA36" i="14"/>
  <c r="AA13" i="14"/>
  <c r="AA39" i="14"/>
  <c r="AA9" i="14"/>
  <c r="AA28" i="14"/>
  <c r="AA56" i="14"/>
  <c r="AA50" i="14"/>
  <c r="AA34" i="14"/>
  <c r="AA47" i="14"/>
  <c r="AA7" i="14"/>
  <c r="AA54" i="14"/>
  <c r="AA4" i="14"/>
  <c r="AA53" i="14"/>
  <c r="AA57" i="14"/>
  <c r="AA3" i="14"/>
  <c r="AA55" i="14"/>
  <c r="AA30" i="14"/>
  <c r="AA27" i="14"/>
  <c r="AA26" i="14"/>
  <c r="AA51" i="14"/>
  <c r="AA52" i="14"/>
  <c r="AA16" i="14"/>
  <c r="AA43" i="14"/>
  <c r="AA31" i="14"/>
  <c r="AA21" i="14"/>
  <c r="AA44" i="14"/>
  <c r="AA29" i="14"/>
  <c r="AA11" i="14"/>
  <c r="AA33" i="14"/>
  <c r="AA41" i="14"/>
  <c r="AA24" i="14"/>
  <c r="AA35" i="14"/>
  <c r="AA37" i="14"/>
  <c r="AA14" i="14"/>
  <c r="AA32" i="14"/>
  <c r="D14" i="1"/>
  <c r="I22" i="1"/>
  <c r="I14" i="1"/>
  <c r="H21" i="1"/>
  <c r="I21" i="1"/>
  <c r="I38" i="1"/>
  <c r="I23" i="1"/>
  <c r="D23" i="1"/>
  <c r="D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<sst xmlns="http://schemas.openxmlformats.org/spreadsheetml/2006/main" count="3106" uniqueCount="159">
  <si>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</si>
  <si>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</si>
  <si>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</si>
  <si>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</si>
  <si>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</si>
  <si>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</si>
  <si>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</si>
  <si>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</si>
  <si>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</si>
  <si>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</si>
  <si>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</si>
  <si>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</si>
  <si>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</si>
  <si>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</si>
  <si>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</si>
  <si>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</si>
  <si>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</si>
  <si>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</si>
  <si>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</si>
  <si>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</si>
  <si>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</si>
  <si>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</si>
  <si>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</si>
  <si>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</si>
  <si>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</si>
  <si>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</si>
  <si>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</si>
  <si>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</si>
  <si>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</si>
  <si>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</si>
  <si>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</si>
  <si>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</si>
  <si>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</si>
  <si>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</si>
  <si>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</si>
  <si>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</si>
  <si>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</si>
  <si>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</si>
  <si>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</si>
  <si>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</si>
  <si>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</si>
  <si>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</si>
  <si>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</si>
  <si>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</si>
  <si>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</si>
  <si>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</si>
  <si>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</si>
  <si>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</si>
  <si>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</si>
  <si>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</si>
  <si>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</si>
  <si>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</si>
  <si>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</si>
  <si>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</si>
  <si>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</si>
  <si>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</si>
  <si>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</si>
  <si>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</si>
  <si>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</si>
  <si>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</si>
  <si>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</si>
  <si>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</si>
  <si>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</si>
  <si>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</si>
  <si>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</si>
  <si>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</si>
  <si>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</si>
  <si>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</si>
  <si>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</si>
  <si>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</si>
  <si>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</si>
  <si>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</si>
  <si>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</si>
  <si>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</si>
  <si>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</si>
  <si>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</si>
  <si>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</si>
  <si>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</si>
  <si>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</si>
  <si>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</si>
  <si>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</si>
  <si>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</si>
  <si>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</si>
  <si>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</si>
  <si>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</si>
  <si>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</si>
  <si>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</si>
  <si>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</si>
  <si>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</si>
  <si>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</si>
  <si>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</si>
  <si>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</si>
  <si>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</si>
  <si>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</si>
  <si>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</si>
  <si>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</si>
  <si>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</si>
  <si>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</si>
  <si>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</si>
  <si>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</si>
  <si>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</si>
  <si>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</si>
  <si>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</si>
  <si>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</si>
  <si>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</si>
  <si>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</si>
  <si>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</si>
  <si>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</si>
  <si>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</si>
  <si>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</si>
  <si>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</si>
  <si>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</si>
  <si>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</si>
  <si>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</si>
  <si>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</si>
  <si>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</si>
  <si>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</si>
  <si>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</si>
  <si>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</si>
  <si>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</si>
  <si>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</si>
  <si>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</si>
  <si>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</si>
  <si>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</si>
  <si>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</si>
  <si>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</si>
  <si>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</si>
  <si>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</si>
  <si>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</si>
  <si>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</si>
  <si>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</si>
  <si>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</si>
  <si>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</si>
  <si>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</si>
  <si>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</si>
  <si>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</si>
  <si>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</si>
  <si>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</si>
  <si>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</si>
  <si>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</si>
  <si>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</si>
  <si>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</si>
  <si>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</si>
  <si>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</si>
  <si>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</si>
  <si>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</si>
  <si>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</si>
  <si>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</si>
  <si>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</si>
  <si>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</si>
  <si>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</si>
  <si>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</si>
  <si>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</si>
  <si>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</si>
  <si>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</si>
  <si>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</si>
  <si>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</si>
  <si>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</si>
  <si>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qlSwapRateHelper2(,H62,2,B62,Calendar,D62,E62,F62,G62,I62,C62,Discounting,PillarDate,,Permanent,Trigger,ObjectOverwrite)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</si>
</sst>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8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42398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42402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8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_EURON#0004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_EUR3M#0010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147</v>
      </c>
      <c r="E18" s="43"/>
      <c r="G18" s="23"/>
      <c r="H18" s="26" t="s">
        <v>16</v>
      </c>
      <c r="I18" s="29" t="s">
        <v>147</v>
      </c>
      <c r="J18" s="43"/>
    </row>
    <row r="19" spans="1:10" x14ac:dyDescent="0.2">
      <c r="B19" s="23"/>
      <c r="C19" s="24" t="s">
        <v>17</v>
      </c>
      <c r="D19" s="30" t="s">
        <v>148</v>
      </c>
      <c r="E19" s="43"/>
      <c r="G19" s="23"/>
      <c r="H19" s="24" t="s">
        <v>17</v>
      </c>
      <c r="I19" s="30" t="s">
        <v>148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42398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42402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64318</v>
      </c>
      <c r="D22" s="35">
        <f>_xll.qlYieldTSDiscount(YieldCurve_ON,C22,,Trigger)</f>
        <v>0.50737249657975403</v>
      </c>
      <c r="E22" s="43"/>
      <c r="G22" s="23"/>
      <c r="H22" s="34">
        <f>_xll.qlTermStructureMaxDate(YieldCurve_3M,Trigger)</f>
        <v>64318</v>
      </c>
      <c r="I22" s="35">
        <f>_xll.qlYieldTSDiscount(YieldCurve_3M,H22,,Trigger)</f>
        <v>0.49130386910012092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_EUR6M#0004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_EUR1M#0004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147</v>
      </c>
      <c r="E33" s="43"/>
      <c r="F33" s="50"/>
      <c r="G33" s="23"/>
      <c r="H33" s="26" t="s">
        <v>16</v>
      </c>
      <c r="I33" s="29" t="s">
        <v>147</v>
      </c>
      <c r="J33" s="43"/>
    </row>
    <row r="34" spans="2:10" x14ac:dyDescent="0.2">
      <c r="B34" s="23"/>
      <c r="C34" s="24" t="s">
        <v>17</v>
      </c>
      <c r="D34" s="30" t="s">
        <v>148</v>
      </c>
      <c r="E34" s="43"/>
      <c r="F34" s="50"/>
      <c r="G34" s="23"/>
      <c r="H34" s="24" t="s">
        <v>17</v>
      </c>
      <c r="I34" s="30" t="s">
        <v>148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42402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42402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64318</v>
      </c>
      <c r="D37" s="35">
        <f>_xll.qlYieldTSDiscount(YieldCurve_6M,C37,,Trigger)</f>
        <v>0.48329292102029703</v>
      </c>
      <c r="E37" s="43"/>
      <c r="F37" s="50"/>
      <c r="G37" s="23"/>
      <c r="H37" s="34">
        <f>_xll.qlTermStructureMaxDate(YieldCurve_1M,Trigger)</f>
        <v>64318</v>
      </c>
      <c r="I37" s="35">
        <f>_xll.qlYieldTSDiscount(YieldCurve_1M,H37,,Trigger)</f>
        <v>0.50498021770944701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_EUR1Y#0004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147</v>
      </c>
      <c r="E48" s="43"/>
    </row>
    <row r="49" spans="2:5" x14ac:dyDescent="0.2">
      <c r="B49" s="23"/>
      <c r="C49" s="24" t="s">
        <v>17</v>
      </c>
      <c r="D49" s="30" t="s">
        <v>148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42402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64318</v>
      </c>
      <c r="D52" s="35">
        <f>_xll.qlYieldTSDiscount(YieldCurve_1Y,C52,,Trigger)</f>
        <v>0.47058570184636134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4" hidden="1" customWidth="1" outlineLevel="1"/>
    <col min="12" max="12" width="21.42578125" style="104" hidden="1" customWidth="1" outlineLevel="1"/>
    <col min="13" max="13" width="12" style="104" hidden="1" customWidth="1" outlineLevel="1"/>
    <col min="14" max="14" width="7.8554687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bestFit="1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bestFit="1" customWidth="1" collapsed="1"/>
    <col min="35" max="35" width="10" style="49" bestFit="1" customWidth="1"/>
    <col min="36" max="37" width="24.42578125" style="49" bestFit="1" customWidth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6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36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94"/>
      <c r="T2" s="77" t="s">
        <v>9</v>
      </c>
      <c r="U2" s="77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7">
        <f t="array" ref="AA2:AA57">_xll.qlPiecewiseYieldCurveData(YieldCurve_ON,Trigger)</f>
        <v>-2.4333576669973342E-3</v>
      </c>
      <c r="AD2" s="239" t="s">
        <v>87</v>
      </c>
      <c r="AE2" s="240"/>
      <c r="AF2" s="240"/>
      <c r="AG2" s="240"/>
      <c r="AH2" s="241"/>
    </row>
    <row r="3" spans="1:36" ht="11.25" customHeight="1" x14ac:dyDescent="0.2">
      <c r="A3" s="249" t="s">
        <v>27</v>
      </c>
      <c r="B3" s="250" t="s">
        <v>37</v>
      </c>
      <c r="C3" s="251" t="s">
        <v>6</v>
      </c>
      <c r="D3" s="252"/>
      <c r="E3" s="253" t="str">
        <f>$E$1</f>
        <v>Eonia</v>
      </c>
      <c r="F3" s="254" t="str">
        <f>Currency&amp;$B3&amp;"D"&amp;QuoteSuffix</f>
        <v>EUROND_Quote</v>
      </c>
      <c r="G3" s="252"/>
      <c r="H3" s="255" t="str">
        <f>_xll.qlDepositRateHelper(,F3,E3,Permanent,Trigger,ObjectOverwrite)</f>
        <v>obj_00503#0004</v>
      </c>
      <c r="I3" s="52"/>
      <c r="J3" s="10" t="str">
        <f>A3</f>
        <v>Dp</v>
      </c>
      <c r="K3" s="95" t="str">
        <f>IF(ISBLANK(H3),"--",H3)</f>
        <v>obj_00503#0004</v>
      </c>
      <c r="L3" s="149" t="str">
        <f>IFERROR(_xll.qlRateHelperQuoteName(K3,Trigger),"--")</f>
        <v>EUROND_Quote</v>
      </c>
      <c r="M3" s="99">
        <f>IFERROR(_xll.qlRateHelperQuoteValue($K3,Trigger),"--")</f>
        <v>-2.3999999999999998E-3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42398</v>
      </c>
      <c r="R3" s="100">
        <f>IFERROR(_xll.qlRateHelperPillarDate(K3,Trigger),"--")</f>
        <v>42401</v>
      </c>
      <c r="T3" s="4" t="str">
        <f t="shared" ref="T3:T36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obj_00503</v>
      </c>
      <c r="V3" s="4" t="str">
        <f>IFERROR(_xll.qlRateHelperQuoteName(U3,Trigger),"")</f>
        <v>EUROND_Quote</v>
      </c>
      <c r="W3" s="73">
        <f>IFERROR(_xll.qlRateHelperRate(U3,Trigger),"")</f>
        <v>-2.3999999999999998E-3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42398</v>
      </c>
      <c r="Z3" s="5">
        <f>IFERROR(_xll.qlRateHelperPillarDate(U3,Trigger),"")</f>
        <v>42401</v>
      </c>
      <c r="AA3" s="73">
        <v>-2.4333576669973342E-3</v>
      </c>
      <c r="AD3" s="108" t="s">
        <v>88</v>
      </c>
      <c r="AH3" s="243">
        <v>0</v>
      </c>
    </row>
    <row r="4" spans="1:36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obj_0050c#0004</v>
      </c>
      <c r="I4" s="51"/>
      <c r="J4" s="10" t="str">
        <f>A4</f>
        <v>Dp</v>
      </c>
      <c r="K4" s="95" t="str">
        <f t="shared" ref="K4:K5" si="2">IF(ISBLANK(H4),"--",H4)</f>
        <v>obj_0050c#0004</v>
      </c>
      <c r="L4" s="149" t="str">
        <f>IFERROR(_xll.qlRateHelperQuoteName(K4,Trigger),"--")</f>
        <v>EURTND_Quote</v>
      </c>
      <c r="M4" s="99">
        <f>IFERROR(_xll.qlRateHelperQuoteValue($K4,Trigger),"--")</f>
        <v>-2.3999999999999998E-3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42401</v>
      </c>
      <c r="R4" s="100">
        <f>IFERROR(_xll.qlRateHelperPillarDate(K4,Trigger),"--")</f>
        <v>42402</v>
      </c>
      <c r="T4" s="4" t="str">
        <f t="shared" si="0"/>
        <v>Dp</v>
      </c>
      <c r="U4" s="4" t="str">
        <v>obj_0050c</v>
      </c>
      <c r="V4" s="4" t="str">
        <f>IFERROR(_xll.qlRateHelperQuoteName(U4,Trigger),"")</f>
        <v>EURTND_Quote</v>
      </c>
      <c r="W4" s="73">
        <f>IFERROR(_xll.qlRateHelperRate(U4,Trigger),"")</f>
        <v>-2.3999999999999998E-3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42401</v>
      </c>
      <c r="Z4" s="5">
        <f>IFERROR(_xll.qlRateHelperPillarDate(U4,Trigger),"")</f>
        <v>42402</v>
      </c>
      <c r="AA4" s="73">
        <v>-2.4333536113895177E-3</v>
      </c>
      <c r="AD4" s="108" t="s">
        <v>89</v>
      </c>
      <c r="AH4" s="109">
        <v>0</v>
      </c>
    </row>
    <row r="5" spans="1:36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150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0"/>
        <v>OIS</v>
      </c>
      <c r="U5" s="4" t="str">
        <v>obj_00513</v>
      </c>
      <c r="V5" s="4" t="str">
        <f>IFERROR(_xll.qlRateHelperQuoteName(U5,Trigger),"")</f>
        <v>EUREONSW_Quote</v>
      </c>
      <c r="W5" s="73">
        <f>IFERROR(_xll.qlRateHelperRate(U5,Trigger),"")</f>
        <v>-2.3900000000000002E-3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42402</v>
      </c>
      <c r="Z5" s="5">
        <f>IFERROR(_xll.qlRateHelperPillarDate(U5,Trigger),"")</f>
        <v>42409</v>
      </c>
      <c r="AA5" s="73">
        <v>-2.4269245189277697E-3</v>
      </c>
      <c r="AB5" s="81"/>
      <c r="AC5" s="81"/>
      <c r="AD5" s="108" t="s">
        <v>90</v>
      </c>
      <c r="AH5" s="109">
        <v>0</v>
      </c>
    </row>
    <row r="6" spans="1:36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obj_0052b#0004</v>
      </c>
      <c r="L6" s="148" t="str">
        <f>IFERROR(_xll.qlRateHelperQuoteName(K6,Trigger),"--")</f>
        <v>EURECBOISMAR16_Quote</v>
      </c>
      <c r="M6" s="136">
        <f>IFERROR(_xll.qlRateHelperQuoteValue($K6,Trigger),"--")</f>
        <v>-3.5299999999999997E-3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42445</v>
      </c>
      <c r="R6" s="137">
        <f>IFERROR(_xll.qlRateHelperPillarDate(K6,Trigger),"--")</f>
        <v>42487</v>
      </c>
      <c r="T6" s="4" t="str">
        <f t="shared" si="0"/>
        <v>OIS</v>
      </c>
      <c r="U6" s="4" t="str">
        <v>obj_00525</v>
      </c>
      <c r="V6" s="4" t="str">
        <f>IFERROR(_xll.qlRateHelperQuoteName(U6,Trigger),"")</f>
        <v>EUREON2W_Quote</v>
      </c>
      <c r="W6" s="73">
        <f>IFERROR(_xll.qlRateHelperRate(U6,Trigger),"")</f>
        <v>-2.3900000000000002E-3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42402</v>
      </c>
      <c r="Z6" s="5">
        <f>IFERROR(_xll.qlRateHelperPillarDate(U6,Trigger),"")</f>
        <v>42416</v>
      </c>
      <c r="AA6" s="73">
        <v>-2.4255396290486088E-3</v>
      </c>
      <c r="AD6" s="108" t="s">
        <v>91</v>
      </c>
      <c r="AH6" s="110" t="s">
        <v>92</v>
      </c>
    </row>
    <row r="7" spans="1:36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5" t="str">
        <f t="shared" ref="K7:K13" si="4">IF(ISBLANK(H9),"--",H9)</f>
        <v>obj_00528#0004</v>
      </c>
      <c r="L7" s="149" t="str">
        <f>IFERROR(_xll.qlRateHelperQuoteName(K7,Trigger),"--")</f>
        <v>EURECBOISAPR16_Quote</v>
      </c>
      <c r="M7" s="99">
        <f>IFERROR(_xll.qlRateHelperQuoteValue($K7,Trigger),"--")</f>
        <v>-3.65E-3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42487</v>
      </c>
      <c r="R7" s="100">
        <f>IFERROR(_xll.qlRateHelperPillarDate(K7,Trigger),"--")</f>
        <v>42529</v>
      </c>
      <c r="T7" s="4" t="str">
        <f t="shared" si="0"/>
        <v>OIS</v>
      </c>
      <c r="U7" s="4" t="str">
        <v>obj_0051e</v>
      </c>
      <c r="V7" s="4" t="str">
        <f>IFERROR(_xll.qlRateHelperQuoteName(U7,Trigger),"")</f>
        <v>EUREON3W_Quote</v>
      </c>
      <c r="W7" s="73">
        <f>IFERROR(_xll.qlRateHelperRate(U7,Trigger),"")</f>
        <v>-2.3900000000000002E-3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42402</v>
      </c>
      <c r="Z7" s="5">
        <f>IFERROR(_xll.qlRateHelperPillarDate(U7,Trigger),"")</f>
        <v>42423</v>
      </c>
      <c r="AA7" s="73">
        <v>-2.4249618144963955E-3</v>
      </c>
    </row>
    <row r="8" spans="1:36" ht="11.25" customHeight="1" x14ac:dyDescent="0.2">
      <c r="A8" s="56" t="s">
        <v>127</v>
      </c>
      <c r="B8" s="57" t="str">
        <f>_xll.qlECBNextCode(Settlementdate,Trigger)</f>
        <v>MAR16</v>
      </c>
      <c r="C8" s="160">
        <f>_xll.qlECBdate(B8,Trigger)</f>
        <v>42445</v>
      </c>
      <c r="D8" s="160">
        <f>_xll.qlECBNextDate(C8,Trigger)</f>
        <v>42487</v>
      </c>
      <c r="E8" s="129" t="str">
        <f>$E$1</f>
        <v>Eonia</v>
      </c>
      <c r="F8" s="60" t="str">
        <f t="shared" ref="F8:F16" si="5">Currency&amp;$E$6&amp;B8&amp;QuoteSuffix</f>
        <v>EURECBOISMAR16_Quote</v>
      </c>
      <c r="G8" s="132"/>
      <c r="H8" s="61" t="str">
        <f>_xll.qlDatedOISRateHelper(,C8,D8,F8,E8,,Permanent,Trigger,ObjectOverwrite)</f>
        <v>obj_0052b#0004</v>
      </c>
      <c r="I8" s="51"/>
      <c r="J8" s="10" t="str">
        <f t="shared" si="3"/>
        <v>ECB</v>
      </c>
      <c r="K8" s="95" t="str">
        <f t="shared" si="4"/>
        <v>obj_0052c#0004</v>
      </c>
      <c r="L8" s="149" t="str">
        <f>IFERROR(_xll.qlRateHelperQuoteName(K8,Trigger),"--")</f>
        <v>EURECBOISJUN16_Quote</v>
      </c>
      <c r="M8" s="99">
        <f>IFERROR(_xll.qlRateHelperQuoteValue($K8,Trigger),"--")</f>
        <v>-4.2100000000000002E-3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42529</v>
      </c>
      <c r="R8" s="100">
        <f>IFERROR(_xll.qlRateHelperPillarDate(K8,Trigger),"--")</f>
        <v>42578</v>
      </c>
      <c r="T8" s="4" t="str">
        <f t="shared" si="0"/>
        <v>OIS</v>
      </c>
      <c r="U8" s="4" t="str">
        <v>obj_00520</v>
      </c>
      <c r="V8" s="4" t="str">
        <f>IFERROR(_xll.qlRateHelperQuoteName(U8,Trigger),"")</f>
        <v>EUREON1M_Quote</v>
      </c>
      <c r="W8" s="73">
        <f>IFERROR(_xll.qlRateHelperRate(U8,Trigger),"")</f>
        <v>-2.3799999999999997E-3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42402</v>
      </c>
      <c r="Z8" s="5">
        <f>IFERROR(_xll.qlRateHelperPillarDate(U8,Trigger),"")</f>
        <v>42431</v>
      </c>
      <c r="AA8" s="73">
        <v>-2.4400525916628835E-3</v>
      </c>
    </row>
    <row r="9" spans="1:36" ht="11.25" customHeight="1" x14ac:dyDescent="0.2">
      <c r="A9" s="62" t="s">
        <v>127</v>
      </c>
      <c r="B9" s="63" t="str">
        <f>_xll.qlECBNextCode(C8,Trigger)</f>
        <v>APR16</v>
      </c>
      <c r="C9" s="161">
        <f>_xll.qlECBdate(B9,Trigger)</f>
        <v>42487</v>
      </c>
      <c r="D9" s="161">
        <f>_xll.qlECBNextDate(C9,Trigger)</f>
        <v>42529</v>
      </c>
      <c r="E9" s="130" t="str">
        <f t="shared" ref="E9:E18" si="6">$E$1</f>
        <v>Eonia</v>
      </c>
      <c r="F9" s="66" t="str">
        <f t="shared" si="5"/>
        <v>EURECBOISAPR16_Quote</v>
      </c>
      <c r="G9" s="126"/>
      <c r="H9" s="67" t="str">
        <f>_xll.qlDatedOISRateHelper(,C9,D9,F9,E9,,Permanent,Trigger,ObjectOverwrite)</f>
        <v>obj_00528#0004</v>
      </c>
      <c r="I9" s="51"/>
      <c r="J9" s="10" t="str">
        <f t="shared" si="3"/>
        <v>ECB</v>
      </c>
      <c r="K9" s="95" t="str">
        <f t="shared" si="4"/>
        <v>obj_0052a#0004</v>
      </c>
      <c r="L9" s="149" t="str">
        <f>IFERROR(_xll.qlRateHelperQuoteName(K9,Trigger),"--")</f>
        <v>EURECBOISJUL16_Quote</v>
      </c>
      <c r="M9" s="99">
        <f>IFERROR(_xll.qlRateHelperQuoteValue($K9,Trigger),"--")</f>
        <v>-4.3200000000000009E-3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42578</v>
      </c>
      <c r="R9" s="100">
        <f>IFERROR(_xll.qlRateHelperPillarDate(K9,Trigger),"--")</f>
        <v>42627</v>
      </c>
      <c r="T9" s="4" t="str">
        <f t="shared" si="0"/>
        <v>OIS</v>
      </c>
      <c r="U9" s="4" t="str">
        <v>obj_0051c</v>
      </c>
      <c r="V9" s="4" t="str">
        <f>IFERROR(_xll.qlRateHelperQuoteName(U9,Trigger),"")</f>
        <v>EUREON2M_Quote</v>
      </c>
      <c r="W9" s="73">
        <f>IFERROR(_xll.qlRateHelperRate(U9,Trigger),"")</f>
        <v>-2.7300000000000002E-3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42402</v>
      </c>
      <c r="Z9" s="5">
        <f>IFERROR(_xll.qlRateHelperPillarDate(U9,Trigger),"")</f>
        <v>42464</v>
      </c>
      <c r="AA9" s="73">
        <v>-2.7604182448280564E-3</v>
      </c>
      <c r="AE9" s="49" t="s">
        <v>139</v>
      </c>
    </row>
    <row r="10" spans="1:36" ht="11.25" customHeight="1" x14ac:dyDescent="0.2">
      <c r="A10" s="62" t="s">
        <v>127</v>
      </c>
      <c r="B10" s="63" t="str">
        <f>_xll.qlECBNextCode(C9,Trigger)</f>
        <v>JUN16</v>
      </c>
      <c r="C10" s="161">
        <f>_xll.qlECBdate(B10,Trigger)</f>
        <v>42529</v>
      </c>
      <c r="D10" s="161">
        <f>_xll.qlECBNextDate(C10,Trigger)</f>
        <v>42578</v>
      </c>
      <c r="E10" s="130" t="str">
        <f t="shared" si="6"/>
        <v>Eonia</v>
      </c>
      <c r="F10" s="66" t="str">
        <f t="shared" si="5"/>
        <v>EURECBOISJUN16_Quote</v>
      </c>
      <c r="G10" s="126"/>
      <c r="H10" s="67" t="str">
        <f>_xll.qlDatedOISRateHelper(,C10,D10,F10,E10,,Permanent,Trigger,ObjectOverwrite)</f>
        <v>obj_0052c#0004</v>
      </c>
      <c r="I10" s="51"/>
      <c r="J10" s="10" t="str">
        <f t="shared" si="3"/>
        <v>ECB</v>
      </c>
      <c r="K10" s="95" t="str">
        <f t="shared" si="4"/>
        <v>obj_00527#0004</v>
      </c>
      <c r="L10" s="149" t="str">
        <f>IFERROR(_xll.qlRateHelperQuoteName(K10,Trigger),"--")</f>
        <v>EURECBOISSEP16_Quote</v>
      </c>
      <c r="M10" s="99">
        <f>IFERROR(_xll.qlRateHelperQuoteValue($K10,Trigger),"--")</f>
        <v>-4.4900000000000009E-3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42627</v>
      </c>
      <c r="R10" s="100">
        <f>IFERROR(_xll.qlRateHelperPillarDate(K10,Trigger),"--")</f>
        <v>42669</v>
      </c>
      <c r="T10" s="4" t="str">
        <f t="shared" si="0"/>
        <v>ECB</v>
      </c>
      <c r="U10" s="4" t="str">
        <v>obj_0052b</v>
      </c>
      <c r="V10" s="4" t="str">
        <f>IFERROR(_xll.qlRateHelperQuoteName(U10,Trigger),"")</f>
        <v>EURECBOISMAR16_Quote</v>
      </c>
      <c r="W10" s="73">
        <f>IFERROR(_xll.qlRateHelperRate(U10,Trigger),"")</f>
        <v>-3.5299999999999997E-3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42445</v>
      </c>
      <c r="Z10" s="5">
        <f>IFERROR(_xll.qlRateHelperPillarDate(U10,Trigger),"")</f>
        <v>42487</v>
      </c>
      <c r="AA10" s="73">
        <v>-3.0292140321231558E-3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</row>
    <row r="11" spans="1:36" ht="11.25" customHeight="1" x14ac:dyDescent="0.2">
      <c r="A11" s="62" t="s">
        <v>127</v>
      </c>
      <c r="B11" s="63" t="str">
        <f>_xll.qlECBNextCode(C10,Trigger)</f>
        <v>JUL16</v>
      </c>
      <c r="C11" s="161">
        <f>_xll.qlECBdate(B11,Trigger)</f>
        <v>42578</v>
      </c>
      <c r="D11" s="161">
        <f>_xll.qlECBNextDate(C11,Trigger)</f>
        <v>42627</v>
      </c>
      <c r="E11" s="130" t="str">
        <f t="shared" si="6"/>
        <v>Eonia</v>
      </c>
      <c r="F11" s="66" t="str">
        <f t="shared" si="5"/>
        <v>EURECBOISJUL16_Quote</v>
      </c>
      <c r="G11" s="126"/>
      <c r="H11" s="67" t="str">
        <f>_xll.qlDatedOISRateHelper(,C11,D11,F11,E11,,Permanent,Trigger,ObjectOverwrite)</f>
        <v>obj_0052a#0004</v>
      </c>
      <c r="I11" s="51"/>
      <c r="J11" s="10" t="str">
        <f t="shared" si="3"/>
        <v>ECB</v>
      </c>
      <c r="K11" s="95" t="str">
        <f t="shared" si="4"/>
        <v>obj_0052e#0004</v>
      </c>
      <c r="L11" s="149" t="str">
        <f>IFERROR(_xll.qlRateHelperQuoteName(K11,Trigger),"--")</f>
        <v>EURECBOISOCT16_Quote</v>
      </c>
      <c r="M11" s="99">
        <f>IFERROR(_xll.qlRateHelperQuoteValue($K11,Trigger),"--")</f>
        <v>-4.5399999999999998E-3</v>
      </c>
      <c r="N11" s="98" t="b">
        <f>NOT(ISERROR(_xll.qlQuoteValue(L11)))</f>
        <v>1</v>
      </c>
      <c r="O11" s="95">
        <v>70</v>
      </c>
      <c r="P11" s="95">
        <v>7</v>
      </c>
      <c r="Q11" s="100">
        <f>IFERROR(_xll.qlRateHelperEarliestDate(K11,Trigger),"--")</f>
        <v>42669</v>
      </c>
      <c r="R11" s="100">
        <f>IFERROR(_xll.qlRateHelperPillarDate(K11,Trigger),"--")</f>
        <v>42718</v>
      </c>
      <c r="T11" s="4" t="str">
        <f t="shared" si="0"/>
        <v>ECB</v>
      </c>
      <c r="U11" s="4" t="str">
        <v>obj_00528</v>
      </c>
      <c r="V11" s="4" t="str">
        <f>IFERROR(_xll.qlRateHelperQuoteName(U11,Trigger),"")</f>
        <v>EURECBOISAPR16_Quote</v>
      </c>
      <c r="W11" s="73">
        <f>IFERROR(_xll.qlRateHelperRate(U11,Trigger),"")</f>
        <v>-3.65E-3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42487</v>
      </c>
      <c r="Z11" s="5">
        <f>IFERROR(_xll.qlRateHelperPillarDate(U11,Trigger),"")</f>
        <v>42529</v>
      </c>
      <c r="AA11" s="73">
        <v>-3.2447505219950381E-3</v>
      </c>
      <c r="AC11" s="166">
        <v>1</v>
      </c>
      <c r="AD11" s="167">
        <f>_xll.qlCalendarEndOfMonth(Calendar,Settlementdate,Trigger)</f>
        <v>42429</v>
      </c>
      <c r="AE11" s="166" t="str">
        <f t="shared" ref="AE11:AE23" si="7">Currency&amp;$AE$9&amp;AC11&amp;JumpSuffix&amp;QuoteSuffix</f>
        <v>EURJump1_SYNTHON_Quote</v>
      </c>
      <c r="AF11" s="229">
        <f>_xll.qlDayCounterYearFraction("actual/360",AD11,_xll.qlCalendarAdvance(Calendar,AD11,"1D",,,Trigger))</f>
        <v>2.7777777777777779E-3</v>
      </c>
      <c r="AG11" s="168">
        <f>IF(_xll.qlQuoteIsValid(AE11,Trigger),_xll.qlQuoteValue(AE11,Trigger),1)</f>
        <v>0.99999780000000005</v>
      </c>
      <c r="AH11" s="232">
        <f>-LN(AG11)/AF11</f>
        <v>7.9200087118408424E-4</v>
      </c>
      <c r="AI11" s="235"/>
      <c r="AJ11" s="168" t="str">
        <f>IF(ISBLANK(AI11),AE11,EXP(-AI11*AF11))</f>
        <v>EURJump1_SYNTHON_Quote</v>
      </c>
    </row>
    <row r="12" spans="1:36" ht="11.25" customHeight="1" x14ac:dyDescent="0.2">
      <c r="A12" s="62" t="s">
        <v>127</v>
      </c>
      <c r="B12" s="63" t="str">
        <f>_xll.qlECBNextCode(C11,Trigger)</f>
        <v>SEP16</v>
      </c>
      <c r="C12" s="161">
        <f>_xll.qlECBdate(B12,Trigger)</f>
        <v>42627</v>
      </c>
      <c r="D12" s="161">
        <f>_xll.qlECBNextDate(C12,Trigger)</f>
        <v>42669</v>
      </c>
      <c r="E12" s="130" t="str">
        <f t="shared" si="6"/>
        <v>Eonia</v>
      </c>
      <c r="F12" s="66" t="str">
        <f t="shared" si="5"/>
        <v>EURECBOISSEP16_Quote</v>
      </c>
      <c r="G12" s="126"/>
      <c r="H12" s="67" t="str">
        <f>_xll.qlDatedOISRateHelper(,C12,D12,F12,E12,,Permanent,Trigger,ObjectOverwrite)</f>
        <v>obj_00527#0004</v>
      </c>
      <c r="I12" s="51"/>
      <c r="J12" s="10" t="str">
        <f t="shared" si="3"/>
        <v>ECB</v>
      </c>
      <c r="K12" s="95" t="str">
        <f t="shared" si="4"/>
        <v>obj_0052d#0004</v>
      </c>
      <c r="L12" s="149" t="str">
        <f>IFERROR(_xll.qlRateHelperQuoteName(K12,Trigger),"--")</f>
        <v>EURECBOISDEC16_Quote</v>
      </c>
      <c r="M12" s="99">
        <f>IFERROR(_xll.qlRateHelperQuoteValue($K12,Trigger),"--")</f>
        <v>-4.5700000000000011E-3</v>
      </c>
      <c r="N12" s="98" t="b">
        <f>NOT(ISERROR(_xll.qlQuoteValue(L12)))</f>
        <v>1</v>
      </c>
      <c r="O12" s="95">
        <v>70</v>
      </c>
      <c r="P12" s="95">
        <v>7</v>
      </c>
      <c r="Q12" s="100">
        <f>IFERROR(_xll.qlRateHelperEarliestDate(K12,Trigger),"--")</f>
        <v>42718</v>
      </c>
      <c r="R12" s="100">
        <f>IFERROR(_xll.qlRateHelperPillarDate(K12,Trigger),"--")</f>
        <v>42760</v>
      </c>
      <c r="T12" s="4" t="str">
        <f t="shared" si="0"/>
        <v>ECB</v>
      </c>
      <c r="U12" s="4" t="str">
        <v>obj_0052c</v>
      </c>
      <c r="V12" s="4" t="str">
        <f>IFERROR(_xll.qlRateHelperQuoteName(U12,Trigger),"")</f>
        <v>EURECBOISJUN16_Quote</v>
      </c>
      <c r="W12" s="73">
        <f>IFERROR(_xll.qlRateHelperRate(U12,Trigger),"")</f>
        <v>-4.2100000000000002E-3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42529</v>
      </c>
      <c r="Z12" s="5">
        <f>IFERROR(_xll.qlRateHelperPillarDate(U12,Trigger),"")</f>
        <v>42578</v>
      </c>
      <c r="AA12" s="73">
        <v>-3.5237633667903152E-3</v>
      </c>
      <c r="AC12" s="169">
        <v>2</v>
      </c>
      <c r="AD12" s="170">
        <f>_xll.qlCalendarEndOfMonth(Calendar,_xll.qlCalendarAdvance(Calendar,AD11,"1m","mf",TRUE),Trigger)</f>
        <v>42460</v>
      </c>
      <c r="AE12" s="169" t="str">
        <f t="shared" si="7"/>
        <v>EURJump2_SYNTHON_Quote</v>
      </c>
      <c r="AF12" s="230">
        <f>_xll.qlDayCounterYearFraction("actual/360",AD12,_xll.qlCalendarAdvance(Calendar,AD12,"1D",,,Trigger))</f>
        <v>2.7777777777777779E-3</v>
      </c>
      <c r="AG12" s="171">
        <f>IF(_xll.qlQuoteIsValid(AE12,Trigger),_xll.qlQuoteValue(AE12,Trigger),1)</f>
        <v>1</v>
      </c>
      <c r="AH12" s="233">
        <f t="shared" ref="AH12:AH23" si="8">-LN(AG12)/AF12</f>
        <v>0</v>
      </c>
      <c r="AI12" s="236"/>
      <c r="AJ12" s="171" t="str">
        <f t="shared" ref="AJ12:AJ23" si="9">IF(ISBLANK(AI12),AE12,EXP(-AI12*AF12))</f>
        <v>EURJump2_SYNTHON_Quote</v>
      </c>
    </row>
    <row r="13" spans="1:36" ht="11.25" customHeight="1" x14ac:dyDescent="0.2">
      <c r="A13" s="62" t="s">
        <v>127</v>
      </c>
      <c r="B13" s="63" t="str">
        <f>_xll.qlECBNextCode(C12,Trigger)</f>
        <v>OCT16</v>
      </c>
      <c r="C13" s="161">
        <f>_xll.qlECBdate(B13,Trigger)</f>
        <v>42669</v>
      </c>
      <c r="D13" s="161">
        <f>_xll.qlECBNextDate(C13,Trigger)</f>
        <v>42718</v>
      </c>
      <c r="E13" s="130" t="str">
        <f t="shared" si="6"/>
        <v>Eonia</v>
      </c>
      <c r="F13" s="66" t="str">
        <f t="shared" si="5"/>
        <v>EURECBOISOCT16_Quote</v>
      </c>
      <c r="G13" s="126"/>
      <c r="H13" s="67" t="str">
        <f>_xll.qlDatedOISRateHelper(,C13,D13,F13,E13,,Permanent,Trigger,ObjectOverwrite)</f>
        <v>obj_0052e#0004</v>
      </c>
      <c r="I13" s="51"/>
      <c r="J13" s="10" t="str">
        <f t="shared" si="3"/>
        <v>ECB</v>
      </c>
      <c r="K13" s="95" t="e">
        <f t="shared" si="4"/>
        <v>#NUM!</v>
      </c>
      <c r="L13" s="149" t="str">
        <f>IFERROR(_xll.qlRateHelperQuoteName(K13,Trigger),"--")</f>
        <v>--</v>
      </c>
      <c r="M13" s="99" t="str">
        <f>IFERROR(_xll.qlRateHelperQuoteValue($K13,Trigger),"--")</f>
        <v>--</v>
      </c>
      <c r="N13" s="98" t="b">
        <f>NOT(ISERROR(_xll.qlQuoteValue(L13)))</f>
        <v>0</v>
      </c>
      <c r="O13" s="95">
        <v>70</v>
      </c>
      <c r="P13" s="95">
        <v>7</v>
      </c>
      <c r="Q13" s="100" t="str">
        <f>IFERROR(_xll.qlRateHelperEarliestDate(K13,Trigger),"--")</f>
        <v>--</v>
      </c>
      <c r="R13" s="100" t="str">
        <f>IFERROR(_xll.qlRateHelperPillarDate(K13,Trigger),"--")</f>
        <v>--</v>
      </c>
      <c r="T13" s="4" t="str">
        <f t="shared" si="0"/>
        <v>ECB</v>
      </c>
      <c r="U13" s="4" t="str">
        <v>obj_0052a</v>
      </c>
      <c r="V13" s="4" t="str">
        <f>IFERROR(_xll.qlRateHelperQuoteName(U13,Trigger),"")</f>
        <v>EURECBOISJUL16_Quote</v>
      </c>
      <c r="W13" s="73">
        <f>IFERROR(_xll.qlRateHelperRate(U13,Trigger),"")</f>
        <v>-4.3200000000000009E-3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42578</v>
      </c>
      <c r="Z13" s="5">
        <f>IFERROR(_xll.qlRateHelperPillarDate(U13,Trigger),"")</f>
        <v>42627</v>
      </c>
      <c r="AA13" s="73">
        <v>-3.7072512185329768E-3</v>
      </c>
      <c r="AC13" s="169">
        <v>3</v>
      </c>
      <c r="AD13" s="170">
        <f>_xll.qlCalendarEndOfMonth(Calendar,_xll.qlCalendarAdvance(Calendar,AD12,"1m","mf",TRUE),Trigger)</f>
        <v>42489</v>
      </c>
      <c r="AE13" s="169" t="str">
        <f t="shared" si="7"/>
        <v>EURJump3_SYNTHON_Quote</v>
      </c>
      <c r="AF13" s="230">
        <f>_xll.qlDayCounterYearFraction("actual/360",AD13,_xll.qlCalendarAdvance(Calendar,AD13,"1D",,,Trigger))</f>
        <v>8.3333333333333332E-3</v>
      </c>
      <c r="AG13" s="171">
        <f>IF(_xll.qlQuoteIsValid(AE13,Trigger),_xll.qlQuoteValue(AE13,Trigger),1)</f>
        <v>1</v>
      </c>
      <c r="AH13" s="233">
        <f t="shared" si="8"/>
        <v>0</v>
      </c>
      <c r="AI13" s="236"/>
      <c r="AJ13" s="171" t="str">
        <f t="shared" si="9"/>
        <v>EURJump3_SYNTHON_Quote</v>
      </c>
    </row>
    <row r="14" spans="1:36" ht="11.25" customHeight="1" x14ac:dyDescent="0.2">
      <c r="A14" s="62" t="s">
        <v>127</v>
      </c>
      <c r="B14" s="63" t="str">
        <f>_xll.qlECBNextCode(C13,Trigger)</f>
        <v>DEC16</v>
      </c>
      <c r="C14" s="161">
        <f>_xll.qlECBdate(B14,Trigger)</f>
        <v>42718</v>
      </c>
      <c r="D14" s="161">
        <f>_xll.qlECBNextDate(C14,Trigger)</f>
        <v>42760</v>
      </c>
      <c r="E14" s="130" t="str">
        <f t="shared" si="6"/>
        <v>Eonia</v>
      </c>
      <c r="F14" s="66" t="str">
        <f t="shared" si="5"/>
        <v>EURECBOISDEC16_Quote</v>
      </c>
      <c r="G14" s="126"/>
      <c r="H14" s="67" t="str">
        <f>_xll.qlDatedOISRateHelper(,C14,D14,F14,E14,,Permanent,Trigger,ObjectOverwrite)</f>
        <v>obj_0052d#0004</v>
      </c>
      <c r="I14" s="51"/>
      <c r="J14" s="10" t="str">
        <f t="shared" ref="J14:J16" si="10">A16</f>
        <v>ECB</v>
      </c>
      <c r="K14" s="95" t="e">
        <f t="shared" ref="K14:K16" si="11">IF(ISBLANK(H16),"--",H16)</f>
        <v>#NUM!</v>
      </c>
      <c r="L14" s="149" t="str">
        <f>IFERROR(_xll.qlRateHelperQuoteName(K14,Trigger),"--")</f>
        <v>--</v>
      </c>
      <c r="M14" s="99" t="str">
        <f>IFERROR(_xll.qlRateHelperQuoteValue($K14,Trigger),"--")</f>
        <v>--</v>
      </c>
      <c r="N14" s="98" t="b">
        <f>NOT(ISERROR(_xll.qlQuoteValue(L14)))</f>
        <v>0</v>
      </c>
      <c r="O14" s="95">
        <v>70</v>
      </c>
      <c r="P14" s="95">
        <v>7</v>
      </c>
      <c r="Q14" s="100" t="str">
        <f>IFERROR(_xll.qlRateHelperEarliestDate(K14,Trigger),"--")</f>
        <v>--</v>
      </c>
      <c r="R14" s="100" t="str">
        <f>IFERROR(_xll.qlRateHelperPillarDate(K14,Trigger),"--")</f>
        <v>--</v>
      </c>
      <c r="T14" s="4" t="str">
        <f t="shared" si="0"/>
        <v>ECB</v>
      </c>
      <c r="U14" s="4" t="str">
        <v>obj_00527</v>
      </c>
      <c r="V14" s="4" t="str">
        <f>IFERROR(_xll.qlRateHelperQuoteName(U14,Trigger),"")</f>
        <v>EURECBOISSEP16_Quote</v>
      </c>
      <c r="W14" s="73">
        <f>IFERROR(_xll.qlRateHelperRate(U14,Trigger),"")</f>
        <v>-4.4900000000000009E-3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42627</v>
      </c>
      <c r="Z14" s="5">
        <f>IFERROR(_xll.qlRateHelperPillarDate(U14,Trigger),"")</f>
        <v>42669</v>
      </c>
      <c r="AA14" s="73">
        <v>-3.8384125145767751E-3</v>
      </c>
      <c r="AC14" s="169">
        <v>4</v>
      </c>
      <c r="AD14" s="170">
        <f>_xll.qlCalendarEndOfMonth(Calendar,_xll.qlCalendarAdvance(Calendar,AD13,"1m","mf",TRUE),Trigger)</f>
        <v>42521</v>
      </c>
      <c r="AE14" s="169" t="str">
        <f t="shared" si="7"/>
        <v>EURJump4_SYNTHON_Quote</v>
      </c>
      <c r="AF14" s="230">
        <f>_xll.qlDayCounterYearFraction("actual/360",AD14,_xll.qlCalendarAdvance(Calendar,AD14,"1D",,,Trigger))</f>
        <v>2.7777777777777779E-3</v>
      </c>
      <c r="AG14" s="171">
        <f>IF(_xll.qlQuoteIsValid(AE14,Trigger),_xll.qlQuoteValue(AE14,Trigger),1)</f>
        <v>1</v>
      </c>
      <c r="AH14" s="233">
        <f t="shared" si="8"/>
        <v>0</v>
      </c>
      <c r="AI14" s="236"/>
      <c r="AJ14" s="171" t="str">
        <f t="shared" si="9"/>
        <v>EURJump4_SYNTHON_Quote</v>
      </c>
    </row>
    <row r="15" spans="1:36" ht="11.25" customHeight="1" x14ac:dyDescent="0.2">
      <c r="A15" s="62" t="s">
        <v>127</v>
      </c>
      <c r="B15" s="63" t="str">
        <f>_xll.qlECBNextCode(C14,Trigger)</f>
        <v>JAN17</v>
      </c>
      <c r="C15" s="161">
        <f>_xll.qlECBdate(B15,Trigger)</f>
        <v>42760</v>
      </c>
      <c r="D15" s="161" t="e">
        <f>_xll.qlECBNextDate(C15,Trigger)</f>
        <v>#NUM!</v>
      </c>
      <c r="E15" s="130" t="str">
        <f t="shared" si="6"/>
        <v>Eonia</v>
      </c>
      <c r="F15" s="66" t="str">
        <f t="shared" si="5"/>
        <v>EURECBOISJAN17_Quote</v>
      </c>
      <c r="G15" s="126"/>
      <c r="H15" s="67" t="e">
        <f>_xll.qlDatedOISRateHelper(,C15,D15,F15,E15,,Permanent,Trigger,ObjectOverwrite)</f>
        <v>#NUM!</v>
      </c>
      <c r="I15" s="51"/>
      <c r="J15" s="10" t="str">
        <f t="shared" si="10"/>
        <v>ECB</v>
      </c>
      <c r="K15" s="95" t="e">
        <f t="shared" si="11"/>
        <v>#NUM!</v>
      </c>
      <c r="L15" s="149" t="str">
        <f>IFERROR(_xll.qlRateHelperQuoteName(K15,Trigger),"--")</f>
        <v>--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 t="str">
        <f>IFERROR(_xll.qlRateHelperEarliestDate(K15,Trigger),"--")</f>
        <v>--</v>
      </c>
      <c r="R15" s="100" t="str">
        <f>IFERROR(_xll.qlRateHelperPillarDate(K15,Trigger),"--")</f>
        <v>--</v>
      </c>
      <c r="T15" s="4" t="str">
        <f t="shared" si="0"/>
        <v>ECB</v>
      </c>
      <c r="U15" s="4" t="str">
        <v>obj_0052e</v>
      </c>
      <c r="V15" s="4" t="str">
        <f>IFERROR(_xll.qlRateHelperQuoteName(U15,Trigger),"")</f>
        <v>EURECBOISOCT16_Quote</v>
      </c>
      <c r="W15" s="73">
        <f>IFERROR(_xll.qlRateHelperRate(U15,Trigger),"")</f>
        <v>-4.5399999999999998E-3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42669</v>
      </c>
      <c r="Z15" s="5">
        <f>IFERROR(_xll.qlRateHelperPillarDate(U15,Trigger),"")</f>
        <v>42718</v>
      </c>
      <c r="AA15" s="73">
        <v>-3.9557163468410712E-3</v>
      </c>
      <c r="AC15" s="169">
        <v>5</v>
      </c>
      <c r="AD15" s="170">
        <f>_xll.qlCalendarEndOfMonth(Calendar,_xll.qlCalendarAdvance(Calendar,AD14,"1m","mf",TRUE),Trigger)</f>
        <v>42551</v>
      </c>
      <c r="AE15" s="169" t="str">
        <f t="shared" si="7"/>
        <v>EURJump5_SYNTHON_Quote</v>
      </c>
      <c r="AF15" s="230">
        <f>_xll.qlDayCounterYearFraction("actual/360",AD15,_xll.qlCalendarAdvance(Calendar,AD15,"1D",,,Trigger))</f>
        <v>2.7777777777777779E-3</v>
      </c>
      <c r="AG15" s="171">
        <f>IF(_xll.qlQuoteIsValid(AE15,Trigger),_xll.qlQuoteValue(AE15,Trigger),1)</f>
        <v>1</v>
      </c>
      <c r="AH15" s="233">
        <f t="shared" si="8"/>
        <v>0</v>
      </c>
      <c r="AI15" s="236"/>
      <c r="AJ15" s="171" t="str">
        <f t="shared" si="9"/>
        <v>EURJump5_SYNTHON_Quote</v>
      </c>
    </row>
    <row r="16" spans="1:36" ht="11.25" customHeight="1" x14ac:dyDescent="0.2">
      <c r="A16" s="62" t="s">
        <v>127</v>
      </c>
      <c r="B16" s="63" t="e">
        <f>_xll.qlECBNextCode(C15,Trigger)</f>
        <v>#NUM!</v>
      </c>
      <c r="C16" s="161" t="e">
        <f>_xll.qlECBdate(B16,Trigger)</f>
        <v>#VALUE!</v>
      </c>
      <c r="D16" s="161" t="e">
        <f>_xll.qlECBNextDate(C16,Trigger)</f>
        <v>#NUM!</v>
      </c>
      <c r="E16" s="130" t="str">
        <f t="shared" si="6"/>
        <v>Eonia</v>
      </c>
      <c r="F16" s="66" t="e">
        <f t="shared" si="5"/>
        <v>#NUM!</v>
      </c>
      <c r="G16" s="126"/>
      <c r="H16" s="67" t="e">
        <f>_xll.qlDatedOISRateHelper(,C16,D16,F16,E16,,Permanent,Trigger,ObjectOverwrite)</f>
        <v>#NUM!</v>
      </c>
      <c r="I16" s="51"/>
      <c r="J16" s="10" t="str">
        <f t="shared" si="10"/>
        <v>ECB</v>
      </c>
      <c r="K16" s="95" t="e">
        <f t="shared" si="11"/>
        <v>#NUM!</v>
      </c>
      <c r="L16" s="149" t="str">
        <f>IFERROR(_xll.qlRateHelperQuoteName(K16,Trigger),"--")</f>
        <v>--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 t="str">
        <f>IFERROR(_xll.qlRateHelperEarliestDate(K16,Trigger),"--")</f>
        <v>--</v>
      </c>
      <c r="R16" s="100" t="str">
        <f>IFERROR(_xll.qlRateHelperPillarDate(K16,Trigger),"--")</f>
        <v>--</v>
      </c>
      <c r="T16" s="4" t="str">
        <f t="shared" si="0"/>
        <v>ECB</v>
      </c>
      <c r="U16" s="4" t="str">
        <v>obj_0052d</v>
      </c>
      <c r="V16" s="4" t="str">
        <f>IFERROR(_xll.qlRateHelperQuoteName(U16,Trigger),"")</f>
        <v>EURECBOISDEC16_Quote</v>
      </c>
      <c r="W16" s="73">
        <f>IFERROR(_xll.qlRateHelperRate(U16,Trigger),"")</f>
        <v>-4.5700000000000011E-3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42718</v>
      </c>
      <c r="Z16" s="5">
        <f>IFERROR(_xll.qlRateHelperPillarDate(U16,Trigger),"")</f>
        <v>42760</v>
      </c>
      <c r="AA16" s="73">
        <v>-4.0412499161015178E-3</v>
      </c>
      <c r="AC16" s="169">
        <v>6</v>
      </c>
      <c r="AD16" s="170">
        <f>_xll.qlCalendarEndOfMonth(Calendar,_xll.qlCalendarAdvance(Calendar,AD15,"1m","mf",TRUE),Trigger)</f>
        <v>42580</v>
      </c>
      <c r="AE16" s="169" t="str">
        <f t="shared" si="7"/>
        <v>EURJump6_SYNTHON_Quote</v>
      </c>
      <c r="AF16" s="230">
        <f>_xll.qlDayCounterYearFraction("actual/360",AD16,_xll.qlCalendarAdvance(Calendar,AD16,"1D",,,Trigger))</f>
        <v>8.3333333333333332E-3</v>
      </c>
      <c r="AG16" s="171">
        <f>IF(_xll.qlQuoteIsValid(AE16,Trigger),_xll.qlQuoteValue(AE16,Trigger),1)</f>
        <v>1</v>
      </c>
      <c r="AH16" s="233">
        <f t="shared" si="8"/>
        <v>0</v>
      </c>
      <c r="AI16" s="236"/>
      <c r="AJ16" s="171" t="str">
        <f t="shared" si="9"/>
        <v>EURJump6_SYNTHON_Quote</v>
      </c>
    </row>
    <row r="17" spans="1:36" ht="11.25" customHeight="1" x14ac:dyDescent="0.2">
      <c r="A17" s="62" t="s">
        <v>127</v>
      </c>
      <c r="B17" s="63" t="e">
        <f>_xll.qlECBNextCode(C16,Trigger)</f>
        <v>#NUM!</v>
      </c>
      <c r="C17" s="161" t="e">
        <f>_xll.qlECBdate(B17,Trigger)</f>
        <v>#VALUE!</v>
      </c>
      <c r="D17" s="161" t="e">
        <f>_xll.qlECBNextDate(C17,Trigger)</f>
        <v>#NUM!</v>
      </c>
      <c r="E17" s="130" t="str">
        <f t="shared" si="6"/>
        <v>Eonia</v>
      </c>
      <c r="F17" s="66" t="e">
        <f t="shared" ref="F17:F18" si="12">Currency&amp;$E$6&amp;B17&amp;QuoteSuffix</f>
        <v>#NUM!</v>
      </c>
      <c r="G17" s="126"/>
      <c r="H17" s="67" t="e">
        <f>_xll.qlDatedOISRateHelper(,C17,D17,F17,E17,,Permanent,Trigger,ObjectOverwrite)</f>
        <v>#NUM!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48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T17" s="4" t="str">
        <f t="shared" si="0"/>
        <v>OIS</v>
      </c>
      <c r="U17" s="4" t="str">
        <v>obj_00514</v>
      </c>
      <c r="V17" s="4" t="str">
        <f>IFERROR(_xll.qlRateHelperQuoteName(U17,Trigger),"")</f>
        <v>EUREON15M_Quote</v>
      </c>
      <c r="W17" s="73">
        <f>IFERROR(_xll.qlRateHelperRate(U17,Trigger),"")</f>
        <v>-4.0800000000000003E-3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42402</v>
      </c>
      <c r="Z17" s="5">
        <f>IFERROR(_xll.qlRateHelperPillarDate(U17,Trigger),"")</f>
        <v>42857</v>
      </c>
      <c r="AA17" s="73">
        <v>-4.1359271926660985E-3</v>
      </c>
      <c r="AC17" s="169">
        <v>7</v>
      </c>
      <c r="AD17" s="170">
        <f>_xll.qlCalendarEndOfMonth(Calendar,_xll.qlCalendarAdvance(Calendar,AD16,"1m","mf",TRUE),Trigger)</f>
        <v>42613</v>
      </c>
      <c r="AE17" s="169" t="str">
        <f t="shared" si="7"/>
        <v>EURJump7_SYNTHON_Quote</v>
      </c>
      <c r="AF17" s="230">
        <f>_xll.qlDayCounterYearFraction("actual/360",AD17,_xll.qlCalendarAdvance(Calendar,AD17,"1D",,,Trigger))</f>
        <v>2.7777777777777779E-3</v>
      </c>
      <c r="AG17" s="171">
        <f>IF(_xll.qlQuoteIsValid(AE17,Trigger),_xll.qlQuoteValue(AE17,Trigger),1)</f>
        <v>1</v>
      </c>
      <c r="AH17" s="233">
        <f t="shared" si="8"/>
        <v>0</v>
      </c>
      <c r="AI17" s="236"/>
      <c r="AJ17" s="171" t="str">
        <f t="shared" si="9"/>
        <v>EURJump7_SYNTHON_Quote</v>
      </c>
    </row>
    <row r="18" spans="1:36" ht="11.25" customHeight="1" x14ac:dyDescent="0.2">
      <c r="A18" s="1" t="s">
        <v>127</v>
      </c>
      <c r="B18" s="8" t="e">
        <f>_xll.qlECBNextCode(C17,Trigger)</f>
        <v>#NUM!</v>
      </c>
      <c r="C18" s="162" t="e">
        <f>_xll.qlECBdate(B18,Trigger)</f>
        <v>#VALUE!</v>
      </c>
      <c r="D18" s="162" t="e">
        <f>_xll.qlECBNextDate(C18,Trigger)</f>
        <v>#NUM!</v>
      </c>
      <c r="E18" s="133" t="str">
        <f t="shared" si="6"/>
        <v>Eonia</v>
      </c>
      <c r="F18" s="2" t="e">
        <f t="shared" si="12"/>
        <v>#NUM!</v>
      </c>
      <c r="G18" s="127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5" t="str">
        <f>IF(ISBLANK(H22),"--",H22)</f>
        <v>--</v>
      </c>
      <c r="L18" s="149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T18" s="4" t="str">
        <f t="shared" si="0"/>
        <v>OIS</v>
      </c>
      <c r="U18" s="4" t="str">
        <v>obj_00524</v>
      </c>
      <c r="V18" s="4" t="str">
        <f>IFERROR(_xll.qlRateHelperQuoteName(U18,Trigger),"")</f>
        <v>EUREON18M_Quote</v>
      </c>
      <c r="W18" s="73">
        <f>IFERROR(_xll.qlRateHelperRate(U18,Trigger),"")</f>
        <v>-4.15E-3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42402</v>
      </c>
      <c r="Z18" s="5">
        <f>IFERROR(_xll.qlRateHelperPillarDate(U18,Trigger),"")</f>
        <v>42949</v>
      </c>
      <c r="AA18" s="73">
        <v>-4.2075520021409513E-3</v>
      </c>
      <c r="AC18" s="169">
        <v>8</v>
      </c>
      <c r="AD18" s="170">
        <f>_xll.qlCalendarEndOfMonth(Calendar,_xll.qlCalendarAdvance(Calendar,AD17,"1m","mf",TRUE),Trigger)</f>
        <v>42643</v>
      </c>
      <c r="AE18" s="169" t="str">
        <f t="shared" si="7"/>
        <v>EURJump8_SYNTHON_Quote</v>
      </c>
      <c r="AF18" s="230">
        <f>_xll.qlDayCounterYearFraction("actual/360",AD18,_xll.qlCalendarAdvance(Calendar,AD18,"1D",,,Trigger))</f>
        <v>8.3333333333333332E-3</v>
      </c>
      <c r="AG18" s="171">
        <f>IF(_xll.qlQuoteIsValid(AE18,Trigger),_xll.qlQuoteValue(AE18,Trigger),1)</f>
        <v>1</v>
      </c>
      <c r="AH18" s="233">
        <f t="shared" si="8"/>
        <v>0</v>
      </c>
      <c r="AI18" s="236"/>
      <c r="AJ18" s="171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149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T19" s="4" t="str">
        <f t="shared" si="0"/>
        <v>OIS</v>
      </c>
      <c r="U19" s="4" t="str">
        <v>obj_00518</v>
      </c>
      <c r="V19" s="4" t="str">
        <f>IFERROR(_xll.qlRateHelperQuoteName(U19,Trigger),"")</f>
        <v>EUREON21M_Quote</v>
      </c>
      <c r="W19" s="73">
        <f>IFERROR(_xll.qlRateHelperRate(U19,Trigger),"")</f>
        <v>-4.1600000000000005E-3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42402</v>
      </c>
      <c r="Z19" s="5">
        <f>IFERROR(_xll.qlRateHelperPillarDate(U19,Trigger),"")</f>
        <v>43041</v>
      </c>
      <c r="AA19" s="73">
        <v>-4.2191731409546582E-3</v>
      </c>
      <c r="AC19" s="169">
        <v>9</v>
      </c>
      <c r="AD19" s="170">
        <f>_xll.qlCalendarEndOfMonth(Calendar,_xll.qlCalendarAdvance(Calendar,AD18,"1m","mf",TRUE),Trigger)</f>
        <v>42674</v>
      </c>
      <c r="AE19" s="169" t="str">
        <f t="shared" si="7"/>
        <v>EURJump9_SYNTHON_Quote</v>
      </c>
      <c r="AF19" s="230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3">
        <f t="shared" si="8"/>
        <v>0</v>
      </c>
      <c r="AI19" s="236"/>
      <c r="AJ19" s="171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149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T20" s="4" t="str">
        <f t="shared" si="0"/>
        <v>OIS</v>
      </c>
      <c r="U20" s="4" t="str">
        <v>obj_00510</v>
      </c>
      <c r="V20" s="4" t="str">
        <f>IFERROR(_xll.qlRateHelperQuoteName(U20,Trigger),"")</f>
        <v>EUREON2Y_Quote</v>
      </c>
      <c r="W20" s="73">
        <f>IFERROR(_xll.qlRateHelperRate(U20,Trigger),"")</f>
        <v>-4.13E-3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42402</v>
      </c>
      <c r="Z20" s="5">
        <f>IFERROR(_xll.qlRateHelperPillarDate(U20,Trigger),"")</f>
        <v>43133</v>
      </c>
      <c r="AA20" s="73">
        <v>-4.1907122104061258E-3</v>
      </c>
      <c r="AC20" s="169">
        <v>10</v>
      </c>
      <c r="AD20" s="170">
        <f>_xll.qlCalendarEndOfMonth(Calendar,_xll.qlCalendarAdvance(Calendar,AD19,"1m","mf",TRUE),Trigger)</f>
        <v>42704</v>
      </c>
      <c r="AE20" s="169" t="str">
        <f t="shared" si="7"/>
        <v>EURJump10_SYNTHON_Quote</v>
      </c>
      <c r="AF20" s="230">
        <f>_xll.qlDayCounterYearFraction("actual/360",AD20,_xll.qlCalendarAdvance(Calendar,AD20,"1D",,,Trigger))</f>
        <v>2.7777777777777779E-3</v>
      </c>
      <c r="AG20" s="171">
        <f>IF(_xll.qlQuoteIsValid(AE20,Trigger),_xll.qlQuoteValue(AE20,Trigger),1)</f>
        <v>1</v>
      </c>
      <c r="AH20" s="233">
        <f t="shared" si="8"/>
        <v>0</v>
      </c>
      <c r="AI20" s="236"/>
      <c r="AJ20" s="171" t="str">
        <f t="shared" si="9"/>
        <v>EURJump10_SYNTHON_Quote</v>
      </c>
    </row>
    <row r="21" spans="1:36" ht="11.25" customHeight="1" x14ac:dyDescent="0.2">
      <c r="A21" s="56" t="s">
        <v>131</v>
      </c>
      <c r="B21" s="57" t="str">
        <f>_xll.qlIMMNextCode(Evaluationdate-1,TRUE,Trigger)</f>
        <v>H6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EUROISH6_Quote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150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" t="str">
        <f t="shared" si="0"/>
        <v>OIS</v>
      </c>
      <c r="U21" s="4" t="str">
        <v>obj_00522</v>
      </c>
      <c r="V21" s="4" t="str">
        <f>IFERROR(_xll.qlRateHelperQuoteName(U21,Trigger),"")</f>
        <v>EUREON3Y_Quote</v>
      </c>
      <c r="W21" s="73">
        <f>IFERROR(_xll.qlRateHelperRate(U21,Trigger),"")</f>
        <v>-3.7299999999999998E-3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42402</v>
      </c>
      <c r="Z21" s="5">
        <f>IFERROR(_xll.qlRateHelperPillarDate(U21,Trigger),"")</f>
        <v>43500</v>
      </c>
      <c r="AA21" s="73">
        <v>-3.7883863872444704E-3</v>
      </c>
      <c r="AC21" s="169">
        <v>11</v>
      </c>
      <c r="AD21" s="170">
        <f>_xll.qlCalendarEndOfMonth(Calendar,_xll.qlCalendarAdvance(Calendar,AD20,"1m","mf",TRUE),Trigger)</f>
        <v>42734</v>
      </c>
      <c r="AE21" s="169" t="str">
        <f t="shared" si="7"/>
        <v>EURJump11_SYNTHON_Quote</v>
      </c>
      <c r="AF21" s="230">
        <f>_xll.qlDayCounterYearFraction("actual/360",AD21,_xll.qlCalendarAdvance(Calendar,AD21,"1D",,,Trigger))</f>
        <v>8.3333333333333332E-3</v>
      </c>
      <c r="AG21" s="171">
        <f>IF(_xll.qlQuoteIsValid(AE21,Trigger),_xll.qlQuoteValue(AE21,Trigger),1)</f>
        <v>0.99999329999999997</v>
      </c>
      <c r="AH21" s="233">
        <f t="shared" si="8"/>
        <v>8.0400269341516617E-4</v>
      </c>
      <c r="AI21" s="236"/>
      <c r="AJ21" s="171" t="str">
        <f t="shared" si="9"/>
        <v>EURJump11_SYNTHON_Quote</v>
      </c>
    </row>
    <row r="22" spans="1:36" ht="11.25" customHeight="1" x14ac:dyDescent="0.2">
      <c r="A22" s="62" t="s">
        <v>131</v>
      </c>
      <c r="B22" s="63" t="str">
        <f>_xll.qlIMMNextCode(B21,TRUE,Trigger)</f>
        <v>M6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EUROISM6_Quote</v>
      </c>
      <c r="G22" s="66">
        <v>0</v>
      </c>
      <c r="H22" s="67"/>
      <c r="J22" s="10" t="str">
        <f t="shared" ref="J22:J57" si="13">A28</f>
        <v>OIS</v>
      </c>
      <c r="K22" s="95" t="str">
        <f t="shared" ref="K22:K57" si="14">IF(ISBLANK(H28),"--",H28)</f>
        <v>obj_00513#0004</v>
      </c>
      <c r="L22" s="149" t="str">
        <f>IFERROR(_xll.qlRateHelperQuoteName(K22,Trigger),"--")</f>
        <v>EUREONSW_Quote</v>
      </c>
      <c r="M22" s="99">
        <f>IFERROR(_xll.qlRateHelperQuoteValue($K22,Trigger),"--")</f>
        <v>-2.3900000000000002E-3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42402</v>
      </c>
      <c r="R22" s="100">
        <f>IFERROR(_xll.qlRateHelperPillarDate(K22,Trigger),"--")</f>
        <v>42409</v>
      </c>
      <c r="T22" s="4" t="str">
        <f t="shared" si="0"/>
        <v>OIS</v>
      </c>
      <c r="U22" s="4" t="str">
        <v>obj_00512</v>
      </c>
      <c r="V22" s="4" t="str">
        <f>IFERROR(_xll.qlRateHelperQuoteName(U22,Trigger),"")</f>
        <v>EUREON4Y_Quote</v>
      </c>
      <c r="W22" s="73">
        <f>IFERROR(_xll.qlRateHelperRate(U22,Trigger),"")</f>
        <v>-2.9200000000000003E-3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42402</v>
      </c>
      <c r="Z22" s="5">
        <f>IFERROR(_xll.qlRateHelperPillarDate(U22,Trigger),"")</f>
        <v>43864</v>
      </c>
      <c r="AA22" s="73">
        <v>-2.9701839826301664E-3</v>
      </c>
      <c r="AC22" s="169">
        <v>12</v>
      </c>
      <c r="AD22" s="170">
        <f>_xll.qlCalendarEndOfMonth(Calendar,_xll.qlCalendarAdvance(Calendar,AD21,"1m","mf",TRUE),Trigger)</f>
        <v>42766</v>
      </c>
      <c r="AE22" s="169" t="str">
        <f t="shared" si="7"/>
        <v>EURJump12_SYNTHON_Quote</v>
      </c>
      <c r="AF22" s="230">
        <f>_xll.qlDayCounterYearFraction("actual/360",AD22,_xll.qlCalendarAdvance(Calendar,AD22,"1D",,,Trigger))</f>
        <v>2.7777777777777779E-3</v>
      </c>
      <c r="AG22" s="171">
        <f>IF(_xll.qlQuoteIsValid(AE22,Trigger),_xll.qlQuoteValue(AE22,Trigger),1)</f>
        <v>1</v>
      </c>
      <c r="AH22" s="233">
        <f t="shared" si="8"/>
        <v>0</v>
      </c>
      <c r="AI22" s="236"/>
      <c r="AJ22" s="171" t="str">
        <f t="shared" si="9"/>
        <v>EURJump12_SYNTHON_Quote</v>
      </c>
    </row>
    <row r="23" spans="1:36" ht="11.25" customHeight="1" x14ac:dyDescent="0.2">
      <c r="A23" s="62" t="s">
        <v>131</v>
      </c>
      <c r="B23" s="63" t="str">
        <f>_xll.qlIMMNextCode(B22,TRUE,Trigger)</f>
        <v>U6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EUROISU6_Quote</v>
      </c>
      <c r="G23" s="66">
        <v>0</v>
      </c>
      <c r="H23" s="67"/>
      <c r="J23" s="10" t="str">
        <f t="shared" si="13"/>
        <v>OIS</v>
      </c>
      <c r="K23" s="95" t="str">
        <f t="shared" si="14"/>
        <v>obj_00525#0004</v>
      </c>
      <c r="L23" s="149" t="str">
        <f>IFERROR(_xll.qlRateHelperQuoteName(K23,Trigger),"--")</f>
        <v>EUREON2W_Quote</v>
      </c>
      <c r="M23" s="99">
        <f>IFERROR(_xll.qlRateHelperQuoteValue($K23,Trigger),"--")</f>
        <v>-2.3900000000000002E-3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42402</v>
      </c>
      <c r="R23" s="100">
        <f>IFERROR(_xll.qlRateHelperPillarDate(K23,Trigger),"--")</f>
        <v>42416</v>
      </c>
      <c r="T23" s="4" t="str">
        <f t="shared" si="0"/>
        <v>OIS</v>
      </c>
      <c r="U23" s="4" t="str">
        <v>obj_0051a</v>
      </c>
      <c r="V23" s="4" t="str">
        <f>IFERROR(_xll.qlRateHelperQuoteName(U23,Trigger),"")</f>
        <v>EUREON5Y_Quote</v>
      </c>
      <c r="W23" s="73">
        <f>IFERROR(_xll.qlRateHelperRate(U23,Trigger),"")</f>
        <v>-1.8699999999999999E-3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42402</v>
      </c>
      <c r="Z23" s="5">
        <f>IFERROR(_xll.qlRateHelperPillarDate(U23,Trigger),"")</f>
        <v>44229</v>
      </c>
      <c r="AA23" s="73">
        <v>-1.9070609096977847E-3</v>
      </c>
      <c r="AC23" s="172">
        <v>13</v>
      </c>
      <c r="AD23" s="173">
        <f>_xll.qlCalendarAdjust(Calendar,DATE(YEAR(AD11)+1,12,31),"preceding",Trigger)</f>
        <v>43098</v>
      </c>
      <c r="AE23" s="172" t="str">
        <f t="shared" si="7"/>
        <v>EURJump13_SYNTHON_Quote</v>
      </c>
      <c r="AF23" s="231">
        <f>_xll.qlDayCounterYearFraction("actual/360",AD23,_xll.qlCalendarAdvance(Calendar,AD23,"1D",,,Trigger))</f>
        <v>1.1111111111111112E-2</v>
      </c>
      <c r="AG23" s="174">
        <f>IF(_xll.qlQuoteIsValid(AE23,Trigger),_xll.qlQuoteValue(AE23,Trigger),1)</f>
        <v>1</v>
      </c>
      <c r="AH23" s="234">
        <f t="shared" si="8"/>
        <v>0</v>
      </c>
      <c r="AI23" s="237"/>
      <c r="AJ23" s="174" t="str">
        <f t="shared" si="9"/>
        <v>EURJump13_SYNTHON_Quote</v>
      </c>
    </row>
    <row r="24" spans="1:36" ht="11.25" customHeight="1" x14ac:dyDescent="0.2">
      <c r="A24" s="62" t="s">
        <v>131</v>
      </c>
      <c r="B24" s="63" t="str">
        <f>_xll.qlIMMNextCode(B23,TRUE,Trigger)</f>
        <v>Z6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EUROISZ6_Quote</v>
      </c>
      <c r="G24" s="66">
        <v>0</v>
      </c>
      <c r="H24" s="67"/>
      <c r="J24" s="10" t="str">
        <f t="shared" si="13"/>
        <v>OIS</v>
      </c>
      <c r="K24" s="95" t="str">
        <f t="shared" si="14"/>
        <v>obj_0051e#0004</v>
      </c>
      <c r="L24" s="149" t="str">
        <f>IFERROR(_xll.qlRateHelperQuoteName(K24,Trigger),"--")</f>
        <v>EUREON3W_Quote</v>
      </c>
      <c r="M24" s="99">
        <f>IFERROR(_xll.qlRateHelperQuoteValue($K24,Trigger),"--")</f>
        <v>-2.3900000000000002E-3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42402</v>
      </c>
      <c r="R24" s="100">
        <f>IFERROR(_xll.qlRateHelperPillarDate(K24,Trigger),"--")</f>
        <v>42423</v>
      </c>
      <c r="T24" s="4" t="str">
        <f t="shared" si="0"/>
        <v>OIS</v>
      </c>
      <c r="U24" s="4" t="str">
        <v>obj_0050d</v>
      </c>
      <c r="V24" s="4" t="str">
        <f>IFERROR(_xll.qlRateHelperQuoteName(U24,Trigger),"")</f>
        <v>EUREON6Y_Quote</v>
      </c>
      <c r="W24" s="73">
        <f>IFERROR(_xll.qlRateHelperRate(U24,Trigger),"")</f>
        <v>-6.2E-4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42402</v>
      </c>
      <c r="Z24" s="5">
        <f>IFERROR(_xll.qlRateHelperPillarDate(U24,Trigger),"")</f>
        <v>44594</v>
      </c>
      <c r="AA24" s="73">
        <v>-6.3733591045397691E-4</v>
      </c>
      <c r="AI24" s="238"/>
    </row>
    <row r="25" spans="1:36" ht="11.25" customHeight="1" x14ac:dyDescent="0.2">
      <c r="A25" s="1" t="s">
        <v>131</v>
      </c>
      <c r="B25" s="8" t="str">
        <f>_xll.qlIMMNextCode(B24,TRUE,Trigger)</f>
        <v>H7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EUROISH7_Quote</v>
      </c>
      <c r="G25" s="2">
        <v>0</v>
      </c>
      <c r="H25" s="3"/>
      <c r="J25" s="10" t="str">
        <f t="shared" si="13"/>
        <v>OIS</v>
      </c>
      <c r="K25" s="95" t="str">
        <f t="shared" si="14"/>
        <v>obj_00520#0004</v>
      </c>
      <c r="L25" s="149" t="str">
        <f>IFERROR(_xll.qlRateHelperQuoteName(K25,Trigger),"--")</f>
        <v>EUREON1M_Quote</v>
      </c>
      <c r="M25" s="99">
        <f>IFERROR(_xll.qlRateHelperQuoteValue($K25,Trigger),"--")</f>
        <v>-2.3799999999999997E-3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42402</v>
      </c>
      <c r="R25" s="100">
        <f>IFERROR(_xll.qlRateHelperPillarDate(K25,Trigger),"--")</f>
        <v>42431</v>
      </c>
      <c r="T25" s="4" t="str">
        <f t="shared" si="0"/>
        <v>OIS</v>
      </c>
      <c r="U25" s="4" t="str">
        <v>obj_0050f</v>
      </c>
      <c r="V25" s="4" t="str">
        <f>IFERROR(_xll.qlRateHelperQuoteName(U25,Trigger),"")</f>
        <v>EUREON7Y_Quote</v>
      </c>
      <c r="W25" s="73">
        <f>IFERROR(_xll.qlRateHelperRate(U25,Trigger),"")</f>
        <v>6.9000000000000008E-4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42402</v>
      </c>
      <c r="Z25" s="5">
        <f>IFERROR(_xll.qlRateHelperPillarDate(U25,Trigger),"")</f>
        <v>44959</v>
      </c>
      <c r="AA25" s="73">
        <v>6.995922063026738E-4</v>
      </c>
    </row>
    <row r="26" spans="1:36" ht="11.25" customHeight="1" x14ac:dyDescent="0.2">
      <c r="E26" s="53" t="s">
        <v>126</v>
      </c>
      <c r="J26" s="10" t="str">
        <f t="shared" si="13"/>
        <v>OIS</v>
      </c>
      <c r="K26" s="95" t="str">
        <f t="shared" si="14"/>
        <v>obj_0051c#0004</v>
      </c>
      <c r="L26" s="149" t="str">
        <f>IFERROR(_xll.qlRateHelperQuoteName(K26,Trigger),"--")</f>
        <v>EUREON2M_Quote</v>
      </c>
      <c r="M26" s="99">
        <f>IFERROR(_xll.qlRateHelperQuoteValue($K26,Trigger),"--")</f>
        <v>-2.7300000000000002E-3</v>
      </c>
      <c r="N26" s="98" t="b">
        <v>1</v>
      </c>
      <c r="O26" s="95">
        <v>50</v>
      </c>
      <c r="P26" s="95">
        <v>1</v>
      </c>
      <c r="Q26" s="100">
        <f>IFERROR(_xll.qlRateHelperEarliestDate(K26,Trigger),"--")</f>
        <v>42402</v>
      </c>
      <c r="R26" s="100">
        <f>IFERROR(_xll.qlRateHelperPillarDate(K26,Trigger),"--")</f>
        <v>42464</v>
      </c>
      <c r="T26" s="4" t="str">
        <f t="shared" si="0"/>
        <v>OIS</v>
      </c>
      <c r="U26" s="4" t="str">
        <v>obj_00511</v>
      </c>
      <c r="V26" s="4" t="str">
        <f>IFERROR(_xll.qlRateHelperQuoteName(U26,Trigger),"")</f>
        <v>EUREON8Y_Quote</v>
      </c>
      <c r="W26" s="73">
        <f>IFERROR(_xll.qlRateHelperRate(U26,Trigger),"")</f>
        <v>1.99E-3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42402</v>
      </c>
      <c r="Z26" s="5">
        <f>IFERROR(_xll.qlRateHelperPillarDate(U26,Trigger),"")</f>
        <v>45324</v>
      </c>
      <c r="AA26" s="73">
        <v>2.0341172653797071E-3</v>
      </c>
    </row>
    <row r="27" spans="1:36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5" t="str">
        <f t="shared" si="14"/>
        <v>--</v>
      </c>
      <c r="L27" s="149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T27" s="4" t="str">
        <f t="shared" si="0"/>
        <v>OIS</v>
      </c>
      <c r="U27" s="4" t="str">
        <v>obj_00521</v>
      </c>
      <c r="V27" s="4" t="str">
        <f>IFERROR(_xll.qlRateHelperQuoteName(U27,Trigger),"")</f>
        <v>EUREON9Y_Quote</v>
      </c>
      <c r="W27" s="73">
        <f>IFERROR(_xll.qlRateHelperRate(U27,Trigger),"")</f>
        <v>3.2299999999999994E-3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42402</v>
      </c>
      <c r="Z27" s="5">
        <f>IFERROR(_xll.qlRateHelperPillarDate(U27,Trigger),"")</f>
        <v>45691</v>
      </c>
      <c r="AA27" s="73">
        <v>3.3156381716844931E-3</v>
      </c>
    </row>
    <row r="28" spans="1:36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6"/>
      <c r="H28" s="61" t="str">
        <f>_xll.qlOISRateHelper(,C28,B28,F28,$E28,,Permanent,Trigger,ObjectOverwrite)</f>
        <v>obj_00513#0004</v>
      </c>
      <c r="J28" s="10" t="str">
        <f t="shared" si="13"/>
        <v>OIS</v>
      </c>
      <c r="K28" s="95" t="str">
        <f t="shared" si="14"/>
        <v>--</v>
      </c>
      <c r="L28" s="149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T28" s="4" t="str">
        <f t="shared" si="0"/>
        <v>OIS</v>
      </c>
      <c r="U28" s="4" t="str">
        <v>obj_0051f</v>
      </c>
      <c r="V28" s="4" t="str">
        <f>IFERROR(_xll.qlRateHelperQuoteName(U28,Trigger),"")</f>
        <v>EUREON10Y_Quote</v>
      </c>
      <c r="W28" s="73">
        <f>IFERROR(_xll.qlRateHelperRate(U28,Trigger),"")</f>
        <v>4.3699999999999998E-3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42402</v>
      </c>
      <c r="Z28" s="5">
        <f>IFERROR(_xll.qlRateHelperPillarDate(U28,Trigger),"")</f>
        <v>46055</v>
      </c>
      <c r="AA28" s="73">
        <v>4.5023977613522087E-3</v>
      </c>
    </row>
    <row r="29" spans="1:36" ht="11.25" customHeight="1" x14ac:dyDescent="0.2">
      <c r="A29" s="62" t="s">
        <v>70</v>
      </c>
      <c r="B29" s="63" t="s">
        <v>39</v>
      </c>
      <c r="C29" s="64">
        <f t="shared" ref="C29:C42" si="16">IF(B29="O/N",0,IF(B29="T/N",1,2))</f>
        <v>2</v>
      </c>
      <c r="D29" s="126"/>
      <c r="E29" s="65" t="str">
        <f t="shared" ref="E29:E63" si="17">$E$1</f>
        <v>Eonia</v>
      </c>
      <c r="F29" s="66" t="str">
        <f t="shared" si="15"/>
        <v>EUREON2W_Quote</v>
      </c>
      <c r="G29" s="126"/>
      <c r="H29" s="67" t="str">
        <f>_xll.qlOISRateHelper(,C29,B29,F29,$E29,,Permanent,Trigger,ObjectOverwrite)</f>
        <v>obj_00525#0004</v>
      </c>
      <c r="J29" s="10" t="str">
        <f t="shared" si="13"/>
        <v>OIS</v>
      </c>
      <c r="K29" s="95" t="str">
        <f t="shared" si="14"/>
        <v>--</v>
      </c>
      <c r="L29" s="149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T29" s="4" t="str">
        <f t="shared" si="0"/>
        <v>OIS</v>
      </c>
      <c r="U29" s="4" t="str">
        <v>obj_00523</v>
      </c>
      <c r="V29" s="4" t="str">
        <f>IFERROR(_xll.qlRateHelperQuoteName(U29,Trigger),"")</f>
        <v>EUREON11Y_Quote</v>
      </c>
      <c r="W29" s="73">
        <f>IFERROR(_xll.qlRateHelperRate(U29,Trigger),"")</f>
        <v>5.3900000000000007E-3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42402</v>
      </c>
      <c r="Z29" s="5">
        <f>IFERROR(_xll.qlRateHelperPillarDate(U29,Trigger),"")</f>
        <v>46420</v>
      </c>
      <c r="AA29" s="73">
        <v>5.5719028029922743E-3</v>
      </c>
    </row>
    <row r="30" spans="1:36" ht="11.25" customHeight="1" x14ac:dyDescent="0.2">
      <c r="A30" s="62" t="s">
        <v>70</v>
      </c>
      <c r="B30" s="63" t="s">
        <v>40</v>
      </c>
      <c r="C30" s="64">
        <f t="shared" si="16"/>
        <v>2</v>
      </c>
      <c r="D30" s="126"/>
      <c r="E30" s="65" t="str">
        <f t="shared" si="17"/>
        <v>Eonia</v>
      </c>
      <c r="F30" s="66" t="str">
        <f t="shared" si="15"/>
        <v>EUREON3W_Quote</v>
      </c>
      <c r="G30" s="126"/>
      <c r="H30" s="67" t="str">
        <f>_xll.qlOISRateHelper(,C30,B30,F30,$E30,,Permanent,Trigger,ObjectOverwrite)</f>
        <v>obj_0051e#0004</v>
      </c>
      <c r="J30" s="10" t="str">
        <f t="shared" si="13"/>
        <v>OIS</v>
      </c>
      <c r="K30" s="95" t="str">
        <f t="shared" si="14"/>
        <v>--</v>
      </c>
      <c r="L30" s="149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T30" s="4" t="str">
        <f t="shared" si="0"/>
        <v>OIS</v>
      </c>
      <c r="U30" s="4" t="str">
        <v>obj_00526</v>
      </c>
      <c r="V30" s="4" t="str">
        <f>IFERROR(_xll.qlRateHelperQuoteName(U30,Trigger),"")</f>
        <v>EUREON12Y_Quote</v>
      </c>
      <c r="W30" s="73">
        <f>IFERROR(_xll.qlRateHelperRate(U30,Trigger),"")</f>
        <v>6.3099999999999996E-3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42402</v>
      </c>
      <c r="Z30" s="5">
        <f>IFERROR(_xll.qlRateHelperPillarDate(U30,Trigger),"")</f>
        <v>46785</v>
      </c>
      <c r="AA30" s="73">
        <v>6.5435908424419419E-3</v>
      </c>
    </row>
    <row r="31" spans="1:36" ht="11.25" customHeight="1" x14ac:dyDescent="0.2">
      <c r="A31" s="62" t="s">
        <v>70</v>
      </c>
      <c r="B31" s="63" t="s">
        <v>2</v>
      </c>
      <c r="C31" s="64">
        <f t="shared" si="16"/>
        <v>2</v>
      </c>
      <c r="D31" s="126"/>
      <c r="E31" s="65" t="str">
        <f t="shared" si="17"/>
        <v>Eonia</v>
      </c>
      <c r="F31" s="66" t="str">
        <f t="shared" si="15"/>
        <v>EUREON1M_Quote</v>
      </c>
      <c r="G31" s="126"/>
      <c r="H31" s="67" t="str">
        <f>_xll.qlOISRateHelper(,C31,B31,F31,$E31,,Permanent,Trigger,ObjectOverwrite)</f>
        <v>obj_00520#0004</v>
      </c>
      <c r="J31" s="10" t="str">
        <f t="shared" si="13"/>
        <v>OIS</v>
      </c>
      <c r="K31" s="95" t="str">
        <f t="shared" si="14"/>
        <v>--</v>
      </c>
      <c r="L31" s="149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T31" s="4" t="str">
        <f t="shared" si="0"/>
        <v>OIS</v>
      </c>
      <c r="U31" s="4" t="str">
        <v>obj_00517</v>
      </c>
      <c r="V31" s="4" t="str">
        <f>IFERROR(_xll.qlRateHelperQuoteName(U31,Trigger),"")</f>
        <v>EUREON15Y_Quote</v>
      </c>
      <c r="W31" s="73">
        <f>IFERROR(_xll.qlRateHelperRate(U31,Trigger),"")</f>
        <v>8.4099999999999991E-3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42402</v>
      </c>
      <c r="Z31" s="5">
        <f>IFERROR(_xll.qlRateHelperPillarDate(U31,Trigger),"")</f>
        <v>47882</v>
      </c>
      <c r="AA31" s="73">
        <v>8.7873669850887359E-3</v>
      </c>
    </row>
    <row r="32" spans="1:36" ht="11.25" customHeight="1" x14ac:dyDescent="0.2">
      <c r="A32" s="62" t="s">
        <v>70</v>
      </c>
      <c r="B32" s="63" t="s">
        <v>41</v>
      </c>
      <c r="C32" s="64">
        <f t="shared" si="16"/>
        <v>2</v>
      </c>
      <c r="D32" s="126"/>
      <c r="E32" s="65" t="str">
        <f t="shared" si="17"/>
        <v>Eonia</v>
      </c>
      <c r="F32" s="66" t="str">
        <f t="shared" si="15"/>
        <v>EUREON2M_Quote</v>
      </c>
      <c r="G32" s="126"/>
      <c r="H32" s="67" t="str">
        <f>_xll.qlOISRateHelper(,C32,B32,F32,$E32,,Permanent,Trigger,ObjectOverwrite)</f>
        <v>obj_0051c#0004</v>
      </c>
      <c r="J32" s="10" t="str">
        <f t="shared" si="13"/>
        <v>OIS</v>
      </c>
      <c r="K32" s="95" t="str">
        <f t="shared" si="14"/>
        <v>--</v>
      </c>
      <c r="L32" s="149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T32" s="4" t="str">
        <f t="shared" si="0"/>
        <v>OIS</v>
      </c>
      <c r="U32" s="4" t="str">
        <v>obj_00515</v>
      </c>
      <c r="V32" s="4" t="str">
        <f>IFERROR(_xll.qlRateHelperQuoteName(U32,Trigger),"")</f>
        <v>EUREON20Y_Quote</v>
      </c>
      <c r="W32" s="73">
        <f>IFERROR(_xll.qlRateHelperRate(U32,Trigger),"")</f>
        <v>1.0280000000000001E-2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42402</v>
      </c>
      <c r="Z32" s="5">
        <f>IFERROR(_xll.qlRateHelperPillarDate(U32,Trigger),"")</f>
        <v>49709</v>
      </c>
      <c r="AA32" s="73">
        <v>1.0806097923293552E-2</v>
      </c>
    </row>
    <row r="33" spans="1:27" ht="11.25" customHeight="1" x14ac:dyDescent="0.2">
      <c r="A33" s="62" t="s">
        <v>70</v>
      </c>
      <c r="B33" s="63" t="s">
        <v>0</v>
      </c>
      <c r="C33" s="64">
        <f t="shared" si="16"/>
        <v>2</v>
      </c>
      <c r="D33" s="126"/>
      <c r="E33" s="65" t="str">
        <f t="shared" si="17"/>
        <v>Eonia</v>
      </c>
      <c r="F33" s="66" t="str">
        <f t="shared" si="15"/>
        <v>EUREON3M_Quote</v>
      </c>
      <c r="G33" s="126"/>
      <c r="H33" s="67"/>
      <c r="J33" s="10" t="str">
        <f t="shared" si="13"/>
        <v>OIS</v>
      </c>
      <c r="K33" s="95" t="str">
        <f t="shared" si="14"/>
        <v>--</v>
      </c>
      <c r="L33" s="149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T33" s="4" t="str">
        <f t="shared" si="0"/>
        <v>OIS</v>
      </c>
      <c r="U33" s="4" t="str">
        <v>obj_0050e</v>
      </c>
      <c r="V33" s="4" t="str">
        <f>IFERROR(_xll.qlRateHelperQuoteName(U33,Trigger),"")</f>
        <v>EUREON25Y_Quote</v>
      </c>
      <c r="W33" s="73">
        <f>IFERROR(_xll.qlRateHelperRate(U33,Trigger),"")</f>
        <v>1.0920000000000001E-2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42402</v>
      </c>
      <c r="Z33" s="5">
        <f>IFERROR(_xll.qlRateHelperPillarDate(U33,Trigger),"")</f>
        <v>51536</v>
      </c>
      <c r="AA33" s="73">
        <v>1.1463841997594947E-2</v>
      </c>
    </row>
    <row r="34" spans="1:27" ht="11.25" customHeight="1" x14ac:dyDescent="0.2">
      <c r="A34" s="62" t="s">
        <v>70</v>
      </c>
      <c r="B34" s="63" t="s">
        <v>42</v>
      </c>
      <c r="C34" s="64">
        <f t="shared" si="16"/>
        <v>2</v>
      </c>
      <c r="D34" s="126"/>
      <c r="E34" s="65" t="str">
        <f t="shared" si="17"/>
        <v>Eonia</v>
      </c>
      <c r="F34" s="66" t="str">
        <f t="shared" si="15"/>
        <v>EUREON4M_Quote</v>
      </c>
      <c r="G34" s="126"/>
      <c r="H34" s="67"/>
      <c r="J34" s="10" t="str">
        <f t="shared" si="13"/>
        <v>OIS</v>
      </c>
      <c r="K34" s="95" t="str">
        <f t="shared" si="14"/>
        <v>--</v>
      </c>
      <c r="L34" s="149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T34" s="4" t="str">
        <f t="shared" si="0"/>
        <v>OIS</v>
      </c>
      <c r="U34" s="4" t="str">
        <v>obj_00519</v>
      </c>
      <c r="V34" s="4" t="str">
        <f>IFERROR(_xll.qlRateHelperQuoteName(U34,Trigger),"")</f>
        <v>EUREON30Y_Quote</v>
      </c>
      <c r="W34" s="73">
        <f>IFERROR(_xll.qlRateHelperRate(U34,Trigger),"")</f>
        <v>1.1160000000000002E-2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42402</v>
      </c>
      <c r="Z34" s="5">
        <f>IFERROR(_xll.qlRateHelperPillarDate(U34,Trigger),"")</f>
        <v>53360</v>
      </c>
      <c r="AA34" s="73">
        <v>1.1677952384224727E-2</v>
      </c>
    </row>
    <row r="35" spans="1:27" ht="11.25" customHeight="1" x14ac:dyDescent="0.2">
      <c r="A35" s="62" t="s">
        <v>70</v>
      </c>
      <c r="B35" s="63" t="s">
        <v>43</v>
      </c>
      <c r="C35" s="64">
        <f t="shared" si="16"/>
        <v>2</v>
      </c>
      <c r="D35" s="126"/>
      <c r="E35" s="65" t="str">
        <f t="shared" si="17"/>
        <v>Eonia</v>
      </c>
      <c r="F35" s="66" t="str">
        <f t="shared" si="15"/>
        <v>EUREON5M_Quote</v>
      </c>
      <c r="G35" s="126"/>
      <c r="H35" s="67"/>
      <c r="J35" s="10" t="str">
        <f t="shared" si="13"/>
        <v>OIS</v>
      </c>
      <c r="K35" s="95" t="str">
        <f t="shared" si="14"/>
        <v>--</v>
      </c>
      <c r="L35" s="149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T35" s="4" t="str">
        <f t="shared" si="0"/>
        <v>OIS</v>
      </c>
      <c r="U35" s="4" t="str">
        <v>obj_0051b</v>
      </c>
      <c r="V35" s="4" t="str">
        <f>IFERROR(_xll.qlRateHelperQuoteName(U35,Trigger),"")</f>
        <v>EUREON40Y_Quote</v>
      </c>
      <c r="W35" s="73">
        <f>IFERROR(_xll.qlRateHelperRate(U35,Trigger),"")</f>
        <v>1.1379999999999999E-2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42402</v>
      </c>
      <c r="Z35" s="5">
        <f>IFERROR(_xll.qlRateHelperPillarDate(U35,Trigger),"")</f>
        <v>57012</v>
      </c>
      <c r="AA35" s="73">
        <v>1.1841341844938142E-2</v>
      </c>
    </row>
    <row r="36" spans="1:27" ht="11.25" customHeight="1" x14ac:dyDescent="0.2">
      <c r="A36" s="62" t="s">
        <v>70</v>
      </c>
      <c r="B36" s="63" t="s">
        <v>3</v>
      </c>
      <c r="C36" s="64">
        <f t="shared" si="16"/>
        <v>2</v>
      </c>
      <c r="D36" s="126"/>
      <c r="E36" s="65" t="str">
        <f t="shared" si="17"/>
        <v>Eonia</v>
      </c>
      <c r="F36" s="66" t="str">
        <f t="shared" si="15"/>
        <v>EUREON6M_Quote</v>
      </c>
      <c r="G36" s="126"/>
      <c r="H36" s="67"/>
      <c r="J36" s="10" t="str">
        <f t="shared" si="13"/>
        <v>OIS</v>
      </c>
      <c r="K36" s="95" t="str">
        <f t="shared" si="14"/>
        <v>--</v>
      </c>
      <c r="L36" s="149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T36" s="4" t="str">
        <f t="shared" si="0"/>
        <v>OIS</v>
      </c>
      <c r="U36" s="4" t="str">
        <v>obj_0051d</v>
      </c>
      <c r="V36" s="4" t="str">
        <f>IFERROR(_xll.qlRateHelperQuoteName(U36,Trigger),"")</f>
        <v>EUREON50Y_Quote</v>
      </c>
      <c r="W36" s="73">
        <f>IFERROR(_xll.qlRateHelperRate(U36,Trigger),"")</f>
        <v>1.1089999999999999E-2</v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42402</v>
      </c>
      <c r="Z36" s="5">
        <f>IFERROR(_xll.qlRateHelperPillarDate(U36,Trigger),"")</f>
        <v>60665</v>
      </c>
      <c r="AA36" s="73">
        <v>1.138517655103901E-2</v>
      </c>
    </row>
    <row r="37" spans="1:27" ht="11.25" customHeight="1" x14ac:dyDescent="0.2">
      <c r="A37" s="62" t="s">
        <v>70</v>
      </c>
      <c r="B37" s="63" t="s">
        <v>44</v>
      </c>
      <c r="C37" s="64">
        <f t="shared" si="16"/>
        <v>2</v>
      </c>
      <c r="D37" s="126"/>
      <c r="E37" s="65" t="str">
        <f t="shared" si="17"/>
        <v>Eonia</v>
      </c>
      <c r="F37" s="66" t="str">
        <f t="shared" si="15"/>
        <v>EUREON7M_Quote</v>
      </c>
      <c r="G37" s="126"/>
      <c r="H37" s="67"/>
      <c r="J37" s="10" t="str">
        <f t="shared" si="13"/>
        <v>OIS</v>
      </c>
      <c r="K37" s="95" t="str">
        <f t="shared" si="14"/>
        <v>obj_00514#0004</v>
      </c>
      <c r="L37" s="149" t="str">
        <f>IFERROR(_xll.qlRateHelperQuoteName(K37,Trigger),"--")</f>
        <v>EUREON15M_Quote</v>
      </c>
      <c r="M37" s="99">
        <f>IFERROR(_xll.qlRateHelperQuoteValue($K37,Trigger),"--")</f>
        <v>-4.0800000000000003E-3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42402</v>
      </c>
      <c r="R37" s="100">
        <f>IFERROR(_xll.qlRateHelperPillarDate(K37,Trigger),"--")</f>
        <v>42857</v>
      </c>
      <c r="T37" s="4" t="str">
        <f t="shared" ref="T37:T57" si="18">IFERROR(INDEX($J$3:$J$57,MATCH(V37,$L$3:$L$57,0),1),"")</f>
        <v>OIS</v>
      </c>
      <c r="U37" s="4" t="str">
        <v>obj_00516</v>
      </c>
      <c r="V37" s="4" t="str">
        <f>IFERROR(_xll.qlRateHelperQuoteName(U37,Trigger),"")</f>
        <v>EUREON60Y_Quote</v>
      </c>
      <c r="W37" s="73">
        <f>IFERROR(_xll.qlRateHelperRate(U37,Trigger),"")</f>
        <v>1.1049999999999999E-2</v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42402</v>
      </c>
      <c r="Z37" s="5">
        <f>IFERROR(_xll.qlRateHelperPillarDate(U37,Trigger),"")</f>
        <v>64318</v>
      </c>
      <c r="AA37" s="73">
        <v>1.1298031127910913E-2</v>
      </c>
    </row>
    <row r="38" spans="1:27" ht="11.25" customHeight="1" x14ac:dyDescent="0.2">
      <c r="A38" s="62" t="s">
        <v>70</v>
      </c>
      <c r="B38" s="63" t="s">
        <v>45</v>
      </c>
      <c r="C38" s="64">
        <f t="shared" si="16"/>
        <v>2</v>
      </c>
      <c r="D38" s="126"/>
      <c r="E38" s="65" t="str">
        <f t="shared" si="17"/>
        <v>Eonia</v>
      </c>
      <c r="F38" s="66" t="str">
        <f t="shared" si="15"/>
        <v>EUREON8M_Quote</v>
      </c>
      <c r="G38" s="126"/>
      <c r="H38" s="67"/>
      <c r="J38" s="10" t="str">
        <f t="shared" si="13"/>
        <v>OIS</v>
      </c>
      <c r="K38" s="95" t="str">
        <f t="shared" si="14"/>
        <v>obj_00524#0004</v>
      </c>
      <c r="L38" s="149" t="str">
        <f>IFERROR(_xll.qlRateHelperQuoteName(K38,Trigger),"--")</f>
        <v>EUREON18M_Quote</v>
      </c>
      <c r="M38" s="99">
        <f>IFERROR(_xll.qlRateHelperQuoteValue($K38,Trigger),"--")</f>
        <v>-4.15E-3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42402</v>
      </c>
      <c r="R38" s="100">
        <f>IFERROR(_xll.qlRateHelperPillarDate(K38,Trigger),"--")</f>
        <v>42949</v>
      </c>
      <c r="T38" s="4" t="str">
        <f t="shared" si="18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73" t="e">
        <v>#N/A</v>
      </c>
    </row>
    <row r="39" spans="1:27" ht="11.25" customHeight="1" x14ac:dyDescent="0.2">
      <c r="A39" s="62" t="s">
        <v>70</v>
      </c>
      <c r="B39" s="63" t="s">
        <v>46</v>
      </c>
      <c r="C39" s="64">
        <f t="shared" si="16"/>
        <v>2</v>
      </c>
      <c r="D39" s="126"/>
      <c r="E39" s="65" t="str">
        <f t="shared" si="17"/>
        <v>Eonia</v>
      </c>
      <c r="F39" s="66" t="str">
        <f t="shared" si="15"/>
        <v>EUREON9M_Quote</v>
      </c>
      <c r="G39" s="126"/>
      <c r="H39" s="67"/>
      <c r="J39" s="10" t="str">
        <f t="shared" si="13"/>
        <v>OIS</v>
      </c>
      <c r="K39" s="95" t="str">
        <f t="shared" si="14"/>
        <v>obj_00518#0004</v>
      </c>
      <c r="L39" s="149" t="str">
        <f>IFERROR(_xll.qlRateHelperQuoteName(K39,Trigger),"--")</f>
        <v>EUREON21M_Quote</v>
      </c>
      <c r="M39" s="99">
        <f>IFERROR(_xll.qlRateHelperQuoteValue($K39,Trigger),"--")</f>
        <v>-4.1600000000000005E-3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42402</v>
      </c>
      <c r="R39" s="100">
        <f>IFERROR(_xll.qlRateHelperPillarDate(K39,Trigger),"--")</f>
        <v>43041</v>
      </c>
      <c r="T39" s="4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73" t="e">
        <v>#N/A</v>
      </c>
    </row>
    <row r="40" spans="1:27" ht="11.25" customHeight="1" x14ac:dyDescent="0.2">
      <c r="A40" s="62" t="s">
        <v>70</v>
      </c>
      <c r="B40" s="63" t="s">
        <v>47</v>
      </c>
      <c r="C40" s="64">
        <f t="shared" si="16"/>
        <v>2</v>
      </c>
      <c r="D40" s="126"/>
      <c r="E40" s="65" t="str">
        <f t="shared" si="17"/>
        <v>Eonia</v>
      </c>
      <c r="F40" s="66" t="str">
        <f t="shared" si="15"/>
        <v>EUREON10M_Quote</v>
      </c>
      <c r="G40" s="126"/>
      <c r="H40" s="67"/>
      <c r="J40" s="10" t="str">
        <f t="shared" si="13"/>
        <v>OIS</v>
      </c>
      <c r="K40" s="95" t="str">
        <f t="shared" si="14"/>
        <v>obj_00510#0004</v>
      </c>
      <c r="L40" s="149" t="str">
        <f>IFERROR(_xll.qlRateHelperQuoteName(K40,Trigger),"--")</f>
        <v>EUREON2Y_Quote</v>
      </c>
      <c r="M40" s="99">
        <f>IFERROR(_xll.qlRateHelperQuoteValue($K40,Trigger),"--")</f>
        <v>-4.13E-3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42402</v>
      </c>
      <c r="R40" s="100">
        <f>IFERROR(_xll.qlRateHelperPillarDate(K40,Trigger),"--")</f>
        <v>43133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</row>
    <row r="41" spans="1:27" ht="11.25" customHeight="1" x14ac:dyDescent="0.2">
      <c r="A41" s="62" t="s">
        <v>70</v>
      </c>
      <c r="B41" s="63" t="s">
        <v>48</v>
      </c>
      <c r="C41" s="64">
        <f t="shared" si="16"/>
        <v>2</v>
      </c>
      <c r="D41" s="126"/>
      <c r="E41" s="65" t="str">
        <f t="shared" si="17"/>
        <v>Eonia</v>
      </c>
      <c r="F41" s="66" t="str">
        <f t="shared" si="15"/>
        <v>EUREON11M_Quote</v>
      </c>
      <c r="G41" s="126"/>
      <c r="H41" s="67"/>
      <c r="J41" s="10" t="str">
        <f t="shared" si="13"/>
        <v>OIS</v>
      </c>
      <c r="K41" s="95" t="str">
        <f t="shared" si="14"/>
        <v>obj_00522#0004</v>
      </c>
      <c r="L41" s="149" t="str">
        <f>IFERROR(_xll.qlRateHelperQuoteName(K41,Trigger),"--")</f>
        <v>EUREON3Y_Quote</v>
      </c>
      <c r="M41" s="99">
        <f>IFERROR(_xll.qlRateHelperQuoteValue($K41,Trigger),"--")</f>
        <v>-3.7299999999999998E-3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42402</v>
      </c>
      <c r="R41" s="100">
        <f>IFERROR(_xll.qlRateHelperPillarDate(K41,Trigger),"--")</f>
        <v>43500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</row>
    <row r="42" spans="1:27" ht="11.25" customHeight="1" x14ac:dyDescent="0.2">
      <c r="A42" s="62" t="s">
        <v>70</v>
      </c>
      <c r="B42" s="63" t="s">
        <v>29</v>
      </c>
      <c r="C42" s="64">
        <f t="shared" si="16"/>
        <v>2</v>
      </c>
      <c r="D42" s="126"/>
      <c r="E42" s="65" t="str">
        <f t="shared" si="17"/>
        <v>Eonia</v>
      </c>
      <c r="F42" s="66" t="str">
        <f t="shared" si="15"/>
        <v>EUREON1Y_Quote</v>
      </c>
      <c r="G42" s="126"/>
      <c r="H42" s="67"/>
      <c r="J42" s="10" t="str">
        <f t="shared" si="13"/>
        <v>OIS</v>
      </c>
      <c r="K42" s="95" t="str">
        <f t="shared" si="14"/>
        <v>obj_00512#0004</v>
      </c>
      <c r="L42" s="149" t="str">
        <f>IFERROR(_xll.qlRateHelperQuoteName(K42,Trigger),"--")</f>
        <v>EUREON4Y_Quote</v>
      </c>
      <c r="M42" s="99">
        <f>IFERROR(_xll.qlRateHelperQuoteValue($K42,Trigger),"--")</f>
        <v>-2.9200000000000003E-3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42402</v>
      </c>
      <c r="R42" s="100">
        <f>IFERROR(_xll.qlRateHelperPillarDate(K42,Trigger),"--")</f>
        <v>43864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</row>
    <row r="43" spans="1:27" ht="11.25" customHeight="1" x14ac:dyDescent="0.2">
      <c r="A43" s="62" t="s">
        <v>70</v>
      </c>
      <c r="B43" s="63" t="s">
        <v>49</v>
      </c>
      <c r="C43" s="64">
        <f t="shared" ref="C43:C63" si="19">IF(B43="O/N",0,IF(B43="T/N",1,2))</f>
        <v>2</v>
      </c>
      <c r="D43" s="126"/>
      <c r="E43" s="65" t="str">
        <f t="shared" si="17"/>
        <v>Eonia</v>
      </c>
      <c r="F43" s="66" t="str">
        <f t="shared" si="15"/>
        <v>EUREON15M_Quote</v>
      </c>
      <c r="G43" s="126"/>
      <c r="H43" s="67" t="str">
        <f>_xll.qlOISRateHelper(,C43,B43,F43,$E43,,Permanent,Trigger,ObjectOverwrite)</f>
        <v>obj_00514#0004</v>
      </c>
      <c r="J43" s="10" t="str">
        <f t="shared" si="13"/>
        <v>OIS</v>
      </c>
      <c r="K43" s="95" t="str">
        <f t="shared" si="14"/>
        <v>obj_0051a#0004</v>
      </c>
      <c r="L43" s="149" t="str">
        <f>IFERROR(_xll.qlRateHelperQuoteName(K43,Trigger),"--")</f>
        <v>EUREON5Y_Quote</v>
      </c>
      <c r="M43" s="99">
        <f>IFERROR(_xll.qlRateHelperQuoteValue($K43,Trigger),"--")</f>
        <v>-1.8699999999999999E-3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42402</v>
      </c>
      <c r="R43" s="100">
        <f>IFERROR(_xll.qlRateHelperPillarDate(K43,Trigger),"--")</f>
        <v>44229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</row>
    <row r="44" spans="1:27" ht="11.25" customHeight="1" x14ac:dyDescent="0.2">
      <c r="A44" s="62" t="s">
        <v>70</v>
      </c>
      <c r="B44" s="63" t="s">
        <v>50</v>
      </c>
      <c r="C44" s="64">
        <f t="shared" si="19"/>
        <v>2</v>
      </c>
      <c r="D44" s="126"/>
      <c r="E44" s="65" t="str">
        <f t="shared" si="17"/>
        <v>Eonia</v>
      </c>
      <c r="F44" s="66" t="str">
        <f t="shared" si="15"/>
        <v>EUREON18M_Quote</v>
      </c>
      <c r="G44" s="126"/>
      <c r="H44" s="67" t="str">
        <f>_xll.qlOISRateHelper(,C44,B44,F44,$E44,,Permanent,Trigger,ObjectOverwrite)</f>
        <v>obj_00524#0004</v>
      </c>
      <c r="J44" s="10" t="str">
        <f t="shared" si="13"/>
        <v>OIS</v>
      </c>
      <c r="K44" s="95" t="str">
        <f t="shared" si="14"/>
        <v>obj_0050d#0004</v>
      </c>
      <c r="L44" s="149" t="str">
        <f>IFERROR(_xll.qlRateHelperQuoteName(K44,Trigger),"--")</f>
        <v>EUREON6Y_Quote</v>
      </c>
      <c r="M44" s="99">
        <f>IFERROR(_xll.qlRateHelperQuoteValue($K44,Trigger),"--")</f>
        <v>-6.2E-4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42402</v>
      </c>
      <c r="R44" s="100">
        <f>IFERROR(_xll.qlRateHelperPillarDate(K44,Trigger),"--")</f>
        <v>44594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</row>
    <row r="45" spans="1:27" ht="11.25" customHeight="1" x14ac:dyDescent="0.2">
      <c r="A45" s="62" t="s">
        <v>70</v>
      </c>
      <c r="B45" s="63" t="s">
        <v>51</v>
      </c>
      <c r="C45" s="64">
        <f t="shared" si="19"/>
        <v>2</v>
      </c>
      <c r="D45" s="126"/>
      <c r="E45" s="65" t="str">
        <f t="shared" si="17"/>
        <v>Eonia</v>
      </c>
      <c r="F45" s="66" t="str">
        <f t="shared" si="15"/>
        <v>EUREON21M_Quote</v>
      </c>
      <c r="G45" s="126"/>
      <c r="H45" s="67" t="str">
        <f>_xll.qlOISRateHelper(,C45,B45,F45,$E45,,Permanent,Trigger,ObjectOverwrite)</f>
        <v>obj_00518#0004</v>
      </c>
      <c r="J45" s="10" t="str">
        <f t="shared" si="13"/>
        <v>OIS</v>
      </c>
      <c r="K45" s="95" t="str">
        <f t="shared" si="14"/>
        <v>obj_0050f#0004</v>
      </c>
      <c r="L45" s="149" t="str">
        <f>IFERROR(_xll.qlRateHelperQuoteName(K45,Trigger),"--")</f>
        <v>EUREON7Y_Quote</v>
      </c>
      <c r="M45" s="99">
        <f>IFERROR(_xll.qlRateHelperQuoteValue($K45,Trigger),"--")</f>
        <v>6.9000000000000008E-4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42402</v>
      </c>
      <c r="R45" s="100">
        <f>IFERROR(_xll.qlRateHelperPillarDate(K45,Trigger),"--")</f>
        <v>44959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</row>
    <row r="46" spans="1:27" ht="11.25" customHeight="1" x14ac:dyDescent="0.2">
      <c r="A46" s="62" t="s">
        <v>70</v>
      </c>
      <c r="B46" s="63" t="s">
        <v>52</v>
      </c>
      <c r="C46" s="64">
        <f t="shared" si="19"/>
        <v>2</v>
      </c>
      <c r="D46" s="126"/>
      <c r="E46" s="65" t="str">
        <f t="shared" si="17"/>
        <v>Eonia</v>
      </c>
      <c r="F46" s="66" t="str">
        <f t="shared" si="15"/>
        <v>EUREON2Y_Quote</v>
      </c>
      <c r="G46" s="126"/>
      <c r="H46" s="67" t="str">
        <f>_xll.qlOISRateHelper(,C46,B46,F46,$E46,,Permanent,Trigger,ObjectOverwrite)</f>
        <v>obj_00510#0004</v>
      </c>
      <c r="J46" s="10" t="str">
        <f t="shared" si="13"/>
        <v>OIS</v>
      </c>
      <c r="K46" s="95" t="str">
        <f t="shared" si="14"/>
        <v>obj_00511#0004</v>
      </c>
      <c r="L46" s="149" t="str">
        <f>IFERROR(_xll.qlRateHelperQuoteName(K46,Trigger),"--")</f>
        <v>EUREON8Y_Quote</v>
      </c>
      <c r="M46" s="99">
        <f>IFERROR(_xll.qlRateHelperQuoteValue($K46,Trigger),"--")</f>
        <v>1.99E-3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42402</v>
      </c>
      <c r="R46" s="100">
        <f>IFERROR(_xll.qlRateHelperPillarDate(K46,Trigger),"--")</f>
        <v>45324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</row>
    <row r="47" spans="1:27" ht="11.25" customHeight="1" x14ac:dyDescent="0.2">
      <c r="A47" s="62" t="s">
        <v>70</v>
      </c>
      <c r="B47" s="63" t="s">
        <v>53</v>
      </c>
      <c r="C47" s="64">
        <f t="shared" si="19"/>
        <v>2</v>
      </c>
      <c r="D47" s="126"/>
      <c r="E47" s="65" t="str">
        <f t="shared" si="17"/>
        <v>Eonia</v>
      </c>
      <c r="F47" s="66" t="str">
        <f t="shared" si="15"/>
        <v>EUREON3Y_Quote</v>
      </c>
      <c r="G47" s="126"/>
      <c r="H47" s="67" t="str">
        <f>_xll.qlOISRateHelper(,C47,B47,F47,$E47,,Permanent,Trigger,ObjectOverwrite)</f>
        <v>obj_00522#0004</v>
      </c>
      <c r="J47" s="10" t="str">
        <f t="shared" si="13"/>
        <v>OIS</v>
      </c>
      <c r="K47" s="95" t="str">
        <f t="shared" si="14"/>
        <v>obj_00521#0004</v>
      </c>
      <c r="L47" s="149" t="str">
        <f>IFERROR(_xll.qlRateHelperQuoteName(K47,Trigger),"--")</f>
        <v>EUREON9Y_Quote</v>
      </c>
      <c r="M47" s="99">
        <f>IFERROR(_xll.qlRateHelperQuoteValue($K47,Trigger),"--")</f>
        <v>3.2299999999999994E-3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42402</v>
      </c>
      <c r="R47" s="100">
        <f>IFERROR(_xll.qlRateHelperPillarDate(K47,Trigger),"--")</f>
        <v>45691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</row>
    <row r="48" spans="1:27" ht="11.25" customHeight="1" x14ac:dyDescent="0.2">
      <c r="A48" s="62" t="s">
        <v>70</v>
      </c>
      <c r="B48" s="63" t="s">
        <v>54</v>
      </c>
      <c r="C48" s="64">
        <f t="shared" si="19"/>
        <v>2</v>
      </c>
      <c r="D48" s="126"/>
      <c r="E48" s="65" t="str">
        <f t="shared" si="17"/>
        <v>Eonia</v>
      </c>
      <c r="F48" s="66" t="str">
        <f t="shared" si="15"/>
        <v>EUREON4Y_Quote</v>
      </c>
      <c r="G48" s="126"/>
      <c r="H48" s="67" t="str">
        <f>_xll.qlOISRateHelper(,C48,B48,F48,$E48,,Permanent,Trigger,ObjectOverwrite)</f>
        <v>obj_00512#0004</v>
      </c>
      <c r="J48" s="10" t="str">
        <f t="shared" si="13"/>
        <v>OIS</v>
      </c>
      <c r="K48" s="95" t="str">
        <f t="shared" si="14"/>
        <v>obj_0051f#0004</v>
      </c>
      <c r="L48" s="149" t="str">
        <f>IFERROR(_xll.qlRateHelperQuoteName(K48,Trigger),"--")</f>
        <v>EUREON10Y_Quote</v>
      </c>
      <c r="M48" s="99">
        <f>IFERROR(_xll.qlRateHelperQuoteValue($K48,Trigger),"--")</f>
        <v>4.3699999999999998E-3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42402</v>
      </c>
      <c r="R48" s="100">
        <f>IFERROR(_xll.qlRateHelperPillarDate(K48,Trigger),"--")</f>
        <v>46055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</row>
    <row r="49" spans="1:27" ht="11.25" customHeight="1" x14ac:dyDescent="0.2">
      <c r="A49" s="62" t="s">
        <v>70</v>
      </c>
      <c r="B49" s="63" t="s">
        <v>55</v>
      </c>
      <c r="C49" s="64">
        <f t="shared" si="19"/>
        <v>2</v>
      </c>
      <c r="D49" s="126"/>
      <c r="E49" s="65" t="str">
        <f t="shared" si="17"/>
        <v>Eonia</v>
      </c>
      <c r="F49" s="66" t="str">
        <f t="shared" si="15"/>
        <v>EUREON5Y_Quote</v>
      </c>
      <c r="G49" s="126"/>
      <c r="H49" s="67" t="str">
        <f>_xll.qlOISRateHelper(,C49,B49,F49,$E49,,Permanent,Trigger,ObjectOverwrite)</f>
        <v>obj_0051a#0004</v>
      </c>
      <c r="J49" s="10" t="str">
        <f t="shared" si="13"/>
        <v>OIS</v>
      </c>
      <c r="K49" s="95" t="str">
        <f t="shared" si="14"/>
        <v>obj_00523#0004</v>
      </c>
      <c r="L49" s="149" t="str">
        <f>IFERROR(_xll.qlRateHelperQuoteName(K49,Trigger),"--")</f>
        <v>EUREON11Y_Quote</v>
      </c>
      <c r="M49" s="99">
        <f>IFERROR(_xll.qlRateHelperQuoteValue($K49,Trigger),"--")</f>
        <v>5.3900000000000007E-3</v>
      </c>
      <c r="N49" s="98" t="b">
        <v>1</v>
      </c>
      <c r="O49" s="95">
        <v>50</v>
      </c>
      <c r="P49" s="95">
        <v>1</v>
      </c>
      <c r="Q49" s="100">
        <f>IFERROR(_xll.qlRateHelperEarliestDate(K49,Trigger),"--")</f>
        <v>42402</v>
      </c>
      <c r="R49" s="100">
        <f>IFERROR(_xll.qlRateHelperPillarDate(K49,Trigger),"--")</f>
        <v>46420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</row>
    <row r="50" spans="1:27" ht="11.25" customHeight="1" x14ac:dyDescent="0.2">
      <c r="A50" s="62" t="s">
        <v>70</v>
      </c>
      <c r="B50" s="63" t="s">
        <v>56</v>
      </c>
      <c r="C50" s="64">
        <f t="shared" si="19"/>
        <v>2</v>
      </c>
      <c r="D50" s="126"/>
      <c r="E50" s="65" t="str">
        <f t="shared" si="17"/>
        <v>Eonia</v>
      </c>
      <c r="F50" s="66" t="str">
        <f t="shared" si="15"/>
        <v>EUREON6Y_Quote</v>
      </c>
      <c r="G50" s="126"/>
      <c r="H50" s="67" t="str">
        <f>_xll.qlOISRateHelper(,C50,B50,F50,$E50,,Permanent,Trigger,ObjectOverwrite)</f>
        <v>obj_0050d#0004</v>
      </c>
      <c r="J50" s="10" t="str">
        <f t="shared" si="13"/>
        <v>OIS</v>
      </c>
      <c r="K50" s="95" t="str">
        <f t="shared" si="14"/>
        <v>obj_00526#0004</v>
      </c>
      <c r="L50" s="149" t="str">
        <f>IFERROR(_xll.qlRateHelperQuoteName(K50,Trigger),"--")</f>
        <v>EUREON12Y_Quote</v>
      </c>
      <c r="M50" s="99">
        <f>IFERROR(_xll.qlRateHelperQuoteValue($K50,Trigger),"--")</f>
        <v>6.3099999999999996E-3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42402</v>
      </c>
      <c r="R50" s="100">
        <f>IFERROR(_xll.qlRateHelperPillarDate(K50,Trigger),"--")</f>
        <v>46785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</row>
    <row r="51" spans="1:27" ht="11.25" customHeight="1" x14ac:dyDescent="0.2">
      <c r="A51" s="62" t="s">
        <v>70</v>
      </c>
      <c r="B51" s="63" t="s">
        <v>57</v>
      </c>
      <c r="C51" s="64">
        <f t="shared" si="19"/>
        <v>2</v>
      </c>
      <c r="D51" s="126"/>
      <c r="E51" s="65" t="str">
        <f t="shared" si="17"/>
        <v>Eonia</v>
      </c>
      <c r="F51" s="66" t="str">
        <f t="shared" si="15"/>
        <v>EUREON7Y_Quote</v>
      </c>
      <c r="G51" s="126"/>
      <c r="H51" s="67" t="str">
        <f>_xll.qlOISRateHelper(,C51,B51,F51,$E51,,Permanent,Trigger,ObjectOverwrite)</f>
        <v>obj_0050f#0004</v>
      </c>
      <c r="J51" s="10" t="str">
        <f t="shared" si="13"/>
        <v>OIS</v>
      </c>
      <c r="K51" s="95" t="str">
        <f t="shared" si="14"/>
        <v>obj_00517#0004</v>
      </c>
      <c r="L51" s="149" t="str">
        <f>IFERROR(_xll.qlRateHelperQuoteName(K51,Trigger),"--")</f>
        <v>EUREON15Y_Quote</v>
      </c>
      <c r="M51" s="99">
        <f>IFERROR(_xll.qlRateHelperQuoteValue($K51,Trigger),"--")</f>
        <v>8.4099999999999991E-3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42402</v>
      </c>
      <c r="R51" s="100">
        <f>IFERROR(_xll.qlRateHelperPillarDate(K51,Trigger),"--")</f>
        <v>47882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</row>
    <row r="52" spans="1:27" ht="11.25" customHeight="1" x14ac:dyDescent="0.2">
      <c r="A52" s="62" t="s">
        <v>70</v>
      </c>
      <c r="B52" s="63" t="s">
        <v>58</v>
      </c>
      <c r="C52" s="64">
        <f t="shared" si="19"/>
        <v>2</v>
      </c>
      <c r="D52" s="126"/>
      <c r="E52" s="65" t="str">
        <f t="shared" si="17"/>
        <v>Eonia</v>
      </c>
      <c r="F52" s="66" t="str">
        <f t="shared" si="15"/>
        <v>EUREON8Y_Quote</v>
      </c>
      <c r="G52" s="126"/>
      <c r="H52" s="67" t="str">
        <f>_xll.qlOISRateHelper(,C52,B52,F52,$E52,,Permanent,Trigger,ObjectOverwrite)</f>
        <v>obj_00511#0004</v>
      </c>
      <c r="J52" s="10" t="str">
        <f t="shared" si="13"/>
        <v>OIS</v>
      </c>
      <c r="K52" s="95" t="str">
        <f t="shared" si="14"/>
        <v>obj_00515#0004</v>
      </c>
      <c r="L52" s="149" t="str">
        <f>IFERROR(_xll.qlRateHelperQuoteName(K52,Trigger),"--")</f>
        <v>EUREON20Y_Quote</v>
      </c>
      <c r="M52" s="99">
        <f>IFERROR(_xll.qlRateHelperQuoteValue($K52,Trigger),"--")</f>
        <v>1.0280000000000001E-2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42402</v>
      </c>
      <c r="R52" s="100">
        <f>IFERROR(_xll.qlRateHelperPillarDate(K52,Trigger),"--")</f>
        <v>49709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</row>
    <row r="53" spans="1:27" ht="11.25" customHeight="1" x14ac:dyDescent="0.2">
      <c r="A53" s="62" t="s">
        <v>70</v>
      </c>
      <c r="B53" s="63" t="s">
        <v>59</v>
      </c>
      <c r="C53" s="64">
        <f t="shared" si="19"/>
        <v>2</v>
      </c>
      <c r="D53" s="126"/>
      <c r="E53" s="65" t="str">
        <f t="shared" si="17"/>
        <v>Eonia</v>
      </c>
      <c r="F53" s="66" t="str">
        <f t="shared" si="15"/>
        <v>EUREON9Y_Quote</v>
      </c>
      <c r="G53" s="126"/>
      <c r="H53" s="67" t="str">
        <f>_xll.qlOISRateHelper(,C53,B53,F53,$E53,,Permanent,Trigger,ObjectOverwrite)</f>
        <v>obj_00521#0004</v>
      </c>
      <c r="J53" s="10" t="str">
        <f t="shared" si="13"/>
        <v>OIS</v>
      </c>
      <c r="K53" s="95" t="str">
        <f t="shared" si="14"/>
        <v>obj_0050e#0004</v>
      </c>
      <c r="L53" s="149" t="str">
        <f>IFERROR(_xll.qlRateHelperQuoteName(K53,Trigger),"--")</f>
        <v>EUREON25Y_Quote</v>
      </c>
      <c r="M53" s="99">
        <f>IFERROR(_xll.qlRateHelperQuoteValue($K53,Trigger),"--")</f>
        <v>1.0920000000000001E-2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42402</v>
      </c>
      <c r="R53" s="100">
        <f>IFERROR(_xll.qlRateHelperPillarDate(K53,Trigger),"--")</f>
        <v>51536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</row>
    <row r="54" spans="1:27" ht="11.25" customHeight="1" x14ac:dyDescent="0.2">
      <c r="A54" s="62" t="s">
        <v>70</v>
      </c>
      <c r="B54" s="63" t="s">
        <v>60</v>
      </c>
      <c r="C54" s="64">
        <f t="shared" si="19"/>
        <v>2</v>
      </c>
      <c r="D54" s="126"/>
      <c r="E54" s="65" t="str">
        <f t="shared" si="17"/>
        <v>Eonia</v>
      </c>
      <c r="F54" s="66" t="str">
        <f t="shared" si="15"/>
        <v>EUREON10Y_Quote</v>
      </c>
      <c r="G54" s="126"/>
      <c r="H54" s="67" t="str">
        <f>_xll.qlOISRateHelper(,C54,B54,F54,$E54,,Permanent,Trigger,ObjectOverwrite)</f>
        <v>obj_0051f#0004</v>
      </c>
      <c r="J54" s="10" t="str">
        <f t="shared" si="13"/>
        <v>OIS</v>
      </c>
      <c r="K54" s="95" t="str">
        <f t="shared" si="14"/>
        <v>obj_00519#0004</v>
      </c>
      <c r="L54" s="149" t="str">
        <f>IFERROR(_xll.qlRateHelperQuoteName(K54,Trigger),"--")</f>
        <v>EUREON30Y_Quote</v>
      </c>
      <c r="M54" s="99">
        <f>IFERROR(_xll.qlRateHelperQuoteValue($K54,Trigger),"--")</f>
        <v>1.1160000000000002E-2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42402</v>
      </c>
      <c r="R54" s="100">
        <f>IFERROR(_xll.qlRateHelperPillarDate(K54,Trigger),"--")</f>
        <v>53360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</row>
    <row r="55" spans="1:27" ht="11.25" customHeight="1" x14ac:dyDescent="0.2">
      <c r="A55" s="62" t="s">
        <v>70</v>
      </c>
      <c r="B55" s="63" t="s">
        <v>102</v>
      </c>
      <c r="C55" s="64">
        <f t="shared" si="19"/>
        <v>2</v>
      </c>
      <c r="D55" s="126"/>
      <c r="E55" s="65" t="str">
        <f t="shared" si="17"/>
        <v>Eonia</v>
      </c>
      <c r="F55" s="66" t="str">
        <f t="shared" si="15"/>
        <v>EUREON11Y_Quote</v>
      </c>
      <c r="G55" s="126"/>
      <c r="H55" s="67" t="str">
        <f>_xll.qlOISRateHelper(,C55,B55,F55,$E55,,Permanent,Trigger,ObjectOverwrite)</f>
        <v>obj_00523#0004</v>
      </c>
      <c r="J55" s="10" t="str">
        <f t="shared" si="13"/>
        <v>OIS</v>
      </c>
      <c r="K55" s="95" t="str">
        <f t="shared" si="14"/>
        <v>obj_0051b#0004</v>
      </c>
      <c r="L55" s="149" t="str">
        <f>IFERROR(_xll.qlRateHelperQuoteName(K55,Trigger),"--")</f>
        <v>EUREON40Y_Quote</v>
      </c>
      <c r="M55" s="99">
        <f>IFERROR(_xll.qlRateHelperQuoteValue($K55,Trigger),"--")</f>
        <v>1.1379999999999999E-2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42402</v>
      </c>
      <c r="R55" s="100">
        <f>IFERROR(_xll.qlRateHelperPillarDate(K55,Trigger),"--")</f>
        <v>57012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</row>
    <row r="56" spans="1:27" ht="11.25" customHeight="1" x14ac:dyDescent="0.2">
      <c r="A56" s="62" t="s">
        <v>70</v>
      </c>
      <c r="B56" s="63" t="s">
        <v>61</v>
      </c>
      <c r="C56" s="64">
        <f t="shared" si="19"/>
        <v>2</v>
      </c>
      <c r="D56" s="126"/>
      <c r="E56" s="65" t="str">
        <f t="shared" si="17"/>
        <v>Eonia</v>
      </c>
      <c r="F56" s="66" t="str">
        <f t="shared" si="15"/>
        <v>EUREON12Y_Quote</v>
      </c>
      <c r="G56" s="126"/>
      <c r="H56" s="67" t="str">
        <f>_xll.qlOISRateHelper(,C56,B56,F56,$E56,,Permanent,Trigger,ObjectOverwrite)</f>
        <v>obj_00526#0004</v>
      </c>
      <c r="J56" s="10" t="str">
        <f t="shared" si="13"/>
        <v>OIS</v>
      </c>
      <c r="K56" s="95" t="str">
        <f t="shared" si="14"/>
        <v>obj_0051d#0004</v>
      </c>
      <c r="L56" s="149" t="str">
        <f>IFERROR(_xll.qlRateHelperQuoteName(K56,Trigger),"--")</f>
        <v>EUREON50Y_Quote</v>
      </c>
      <c r="M56" s="99">
        <f>IFERROR(_xll.qlRateHelperQuoteValue($K56,Trigger),"--")</f>
        <v>1.1089999999999999E-2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42402</v>
      </c>
      <c r="R56" s="100">
        <f>IFERROR(_xll.qlRateHelperPillarDate(K56,Trigger),"--")</f>
        <v>60665</v>
      </c>
      <c r="T56" s="4" t="str">
        <f t="shared" si="18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</row>
    <row r="57" spans="1:27" ht="11.25" customHeight="1" x14ac:dyDescent="0.2">
      <c r="A57" s="62" t="s">
        <v>70</v>
      </c>
      <c r="B57" s="63" t="s">
        <v>62</v>
      </c>
      <c r="C57" s="64">
        <f t="shared" si="19"/>
        <v>2</v>
      </c>
      <c r="D57" s="126"/>
      <c r="E57" s="65" t="str">
        <f t="shared" si="17"/>
        <v>Eonia</v>
      </c>
      <c r="F57" s="66" t="str">
        <f t="shared" si="15"/>
        <v>EUREON15Y_Quote</v>
      </c>
      <c r="G57" s="126"/>
      <c r="H57" s="67" t="str">
        <f>_xll.qlOISRateHelper(,C57,B57,F57,$E57,,Permanent,Trigger,ObjectOverwrite)</f>
        <v>obj_00517#0004</v>
      </c>
      <c r="J57" s="11" t="str">
        <f t="shared" si="13"/>
        <v>OIS</v>
      </c>
      <c r="K57" s="96" t="str">
        <f t="shared" si="14"/>
        <v>obj_00516#0004</v>
      </c>
      <c r="L57" s="150" t="str">
        <f>IFERROR(_xll.qlRateHelperQuoteName(K57,Trigger),"--")</f>
        <v>EUREON60Y_Quote</v>
      </c>
      <c r="M57" s="102">
        <f>IFERROR(_xll.qlRateHelperQuoteValue($K57,Trigger),"--")</f>
        <v>1.1049999999999999E-2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42402</v>
      </c>
      <c r="R57" s="103">
        <f>IFERROR(_xll.qlRateHelperPillarDate(K57,Trigger),"--")</f>
        <v>64318</v>
      </c>
      <c r="T57" s="6" t="str">
        <f t="shared" si="18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</row>
    <row r="58" spans="1:27" ht="11.25" customHeight="1" x14ac:dyDescent="0.2">
      <c r="A58" s="62" t="s">
        <v>70</v>
      </c>
      <c r="B58" s="63" t="s">
        <v>63</v>
      </c>
      <c r="C58" s="64">
        <f t="shared" si="19"/>
        <v>2</v>
      </c>
      <c r="D58" s="126"/>
      <c r="E58" s="65" t="str">
        <f t="shared" si="17"/>
        <v>Eonia</v>
      </c>
      <c r="F58" s="66" t="str">
        <f t="shared" si="15"/>
        <v>EUREON20Y_Quote</v>
      </c>
      <c r="G58" s="126"/>
      <c r="H58" s="67" t="str">
        <f>_xll.qlOISRateHelper(,C58,B58,F58,$E58,,Permanent,Trigger,ObjectOverwrite)</f>
        <v>obj_00515#0004</v>
      </c>
    </row>
    <row r="59" spans="1:27" ht="11.25" customHeight="1" x14ac:dyDescent="0.2">
      <c r="A59" s="62" t="s">
        <v>70</v>
      </c>
      <c r="B59" s="63" t="s">
        <v>64</v>
      </c>
      <c r="C59" s="64">
        <f t="shared" si="19"/>
        <v>2</v>
      </c>
      <c r="D59" s="126"/>
      <c r="E59" s="65" t="str">
        <f t="shared" si="17"/>
        <v>Eonia</v>
      </c>
      <c r="F59" s="66" t="str">
        <f t="shared" si="15"/>
        <v>EUREON25Y_Quote</v>
      </c>
      <c r="G59" s="126"/>
      <c r="H59" s="67" t="str">
        <f>_xll.qlOISRateHelper(,C59,B59,F59,$E59,,Permanent,Trigger,ObjectOverwrite)</f>
        <v>obj_0050e#0004</v>
      </c>
    </row>
    <row r="60" spans="1:27" ht="11.25" customHeight="1" x14ac:dyDescent="0.2">
      <c r="A60" s="62" t="s">
        <v>70</v>
      </c>
      <c r="B60" s="63" t="s">
        <v>66</v>
      </c>
      <c r="C60" s="64">
        <f t="shared" si="19"/>
        <v>2</v>
      </c>
      <c r="D60" s="126"/>
      <c r="E60" s="65" t="str">
        <f t="shared" si="17"/>
        <v>Eonia</v>
      </c>
      <c r="F60" s="66" t="str">
        <f t="shared" si="15"/>
        <v>EUREON30Y_Quote</v>
      </c>
      <c r="G60" s="126"/>
      <c r="H60" s="67" t="str">
        <f>_xll.qlOISRateHelper(,C60,B60,F60,$E60,,Permanent,Trigger,ObjectOverwrite)</f>
        <v>obj_00519#0004</v>
      </c>
    </row>
    <row r="61" spans="1:27" ht="11.25" customHeight="1" x14ac:dyDescent="0.2">
      <c r="A61" s="62" t="s">
        <v>70</v>
      </c>
      <c r="B61" s="63" t="s">
        <v>68</v>
      </c>
      <c r="C61" s="64">
        <f t="shared" si="19"/>
        <v>2</v>
      </c>
      <c r="D61" s="126"/>
      <c r="E61" s="65" t="str">
        <f t="shared" si="17"/>
        <v>Eonia</v>
      </c>
      <c r="F61" s="66" t="str">
        <f t="shared" si="15"/>
        <v>EUREON40Y_Quote</v>
      </c>
      <c r="G61" s="126"/>
      <c r="H61" s="67" t="str">
        <f>_xll.qlOISRateHelper(,C61,B61,F61,$E61,,Permanent,Trigger,ObjectOverwrite)</f>
        <v>obj_0051b#0004</v>
      </c>
    </row>
    <row r="62" spans="1:27" ht="11.25" customHeight="1" x14ac:dyDescent="0.2">
      <c r="A62" s="62" t="s">
        <v>70</v>
      </c>
      <c r="B62" s="63" t="s">
        <v>69</v>
      </c>
      <c r="C62" s="64">
        <f t="shared" si="19"/>
        <v>2</v>
      </c>
      <c r="D62" s="126"/>
      <c r="E62" s="65" t="str">
        <f t="shared" si="17"/>
        <v>Eonia</v>
      </c>
      <c r="F62" s="66" t="str">
        <f t="shared" si="15"/>
        <v>EUREON50Y_Quote</v>
      </c>
      <c r="G62" s="126"/>
      <c r="H62" s="67" t="str">
        <f>_xll.qlOISRateHelper(,C62,B62,F62,$E62,,Permanent,Trigger,ObjectOverwrite)</f>
        <v>obj_0051d#0004</v>
      </c>
    </row>
    <row r="63" spans="1:27" ht="11.25" customHeight="1" x14ac:dyDescent="0.2">
      <c r="A63" s="1" t="s">
        <v>70</v>
      </c>
      <c r="B63" s="8" t="s">
        <v>116</v>
      </c>
      <c r="C63" s="7">
        <f t="shared" si="19"/>
        <v>2</v>
      </c>
      <c r="D63" s="127"/>
      <c r="E63" s="9" t="str">
        <f t="shared" si="17"/>
        <v>Eonia</v>
      </c>
      <c r="F63" s="2" t="str">
        <f t="shared" si="15"/>
        <v>EUREON60Y_Quote</v>
      </c>
      <c r="G63" s="127"/>
      <c r="H63" s="3" t="str">
        <f>_xll.qlOISRateHelper(,C63,B63,F63,$E63,,Permanent,Trigger,ObjectOverwrite)</f>
        <v>obj_00516#0004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7">
        <f t="array" ref="AC2:AC124">_xll.qlPiecewiseYieldCurveData(YieldCurve_3M,Trigger)</f>
        <v>-9.9801875492085872E-4</v>
      </c>
      <c r="AD2" s="187"/>
      <c r="AF2" s="244" t="s">
        <v>87</v>
      </c>
      <c r="AG2" s="245"/>
      <c r="AH2" s="245"/>
      <c r="AI2" s="245"/>
      <c r="AJ2" s="246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obj_00489#0004</v>
      </c>
      <c r="H3" s="122" t="str">
        <f t="shared" ref="H3:H9" si="0">Currency&amp;$B3&amp;"D"&amp;$H$1&amp;QuoteSuffix</f>
        <v>EURSND_SYNTH3M_Quote</v>
      </c>
      <c r="I3" s="125"/>
      <c r="J3" s="67" t="str">
        <f>_xll.qlDepositRateHelper(,H3,G3,Permanent,Trigger,ObjectOverwrite)</f>
        <v>obj_005b5#0002</v>
      </c>
      <c r="K3" s="52"/>
      <c r="L3" s="71" t="str">
        <f>A3</f>
        <v>Dp</v>
      </c>
      <c r="M3" s="134" t="str">
        <f>IF(ISBLANK(J3),"--",J3)</f>
        <v>obj_005b5#0002</v>
      </c>
      <c r="N3" s="148" t="str">
        <f>IFERROR(_xll.qlRateHelperQuoteName(M3,Trigger),"--")</f>
        <v>EURSND_SYNTH3M_Quote</v>
      </c>
      <c r="O3" s="136">
        <f>IFERROR(_xll.qlRateHelperQuoteValue($M3,Trigger),"--")</f>
        <v>-1.008E-3</v>
      </c>
      <c r="P3" s="135" t="b">
        <v>0</v>
      </c>
      <c r="Q3" s="134">
        <v>30</v>
      </c>
      <c r="R3" s="134">
        <v>7</v>
      </c>
      <c r="S3" s="137">
        <f>IFERROR(_xll.qlRateHelperEarliestDate(M3,Trigger),"--")</f>
        <v>42402</v>
      </c>
      <c r="T3" s="137">
        <f>IFERROR(_xll.qlRateHelperPillarDate(M3,Trigger),"--")</f>
        <v>42403</v>
      </c>
      <c r="V3" s="4" t="str">
        <f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obj_00501</v>
      </c>
      <c r="X3" s="4" t="str">
        <f>IFERROR(_xll.qlRateHelperQuoteName(W3,Trigger),"")</f>
        <v>EUR1MD_SYNTH3M_Quote</v>
      </c>
      <c r="Y3" s="73">
        <f>IFERROR(_xll.qlRateHelperRate(W3,Trigger),"")</f>
        <v>-9.5699999999999995E-4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42402</v>
      </c>
      <c r="AB3" s="5">
        <f>IFERROR(_xll.qlRateHelperPillarDate(W3,Trigger),"")</f>
        <v>42431</v>
      </c>
      <c r="AC3" s="73">
        <v>-9.9801875492085872E-4</v>
      </c>
      <c r="AD3" s="187"/>
      <c r="AF3" s="242" t="s">
        <v>88</v>
      </c>
      <c r="AJ3" s="243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 t="str">
        <f>_xll.qlDepositRateHelper(,H4,G4,Permanent,Trigger,ObjectOverwrite)</f>
        <v>obj_005b2#0002</v>
      </c>
      <c r="K4" s="51"/>
      <c r="L4" s="10" t="str">
        <f t="shared" ref="L4:L9" si="1">A4</f>
        <v>Dp</v>
      </c>
      <c r="M4" s="95" t="str">
        <f t="shared" ref="M4:M9" si="2">IF(ISBLANK(J4),"--",J4)</f>
        <v>obj_005b2#0002</v>
      </c>
      <c r="N4" s="149" t="str">
        <f>IFERROR(_xll.qlRateHelperQuoteName(M4,Trigger),"--")</f>
        <v>EURSWD_SYNTH3M_Quote</v>
      </c>
      <c r="O4" s="99">
        <f>IFERROR(_xll.qlRateHelperQuoteValue($M4,Trigger),"--")</f>
        <v>-9.8999999999999999E-4</v>
      </c>
      <c r="P4" s="98" t="b">
        <v>0</v>
      </c>
      <c r="Q4" s="95">
        <v>30</v>
      </c>
      <c r="R4" s="95">
        <v>7</v>
      </c>
      <c r="S4" s="100">
        <f>IFERROR(_xll.qlRateHelperEarliestDate(M4,Trigger),"--")</f>
        <v>42402</v>
      </c>
      <c r="T4" s="100">
        <f>IFERROR(_xll.qlRateHelperPillarDate(M4,Trigger),"--")</f>
        <v>42409</v>
      </c>
      <c r="V4" s="4" t="str">
        <f t="shared" ref="V4:V66" si="3">IFERROR(INDEX($L$3:$L$87,MATCH(X4,$N$3:$N$87,0),1),"")</f>
        <v>Dp</v>
      </c>
      <c r="W4" s="4" t="str">
        <v>obj_004f0</v>
      </c>
      <c r="X4" s="4" t="str">
        <f>IFERROR(_xll.qlRateHelperQuoteName(W4,Trigger),"")</f>
        <v>EUR2MD_SYNTH3M_Quote</v>
      </c>
      <c r="Y4" s="73">
        <f>IFERROR(_xll.qlRateHelperRate(W4,Trigger),"")</f>
        <v>-1.302E-3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42402</v>
      </c>
      <c r="AB4" s="5">
        <f>IFERROR(_xll.qlRateHelperPillarDate(W4,Trigger),"")</f>
        <v>42464</v>
      </c>
      <c r="AC4" s="73">
        <v>-1.3331829859549258E-3</v>
      </c>
      <c r="AD4" s="187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 t="str">
        <f>_xll.qlDepositRateHelper(,H5,G5,Permanent,Trigger,ObjectOverwrite)</f>
        <v>obj_005b3#0002</v>
      </c>
      <c r="K5" s="51"/>
      <c r="L5" s="10" t="str">
        <f t="shared" si="1"/>
        <v>Dp</v>
      </c>
      <c r="M5" s="95" t="str">
        <f t="shared" si="2"/>
        <v>obj_005b3#0002</v>
      </c>
      <c r="N5" s="149" t="str">
        <f>IFERROR(_xll.qlRateHelperQuoteName(M5,Trigger),"--")</f>
        <v>EUR2WD_SYNTH3M_Quote</v>
      </c>
      <c r="O5" s="99">
        <f>IFERROR(_xll.qlRateHelperQuoteValue($M5,Trigger),"--")</f>
        <v>-9.810000000000001E-4</v>
      </c>
      <c r="P5" s="98" t="b">
        <v>0</v>
      </c>
      <c r="Q5" s="95">
        <v>30</v>
      </c>
      <c r="R5" s="95">
        <v>7</v>
      </c>
      <c r="S5" s="100">
        <f>IFERROR(_xll.qlRateHelperEarliestDate(M5,Trigger),"--")</f>
        <v>42402</v>
      </c>
      <c r="T5" s="100">
        <f>IFERROR(_xll.qlRateHelperPillarDate(M5,Trigger),"--")</f>
        <v>42416</v>
      </c>
      <c r="V5" s="4" t="str">
        <f t="shared" si="3"/>
        <v>Dp</v>
      </c>
      <c r="W5" s="4" t="str">
        <v>obj_004fa</v>
      </c>
      <c r="X5" s="4" t="str">
        <f>IFERROR(_xll.qlRateHelperQuoteName(W5,Trigger),"")</f>
        <v>EUR3MD_SYNTH3M_Quote</v>
      </c>
      <c r="Y5" s="73">
        <f>IFERROR(_xll.qlRateHelperRate(W5,Trigger),"")</f>
        <v>-1.6429999999999999E-3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42402</v>
      </c>
      <c r="AB5" s="5">
        <f>IFERROR(_xll.qlRateHelperPillarDate(W5,Trigger),"")</f>
        <v>42492</v>
      </c>
      <c r="AC5" s="73">
        <v>-1.675083887861433E-3</v>
      </c>
      <c r="AD5" s="187"/>
      <c r="AE5" s="81"/>
      <c r="AF5" s="108" t="s">
        <v>90</v>
      </c>
      <c r="AJ5" s="109">
        <v>3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obj_004fd#0004</v>
      </c>
      <c r="H6" s="185" t="str">
        <f t="shared" si="0"/>
        <v>EUR3WD_SYNTH3M_Quote</v>
      </c>
      <c r="I6" s="183"/>
      <c r="J6" s="67" t="str">
        <f>_xll.qlDepositRateHelper(,H6,G6,Permanent,Trigger,ObjectOverwrite)</f>
        <v>obj_005b4#0002</v>
      </c>
      <c r="K6" s="51"/>
      <c r="L6" s="10" t="str">
        <f t="shared" si="1"/>
        <v>Dp</v>
      </c>
      <c r="M6" s="95" t="str">
        <f t="shared" si="2"/>
        <v>obj_005b4#0002</v>
      </c>
      <c r="N6" s="149" t="str">
        <f>IFERROR(_xll.qlRateHelperQuoteName(M6,Trigger),"--")</f>
        <v>EUR3WD_SYNTH3M_Quote</v>
      </c>
      <c r="O6" s="99">
        <f>IFERROR(_xll.qlRateHelperQuoteValue($M6,Trigger),"--")</f>
        <v>-9.7400000000000004E-4</v>
      </c>
      <c r="P6" s="98" t="b">
        <v>0</v>
      </c>
      <c r="Q6" s="95">
        <v>30</v>
      </c>
      <c r="R6" s="95">
        <v>7</v>
      </c>
      <c r="S6" s="100">
        <f>IFERROR(_xll.qlRateHelperEarliestDate(M6,Trigger),"--")</f>
        <v>42402</v>
      </c>
      <c r="T6" s="100">
        <f>IFERROR(_xll.qlRateHelperPillarDate(M6,Trigger),"--")</f>
        <v>42423</v>
      </c>
      <c r="V6" s="4" t="str">
        <f t="shared" si="3"/>
        <v>FRA</v>
      </c>
      <c r="W6" s="4" t="str">
        <v>obj_00474</v>
      </c>
      <c r="X6" s="4" t="str">
        <f>IFERROR(_xll.qlRateHelperQuoteName(W6,Trigger),"")</f>
        <v>EUR1x4F_Quote</v>
      </c>
      <c r="Y6" s="73">
        <f>IFERROR(_xll.qlRateHelperRate(W6,Trigger),"")</f>
        <v>-2.1299999999999999E-3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42431</v>
      </c>
      <c r="AB6" s="5">
        <f>IFERROR(_xll.qlRateHelperPillarDate(W6,Trigger),"")</f>
        <v>42523</v>
      </c>
      <c r="AC6" s="73">
        <v>-1.8816388819623867E-3</v>
      </c>
      <c r="AD6" s="187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obj_00501#0004</v>
      </c>
      <c r="K7" s="51"/>
      <c r="L7" s="10" t="str">
        <f t="shared" si="1"/>
        <v>Dp</v>
      </c>
      <c r="M7" s="95" t="str">
        <f t="shared" si="2"/>
        <v>obj_00501#0004</v>
      </c>
      <c r="N7" s="149" t="str">
        <f>IFERROR(_xll.qlRateHelperQuoteName(M7,Trigger),"--")</f>
        <v>EUR1MD_SYNTH3M_Quote</v>
      </c>
      <c r="O7" s="99">
        <f>IFERROR(_xll.qlRateHelperQuoteValue($M7,Trigger),"--")</f>
        <v>-9.5699999999999995E-4</v>
      </c>
      <c r="P7" s="98" t="b">
        <v>1</v>
      </c>
      <c r="Q7" s="95">
        <v>30</v>
      </c>
      <c r="R7" s="95">
        <v>7</v>
      </c>
      <c r="S7" s="100">
        <f>IFERROR(_xll.qlRateHelperEarliestDate(M7,Trigger),"--")</f>
        <v>42402</v>
      </c>
      <c r="T7" s="100">
        <f>IFERROR(_xll.qlRateHelperPillarDate(M7,Trigger),"--")</f>
        <v>42431</v>
      </c>
      <c r="V7" s="4" t="str">
        <f t="shared" si="3"/>
        <v>FRA</v>
      </c>
      <c r="W7" s="4" t="str">
        <v>obj_00476</v>
      </c>
      <c r="X7" s="4" t="str">
        <f>IFERROR(_xll.qlRateHelperQuoteName(W7,Trigger),"")</f>
        <v>EUR2x5F_Quote</v>
      </c>
      <c r="Y7" s="73">
        <f>IFERROR(_xll.qlRateHelperRate(W7,Trigger),"")</f>
        <v>-2.5900000000000003E-3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42464</v>
      </c>
      <c r="AB7" s="5">
        <f>IFERROR(_xll.qlRateHelperPillarDate(W7,Trigger),"")</f>
        <v>42555</v>
      </c>
      <c r="AC7" s="73">
        <v>-2.1026083368561981E-3</v>
      </c>
      <c r="AD7" s="187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obj_004f0#0004</v>
      </c>
      <c r="K8" s="51"/>
      <c r="L8" s="10" t="str">
        <f t="shared" si="1"/>
        <v>Dp</v>
      </c>
      <c r="M8" s="95" t="str">
        <f t="shared" si="2"/>
        <v>obj_004f0#0004</v>
      </c>
      <c r="N8" s="149" t="str">
        <f>IFERROR(_xll.qlRateHelperQuoteName(M8,Trigger),"--")</f>
        <v>EUR2MD_SYNTH3M_Quote</v>
      </c>
      <c r="O8" s="99">
        <f>IFERROR(_xll.qlRateHelperQuoteValue($M8,Trigger),"--")</f>
        <v>-1.302E-3</v>
      </c>
      <c r="P8" s="98" t="b">
        <v>1</v>
      </c>
      <c r="Q8" s="95">
        <v>30</v>
      </c>
      <c r="R8" s="95">
        <v>7</v>
      </c>
      <c r="S8" s="100">
        <f>IFERROR(_xll.qlRateHelperEarliestDate(M8,Trigger),"--")</f>
        <v>42402</v>
      </c>
      <c r="T8" s="100">
        <f>IFERROR(_xll.qlRateHelperPillarDate(M8,Trigger),"--")</f>
        <v>42464</v>
      </c>
      <c r="V8" s="4" t="str">
        <f t="shared" si="3"/>
        <v>FRA</v>
      </c>
      <c r="W8" s="4" t="str">
        <v>obj_00477</v>
      </c>
      <c r="X8" s="4" t="str">
        <f>IFERROR(_xll.qlRateHelperQuoteName(W8,Trigger),"")</f>
        <v>EUR3x6F_Quote</v>
      </c>
      <c r="Y8" s="73">
        <f>IFERROR(_xll.qlRateHelperRate(W8,Trigger),"")</f>
        <v>-2.8000000000000004E-3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42492</v>
      </c>
      <c r="AB8" s="5">
        <f>IFERROR(_xll.qlRateHelperPillarDate(W8,Trigger),"")</f>
        <v>42584</v>
      </c>
      <c r="AC8" s="73">
        <v>-2.2638945928035318E-3</v>
      </c>
      <c r="AD8" s="187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obj_004fa#0004</v>
      </c>
      <c r="K9" s="51"/>
      <c r="L9" s="11" t="str">
        <f t="shared" si="1"/>
        <v>Dp</v>
      </c>
      <c r="M9" s="96" t="str">
        <f t="shared" si="2"/>
        <v>obj_004fa#0004</v>
      </c>
      <c r="N9" s="150" t="str">
        <f>IFERROR(_xll.qlRateHelperQuoteName(M9,Trigger),"--")</f>
        <v>EUR3MD_SYNTH3M_Quote</v>
      </c>
      <c r="O9" s="102">
        <f>IFERROR(_xll.qlRateHelperQuoteValue($M9,Trigger),"--")</f>
        <v>-1.6429999999999999E-3</v>
      </c>
      <c r="P9" s="101" t="b">
        <v>1</v>
      </c>
      <c r="Q9" s="96">
        <v>30</v>
      </c>
      <c r="R9" s="96">
        <v>7</v>
      </c>
      <c r="S9" s="103">
        <f>IFERROR(_xll.qlRateHelperEarliestDate(M9,Trigger),"--")</f>
        <v>42402</v>
      </c>
      <c r="T9" s="103">
        <f>IFERROR(_xll.qlRateHelperPillarDate(M9,Trigger),"--")</f>
        <v>42492</v>
      </c>
      <c r="V9" s="4" t="str">
        <f t="shared" si="3"/>
        <v>FRA</v>
      </c>
      <c r="W9" s="4" t="str">
        <v>obj_0047b</v>
      </c>
      <c r="X9" s="4" t="str">
        <f>IFERROR(_xll.qlRateHelperQuoteName(W9,Trigger),"")</f>
        <v>EUR4x7F_Quote</v>
      </c>
      <c r="Y9" s="73">
        <f>IFERROR(_xll.qlRateHelperRate(W9,Trigger),"")</f>
        <v>-3.0099999999999992E-3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42523</v>
      </c>
      <c r="AB9" s="5">
        <f>IFERROR(_xll.qlRateHelperPillarDate(W9,Trigger),"")</f>
        <v>42615</v>
      </c>
      <c r="AC9" s="73">
        <v>-2.3875702206721848E-3</v>
      </c>
      <c r="AD9" s="187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obj_00474#0004</v>
      </c>
      <c r="N10" s="148" t="str">
        <f>IFERROR(_xll.qlRateHelperQuoteName(M10,Trigger),"--")</f>
        <v>EUR1x4F_Quote</v>
      </c>
      <c r="O10" s="136">
        <f>IFERROR(_xll.qlRateHelperQuoteValue($M10,Trigger),"--")</f>
        <v>-2.1299999999999999E-3</v>
      </c>
      <c r="P10" s="135" t="b">
        <v>1</v>
      </c>
      <c r="Q10" s="134">
        <v>60</v>
      </c>
      <c r="R10" s="134">
        <v>21</v>
      </c>
      <c r="S10" s="137">
        <f>IFERROR(_xll.qlRateHelperEarliestDate(M10,Trigger),"--")</f>
        <v>42431</v>
      </c>
      <c r="T10" s="137">
        <f>IFERROR(_xll.qlRateHelperPillarDate(M10,Trigger),"--")</f>
        <v>42523</v>
      </c>
      <c r="V10" s="4" t="str">
        <f t="shared" si="3"/>
        <v>FRA</v>
      </c>
      <c r="W10" s="4" t="str">
        <v>obj_00472</v>
      </c>
      <c r="X10" s="4" t="str">
        <f>IFERROR(_xll.qlRateHelperQuoteName(W10,Trigger),"")</f>
        <v>EUR5x8F_Quote</v>
      </c>
      <c r="Y10" s="73">
        <f>IFERROR(_xll.qlRateHelperRate(W10,Trigger),"")</f>
        <v>-3.1499999999999996E-3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42555</v>
      </c>
      <c r="AB10" s="5">
        <f>IFERROR(_xll.qlRateHelperPillarDate(W10,Trigger),"")</f>
        <v>42646</v>
      </c>
      <c r="AC10" s="73">
        <v>-2.5091789968937589E-3</v>
      </c>
      <c r="AD10" s="187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obj_00476#0004</v>
      </c>
      <c r="N11" s="149" t="str">
        <f>IFERROR(_xll.qlRateHelperQuoteName(M11,Trigger),"--")</f>
        <v>EUR2x5F_Quote</v>
      </c>
      <c r="O11" s="99">
        <f>IFERROR(_xll.qlRateHelperQuoteValue($M11,Trigger),"--")</f>
        <v>-2.5900000000000003E-3</v>
      </c>
      <c r="P11" s="98" t="b">
        <v>1</v>
      </c>
      <c r="Q11" s="95">
        <v>60</v>
      </c>
      <c r="R11" s="95">
        <v>21</v>
      </c>
      <c r="S11" s="100">
        <f>IFERROR(_xll.qlRateHelperEarliestDate(M11,Trigger),"--")</f>
        <v>42464</v>
      </c>
      <c r="T11" s="100">
        <f>IFERROR(_xll.qlRateHelperPillarDate(M11,Trigger),"--")</f>
        <v>42555</v>
      </c>
      <c r="V11" s="4" t="str">
        <f t="shared" si="3"/>
        <v>FRA</v>
      </c>
      <c r="W11" s="4" t="str">
        <v>obj_0047c</v>
      </c>
      <c r="X11" s="4" t="str">
        <f>IFERROR(_xll.qlRateHelperQuoteName(W11,Trigger),"")</f>
        <v>EUR6x9F_Quote</v>
      </c>
      <c r="Y11" s="73">
        <f>IFERROR(_xll.qlRateHelperRate(W11,Trigger),"")</f>
        <v>-3.2299999999999994E-3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42584</v>
      </c>
      <c r="AB11" s="5">
        <f>IFERROR(_xll.qlRateHelperPillarDate(W11,Trigger),"")</f>
        <v>42676</v>
      </c>
      <c r="AC11" s="73">
        <v>-2.6037972792517182E-3</v>
      </c>
      <c r="AD11" s="187"/>
      <c r="AE11" s="166">
        <v>1</v>
      </c>
      <c r="AF11" s="167">
        <f>_xll.qlCalendarEndOfMonth(Calendar,Settlementdate,Trigger)</f>
        <v>42429</v>
      </c>
      <c r="AG11" s="166" t="str">
        <f t="shared" ref="AG11:AG23" si="7">Currency&amp;$AG$9&amp;AE11&amp;JumpSuffix&amp;QuoteSuffix</f>
        <v>EURJump1_SYNTHON_Quote</v>
      </c>
      <c r="AH11" s="229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0.99999780000000005</v>
      </c>
      <c r="AJ11" s="232">
        <f>-LN(AI11)/AH11</f>
        <v>7.9200087118408424E-4</v>
      </c>
      <c r="AK11" s="235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tr">
        <f>_xll.qlFraRateHelper(,H12,B12&amp;"M",G12,PillarDate,,Permanent,Trigger,ObjectOverwrite)</f>
        <v>obj_00474#0004</v>
      </c>
      <c r="K12" s="51" t="s">
        <v>36</v>
      </c>
      <c r="L12" s="10" t="str">
        <f t="shared" si="5"/>
        <v>FRA</v>
      </c>
      <c r="M12" s="95" t="str">
        <f t="shared" si="6"/>
        <v>obj_00477#0004</v>
      </c>
      <c r="N12" s="149" t="str">
        <f>IFERROR(_xll.qlRateHelperQuoteName(M12,Trigger),"--")</f>
        <v>EUR3x6F_Quote</v>
      </c>
      <c r="O12" s="99">
        <f>IFERROR(_xll.qlRateHelperQuoteValue($M12,Trigger),"--")</f>
        <v>-2.8000000000000004E-3</v>
      </c>
      <c r="P12" s="98" t="b">
        <v>1</v>
      </c>
      <c r="Q12" s="95">
        <v>60</v>
      </c>
      <c r="R12" s="95">
        <v>21</v>
      </c>
      <c r="S12" s="100">
        <f>IFERROR(_xll.qlRateHelperEarliestDate(M12,Trigger),"--")</f>
        <v>42492</v>
      </c>
      <c r="T12" s="100">
        <f>IFERROR(_xll.qlRateHelperPillarDate(M12,Trigger),"--")</f>
        <v>42584</v>
      </c>
      <c r="V12" s="4" t="str">
        <f t="shared" si="3"/>
        <v>FRA</v>
      </c>
      <c r="W12" s="4" t="str">
        <v>obj_00473</v>
      </c>
      <c r="X12" s="4" t="str">
        <f>IFERROR(_xll.qlRateHelperQuoteName(W12,Trigger),"")</f>
        <v>EUR7x10F_Quote</v>
      </c>
      <c r="Y12" s="73">
        <f>IFERROR(_xll.qlRateHelperRate(W12,Trigger),"")</f>
        <v>-3.3099999999999996E-3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42615</v>
      </c>
      <c r="AB12" s="5">
        <f>IFERROR(_xll.qlRateHelperPillarDate(W12,Trigger),"")</f>
        <v>42706</v>
      </c>
      <c r="AC12" s="73">
        <v>-2.6778742139646357E-3</v>
      </c>
      <c r="AD12" s="187"/>
      <c r="AE12" s="169">
        <v>2</v>
      </c>
      <c r="AF12" s="170">
        <f>_xll.qlCalendarEndOfMonth(Calendar,_xll.qlCalendarAdvance(Calendar,AF11,"1m","mf",TRUE),Trigger)</f>
        <v>42460</v>
      </c>
      <c r="AG12" s="169" t="str">
        <f t="shared" si="7"/>
        <v>EURJump2_SYNTHON_Quote</v>
      </c>
      <c r="AH12" s="230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3">
        <f t="shared" ref="AJ12:AJ23" si="11">-LN(AI12)/AH12</f>
        <v>0</v>
      </c>
      <c r="AK12" s="236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 t="str">
        <f>_xll.qlFraRateHelper(,H13,B13&amp;"M",G13,PillarDate,,Permanent,Trigger,ObjectOverwrite)</f>
        <v>obj_00476#0004</v>
      </c>
      <c r="K13" s="51"/>
      <c r="L13" s="10" t="str">
        <f t="shared" si="5"/>
        <v>FRA</v>
      </c>
      <c r="M13" s="95" t="str">
        <f t="shared" si="6"/>
        <v>obj_0047b#0004</v>
      </c>
      <c r="N13" s="149" t="str">
        <f>IFERROR(_xll.qlRateHelperQuoteName(M13,Trigger),"--")</f>
        <v>EUR4x7F_Quote</v>
      </c>
      <c r="O13" s="99">
        <f>IFERROR(_xll.qlRateHelperQuoteValue($M13,Trigger),"--")</f>
        <v>-3.0099999999999992E-3</v>
      </c>
      <c r="P13" s="98" t="b">
        <v>1</v>
      </c>
      <c r="Q13" s="95">
        <v>60</v>
      </c>
      <c r="R13" s="95">
        <v>21</v>
      </c>
      <c r="S13" s="100">
        <f>IFERROR(_xll.qlRateHelperEarliestDate(M13,Trigger),"--")</f>
        <v>42523</v>
      </c>
      <c r="T13" s="100">
        <f>IFERROR(_xll.qlRateHelperPillarDate(M13,Trigger),"--")</f>
        <v>42615</v>
      </c>
      <c r="V13" s="4" t="str">
        <f t="shared" si="3"/>
        <v>FRA</v>
      </c>
      <c r="W13" s="4" t="str">
        <v>obj_00478</v>
      </c>
      <c r="X13" s="4" t="str">
        <f>IFERROR(_xll.qlRateHelperQuoteName(W13,Trigger),"")</f>
        <v>EUR8x11F_Quote</v>
      </c>
      <c r="Y13" s="73">
        <f>IFERROR(_xll.qlRateHelperRate(W13,Trigger),"")</f>
        <v>-3.3399999999999997E-3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42646</v>
      </c>
      <c r="AB13" s="5">
        <f>IFERROR(_xll.qlRateHelperPillarDate(W13,Trigger),"")</f>
        <v>42737</v>
      </c>
      <c r="AC13" s="73">
        <v>-2.7549604440259817E-3</v>
      </c>
      <c r="AD13" s="187"/>
      <c r="AE13" s="169">
        <v>3</v>
      </c>
      <c r="AF13" s="170">
        <f>_xll.qlCalendarEndOfMonth(Calendar,_xll.qlCalendarAdvance(Calendar,AF12,"1m","mf",TRUE),Trigger)</f>
        <v>42489</v>
      </c>
      <c r="AG13" s="169" t="str">
        <f t="shared" si="7"/>
        <v>EURJump3_SYNTHON_Quote</v>
      </c>
      <c r="AH13" s="230">
        <f>_xll.qlDayCounterYearFraction("actual/360",AF13,_xll.qlCalendarAdvance(Calendar,AF13,"1D",,,Trigger))</f>
        <v>8.3333333333333332E-3</v>
      </c>
      <c r="AI13" s="171">
        <f>IF(_xll.qlQuoteIsValid(AG13,Trigger),_xll.qlQuoteValue(AG13,Trigger),1)</f>
        <v>1</v>
      </c>
      <c r="AJ13" s="233">
        <f t="shared" si="11"/>
        <v>0</v>
      </c>
      <c r="AK13" s="236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 t="str">
        <f>_xll.qlFraRateHelper(,H14,B14&amp;"M",G14,PillarDate,,Permanent,Trigger,ObjectOverwrite)</f>
        <v>obj_00477#0004</v>
      </c>
      <c r="K14" s="51"/>
      <c r="L14" s="10" t="str">
        <f t="shared" si="5"/>
        <v>FRA</v>
      </c>
      <c r="M14" s="95" t="str">
        <f t="shared" si="6"/>
        <v>obj_00472#0004</v>
      </c>
      <c r="N14" s="149" t="str">
        <f>IFERROR(_xll.qlRateHelperQuoteName(M14,Trigger),"--")</f>
        <v>EUR5x8F_Quote</v>
      </c>
      <c r="O14" s="99">
        <f>IFERROR(_xll.qlRateHelperQuoteValue($M14,Trigger),"--")</f>
        <v>-3.1499999999999996E-3</v>
      </c>
      <c r="P14" s="98" t="b">
        <v>1</v>
      </c>
      <c r="Q14" s="95">
        <v>60</v>
      </c>
      <c r="R14" s="95">
        <v>21</v>
      </c>
      <c r="S14" s="100">
        <f>IFERROR(_xll.qlRateHelperEarliestDate(M14,Trigger),"--")</f>
        <v>42555</v>
      </c>
      <c r="T14" s="100">
        <f>IFERROR(_xll.qlRateHelperPillarDate(M14,Trigger),"--")</f>
        <v>42646</v>
      </c>
      <c r="V14" s="4" t="str">
        <f t="shared" si="3"/>
        <v>FRA</v>
      </c>
      <c r="W14" s="4" t="str">
        <v>obj_0047a</v>
      </c>
      <c r="X14" s="4" t="str">
        <f>IFERROR(_xll.qlRateHelperQuoteName(W14,Trigger),"")</f>
        <v>EUR9x12F_Quote</v>
      </c>
      <c r="Y14" s="73">
        <f>IFERROR(_xll.qlRateHelperRate(W14,Trigger),"")</f>
        <v>-3.3399999999999997E-3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42676</v>
      </c>
      <c r="AB14" s="5">
        <f>IFERROR(_xll.qlRateHelperPillarDate(W14,Trigger),"")</f>
        <v>42768</v>
      </c>
      <c r="AC14" s="73">
        <v>-2.807559502355591E-3</v>
      </c>
      <c r="AD14" s="187"/>
      <c r="AE14" s="169">
        <v>4</v>
      </c>
      <c r="AF14" s="170">
        <f>_xll.qlCalendarEndOfMonth(Calendar,_xll.qlCalendarAdvance(Calendar,AF13,"1m","mf",TRUE),Trigger)</f>
        <v>42521</v>
      </c>
      <c r="AG14" s="169" t="str">
        <f t="shared" si="7"/>
        <v>EURJump4_SYNTHON_Quote</v>
      </c>
      <c r="AH14" s="230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3">
        <f t="shared" si="11"/>
        <v>0</v>
      </c>
      <c r="AK14" s="236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 t="str">
        <f>_xll.qlFraRateHelper(,H15,B15&amp;"M",G15,PillarDate,,Permanent,Trigger,ObjectOverwrite)</f>
        <v>obj_0047b#0004</v>
      </c>
      <c r="K15" s="51"/>
      <c r="L15" s="10" t="str">
        <f t="shared" si="5"/>
        <v>FRA</v>
      </c>
      <c r="M15" s="95" t="str">
        <f t="shared" si="6"/>
        <v>obj_0047c#0004</v>
      </c>
      <c r="N15" s="149" t="str">
        <f>IFERROR(_xll.qlRateHelperQuoteName(M15,Trigger),"--")</f>
        <v>EUR6x9F_Quote</v>
      </c>
      <c r="O15" s="99">
        <f>IFERROR(_xll.qlRateHelperQuoteValue($M15,Trigger),"--")</f>
        <v>-3.2299999999999994E-3</v>
      </c>
      <c r="P15" s="98" t="b">
        <v>1</v>
      </c>
      <c r="Q15" s="95">
        <v>60</v>
      </c>
      <c r="R15" s="95">
        <v>21</v>
      </c>
      <c r="S15" s="100">
        <f>IFERROR(_xll.qlRateHelperEarliestDate(M15,Trigger),"--")</f>
        <v>42584</v>
      </c>
      <c r="T15" s="100">
        <f>IFERROR(_xll.qlRateHelperPillarDate(M15,Trigger),"--")</f>
        <v>42676</v>
      </c>
      <c r="V15" s="4" t="str">
        <f t="shared" si="3"/>
        <v>FRA</v>
      </c>
      <c r="W15" s="4" t="str">
        <v>obj_00479</v>
      </c>
      <c r="X15" s="4" t="str">
        <f>IFERROR(_xll.qlRateHelperQuoteName(W15,Trigger),"")</f>
        <v>EUR10x13F_Quote</v>
      </c>
      <c r="Y15" s="73">
        <f>IFERROR(_xll.qlRateHelperRate(W15,Trigger),"")</f>
        <v>-3.3799999999999998E-3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42706</v>
      </c>
      <c r="AB15" s="5">
        <f>IFERROR(_xll.qlRateHelperPillarDate(W15,Trigger),"")</f>
        <v>42796</v>
      </c>
      <c r="AC15" s="73">
        <v>-2.855519421965796E-3</v>
      </c>
      <c r="AD15" s="187"/>
      <c r="AE15" s="169">
        <v>5</v>
      </c>
      <c r="AF15" s="170">
        <f>_xll.qlCalendarEndOfMonth(Calendar,_xll.qlCalendarAdvance(Calendar,AF14,"1m","mf",TRUE),Trigger)</f>
        <v>42551</v>
      </c>
      <c r="AG15" s="169" t="str">
        <f t="shared" si="7"/>
        <v>EURJump5_SYNTHON_Quote</v>
      </c>
      <c r="AH15" s="230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3">
        <f t="shared" si="11"/>
        <v>0</v>
      </c>
      <c r="AK15" s="236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 t="str">
        <f>_xll.qlFraRateHelper(,H16,B16&amp;"M",G16,PillarDate,,Permanent,Trigger,ObjectOverwrite)</f>
        <v>obj_00472#0004</v>
      </c>
      <c r="K16" s="51"/>
      <c r="L16" s="10" t="str">
        <f t="shared" si="5"/>
        <v>FRA</v>
      </c>
      <c r="M16" s="95" t="str">
        <f t="shared" si="6"/>
        <v>obj_00473#0004</v>
      </c>
      <c r="N16" s="149" t="str">
        <f>IFERROR(_xll.qlRateHelperQuoteName(M16,Trigger),"--")</f>
        <v>EUR7x10F_Quote</v>
      </c>
      <c r="O16" s="99">
        <f>IFERROR(_xll.qlRateHelperQuoteValue($M16,Trigger),"--")</f>
        <v>-3.3099999999999996E-3</v>
      </c>
      <c r="P16" s="98" t="b">
        <v>1</v>
      </c>
      <c r="Q16" s="95">
        <v>60</v>
      </c>
      <c r="R16" s="95">
        <v>21</v>
      </c>
      <c r="S16" s="100">
        <f>IFERROR(_xll.qlRateHelperEarliestDate(M16,Trigger),"--")</f>
        <v>42615</v>
      </c>
      <c r="T16" s="100">
        <f>IFERROR(_xll.qlRateHelperPillarDate(M16,Trigger),"--")</f>
        <v>42706</v>
      </c>
      <c r="V16" s="4" t="str">
        <f t="shared" si="3"/>
        <v>FRA</v>
      </c>
      <c r="W16" s="4" t="str">
        <v>obj_00475</v>
      </c>
      <c r="X16" s="4" t="str">
        <f>IFERROR(_xll.qlRateHelperQuoteName(W16,Trigger),"")</f>
        <v>EUR11x14F_Quote</v>
      </c>
      <c r="Y16" s="73">
        <f>IFERROR(_xll.qlRateHelperRate(W16,Trigger),"")</f>
        <v>-3.3899999999999998E-3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42737</v>
      </c>
      <c r="AB16" s="5">
        <f>IFERROR(_xll.qlRateHelperPillarDate(W16,Trigger),"")</f>
        <v>42828</v>
      </c>
      <c r="AC16" s="73">
        <v>-2.900986900396398E-3</v>
      </c>
      <c r="AD16" s="187"/>
      <c r="AE16" s="169">
        <v>6</v>
      </c>
      <c r="AF16" s="170">
        <f>_xll.qlCalendarEndOfMonth(Calendar,_xll.qlCalendarAdvance(Calendar,AF15,"1m","mf",TRUE),Trigger)</f>
        <v>42580</v>
      </c>
      <c r="AG16" s="169" t="str">
        <f t="shared" si="7"/>
        <v>EURJump6_SYNTHON_Quote</v>
      </c>
      <c r="AH16" s="230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3">
        <f t="shared" si="11"/>
        <v>0</v>
      </c>
      <c r="AK16" s="236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 t="str">
        <f>_xll.qlFraRateHelper(,H17,B17&amp;"M",G17,PillarDate,,Permanent,Trigger,ObjectOverwrite)</f>
        <v>obj_0047c#0004</v>
      </c>
      <c r="K17" s="51"/>
      <c r="L17" s="10" t="str">
        <f t="shared" si="5"/>
        <v>FRA</v>
      </c>
      <c r="M17" s="95" t="str">
        <f t="shared" si="6"/>
        <v>obj_00478#0004</v>
      </c>
      <c r="N17" s="149" t="str">
        <f>IFERROR(_xll.qlRateHelperQuoteName(M17,Trigger),"--")</f>
        <v>EUR8x11F_Quote</v>
      </c>
      <c r="O17" s="99">
        <f>IFERROR(_xll.qlRateHelperQuoteValue($M17,Trigger),"--")</f>
        <v>-3.3399999999999997E-3</v>
      </c>
      <c r="P17" s="98" t="b">
        <v>1</v>
      </c>
      <c r="Q17" s="95">
        <v>60</v>
      </c>
      <c r="R17" s="95">
        <v>21</v>
      </c>
      <c r="S17" s="100">
        <f>IFERROR(_xll.qlRateHelperEarliestDate(M17,Trigger),"--")</f>
        <v>42646</v>
      </c>
      <c r="T17" s="100">
        <f>IFERROR(_xll.qlRateHelperPillarDate(M17,Trigger),"--")</f>
        <v>42737</v>
      </c>
      <c r="V17" s="4" t="str">
        <f t="shared" si="3"/>
        <v>FRA</v>
      </c>
      <c r="W17" s="4" t="str">
        <v>obj_00471</v>
      </c>
      <c r="X17" s="4" t="str">
        <f>IFERROR(_xll.qlRateHelperQuoteName(W17,Trigger),"")</f>
        <v>EUR12x15F_Quote</v>
      </c>
      <c r="Y17" s="73">
        <f>IFERROR(_xll.qlRateHelperRate(W17,Trigger),"")</f>
        <v>-3.3499999999999997E-3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42768</v>
      </c>
      <c r="AB17" s="5">
        <f>IFERROR(_xll.qlRateHelperPillarDate(W17,Trigger),"")</f>
        <v>42857</v>
      </c>
      <c r="AC17" s="73">
        <v>-2.9230395540519026E-3</v>
      </c>
      <c r="AD17" s="187"/>
      <c r="AE17" s="169">
        <v>7</v>
      </c>
      <c r="AF17" s="170">
        <f>_xll.qlCalendarEndOfMonth(Calendar,_xll.qlCalendarAdvance(Calendar,AF16,"1m","mf",TRUE),Trigger)</f>
        <v>42613</v>
      </c>
      <c r="AG17" s="169" t="str">
        <f t="shared" si="7"/>
        <v>EURJump7_SYNTHON_Quote</v>
      </c>
      <c r="AH17" s="230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3">
        <f t="shared" si="11"/>
        <v>0</v>
      </c>
      <c r="AK17" s="236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 t="str">
        <f>_xll.qlFraRateHelper(,H18,B18&amp;"M",G18,PillarDate,,Permanent,Trigger,ObjectOverwrite)</f>
        <v>obj_00473#0004</v>
      </c>
      <c r="K18" s="51"/>
      <c r="L18" s="10" t="str">
        <f t="shared" si="5"/>
        <v>FRA</v>
      </c>
      <c r="M18" s="95" t="str">
        <f t="shared" si="6"/>
        <v>obj_0047a#0004</v>
      </c>
      <c r="N18" s="149" t="str">
        <f>IFERROR(_xll.qlRateHelperQuoteName(M18,Trigger),"--")</f>
        <v>EUR9x12F_Quote</v>
      </c>
      <c r="O18" s="99">
        <f>IFERROR(_xll.qlRateHelperQuoteValue($M18,Trigger),"--")</f>
        <v>-3.3399999999999997E-3</v>
      </c>
      <c r="P18" s="98" t="b">
        <v>1</v>
      </c>
      <c r="Q18" s="95">
        <v>60</v>
      </c>
      <c r="R18" s="95">
        <v>21</v>
      </c>
      <c r="S18" s="100">
        <f>IFERROR(_xll.qlRateHelperEarliestDate(M18,Trigger),"--")</f>
        <v>42676</v>
      </c>
      <c r="T18" s="100">
        <f>IFERROR(_xll.qlRateHelperPillarDate(M18,Trigger),"--")</f>
        <v>42768</v>
      </c>
      <c r="V18" s="4" t="str">
        <f t="shared" si="3"/>
        <v>FUT</v>
      </c>
      <c r="W18" s="4" t="str">
        <v>obj_00536</v>
      </c>
      <c r="X18" s="4" t="str">
        <f>IFERROR(_xll.qlRateHelperQuoteName(W18,Trigger),"")</f>
        <v>EURFUT3MH7_Quote</v>
      </c>
      <c r="Y18" s="73">
        <f>IFERROR(_xll.qlRateHelperRate(W18,Trigger),"")</f>
        <v>-3.3000000000000806E-3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42809</v>
      </c>
      <c r="AB18" s="5">
        <f>IFERROR(_xll.qlRateHelperPillarDate(W18,Trigger),"")</f>
        <v>42901</v>
      </c>
      <c r="AC18" s="73">
        <v>-2.963343021604174E-3</v>
      </c>
      <c r="AD18" s="187"/>
      <c r="AE18" s="169">
        <v>8</v>
      </c>
      <c r="AF18" s="170">
        <f>_xll.qlCalendarEndOfMonth(Calendar,_xll.qlCalendarAdvance(Calendar,AF17,"1m","mf",TRUE),Trigger)</f>
        <v>42643</v>
      </c>
      <c r="AG18" s="169" t="str">
        <f t="shared" si="7"/>
        <v>EURJump8_SYNTHON_Quote</v>
      </c>
      <c r="AH18" s="230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3">
        <f t="shared" si="11"/>
        <v>0</v>
      </c>
      <c r="AK18" s="236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 t="str">
        <f>_xll.qlFraRateHelper(,H19,B19&amp;"M",G19,PillarDate,,Permanent,Trigger,ObjectOverwrite)</f>
        <v>obj_00478#0004</v>
      </c>
      <c r="K19" s="51"/>
      <c r="L19" s="10" t="str">
        <f t="shared" si="5"/>
        <v>FRA</v>
      </c>
      <c r="M19" s="95" t="str">
        <f t="shared" si="6"/>
        <v>obj_00479#0004</v>
      </c>
      <c r="N19" s="149" t="str">
        <f>IFERROR(_xll.qlRateHelperQuoteName(M19,Trigger),"--")</f>
        <v>EUR10x13F_Quote</v>
      </c>
      <c r="O19" s="99">
        <f>IFERROR(_xll.qlRateHelperQuoteValue($M19,Trigger),"--")</f>
        <v>-3.3799999999999998E-3</v>
      </c>
      <c r="P19" s="98" t="b">
        <v>1</v>
      </c>
      <c r="Q19" s="95">
        <v>60</v>
      </c>
      <c r="R19" s="95">
        <v>21</v>
      </c>
      <c r="S19" s="100">
        <f>IFERROR(_xll.qlRateHelperEarliestDate(M19,Trigger),"--")</f>
        <v>42706</v>
      </c>
      <c r="T19" s="100">
        <f>IFERROR(_xll.qlRateHelperPillarDate(M19,Trigger),"--")</f>
        <v>42796</v>
      </c>
      <c r="V19" s="4" t="str">
        <f t="shared" si="3"/>
        <v>FUT</v>
      </c>
      <c r="W19" s="4" t="str">
        <v>obj_00541</v>
      </c>
      <c r="X19" s="4" t="str">
        <f>IFERROR(_xll.qlRateHelperQuoteName(W19,Trigger),"")</f>
        <v>EURFUT3MM7_Quote</v>
      </c>
      <c r="Y19" s="73">
        <f>IFERROR(_xll.qlRateHelperRate(W19,Trigger),"")</f>
        <v>-3.1250000000000444E-3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42907</v>
      </c>
      <c r="AB19" s="5">
        <f>IFERROR(_xll.qlRateHelperPillarDate(W19,Trigger),"")</f>
        <v>42999</v>
      </c>
      <c r="AC19" s="73">
        <v>-2.9992459909714336E-3</v>
      </c>
      <c r="AD19" s="187"/>
      <c r="AE19" s="169">
        <v>9</v>
      </c>
      <c r="AF19" s="170">
        <f>_xll.qlCalendarEndOfMonth(Calendar,_xll.qlCalendarAdvance(Calendar,AF18,"1m","mf",TRUE),Trigger)</f>
        <v>42674</v>
      </c>
      <c r="AG19" s="169" t="str">
        <f t="shared" si="7"/>
        <v>EURJump9_SYNTHON_Quote</v>
      </c>
      <c r="AH19" s="230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3">
        <f t="shared" si="11"/>
        <v>0</v>
      </c>
      <c r="AK19" s="236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 t="str">
        <f>_xll.qlFraRateHelper(,H20,B20&amp;"M",G20,PillarDate,,Permanent,Trigger,ObjectOverwrite)</f>
        <v>obj_0047a#0004</v>
      </c>
      <c r="K20" s="51"/>
      <c r="L20" s="10" t="str">
        <f t="shared" si="5"/>
        <v>FRA</v>
      </c>
      <c r="M20" s="95" t="str">
        <f t="shared" si="6"/>
        <v>obj_00475#0004</v>
      </c>
      <c r="N20" s="149" t="str">
        <f>IFERROR(_xll.qlRateHelperQuoteName(M20,Trigger),"--")</f>
        <v>EUR11x14F_Quote</v>
      </c>
      <c r="O20" s="99">
        <f>IFERROR(_xll.qlRateHelperQuoteValue($M20,Trigger),"--")</f>
        <v>-3.3899999999999998E-3</v>
      </c>
      <c r="P20" s="98" t="b">
        <v>1</v>
      </c>
      <c r="Q20" s="95">
        <v>60</v>
      </c>
      <c r="R20" s="95">
        <v>21</v>
      </c>
      <c r="S20" s="100">
        <f>IFERROR(_xll.qlRateHelperEarliestDate(M20,Trigger),"--")</f>
        <v>42737</v>
      </c>
      <c r="T20" s="100">
        <f>IFERROR(_xll.qlRateHelperPillarDate(M20,Trigger),"--")</f>
        <v>42828</v>
      </c>
      <c r="V20" s="4" t="str">
        <f t="shared" si="3"/>
        <v>FUT</v>
      </c>
      <c r="W20" s="4" t="str">
        <v>obj_0053a</v>
      </c>
      <c r="X20" s="4" t="str">
        <f>IFERROR(_xll.qlRateHelperQuoteName(W20,Trigger),"")</f>
        <v>EURFUT3MU7_Quote</v>
      </c>
      <c r="Y20" s="73">
        <f>IFERROR(_xll.qlRateHelperRate(W20,Trigger),"")</f>
        <v>-2.8749999999999609E-3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42998</v>
      </c>
      <c r="AB20" s="5">
        <f>IFERROR(_xll.qlRateHelperPillarDate(W20,Trigger),"")</f>
        <v>43089</v>
      </c>
      <c r="AC20" s="73">
        <v>-2.9881738527059954E-3</v>
      </c>
      <c r="AD20" s="187"/>
      <c r="AE20" s="169">
        <v>10</v>
      </c>
      <c r="AF20" s="170">
        <f>_xll.qlCalendarEndOfMonth(Calendar,_xll.qlCalendarAdvance(Calendar,AF19,"1m","mf",TRUE),Trigger)</f>
        <v>42704</v>
      </c>
      <c r="AG20" s="169" t="str">
        <f t="shared" si="7"/>
        <v>EURJump10_SYNTHON_Quote</v>
      </c>
      <c r="AH20" s="230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3">
        <f t="shared" si="11"/>
        <v>0</v>
      </c>
      <c r="AK20" s="236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 t="str">
        <f>_xll.qlFraRateHelper(,H21,B21&amp;"M",G21,PillarDate,,Permanent,Trigger,ObjectOverwrite)</f>
        <v>obj_00479#0004</v>
      </c>
      <c r="K21" s="51"/>
      <c r="L21" s="11" t="str">
        <f t="shared" si="5"/>
        <v>FRA</v>
      </c>
      <c r="M21" s="96" t="str">
        <f t="shared" si="6"/>
        <v>obj_00471#0004</v>
      </c>
      <c r="N21" s="150" t="str">
        <f>IFERROR(_xll.qlRateHelperQuoteName(M21,Trigger),"--")</f>
        <v>EUR12x15F_Quote</v>
      </c>
      <c r="O21" s="102">
        <f>IFERROR(_xll.qlRateHelperQuoteValue($M21,Trigger),"--")</f>
        <v>-3.3499999999999997E-3</v>
      </c>
      <c r="P21" s="101" t="b">
        <v>1</v>
      </c>
      <c r="Q21" s="96">
        <v>60</v>
      </c>
      <c r="R21" s="96">
        <v>21</v>
      </c>
      <c r="S21" s="103">
        <f>IFERROR(_xll.qlRateHelperEarliestDate(M21,Trigger),"--")</f>
        <v>42768</v>
      </c>
      <c r="T21" s="103">
        <f>IFERROR(_xll.qlRateHelperPillarDate(M21,Trigger),"--")</f>
        <v>42857</v>
      </c>
      <c r="V21" s="4" t="str">
        <f t="shared" si="3"/>
        <v>FUT</v>
      </c>
      <c r="W21" s="4" t="str">
        <v>obj_00535</v>
      </c>
      <c r="X21" s="4" t="str">
        <f>IFERROR(_xll.qlRateHelperQuoteName(W21,Trigger),"")</f>
        <v>EURFUT3MZ7_Quote</v>
      </c>
      <c r="Y21" s="73">
        <f>IFERROR(_xll.qlRateHelperRate(W21,Trigger),"")</f>
        <v>-2.5249999999998884E-3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43089</v>
      </c>
      <c r="AB21" s="5">
        <f>IFERROR(_xll.qlRateHelperPillarDate(W21,Trigger),"")</f>
        <v>43179</v>
      </c>
      <c r="AC21" s="73">
        <v>-2.9386801022375881E-3</v>
      </c>
      <c r="AD21" s="187"/>
      <c r="AE21" s="169">
        <v>11</v>
      </c>
      <c r="AF21" s="170">
        <f>_xll.qlCalendarEndOfMonth(Calendar,_xll.qlCalendarAdvance(Calendar,AF20,"1m","mf",TRUE),Trigger)</f>
        <v>42734</v>
      </c>
      <c r="AG21" s="169" t="str">
        <f t="shared" si="7"/>
        <v>EURJump11_SYNTHON_Quote</v>
      </c>
      <c r="AH21" s="230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0.99999329999999997</v>
      </c>
      <c r="AJ21" s="233">
        <f t="shared" si="11"/>
        <v>8.0400269341516617E-4</v>
      </c>
      <c r="AK21" s="236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 t="str">
        <f>_xll.qlFraRateHelper(,H22,B22&amp;"M",G22,PillarDate,,Permanent,Trigger,ObjectOverwrite)</f>
        <v>obj_00475#0004</v>
      </c>
      <c r="K22" s="51"/>
      <c r="L22" s="71" t="str">
        <f>A26</f>
        <v>FUT</v>
      </c>
      <c r="M22" s="134" t="str">
        <f>IF(ISBLANK(J26),"--",J26)</f>
        <v>obj_00537#0004</v>
      </c>
      <c r="N22" s="148" t="str">
        <f>IFERROR(_xll.qlRateHelperQuoteName(M22,Trigger),"--")</f>
        <v>EURFUT3MG6_Quote</v>
      </c>
      <c r="O22" s="153">
        <f>IFERROR(_xll.qlRateHelperQuoteValue($M22,Trigger),"--")</f>
        <v>100.1925</v>
      </c>
      <c r="P22" s="135" t="b">
        <v>1</v>
      </c>
      <c r="Q22" s="134">
        <v>20</v>
      </c>
      <c r="R22" s="134">
        <v>21</v>
      </c>
      <c r="S22" s="137">
        <f>IFERROR(_xll.qlRateHelperEarliestDate(M22,Trigger),"--")</f>
        <v>42417</v>
      </c>
      <c r="T22" s="137">
        <f>IFERROR(_xll.qlRateHelperPillarDate(M22,Trigger),"--")</f>
        <v>42507</v>
      </c>
      <c r="V22" s="4" t="str">
        <f t="shared" si="3"/>
        <v>Sw</v>
      </c>
      <c r="W22" s="4" t="str">
        <v>obj_004cc</v>
      </c>
      <c r="X22" s="4" t="str">
        <f>IFERROR(_xll.qlRateHelperQuoteName(W22,Trigger),"")</f>
        <v>EURAB3E3Y_Quote</v>
      </c>
      <c r="Y22" s="73">
        <f>IFERROR(_xll.qlRateHelperRate(W22,Trigger),"")</f>
        <v>-2.4900000000000005E-3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42402</v>
      </c>
      <c r="AB22" s="5">
        <f>IFERROR(_xll.qlRateHelperPillarDate(W22,Trigger),"")</f>
        <v>43500</v>
      </c>
      <c r="AC22" s="73">
        <v>-2.498612345861424E-3</v>
      </c>
      <c r="AD22" s="187"/>
      <c r="AE22" s="169">
        <v>12</v>
      </c>
      <c r="AF22" s="170">
        <f>_xll.qlCalendarEndOfMonth(Calendar,_xll.qlCalendarAdvance(Calendar,AF21,"1m","mf",TRUE),Trigger)</f>
        <v>42766</v>
      </c>
      <c r="AG22" s="169" t="str">
        <f t="shared" si="7"/>
        <v>EURJump12_SYNTHON_Quote</v>
      </c>
      <c r="AH22" s="230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3">
        <f t="shared" si="11"/>
        <v>0</v>
      </c>
      <c r="AK22" s="236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 t="str">
        <f>_xll.qlFraRateHelper(,H23,B23&amp;"M",G23,PillarDate,,Permanent,Trigger,ObjectOverwrite)</f>
        <v>obj_00471#0004</v>
      </c>
      <c r="K23" s="51"/>
      <c r="L23" s="10" t="str">
        <f t="shared" ref="L23:L43" si="13">A27</f>
        <v>FUT</v>
      </c>
      <c r="M23" s="95" t="str">
        <f t="shared" ref="M23:M43" si="14">IF(ISBLANK(J27),"--",J27)</f>
        <v>obj_00543#0004</v>
      </c>
      <c r="N23" s="149" t="str">
        <f>IFERROR(_xll.qlRateHelperQuoteName(M23,Trigger),"--")</f>
        <v>EURFUT3MH6_Quote</v>
      </c>
      <c r="O23" s="154">
        <f>IFERROR(_xll.qlRateHelperQuoteValue($M23,Trigger),"--")</f>
        <v>100.2475</v>
      </c>
      <c r="P23" s="98" t="b">
        <v>1</v>
      </c>
      <c r="Q23" s="95">
        <v>20</v>
      </c>
      <c r="R23" s="95">
        <v>21</v>
      </c>
      <c r="S23" s="100">
        <f>IFERROR(_xll.qlRateHelperEarliestDate(M23,Trigger),"--")</f>
        <v>42445</v>
      </c>
      <c r="T23" s="100">
        <f>IFERROR(_xll.qlRateHelperPillarDate(M23,Trigger),"--")</f>
        <v>42537</v>
      </c>
      <c r="V23" s="4" t="str">
        <f t="shared" si="3"/>
        <v>Sw</v>
      </c>
      <c r="W23" s="4" t="str">
        <v>obj_004d6</v>
      </c>
      <c r="X23" s="4" t="str">
        <f>IFERROR(_xll.qlRateHelperQuoteName(W23,Trigger),"")</f>
        <v>EURAB3E4Y_Quote</v>
      </c>
      <c r="Y23" s="73">
        <f>IFERROR(_xll.qlRateHelperRate(W23,Trigger),"")</f>
        <v>-1.6299999999999997E-3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42402</v>
      </c>
      <c r="AB23" s="5">
        <f>IFERROR(_xll.qlRateHelperPillarDate(W23,Trigger),"")</f>
        <v>43864</v>
      </c>
      <c r="AC23" s="73">
        <v>-1.6396137068615509E-3</v>
      </c>
      <c r="AD23" s="187"/>
      <c r="AE23" s="172">
        <v>13</v>
      </c>
      <c r="AF23" s="173">
        <f>_xll.qlCalendarAdjust(Calendar,DATE(YEAR(AF11)+1,12,31),"preceding",Trigger)</f>
        <v>43098</v>
      </c>
      <c r="AG23" s="172" t="str">
        <f t="shared" si="7"/>
        <v>EURJump13_SYNTHON_Quote</v>
      </c>
      <c r="AH23" s="231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1</v>
      </c>
      <c r="AJ23" s="234">
        <f t="shared" si="11"/>
        <v>0</v>
      </c>
      <c r="AK23" s="237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str">
        <f t="shared" si="14"/>
        <v>obj_00532#0004</v>
      </c>
      <c r="N24" s="149" t="str">
        <f>IFERROR(_xll.qlRateHelperQuoteName(M24,Trigger),"--")</f>
        <v>EURFUT3MJ6_Quote</v>
      </c>
      <c r="O24" s="154" t="str">
        <f>IFERROR(_xll.qlRateHelperQuoteValue($M24,Trigger),"--")</f>
        <v>--</v>
      </c>
      <c r="P24" s="98" t="b">
        <v>1</v>
      </c>
      <c r="Q24" s="95">
        <v>20</v>
      </c>
      <c r="R24" s="95">
        <v>21</v>
      </c>
      <c r="S24" s="100">
        <f>IFERROR(_xll.qlRateHelperEarliestDate(M24,Trigger),"--")</f>
        <v>42480</v>
      </c>
      <c r="T24" s="100">
        <f>IFERROR(_xll.qlRateHelperPillarDate(M24,Trigger),"--")</f>
        <v>42571</v>
      </c>
      <c r="V24" s="4" t="str">
        <f t="shared" si="3"/>
        <v>Sw</v>
      </c>
      <c r="W24" s="4" t="str">
        <v>obj_004d1</v>
      </c>
      <c r="X24" s="4" t="str">
        <f>IFERROR(_xll.qlRateHelperQuoteName(W24,Trigger),"")</f>
        <v>EURAB3E5Y_Quote</v>
      </c>
      <c r="Y24" s="73">
        <f>IFERROR(_xll.qlRateHelperRate(W24,Trigger),"")</f>
        <v>-5.2999999999999998E-4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42402</v>
      </c>
      <c r="AB24" s="5">
        <f>IFERROR(_xll.qlRateHelperPillarDate(W24,Trigger),"")</f>
        <v>44229</v>
      </c>
      <c r="AC24" s="73">
        <v>-5.3963614742630274E-4</v>
      </c>
      <c r="AD24" s="187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str">
        <f t="shared" si="14"/>
        <v>obj_00542#0004</v>
      </c>
      <c r="N25" s="149" t="str">
        <f>IFERROR(_xll.qlRateHelperQuoteName(M25,Trigger),"--")</f>
        <v>EURFUT3MK6_Quote</v>
      </c>
      <c r="O25" s="154" t="str">
        <f>IFERROR(_xll.qlRateHelperQuoteValue($M25,Trigger),"--")</f>
        <v>--</v>
      </c>
      <c r="P25" s="98" t="b">
        <v>1</v>
      </c>
      <c r="Q25" s="95">
        <v>20</v>
      </c>
      <c r="R25" s="95">
        <v>21</v>
      </c>
      <c r="S25" s="100">
        <f>IFERROR(_xll.qlRateHelperEarliestDate(M25,Trigger),"--")</f>
        <v>42508</v>
      </c>
      <c r="T25" s="100">
        <f>IFERROR(_xll.qlRateHelperPillarDate(M25,Trigger),"--")</f>
        <v>42600</v>
      </c>
      <c r="V25" s="4" t="str">
        <f t="shared" si="3"/>
        <v>Sw</v>
      </c>
      <c r="W25" s="4" t="str">
        <v>obj_004d7</v>
      </c>
      <c r="X25" s="4" t="str">
        <f>IFERROR(_xll.qlRateHelperQuoteName(W25,Trigger),"")</f>
        <v>EURAB3E6Y_Quote</v>
      </c>
      <c r="Y25" s="73">
        <f>IFERROR(_xll.qlRateHelperRate(W25,Trigger),"")</f>
        <v>7.400000000000001E-4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42402</v>
      </c>
      <c r="AB25" s="5">
        <f>IFERROR(_xll.qlRateHelperPillarDate(W25,Trigger),"")</f>
        <v>44594</v>
      </c>
      <c r="AC25" s="73">
        <v>7.3272338985515923E-4</v>
      </c>
      <c r="AD25" s="187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_xll.qlIMMNextCode(Evaluationdate+2,B26,Trigger)</f>
        <v>G6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EURFUT3MG6_Quote</v>
      </c>
      <c r="I26" s="119" t="str">
        <f t="shared" ref="I26:I47" si="17">Currency&amp;"FUT"&amp;Tenor&amp;$C26&amp;"ConvAdj"&amp;QuoteSuffix</f>
        <v>EURFUT3MG6ConvAdj_Quote</v>
      </c>
      <c r="J26" s="61" t="str">
        <f>_xll.qlFuturesRateHelper(,H26,FuturesType,C26,G26,I26,Permanent,Trigger,ObjectOverwrite)</f>
        <v>obj_00537#0004</v>
      </c>
      <c r="K26" s="51"/>
      <c r="L26" s="10" t="str">
        <f t="shared" si="13"/>
        <v>FUT</v>
      </c>
      <c r="M26" s="95" t="str">
        <f t="shared" si="14"/>
        <v>obj_00544#0004</v>
      </c>
      <c r="N26" s="149" t="str">
        <f>IFERROR(_xll.qlRateHelperQuoteName(M26,Trigger),"--")</f>
        <v>EURFUT3MM6_Quote</v>
      </c>
      <c r="O26" s="154">
        <f>IFERROR(_xll.qlRateHelperQuoteValue($M26,Trigger),"--")</f>
        <v>100.31</v>
      </c>
      <c r="P26" s="98" t="b">
        <v>1</v>
      </c>
      <c r="Q26" s="95">
        <v>20</v>
      </c>
      <c r="R26" s="95">
        <v>21</v>
      </c>
      <c r="S26" s="100">
        <f>IFERROR(_xll.qlRateHelperEarliestDate(M26,Trigger),"--")</f>
        <v>42536</v>
      </c>
      <c r="T26" s="100">
        <f>IFERROR(_xll.qlRateHelperPillarDate(M26,Trigger),"--")</f>
        <v>42628</v>
      </c>
      <c r="V26" s="4" t="str">
        <f t="shared" si="3"/>
        <v>Sw</v>
      </c>
      <c r="W26" s="4" t="str">
        <v>obj_004c9</v>
      </c>
      <c r="X26" s="4" t="str">
        <f>IFERROR(_xll.qlRateHelperQuoteName(W26,Trigger),"")</f>
        <v>EURAB3E7Y_Quote</v>
      </c>
      <c r="Y26" s="73">
        <f>IFERROR(_xll.qlRateHelperRate(W26,Trigger),"")</f>
        <v>2.0600000000000002E-3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42402</v>
      </c>
      <c r="AB26" s="5">
        <f>IFERROR(_xll.qlRateHelperPillarDate(W26,Trigger),"")</f>
        <v>44959</v>
      </c>
      <c r="AC26" s="73">
        <v>2.0611170670264078E-3</v>
      </c>
      <c r="AD26" s="187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H6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EURFUT3MH6_Quote</v>
      </c>
      <c r="I27" s="120" t="str">
        <f t="shared" si="17"/>
        <v>EURFUT3MH6ConvAdj_Quote</v>
      </c>
      <c r="J27" s="67" t="str">
        <f>_xll.qlFuturesRateHelper(,H27,FuturesType,C27,G27,I27,Permanent,Trigger,ObjectOverwrite)</f>
        <v>obj_00543#0004</v>
      </c>
      <c r="K27" s="51"/>
      <c r="L27" s="10" t="str">
        <f t="shared" si="13"/>
        <v>FUT</v>
      </c>
      <c r="M27" s="95" t="str">
        <f t="shared" si="14"/>
        <v>obj_00531#0004</v>
      </c>
      <c r="N27" s="149" t="str">
        <f>IFERROR(_xll.qlRateHelperQuoteName(M27,Trigger),"--")</f>
        <v>EURFUT3MU6_Quote</v>
      </c>
      <c r="O27" s="154">
        <f>IFERROR(_xll.qlRateHelperQuoteValue($M27,Trigger),"--")</f>
        <v>100.33500000000001</v>
      </c>
      <c r="P27" s="98" t="b">
        <v>1</v>
      </c>
      <c r="Q27" s="95">
        <v>20</v>
      </c>
      <c r="R27" s="95">
        <v>21</v>
      </c>
      <c r="S27" s="100">
        <f>IFERROR(_xll.qlRateHelperEarliestDate(M27,Trigger),"--")</f>
        <v>42634</v>
      </c>
      <c r="T27" s="100">
        <f>IFERROR(_xll.qlRateHelperPillarDate(M27,Trigger),"--")</f>
        <v>42725</v>
      </c>
      <c r="V27" s="4" t="str">
        <f t="shared" si="3"/>
        <v>Sw</v>
      </c>
      <c r="W27" s="4" t="str">
        <v>obj_004cb</v>
      </c>
      <c r="X27" s="4" t="str">
        <f>IFERROR(_xll.qlRateHelperQuoteName(W27,Trigger),"")</f>
        <v>EURAB3E8Y_Quote</v>
      </c>
      <c r="Y27" s="73">
        <f>IFERROR(_xll.qlRateHelperRate(W27,Trigger),"")</f>
        <v>3.3699999999999997E-3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42402</v>
      </c>
      <c r="AB27" s="5">
        <f>IFERROR(_xll.qlRateHelperPillarDate(W27,Trigger),"")</f>
        <v>45324</v>
      </c>
      <c r="AC27" s="73">
        <v>3.3869956293853874E-3</v>
      </c>
      <c r="AD27" s="187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J6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EURFUT3MJ6_Quote</v>
      </c>
      <c r="I28" s="120" t="str">
        <f t="shared" si="17"/>
        <v>EURFUT3MJ6ConvAdj_Quote</v>
      </c>
      <c r="J28" s="67" t="str">
        <f>_xll.qlFuturesRateHelper(,H28,FuturesType,C28,G28,I28,Permanent,Trigger,ObjectOverwrite)</f>
        <v>obj_00532#0004</v>
      </c>
      <c r="K28" s="51"/>
      <c r="L28" s="10" t="str">
        <f t="shared" si="13"/>
        <v>FUT</v>
      </c>
      <c r="M28" s="95" t="str">
        <f t="shared" si="14"/>
        <v>obj_0053c#0004</v>
      </c>
      <c r="N28" s="149" t="str">
        <f>IFERROR(_xll.qlRateHelperQuoteName(M28,Trigger),"--")</f>
        <v>EURFUT3MZ6_Quote</v>
      </c>
      <c r="O28" s="154">
        <f>IFERROR(_xll.qlRateHelperQuoteValue($M28,Trigger),"--")</f>
        <v>100.33750000000001</v>
      </c>
      <c r="P28" s="98" t="b">
        <v>1</v>
      </c>
      <c r="Q28" s="95">
        <v>20</v>
      </c>
      <c r="R28" s="95">
        <v>21</v>
      </c>
      <c r="S28" s="100">
        <f>IFERROR(_xll.qlRateHelperEarliestDate(M28,Trigger),"--")</f>
        <v>42725</v>
      </c>
      <c r="T28" s="100">
        <f>IFERROR(_xll.qlRateHelperPillarDate(M28,Trigger),"--")</f>
        <v>42815</v>
      </c>
      <c r="V28" s="4" t="str">
        <f t="shared" si="3"/>
        <v>Sw</v>
      </c>
      <c r="W28" s="4" t="str">
        <v>obj_004cd</v>
      </c>
      <c r="X28" s="4" t="str">
        <f>IFERROR(_xll.qlRateHelperQuoteName(W28,Trigger),"")</f>
        <v>EURAB3E9Y_Quote</v>
      </c>
      <c r="Y28" s="73">
        <f>IFERROR(_xll.qlRateHelperRate(W28,Trigger),"")</f>
        <v>4.62E-3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42402</v>
      </c>
      <c r="AB28" s="5">
        <f>IFERROR(_xll.qlRateHelperPillarDate(W28,Trigger),"")</f>
        <v>45691</v>
      </c>
      <c r="AC28" s="73">
        <v>4.659159988808741E-3</v>
      </c>
      <c r="AD28" s="187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K6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EURFUT3MK6_Quote</v>
      </c>
      <c r="I29" s="120" t="str">
        <f t="shared" si="17"/>
        <v>EURFUT3MK6ConvAdj_Quote</v>
      </c>
      <c r="J29" s="67" t="str">
        <f>_xll.qlFuturesRateHelper(,H29,FuturesType,C29,G29,I29,Permanent,Trigger,ObjectOverwrite)</f>
        <v>obj_00542#0004</v>
      </c>
      <c r="K29" s="51"/>
      <c r="L29" s="10" t="str">
        <f t="shared" si="13"/>
        <v>FUT</v>
      </c>
      <c r="M29" s="95" t="str">
        <f t="shared" si="14"/>
        <v>obj_00536#0004</v>
      </c>
      <c r="N29" s="149" t="str">
        <f>IFERROR(_xll.qlRateHelperQuoteName(M29,Trigger),"--")</f>
        <v>EURFUT3MH7_Quote</v>
      </c>
      <c r="O29" s="154">
        <f>IFERROR(_xll.qlRateHelperQuoteValue($M29,Trigger),"--")</f>
        <v>100.33</v>
      </c>
      <c r="P29" s="98" t="b">
        <v>1</v>
      </c>
      <c r="Q29" s="95">
        <v>20</v>
      </c>
      <c r="R29" s="95">
        <v>21</v>
      </c>
      <c r="S29" s="100">
        <f>IFERROR(_xll.qlRateHelperEarliestDate(M29,Trigger),"--")</f>
        <v>42809</v>
      </c>
      <c r="T29" s="100">
        <f>IFERROR(_xll.qlRateHelperPillarDate(M29,Trigger),"--")</f>
        <v>42901</v>
      </c>
      <c r="V29" s="4" t="str">
        <f t="shared" si="3"/>
        <v>Sw</v>
      </c>
      <c r="W29" s="4" t="str">
        <v>obj_004cf</v>
      </c>
      <c r="X29" s="4" t="str">
        <f>IFERROR(_xll.qlRateHelperQuoteName(W29,Trigger),"")</f>
        <v>EURAB3E10Y_Quote</v>
      </c>
      <c r="Y29" s="73">
        <f>IFERROR(_xll.qlRateHelperRate(W29,Trigger),"")</f>
        <v>5.77E-3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42402</v>
      </c>
      <c r="AB29" s="5">
        <f>IFERROR(_xll.qlRateHelperPillarDate(W29,Trigger),"")</f>
        <v>46055</v>
      </c>
      <c r="AC29" s="73">
        <v>5.8390752206353355E-3</v>
      </c>
      <c r="AD29" s="187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M6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EURFUT3MM6_Quote</v>
      </c>
      <c r="I30" s="121" t="str">
        <f t="shared" si="17"/>
        <v>EURFUT3MM6ConvAdj_Quote</v>
      </c>
      <c r="J30" s="3" t="str">
        <f>_xll.qlFuturesRateHelper(,H30,FuturesType,C30,G30,I30,Permanent,Trigger,ObjectOverwrite)</f>
        <v>obj_00544#0004</v>
      </c>
      <c r="K30" s="51"/>
      <c r="L30" s="10" t="str">
        <f t="shared" si="13"/>
        <v>FUT</v>
      </c>
      <c r="M30" s="95" t="str">
        <f t="shared" si="14"/>
        <v>obj_00541#0004</v>
      </c>
      <c r="N30" s="149" t="str">
        <f>IFERROR(_xll.qlRateHelperQuoteName(M30,Trigger),"--")</f>
        <v>EURFUT3MM7_Quote</v>
      </c>
      <c r="O30" s="154">
        <f>IFERROR(_xll.qlRateHelperQuoteValue($M30,Trigger),"--")</f>
        <v>100.3125</v>
      </c>
      <c r="P30" s="98" t="b">
        <v>1</v>
      </c>
      <c r="Q30" s="95">
        <v>20</v>
      </c>
      <c r="R30" s="95">
        <v>21</v>
      </c>
      <c r="S30" s="100">
        <f>IFERROR(_xll.qlRateHelperEarliestDate(M30,Trigger),"--")</f>
        <v>42907</v>
      </c>
      <c r="T30" s="100">
        <f>IFERROR(_xll.qlRateHelperPillarDate(M30,Trigger),"--")</f>
        <v>42999</v>
      </c>
      <c r="V30" s="4" t="str">
        <f t="shared" si="3"/>
        <v>Sw</v>
      </c>
      <c r="W30" s="4" t="str">
        <v>obj_004c7</v>
      </c>
      <c r="X30" s="4" t="str">
        <f>IFERROR(_xll.qlRateHelperQuoteName(W30,Trigger),"")</f>
        <v>EURAB3E12Y_Quote</v>
      </c>
      <c r="Y30" s="73">
        <f>IFERROR(_xll.qlRateHelperRate(W30,Trigger),"")</f>
        <v>7.7000000000000002E-3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42402</v>
      </c>
      <c r="AB30" s="5">
        <f>IFERROR(_xll.qlRateHelperPillarDate(W30,Trigger),"")</f>
        <v>46785</v>
      </c>
      <c r="AC30" s="73">
        <v>7.8399209218776283E-3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U6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EURFUT3MU6_Quote</v>
      </c>
      <c r="I31" s="120" t="str">
        <f t="shared" si="17"/>
        <v>EURFUT3MU6ConvAdj_Quote</v>
      </c>
      <c r="J31" s="67" t="str">
        <f>_xll.qlFuturesRateHelper(,H31,FuturesType,C31,G31,I31,Permanent,Trigger,ObjectOverwrite)</f>
        <v>obj_00531#0004</v>
      </c>
      <c r="K31" s="51"/>
      <c r="L31" s="10" t="str">
        <f t="shared" si="13"/>
        <v>FUT</v>
      </c>
      <c r="M31" s="95" t="str">
        <f t="shared" si="14"/>
        <v>obj_0053a#0004</v>
      </c>
      <c r="N31" s="149" t="str">
        <f>IFERROR(_xll.qlRateHelperQuoteName(M31,Trigger),"--")</f>
        <v>EURFUT3MU7_Quote</v>
      </c>
      <c r="O31" s="154">
        <f>IFERROR(_xll.qlRateHelperQuoteValue($M31,Trigger),"--")</f>
        <v>100.28749999999999</v>
      </c>
      <c r="P31" s="98" t="b">
        <v>1</v>
      </c>
      <c r="Q31" s="95">
        <v>20</v>
      </c>
      <c r="R31" s="95">
        <v>21</v>
      </c>
      <c r="S31" s="100">
        <f>IFERROR(_xll.qlRateHelperEarliestDate(M31,Trigger),"--")</f>
        <v>42998</v>
      </c>
      <c r="T31" s="100">
        <f>IFERROR(_xll.qlRateHelperPillarDate(M31,Trigger),"--")</f>
        <v>43089</v>
      </c>
      <c r="V31" s="4" t="str">
        <f t="shared" si="3"/>
        <v>Sw</v>
      </c>
      <c r="W31" s="4" t="str">
        <v>obj_004ce</v>
      </c>
      <c r="X31" s="4" t="str">
        <f>IFERROR(_xll.qlRateHelperQuoteName(W31,Trigger),"")</f>
        <v>EURAB3E15Y_Quote</v>
      </c>
      <c r="Y31" s="73">
        <f>IFERROR(_xll.qlRateHelperRate(W31,Trigger),"")</f>
        <v>9.7599999999999996E-3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42402</v>
      </c>
      <c r="AB31" s="5">
        <f>IFERROR(_xll.qlRateHelperPillarDate(W31,Trigger),"")</f>
        <v>47882</v>
      </c>
      <c r="AC31" s="73">
        <v>1.0006524740779094E-2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Z6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EURFUT3MZ6_Quote</v>
      </c>
      <c r="I32" s="120" t="str">
        <f t="shared" si="17"/>
        <v>EURFUT3MZ6ConvAdj_Quote</v>
      </c>
      <c r="J32" s="67" t="str">
        <f>_xll.qlFuturesRateHelper(,H32,FuturesType,C32,G32,I32,Permanent,Trigger,ObjectOverwrite)</f>
        <v>obj_0053c#0004</v>
      </c>
      <c r="K32" s="51"/>
      <c r="L32" s="10" t="str">
        <f t="shared" si="13"/>
        <v>FUT</v>
      </c>
      <c r="M32" s="95" t="str">
        <f t="shared" si="14"/>
        <v>obj_00535#0004</v>
      </c>
      <c r="N32" s="149" t="str">
        <f>IFERROR(_xll.qlRateHelperQuoteName(M32,Trigger),"--")</f>
        <v>EURFUT3MZ7_Quote</v>
      </c>
      <c r="O32" s="154">
        <f>IFERROR(_xll.qlRateHelperQuoteValue($M32,Trigger),"--")</f>
        <v>100.2525</v>
      </c>
      <c r="P32" s="98" t="b">
        <v>1</v>
      </c>
      <c r="Q32" s="95">
        <v>20</v>
      </c>
      <c r="R32" s="95">
        <v>21</v>
      </c>
      <c r="S32" s="100">
        <f>IFERROR(_xll.qlRateHelperEarliestDate(M32,Trigger),"--")</f>
        <v>43089</v>
      </c>
      <c r="T32" s="100">
        <f>IFERROR(_xll.qlRateHelperPillarDate(M32,Trigger),"--")</f>
        <v>43179</v>
      </c>
      <c r="V32" s="4" t="str">
        <f t="shared" si="3"/>
        <v>Sw</v>
      </c>
      <c r="W32" s="4" t="str">
        <v>obj_004d3</v>
      </c>
      <c r="X32" s="4" t="str">
        <f>IFERROR(_xll.qlRateHelperQuoteName(W32,Trigger),"")</f>
        <v>EURAB3E20Y_Quote</v>
      </c>
      <c r="Y32" s="73">
        <f>IFERROR(_xll.qlRateHelperRate(W32,Trigger),"")</f>
        <v>1.1509999999999998E-2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42402</v>
      </c>
      <c r="AB32" s="5">
        <f>IFERROR(_xll.qlRateHelperPillarDate(W32,Trigger),"")</f>
        <v>49709</v>
      </c>
      <c r="AC32" s="73">
        <v>1.1861251663961136E-2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H7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EURFUT3MH7_Quote</v>
      </c>
      <c r="I33" s="120" t="str">
        <f t="shared" si="17"/>
        <v>EURFUT3MH7ConvAdj_Quote</v>
      </c>
      <c r="J33" s="67" t="str">
        <f>_xll.qlFuturesRateHelper(,H33,FuturesType,C33,G33,I33,Permanent,Trigger,ObjectOverwrite)</f>
        <v>obj_00536#0004</v>
      </c>
      <c r="K33" s="51"/>
      <c r="L33" s="10" t="str">
        <f t="shared" si="13"/>
        <v>FUT</v>
      </c>
      <c r="M33" s="95" t="str">
        <f t="shared" si="14"/>
        <v>obj_00540#0004</v>
      </c>
      <c r="N33" s="149" t="str">
        <f>IFERROR(_xll.qlRateHelperQuoteName(M33,Trigger),"--")</f>
        <v>EURFUT3MH8_Quote</v>
      </c>
      <c r="O33" s="154">
        <f>IFERROR(_xll.qlRateHelperQuoteValue($M33,Trigger),"--")</f>
        <v>100.21250000000001</v>
      </c>
      <c r="P33" s="98" t="b">
        <v>1</v>
      </c>
      <c r="Q33" s="95">
        <v>20</v>
      </c>
      <c r="R33" s="95">
        <v>21</v>
      </c>
      <c r="S33" s="100">
        <f>IFERROR(_xll.qlRateHelperEarliestDate(M33,Trigger),"--")</f>
        <v>43180</v>
      </c>
      <c r="T33" s="100">
        <f>IFERROR(_xll.qlRateHelperPillarDate(M33,Trigger),"--")</f>
        <v>43272</v>
      </c>
      <c r="V33" s="4" t="str">
        <f t="shared" si="3"/>
        <v>Sw</v>
      </c>
      <c r="W33" s="4" t="str">
        <v>obj_004d0</v>
      </c>
      <c r="X33" s="4" t="str">
        <f>IFERROR(_xll.qlRateHelperQuoteName(W33,Trigger),"")</f>
        <v>EURAB3E25Y_Quote</v>
      </c>
      <c r="Y33" s="73">
        <f>IFERROR(_xll.qlRateHelperRate(W33,Trigger),"")</f>
        <v>1.2040000000000002E-2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42402</v>
      </c>
      <c r="AB33" s="5">
        <f>IFERROR(_xll.qlRateHelperPillarDate(W33,Trigger),"")</f>
        <v>51536</v>
      </c>
      <c r="AC33" s="73">
        <v>1.2383288501033755E-2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M7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EURFUT3MM7_Quote</v>
      </c>
      <c r="I34" s="120" t="str">
        <f t="shared" si="17"/>
        <v>EURFUT3MM7ConvAdj_Quote</v>
      </c>
      <c r="J34" s="67" t="str">
        <f>_xll.qlFuturesRateHelper(,H34,FuturesType,C34,G34,I34,Permanent,Trigger,ObjectOverwrite)</f>
        <v>obj_00541#0004</v>
      </c>
      <c r="K34" s="51"/>
      <c r="L34" s="10" t="str">
        <f t="shared" si="13"/>
        <v>FUT</v>
      </c>
      <c r="M34" s="95" t="str">
        <f t="shared" si="14"/>
        <v>obj_00534#0004</v>
      </c>
      <c r="N34" s="149" t="str">
        <f>IFERROR(_xll.qlRateHelperQuoteName(M34,Trigger),"--")</f>
        <v>EURFUT3MM8_Quote</v>
      </c>
      <c r="O34" s="154">
        <f>IFERROR(_xll.qlRateHelperQuoteValue($M34,Trigger),"--")</f>
        <v>100.1575</v>
      </c>
      <c r="P34" s="98" t="b">
        <v>1</v>
      </c>
      <c r="Q34" s="95">
        <v>20</v>
      </c>
      <c r="R34" s="95">
        <v>21</v>
      </c>
      <c r="S34" s="100">
        <f>IFERROR(_xll.qlRateHelperEarliestDate(M34,Trigger),"--")</f>
        <v>43271</v>
      </c>
      <c r="T34" s="100">
        <f>IFERROR(_xll.qlRateHelperPillarDate(M34,Trigger),"--")</f>
        <v>43363</v>
      </c>
      <c r="V34" s="4" t="str">
        <f t="shared" si="3"/>
        <v>Sw</v>
      </c>
      <c r="W34" s="4" t="str">
        <v>obj_004ca</v>
      </c>
      <c r="X34" s="4" t="str">
        <f>IFERROR(_xll.qlRateHelperQuoteName(W34,Trigger),"")</f>
        <v>EURAB3E30Y_Quote</v>
      </c>
      <c r="Y34" s="73">
        <f>IFERROR(_xll.qlRateHelperRate(W34,Trigger),"")</f>
        <v>1.222E-2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42402</v>
      </c>
      <c r="AB34" s="5">
        <f>IFERROR(_xll.qlRateHelperPillarDate(W34,Trigger),"")</f>
        <v>53360</v>
      </c>
      <c r="AC34" s="73">
        <v>1.2527368073776282E-2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U7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EURFUT3MU7_Quote</v>
      </c>
      <c r="I35" s="120" t="str">
        <f t="shared" si="17"/>
        <v>EURFUT3MU7ConvAdj_Quote</v>
      </c>
      <c r="J35" s="67" t="str">
        <f>_xll.qlFuturesRateHelper(,H35,FuturesType,C35,G35,I35,Permanent,Trigger,ObjectOverwrite)</f>
        <v>obj_0053a#0004</v>
      </c>
      <c r="K35" s="51"/>
      <c r="L35" s="10" t="str">
        <f t="shared" si="13"/>
        <v>FUT</v>
      </c>
      <c r="M35" s="95" t="str">
        <f t="shared" si="14"/>
        <v>obj_00530#0004</v>
      </c>
      <c r="N35" s="149" t="str">
        <f>IFERROR(_xll.qlRateHelperQuoteName(M35,Trigger),"--")</f>
        <v>EURFUT3MU8_Quote</v>
      </c>
      <c r="O35" s="154">
        <f>IFERROR(_xll.qlRateHelperQuoteValue($M35,Trigger),"--")</f>
        <v>100.0925</v>
      </c>
      <c r="P35" s="98" t="b">
        <v>1</v>
      </c>
      <c r="Q35" s="95">
        <v>20</v>
      </c>
      <c r="R35" s="95">
        <v>21</v>
      </c>
      <c r="S35" s="100">
        <f>IFERROR(_xll.qlRateHelperEarliestDate(M35,Trigger),"--")</f>
        <v>43362</v>
      </c>
      <c r="T35" s="100">
        <f>IFERROR(_xll.qlRateHelperPillarDate(M35,Trigger),"--")</f>
        <v>43453</v>
      </c>
      <c r="V35" s="4" t="str">
        <f t="shared" si="3"/>
        <v>Sw</v>
      </c>
      <c r="W35" s="4" t="str">
        <v>obj_004d4</v>
      </c>
      <c r="X35" s="4" t="str">
        <f>IFERROR(_xll.qlRateHelperQuoteName(W35,Trigger),"")</f>
        <v>EURAB3E40Y_Quote</v>
      </c>
      <c r="Y35" s="73">
        <f>IFERROR(_xll.qlRateHelperRate(W35,Trigger),"")</f>
        <v>1.2330000000000001E-2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42402</v>
      </c>
      <c r="AB35" s="5">
        <f>IFERROR(_xll.qlRateHelperPillarDate(W35,Trigger),"")</f>
        <v>57012</v>
      </c>
      <c r="AC35" s="73">
        <v>1.256220172348624E-2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Z7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EURFUT3MZ7_Quote</v>
      </c>
      <c r="I36" s="120" t="str">
        <f t="shared" si="17"/>
        <v>EURFUT3MZ7ConvAdj_Quote</v>
      </c>
      <c r="J36" s="67" t="str">
        <f>_xll.qlFuturesRateHelper(,H36,FuturesType,C36,G36,I36,Permanent,Trigger,ObjectOverwrite)</f>
        <v>obj_00535#0004</v>
      </c>
      <c r="K36" s="51"/>
      <c r="L36" s="10" t="str">
        <f t="shared" si="13"/>
        <v>FUT</v>
      </c>
      <c r="M36" s="95" t="str">
        <f t="shared" si="14"/>
        <v>obj_0053f#0004</v>
      </c>
      <c r="N36" s="149" t="str">
        <f>IFERROR(_xll.qlRateHelperQuoteName(M36,Trigger),"--")</f>
        <v>EURFUT3MZ8_Quote</v>
      </c>
      <c r="O36" s="154">
        <f>IFERROR(_xll.qlRateHelperQuoteValue($M36,Trigger),"--")</f>
        <v>100.0275</v>
      </c>
      <c r="P36" s="98" t="b">
        <v>1</v>
      </c>
      <c r="Q36" s="95">
        <v>20</v>
      </c>
      <c r="R36" s="95">
        <v>21</v>
      </c>
      <c r="S36" s="100">
        <f>IFERROR(_xll.qlRateHelperEarliestDate(M36,Trigger),"--")</f>
        <v>43453</v>
      </c>
      <c r="T36" s="100">
        <f>IFERROR(_xll.qlRateHelperPillarDate(M36,Trigger),"--")</f>
        <v>43543</v>
      </c>
      <c r="V36" s="4" t="str">
        <f t="shared" si="3"/>
        <v>Sw</v>
      </c>
      <c r="W36" s="4" t="str">
        <v>obj_004c8</v>
      </c>
      <c r="X36" s="4" t="str">
        <f>IFERROR(_xll.qlRateHelperQuoteName(W36,Trigger),"")</f>
        <v>EURAB3E50Y_Quote</v>
      </c>
      <c r="Y36" s="73">
        <f>IFERROR(_xll.qlRateHelperRate(W36,Trigger),"")</f>
        <v>1.1949999999999999E-2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42402</v>
      </c>
      <c r="AB36" s="5">
        <f>IFERROR(_xll.qlRateHelperPillarDate(W36,Trigger),"")</f>
        <v>60665</v>
      </c>
      <c r="AC36" s="73">
        <v>1.2003990441348847E-2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H8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EURFUT3MH8_Quote</v>
      </c>
      <c r="I37" s="120" t="str">
        <f t="shared" si="17"/>
        <v>EURFUT3MH8ConvAdj_Quote</v>
      </c>
      <c r="J37" s="67" t="str">
        <f>_xll.qlFuturesRateHelper(,H37,FuturesType,C37,G37,I37,Permanent,Trigger,ObjectOverwrite)</f>
        <v>obj_00540#0004</v>
      </c>
      <c r="K37" s="51"/>
      <c r="L37" s="10" t="str">
        <f t="shared" si="13"/>
        <v>FUT</v>
      </c>
      <c r="M37" s="95" t="str">
        <f t="shared" si="14"/>
        <v>obj_0053d#0004</v>
      </c>
      <c r="N37" s="149" t="str">
        <f>IFERROR(_xll.qlRateHelperQuoteName(M37,Trigger),"--")</f>
        <v>EURFUT3MH9_Quote</v>
      </c>
      <c r="O37" s="154">
        <f>IFERROR(_xll.qlRateHelperQuoteValue($M37,Trigger),"--")</f>
        <v>99.957499999999996</v>
      </c>
      <c r="P37" s="98" t="b">
        <v>1</v>
      </c>
      <c r="Q37" s="95">
        <v>20</v>
      </c>
      <c r="R37" s="95">
        <v>21</v>
      </c>
      <c r="S37" s="100">
        <f>IFERROR(_xll.qlRateHelperEarliestDate(M37,Trigger),"--")</f>
        <v>43544</v>
      </c>
      <c r="T37" s="100">
        <f>IFERROR(_xll.qlRateHelperPillarDate(M37,Trigger),"--")</f>
        <v>43636</v>
      </c>
      <c r="V37" s="4" t="str">
        <f t="shared" si="3"/>
        <v>Sw</v>
      </c>
      <c r="W37" s="4" t="str">
        <v>obj_004d2</v>
      </c>
      <c r="X37" s="4" t="str">
        <f>IFERROR(_xll.qlRateHelperQuoteName(W37,Trigger),"")</f>
        <v>EURAB3E60Y_Quote</v>
      </c>
      <c r="Y37" s="73">
        <f>IFERROR(_xll.qlRateHelperRate(W37,Trigger),"")</f>
        <v>1.1840000000000002E-2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42402</v>
      </c>
      <c r="AB37" s="5">
        <f>IFERROR(_xll.qlRateHelperPillarDate(W37,Trigger),"")</f>
        <v>64318</v>
      </c>
      <c r="AC37" s="73">
        <v>1.1836078712964212E-2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M8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EURFUT3MM8_Quote</v>
      </c>
      <c r="I38" s="120" t="str">
        <f t="shared" si="17"/>
        <v>EURFUT3MM8ConvAdj_Quote</v>
      </c>
      <c r="J38" s="67" t="str">
        <f>_xll.qlFuturesRateHelper(,H38,FuturesType,C38,G38,I38,Permanent,Trigger,ObjectOverwrite)</f>
        <v>obj_00534#0004</v>
      </c>
      <c r="K38" s="51"/>
      <c r="L38" s="10" t="str">
        <f t="shared" si="13"/>
        <v>FUT</v>
      </c>
      <c r="M38" s="95" t="str">
        <f t="shared" si="14"/>
        <v>obj_00539#0004</v>
      </c>
      <c r="N38" s="149" t="str">
        <f>IFERROR(_xll.qlRateHelperQuoteName(M38,Trigger),"--")</f>
        <v>EURFUT3MM9_Quote</v>
      </c>
      <c r="O38" s="154">
        <f>IFERROR(_xll.qlRateHelperQuoteValue($M38,Trigger),"--")</f>
        <v>99.887500000000003</v>
      </c>
      <c r="P38" s="98" t="b">
        <v>1</v>
      </c>
      <c r="Q38" s="95">
        <v>20</v>
      </c>
      <c r="R38" s="95">
        <v>21</v>
      </c>
      <c r="S38" s="100">
        <f>IFERROR(_xll.qlRateHelperEarliestDate(M38,Trigger),"--")</f>
        <v>43635</v>
      </c>
      <c r="T38" s="100">
        <f>IFERROR(_xll.qlRateHelperPillarDate(M38,Trigger),"--")</f>
        <v>43727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U8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EURFUT3MU8_Quote</v>
      </c>
      <c r="I39" s="120" t="str">
        <f t="shared" si="17"/>
        <v>EURFUT3MU8ConvAdj_Quote</v>
      </c>
      <c r="J39" s="67" t="str">
        <f>_xll.qlFuturesRateHelper(,H39,FuturesType,C39,G39,I39,Permanent,Trigger,ObjectOverwrite)</f>
        <v>obj_00530#0004</v>
      </c>
      <c r="K39" s="51"/>
      <c r="L39" s="10" t="str">
        <f t="shared" si="13"/>
        <v>FUT</v>
      </c>
      <c r="M39" s="95" t="str">
        <f t="shared" si="14"/>
        <v>obj_00533#0004</v>
      </c>
      <c r="N39" s="149" t="str">
        <f>IFERROR(_xll.qlRateHelperQuoteName(M39,Trigger),"--")</f>
        <v>EURFUT3MU9_Quote</v>
      </c>
      <c r="O39" s="154">
        <f>IFERROR(_xll.qlRateHelperQuoteValue($M39,Trigger),"--")</f>
        <v>99.8125</v>
      </c>
      <c r="P39" s="98" t="b">
        <v>1</v>
      </c>
      <c r="Q39" s="95">
        <v>20</v>
      </c>
      <c r="R39" s="95">
        <v>21</v>
      </c>
      <c r="S39" s="100">
        <f>IFERROR(_xll.qlRateHelperEarliestDate(M39,Trigger),"--")</f>
        <v>43726</v>
      </c>
      <c r="T39" s="100">
        <f>IFERROR(_xll.qlRateHelperPillarDate(M39,Trigger),"--")</f>
        <v>43817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Z8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EURFUT3MZ8_Quote</v>
      </c>
      <c r="I40" s="120" t="str">
        <f t="shared" si="17"/>
        <v>EURFUT3MZ8ConvAdj_Quote</v>
      </c>
      <c r="J40" s="67" t="str">
        <f>_xll.qlFuturesRateHelper(,H40,FuturesType,C40,G40,I40,Permanent,Trigger,ObjectOverwrite)</f>
        <v>obj_0053f#0004</v>
      </c>
      <c r="K40" s="51"/>
      <c r="L40" s="10" t="str">
        <f t="shared" si="13"/>
        <v>FUT</v>
      </c>
      <c r="M40" s="95" t="str">
        <f t="shared" si="14"/>
        <v>obj_0053e#0004</v>
      </c>
      <c r="N40" s="149" t="str">
        <f>IFERROR(_xll.qlRateHelperQuoteName(M40,Trigger),"--")</f>
        <v>EURFUT3MZ9_Quote</v>
      </c>
      <c r="O40" s="154">
        <f>IFERROR(_xll.qlRateHelperQuoteValue($M40,Trigger),"--")</f>
        <v>99.732500000000002</v>
      </c>
      <c r="P40" s="98" t="b">
        <v>1</v>
      </c>
      <c r="Q40" s="95">
        <v>20</v>
      </c>
      <c r="R40" s="95">
        <v>21</v>
      </c>
      <c r="S40" s="100">
        <f>IFERROR(_xll.qlRateHelperEarliestDate(M40,Trigger),"--")</f>
        <v>43817</v>
      </c>
      <c r="T40" s="100">
        <f>IFERROR(_xll.qlRateHelperPillarDate(M40,Trigger),"--")</f>
        <v>43908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H9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EURFUT3MH9_Quote</v>
      </c>
      <c r="I41" s="120" t="str">
        <f t="shared" si="17"/>
        <v>EURFUT3MH9ConvAdj_Quote</v>
      </c>
      <c r="J41" s="67" t="str">
        <f>_xll.qlFuturesRateHelper(,H41,FuturesType,C41,G41,I41,Permanent,Trigger,ObjectOverwrite)</f>
        <v>obj_0053d#0004</v>
      </c>
      <c r="L41" s="10" t="str">
        <f t="shared" si="13"/>
        <v>FUT</v>
      </c>
      <c r="M41" s="95" t="str">
        <f t="shared" si="14"/>
        <v>obj_0053b#0004</v>
      </c>
      <c r="N41" s="149" t="str">
        <f>IFERROR(_xll.qlRateHelperQuoteName(M41,Trigger),"--")</f>
        <v>EURFUT3MH0_Quote</v>
      </c>
      <c r="O41" s="154">
        <f>IFERROR(_xll.qlRateHelperQuoteValue($M41,Trigger),"--")</f>
        <v>99.652500000000003</v>
      </c>
      <c r="P41" s="98" t="b">
        <v>1</v>
      </c>
      <c r="Q41" s="95">
        <v>20</v>
      </c>
      <c r="R41" s="95">
        <v>21</v>
      </c>
      <c r="S41" s="100">
        <f>IFERROR(_xll.qlRateHelperEarliestDate(M41,Trigger),"--")</f>
        <v>43908</v>
      </c>
      <c r="T41" s="100">
        <f>IFERROR(_xll.qlRateHelperPillarDate(M41,Trigger),"--")</f>
        <v>44000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M9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EURFUT3MM9_Quote</v>
      </c>
      <c r="I42" s="120" t="str">
        <f t="shared" si="17"/>
        <v>EURFUT3MM9ConvAdj_Quote</v>
      </c>
      <c r="J42" s="67" t="str">
        <f>_xll.qlFuturesRateHelper(,H42,FuturesType,C42,G42,I42,Permanent,Trigger,ObjectOverwrite)</f>
        <v>obj_00539#0004</v>
      </c>
      <c r="L42" s="10" t="str">
        <f t="shared" si="13"/>
        <v>FUT</v>
      </c>
      <c r="M42" s="95" t="str">
        <f t="shared" si="14"/>
        <v>obj_00538#0004</v>
      </c>
      <c r="N42" s="149" t="str">
        <f>IFERROR(_xll.qlRateHelperQuoteName(M42,Trigger),"--")</f>
        <v>EURFUT3MM0_Quote</v>
      </c>
      <c r="O42" s="154">
        <f>IFERROR(_xll.qlRateHelperQuoteValue($M42,Trigger),"--")</f>
        <v>99.57</v>
      </c>
      <c r="P42" s="98" t="b">
        <v>1</v>
      </c>
      <c r="Q42" s="95">
        <v>20</v>
      </c>
      <c r="R42" s="95">
        <v>21</v>
      </c>
      <c r="S42" s="100">
        <f>IFERROR(_xll.qlRateHelperEarliestDate(M42,Trigger),"--")</f>
        <v>43999</v>
      </c>
      <c r="T42" s="100">
        <f>IFERROR(_xll.qlRateHelperPillarDate(M42,Trigger),"--")</f>
        <v>44091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U9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EURFUT3MU9_Quote</v>
      </c>
      <c r="I43" s="120" t="str">
        <f t="shared" si="17"/>
        <v>EURFUT3MU9ConvAdj_Quote</v>
      </c>
      <c r="J43" s="67" t="str">
        <f>_xll.qlFuturesRateHelper(,H43,FuturesType,C43,G43,I43,Permanent,Trigger,ObjectOverwrite)</f>
        <v>obj_00533#0004</v>
      </c>
      <c r="L43" s="11" t="str">
        <f t="shared" si="13"/>
        <v>FUT</v>
      </c>
      <c r="M43" s="96" t="str">
        <f t="shared" si="14"/>
        <v>obj_0052f#0004</v>
      </c>
      <c r="N43" s="150" t="str">
        <f>IFERROR(_xll.qlRateHelperQuoteName(M43,Trigger),"--")</f>
        <v>EURFUT3MU0_Quote</v>
      </c>
      <c r="O43" s="155">
        <f>IFERROR(_xll.qlRateHelperQuoteValue($M43,Trigger),"--")</f>
        <v>99.487499999999997</v>
      </c>
      <c r="P43" s="101" t="b">
        <v>1</v>
      </c>
      <c r="Q43" s="96">
        <v>20</v>
      </c>
      <c r="R43" s="96">
        <v>21</v>
      </c>
      <c r="S43" s="103">
        <f>IFERROR(_xll.qlRateHelperEarliestDate(M43,Trigger),"--")</f>
        <v>44090</v>
      </c>
      <c r="T43" s="103">
        <f>IFERROR(_xll.qlRateHelperPillarDate(M43,Trigger),"--")</f>
        <v>44181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Z9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EURFUT3MZ9_Quote</v>
      </c>
      <c r="I44" s="120" t="str">
        <f t="shared" si="17"/>
        <v>EURFUT3MZ9ConvAdj_Quote</v>
      </c>
      <c r="J44" s="67" t="str">
        <f>_xll.qlFuturesRateHelper(,H44,FuturesType,C44,G44,I44,Permanent,Trigger,ObjectOverwrite)</f>
        <v>obj_0053e#0004</v>
      </c>
      <c r="L44" s="74" t="str">
        <f t="shared" ref="L44:L80" si="18">A50</f>
        <v>Sw</v>
      </c>
      <c r="M44" s="143" t="str">
        <f t="shared" ref="M44:M80" si="19"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H0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EURFUT3MH0_Quote</v>
      </c>
      <c r="I45" s="120" t="str">
        <f t="shared" si="17"/>
        <v>EURFUT3MH0ConvAdj_Quote</v>
      </c>
      <c r="J45" s="67" t="str">
        <f>_xll.qlFuturesRateHelper(,H45,FuturesType,C45,G45,I45,Permanent,Trigger,ObjectOverwrite)</f>
        <v>obj_0053b#0004</v>
      </c>
      <c r="L45" s="74" t="str">
        <f t="shared" si="18"/>
        <v>Sw</v>
      </c>
      <c r="M45" s="143" t="str">
        <f t="shared" si="19"/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M0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EURFUT3MM0_Quote</v>
      </c>
      <c r="I46" s="120" t="str">
        <f t="shared" si="17"/>
        <v>EURFUT3MM0ConvAdj_Quote</v>
      </c>
      <c r="J46" s="67" t="str">
        <f>_xll.qlFuturesRateHelper(,H46,FuturesType,C46,G46,I46,Permanent,Trigger,ObjectOverwrite)</f>
        <v>obj_00538#0004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U0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EURFUT3MU0_Quote</v>
      </c>
      <c r="I47" s="121" t="str">
        <f t="shared" si="17"/>
        <v>EURFUT3MU0ConvAdj_Quote</v>
      </c>
      <c r="J47" s="3" t="str">
        <f>_xll.qlFuturesRateHelper(,H47,FuturesType,C47,G47,I47,Permanent,Trigger,ObjectOverwrite)</f>
        <v>obj_0052f#0004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--</v>
      </c>
      <c r="N48" s="152" t="str">
        <f>IFERROR(_xll.qlRateHelperQuoteName(M48,Trigger),"--")</f>
        <v>--</v>
      </c>
      <c r="O48" s="145" t="str">
        <f>IFERROR(_xll.qlRateHelperQuoteValue($M48,Trigger),"--")</f>
        <v>--</v>
      </c>
      <c r="P48" s="144" t="b">
        <v>0</v>
      </c>
      <c r="Q48" s="143">
        <v>50</v>
      </c>
      <c r="R48" s="143">
        <v>1</v>
      </c>
      <c r="S48" s="146" t="str">
        <f>IFERROR(_xll.qlRateHelperEarliestDate(M48,Trigger),"--")</f>
        <v>--</v>
      </c>
      <c r="T48" s="146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obj_004cc#0004</v>
      </c>
      <c r="N49" s="152" t="str">
        <f>IFERROR(_xll.qlRateHelperQuoteName(M49,Trigger),"--")</f>
        <v>EURAB3E3Y_Quote</v>
      </c>
      <c r="O49" s="145">
        <f>IFERROR(_xll.qlRateHelperQuoteValue($M49,Trigger),"--")</f>
        <v>-2.4900000000000005E-3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42402</v>
      </c>
      <c r="T49" s="146">
        <f>IFERROR(_xll.qlRateHelperPillarDate(M49,Trigger),"--")</f>
        <v>43500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obj_004d6#0004</v>
      </c>
      <c r="N50" s="152" t="str">
        <f>IFERROR(_xll.qlRateHelperQuoteName(M50,Trigger),"--")</f>
        <v>EURAB3E4Y_Quote</v>
      </c>
      <c r="O50" s="145">
        <f>IFERROR(_xll.qlRateHelperQuoteValue($M50,Trigger),"--")</f>
        <v>-1.6299999999999997E-3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42402</v>
      </c>
      <c r="T50" s="146">
        <f>IFERROR(_xll.qlRateHelperPillarDate(M50,Trigger),"--")</f>
        <v>43864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obj_004d1#0004</v>
      </c>
      <c r="N51" s="152" t="str">
        <f>IFERROR(_xll.qlRateHelperQuoteName(M51,Trigger),"--")</f>
        <v>EURAB3E5Y_Quote</v>
      </c>
      <c r="O51" s="145">
        <f>IFERROR(_xll.qlRateHelperQuoteValue($M51,Trigger),"--")</f>
        <v>-5.2999999999999998E-4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42402</v>
      </c>
      <c r="T51" s="146">
        <f>IFERROR(_xll.qlRateHelperPillarDate(M51,Trigger),"--")</f>
        <v>44229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obj_004d7#0004</v>
      </c>
      <c r="N52" s="152" t="str">
        <f>IFERROR(_xll.qlRateHelperQuoteName(M52,Trigger),"--")</f>
        <v>EURAB3E6Y_Quote</v>
      </c>
      <c r="O52" s="145">
        <f>IFERROR(_xll.qlRateHelperQuoteValue($M52,Trigger),"--")</f>
        <v>7.400000000000001E-4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42402</v>
      </c>
      <c r="T52" s="146">
        <f>IFERROR(_xll.qlRateHelperPillarDate(M52,Trigger),"--")</f>
        <v>44594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obj_004c9#0004</v>
      </c>
      <c r="N53" s="152" t="str">
        <f>IFERROR(_xll.qlRateHelperQuoteName(M53,Trigger),"--")</f>
        <v>EURAB3E7Y_Quote</v>
      </c>
      <c r="O53" s="145">
        <f>IFERROR(_xll.qlRateHelperQuoteValue($M53,Trigger),"--")</f>
        <v>2.0600000000000002E-3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42402</v>
      </c>
      <c r="T53" s="146">
        <f>IFERROR(_xll.qlRateHelperPillarDate(M53,Trigger),"--")</f>
        <v>44959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/>
      <c r="L54" s="74" t="str">
        <f t="shared" si="18"/>
        <v>Sw</v>
      </c>
      <c r="M54" s="143" t="str">
        <f t="shared" si="19"/>
        <v>obj_004cb#0004</v>
      </c>
      <c r="N54" s="152" t="str">
        <f>IFERROR(_xll.qlRateHelperQuoteName(M54,Trigger),"--")</f>
        <v>EURAB3E8Y_Quote</v>
      </c>
      <c r="O54" s="145">
        <f>IFERROR(_xll.qlRateHelperQuoteValue($M54,Trigger),"--")</f>
        <v>3.3699999999999997E-3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42402</v>
      </c>
      <c r="T54" s="146">
        <f>IFERROR(_xll.qlRateHelperPillarDate(M54,Trigger),"--")</f>
        <v>45324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obj_004cc#0004</v>
      </c>
      <c r="L55" s="74" t="str">
        <f t="shared" si="18"/>
        <v>Sw</v>
      </c>
      <c r="M55" s="143" t="str">
        <f t="shared" si="19"/>
        <v>obj_004cd#0004</v>
      </c>
      <c r="N55" s="152" t="str">
        <f>IFERROR(_xll.qlRateHelperQuoteName(M55,Trigger),"--")</f>
        <v>EURAB3E9Y_Quote</v>
      </c>
      <c r="O55" s="145">
        <f>IFERROR(_xll.qlRateHelperQuoteValue($M55,Trigger),"--")</f>
        <v>4.62E-3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42402</v>
      </c>
      <c r="T55" s="146">
        <f>IFERROR(_xll.qlRateHelperPillarDate(M55,Trigger),"--")</f>
        <v>45691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obj_004d6#0004</v>
      </c>
      <c r="L56" s="74" t="str">
        <f t="shared" si="18"/>
        <v>Sw</v>
      </c>
      <c r="M56" s="144" t="str">
        <f t="shared" si="19"/>
        <v>obj_004cf#0004</v>
      </c>
      <c r="N56" s="152" t="str">
        <f>IFERROR(_xll.qlRateHelperQuoteName(M56,Trigger),"--")</f>
        <v>EURAB3E10Y_Quote</v>
      </c>
      <c r="O56" s="145">
        <f>IFERROR(_xll.qlRateHelperQuoteValue($M56,Trigger),"--")</f>
        <v>5.77E-3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42402</v>
      </c>
      <c r="T56" s="146">
        <f>IFERROR(_xll.qlRateHelperPillarDate(M56,Trigger),"--")</f>
        <v>46055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obj_004d1#0004</v>
      </c>
      <c r="L57" s="74" t="str">
        <f t="shared" si="18"/>
        <v>Sw</v>
      </c>
      <c r="M57" s="144" t="str">
        <f t="shared" si="19"/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obj_004d7#0004</v>
      </c>
      <c r="L58" s="74" t="str">
        <f t="shared" si="18"/>
        <v>Sw</v>
      </c>
      <c r="M58" s="144" t="str">
        <f t="shared" si="19"/>
        <v>obj_004c7#0004</v>
      </c>
      <c r="N58" s="152" t="str">
        <f>IFERROR(_xll.qlRateHelperQuoteName(M58,Trigger),"--")</f>
        <v>EURAB3E12Y_Quote</v>
      </c>
      <c r="O58" s="145">
        <f>IFERROR(_xll.qlRateHelperQuoteValue($M58,Trigger),"--")</f>
        <v>7.7000000000000002E-3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42402</v>
      </c>
      <c r="T58" s="146">
        <f>IFERROR(_xll.qlRateHelperPillarDate(M58,Trigger),"--")</f>
        <v>46785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obj_004c9#0004</v>
      </c>
      <c r="L59" s="74" t="str">
        <f t="shared" si="18"/>
        <v>Sw</v>
      </c>
      <c r="M59" s="144" t="str">
        <f t="shared" si="19"/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obj_004cb#0004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obj_004cd#0004</v>
      </c>
      <c r="L61" s="74" t="str">
        <f t="shared" si="18"/>
        <v>Sw</v>
      </c>
      <c r="M61" s="144" t="str">
        <f t="shared" si="19"/>
        <v>obj_004ce#0004</v>
      </c>
      <c r="N61" s="152" t="str">
        <f>IFERROR(_xll.qlRateHelperQuoteName(M61,Trigger),"--")</f>
        <v>EURAB3E15Y_Quote</v>
      </c>
      <c r="O61" s="145">
        <f>IFERROR(_xll.qlRateHelperQuoteValue($M61,Trigger),"--")</f>
        <v>9.7599999999999996E-3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42402</v>
      </c>
      <c r="T61" s="146">
        <f>IFERROR(_xll.qlRateHelperPillarDate(M61,Trigger),"--")</f>
        <v>47882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obj_004cf#0004</v>
      </c>
      <c r="L62" s="74" t="str">
        <f t="shared" si="18"/>
        <v>Sw</v>
      </c>
      <c r="M62" s="144" t="str">
        <f t="shared" si="19"/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obj_004c7#0004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obj_004d3#0004</v>
      </c>
      <c r="N66" s="152" t="str">
        <f>IFERROR(_xll.qlRateHelperQuoteName(M66,Trigger),"--")</f>
        <v>EURAB3E20Y_Quote</v>
      </c>
      <c r="O66" s="145">
        <f>IFERROR(_xll.qlRateHelperQuoteValue($M66,Trigger),"--")</f>
        <v>1.1509999999999998E-2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42402</v>
      </c>
      <c r="T66" s="146">
        <f>IFERROR(_xll.qlRateHelperPillarDate(M66,Trigger),"--")</f>
        <v>49709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obj_004ce#0004</v>
      </c>
      <c r="L67" s="74" t="str">
        <f t="shared" si="18"/>
        <v>Sw</v>
      </c>
      <c r="M67" s="144" t="str">
        <f t="shared" si="19"/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 t="shared" ref="V67:V124" si="22">IFERROR(INDEX($L$3:$L$87,MATCH(X67,$N$3:$N$87,0),1),"")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si="22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obj_004d0#0004</v>
      </c>
      <c r="N71" s="152" t="str">
        <f>IFERROR(_xll.qlRateHelperQuoteName(M71,Trigger),"--")</f>
        <v>EURAB3E25Y_Quote</v>
      </c>
      <c r="O71" s="145">
        <f>IFERROR(_xll.qlRateHelperQuoteValue($M71,Trigger),"--")</f>
        <v>1.2040000000000002E-2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42402</v>
      </c>
      <c r="T71" s="146">
        <f>IFERROR(_xll.qlRateHelperPillarDate(M71,Trigger),"--")</f>
        <v>51536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obj_004d3#0004</v>
      </c>
      <c r="L72" s="74" t="str">
        <f t="shared" si="18"/>
        <v>Sw</v>
      </c>
      <c r="M72" s="144" t="str">
        <f t="shared" si="19"/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obj_004ca#0004</v>
      </c>
      <c r="N76" s="152" t="str">
        <f>IFERROR(_xll.qlRateHelperQuoteName(M76,Trigger),"--")</f>
        <v>EURAB3E30Y_Quote</v>
      </c>
      <c r="O76" s="145">
        <f>IFERROR(_xll.qlRateHelperQuoteValue($M76,Trigger),"--")</f>
        <v>1.222E-2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42402</v>
      </c>
      <c r="T76" s="146">
        <f>IFERROR(_xll.qlRateHelperPillarDate(M76,Trigger),"--")</f>
        <v>53360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obj_004d0#0004</v>
      </c>
      <c r="L77" s="74" t="str">
        <f t="shared" si="18"/>
        <v>Sw</v>
      </c>
      <c r="M77" s="144" t="str">
        <f t="shared" si="19"/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obj_004d4#0004</v>
      </c>
      <c r="N78" s="152" t="str">
        <f>IFERROR(_xll.qlRateHelperQuoteName(M78,Trigger),"--")</f>
        <v>EURAB3E40Y_Quote</v>
      </c>
      <c r="O78" s="145">
        <f>IFERROR(_xll.qlRateHelperQuoteValue($M78,Trigger),"--")</f>
        <v>1.2330000000000001E-2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42402</v>
      </c>
      <c r="T78" s="146">
        <f>IFERROR(_xll.qlRateHelperPillarDate(M78,Trigger),"--")</f>
        <v>57012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obj_004c8#0004</v>
      </c>
      <c r="N79" s="152" t="str">
        <f>IFERROR(_xll.qlRateHelperQuoteName(M79,Trigger),"--")</f>
        <v>EURAB3E50Y_Quote</v>
      </c>
      <c r="O79" s="145">
        <f>IFERROR(_xll.qlRateHelperQuoteValue($M79,Trigger),"--")</f>
        <v>1.1949999999999999E-2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42402</v>
      </c>
      <c r="T79" s="146">
        <f>IFERROR(_xll.qlRateHelperPillarDate(M79,Trigger),"--")</f>
        <v>60665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5" t="str">
        <f t="shared" si="18"/>
        <v>Sw</v>
      </c>
      <c r="M80" s="147" t="str">
        <f t="shared" si="19"/>
        <v>obj_004d2#0004</v>
      </c>
      <c r="N80" s="152" t="str">
        <f>IFERROR(_xll.qlRateHelperQuoteName(M80,Trigger),"--")</f>
        <v>EURAB3E60Y_Quote</v>
      </c>
      <c r="O80" s="158">
        <f>IFERROR(_xll.qlRateHelperQuoteValue($M80,Trigger),"--")</f>
        <v>1.1840000000000002E-2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42402</v>
      </c>
      <c r="T80" s="146">
        <f>IFERROR(_xll.qlRateHelperPillarDate(M80,Trigger),"--")</f>
        <v>64318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138" t="str">
        <f t="shared" ref="L81:L87" si="23">A89</f>
        <v>Sw</v>
      </c>
      <c r="M81" s="140" t="str">
        <f t="shared" ref="M81:M87" si="24"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obj_004ca#0004</v>
      </c>
      <c r="L82" s="74" t="str">
        <f t="shared" si="23"/>
        <v>Sw</v>
      </c>
      <c r="M82" s="144" t="str">
        <f t="shared" si="24"/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obj_004d4#0004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obj_004c8#0004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obj_004d2#0004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5" t="str">
        <f t="shared" si="23"/>
        <v>Sw</v>
      </c>
      <c r="M87" s="147" t="str">
        <f t="shared" si="24"/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 t="shared" ref="L88:L124" si="25">A98</f>
        <v>BasSw</v>
      </c>
      <c r="M88" s="144" t="str">
        <f t="shared" ref="M88:M124" si="26"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7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si="25"/>
        <v>BasSw</v>
      </c>
      <c r="M89" s="144" t="str">
        <f t="shared" si="26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2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7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5"/>
        <v>BasSw</v>
      </c>
      <c r="M90" s="144" t="str">
        <f t="shared" si="26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2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7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5"/>
        <v>BasSw</v>
      </c>
      <c r="M91" s="144" t="str">
        <f t="shared" si="26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2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7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5"/>
        <v>BasSw</v>
      </c>
      <c r="M92" s="144" t="str">
        <f t="shared" si="26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2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256" t="s">
        <v>26</v>
      </c>
      <c r="B93" s="257">
        <v>24</v>
      </c>
      <c r="C93" s="258" t="s">
        <v>6</v>
      </c>
      <c r="D93" s="258" t="s">
        <v>8</v>
      </c>
      <c r="E93" s="258" t="s">
        <v>7</v>
      </c>
      <c r="F93" s="258" t="s">
        <v>28</v>
      </c>
      <c r="G93" s="258" t="str">
        <f t="shared" si="27"/>
        <v>Euribor3M</v>
      </c>
      <c r="H93" s="256" t="str">
        <f>Currency&amp;"1S"&amp;$B93&amp;QuoteSuffix</f>
        <v>EUR1S24_Quote</v>
      </c>
      <c r="I93" s="259">
        <v>0</v>
      </c>
      <c r="J93" s="260"/>
      <c r="L93" s="74" t="str">
        <f t="shared" si="25"/>
        <v>BasSw</v>
      </c>
      <c r="M93" s="144" t="str">
        <f t="shared" si="26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2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261" t="s">
        <v>26</v>
      </c>
      <c r="B94" s="262">
        <v>24</v>
      </c>
      <c r="C94" s="263" t="s">
        <v>6</v>
      </c>
      <c r="D94" s="263" t="s">
        <v>8</v>
      </c>
      <c r="E94" s="263" t="s">
        <v>7</v>
      </c>
      <c r="F94" s="263" t="s">
        <v>28</v>
      </c>
      <c r="G94" s="263" t="str">
        <f t="shared" si="27"/>
        <v>Euribor3M</v>
      </c>
      <c r="H94" s="261" t="str">
        <f>Currency&amp;"2S"&amp;$B94&amp;QuoteSuffix</f>
        <v>EUR2S24_Quote</v>
      </c>
      <c r="I94" s="264">
        <v>0</v>
      </c>
      <c r="J94" s="265"/>
      <c r="L94" s="74" t="str">
        <f t="shared" si="25"/>
        <v>BasSw</v>
      </c>
      <c r="M94" s="144" t="str">
        <f t="shared" si="26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2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7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5"/>
        <v>BasSw</v>
      </c>
      <c r="M95" s="144" t="str">
        <f t="shared" si="26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2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 t="shared" si="25"/>
        <v>BasSw</v>
      </c>
      <c r="M96" s="144" t="str">
        <f t="shared" si="26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2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5"/>
        <v>BasSw</v>
      </c>
      <c r="M97" s="144" t="str">
        <f t="shared" si="26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2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29">
        <v>0</v>
      </c>
      <c r="J98" s="61"/>
      <c r="L98" s="74" t="str">
        <f t="shared" si="25"/>
        <v>BasSw</v>
      </c>
      <c r="M98" s="144" t="str">
        <f t="shared" si="26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2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8"/>
        <v>Euribor3M</v>
      </c>
      <c r="H99" s="62" t="str">
        <f t="shared" si="29"/>
        <v>EURAB3EBASIS15M_Quote</v>
      </c>
      <c r="I99" s="130">
        <v>0</v>
      </c>
      <c r="J99" s="67"/>
      <c r="L99" s="74" t="str">
        <f t="shared" si="25"/>
        <v>BasSw</v>
      </c>
      <c r="M99" s="144" t="str">
        <f t="shared" si="26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2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8"/>
        <v>Euribor3M</v>
      </c>
      <c r="H100" s="62" t="str">
        <f t="shared" si="29"/>
        <v>EURAB3EBASIS18M_Quote</v>
      </c>
      <c r="I100" s="130">
        <v>0</v>
      </c>
      <c r="J100" s="67"/>
      <c r="L100" s="74" t="str">
        <f t="shared" si="25"/>
        <v>BasSw</v>
      </c>
      <c r="M100" s="144" t="str">
        <f t="shared" si="26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2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8"/>
        <v>Euribor3M</v>
      </c>
      <c r="H101" s="62" t="str">
        <f t="shared" si="29"/>
        <v>EURAB3EBASIS21M_Quote</v>
      </c>
      <c r="I101" s="130">
        <v>0</v>
      </c>
      <c r="J101" s="67"/>
      <c r="L101" s="74" t="str">
        <f t="shared" si="25"/>
        <v>BasSw</v>
      </c>
      <c r="M101" s="144" t="str">
        <f t="shared" si="26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2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8"/>
        <v>Euribor3M</v>
      </c>
      <c r="H102" s="62" t="str">
        <f t="shared" si="29"/>
        <v>EURAB3EBASIS2Y_Quote</v>
      </c>
      <c r="I102" s="130">
        <v>0</v>
      </c>
      <c r="J102" s="67"/>
      <c r="L102" s="74" t="str">
        <f t="shared" si="25"/>
        <v>BasSw</v>
      </c>
      <c r="M102" s="144" t="str">
        <f t="shared" si="26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2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8"/>
        <v>Euribor3M</v>
      </c>
      <c r="H103" s="62" t="str">
        <f t="shared" si="29"/>
        <v>EURAB3EBASIS3Y_Quote</v>
      </c>
      <c r="I103" s="130">
        <v>0</v>
      </c>
      <c r="J103" s="67"/>
      <c r="L103" s="74" t="str">
        <f t="shared" si="25"/>
        <v>BasSw</v>
      </c>
      <c r="M103" s="144" t="str">
        <f t="shared" si="26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2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8"/>
        <v>Euribor3M</v>
      </c>
      <c r="H104" s="62" t="str">
        <f t="shared" si="29"/>
        <v>EURAB3EBASIS4Y_Quote</v>
      </c>
      <c r="I104" s="130">
        <v>0</v>
      </c>
      <c r="J104" s="67"/>
      <c r="L104" s="74" t="str">
        <f t="shared" si="25"/>
        <v>BasSw</v>
      </c>
      <c r="M104" s="144" t="str">
        <f t="shared" si="26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2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8"/>
        <v>Euribor3M</v>
      </c>
      <c r="H105" s="62" t="str">
        <f t="shared" si="29"/>
        <v>EURAB3EBASIS5Y_Quote</v>
      </c>
      <c r="I105" s="130">
        <v>0</v>
      </c>
      <c r="J105" s="67"/>
      <c r="L105" s="74" t="str">
        <f t="shared" si="25"/>
        <v>BasSw</v>
      </c>
      <c r="M105" s="144" t="str">
        <f t="shared" si="26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2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8"/>
        <v>Euribor3M</v>
      </c>
      <c r="H106" s="62" t="str">
        <f t="shared" si="29"/>
        <v>EURAB3EBASIS6Y_Quote</v>
      </c>
      <c r="I106" s="130">
        <v>0</v>
      </c>
      <c r="J106" s="67"/>
      <c r="L106" s="74" t="str">
        <f t="shared" si="25"/>
        <v>BasSw</v>
      </c>
      <c r="M106" s="144" t="str">
        <f t="shared" si="26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2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8"/>
        <v>Euribor3M</v>
      </c>
      <c r="H107" s="62" t="str">
        <f t="shared" si="29"/>
        <v>EURAB3EBASIS7Y_Quote</v>
      </c>
      <c r="I107" s="130">
        <v>0</v>
      </c>
      <c r="J107" s="67"/>
      <c r="L107" s="74" t="str">
        <f t="shared" si="25"/>
        <v>BasSw</v>
      </c>
      <c r="M107" s="144" t="str">
        <f t="shared" si="26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2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8"/>
        <v>Euribor3M</v>
      </c>
      <c r="H108" s="62" t="str">
        <f t="shared" si="29"/>
        <v>EURAB3EBASIS8Y_Quote</v>
      </c>
      <c r="I108" s="130">
        <v>0</v>
      </c>
      <c r="J108" s="67"/>
      <c r="L108" s="74" t="str">
        <f t="shared" si="25"/>
        <v>BasSw</v>
      </c>
      <c r="M108" s="144" t="str">
        <f t="shared" si="26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2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8"/>
        <v>Euribor3M</v>
      </c>
      <c r="H109" s="62" t="str">
        <f t="shared" si="29"/>
        <v>EURAB3EBASIS9Y_Quote</v>
      </c>
      <c r="I109" s="130">
        <v>0</v>
      </c>
      <c r="J109" s="67"/>
      <c r="L109" s="74" t="str">
        <f t="shared" si="25"/>
        <v>BasSw</v>
      </c>
      <c r="M109" s="144" t="str">
        <f t="shared" si="26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2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8"/>
        <v>Euribor3M</v>
      </c>
      <c r="H110" s="62" t="str">
        <f t="shared" si="29"/>
        <v>EURAB3EBASIS10Y_Quote</v>
      </c>
      <c r="I110" s="130">
        <v>0</v>
      </c>
      <c r="J110" s="67"/>
      <c r="L110" s="74" t="str">
        <f t="shared" si="25"/>
        <v>BasSw</v>
      </c>
      <c r="M110" s="144" t="str">
        <f t="shared" si="26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2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8"/>
        <v>Euribor3M</v>
      </c>
      <c r="H111" s="62" t="str">
        <f t="shared" si="29"/>
        <v>EURAB3EBASIS11Y_Quote</v>
      </c>
      <c r="I111" s="130">
        <v>0</v>
      </c>
      <c r="J111" s="67"/>
      <c r="L111" s="74" t="str">
        <f t="shared" si="25"/>
        <v>BasSw</v>
      </c>
      <c r="M111" s="144" t="str">
        <f t="shared" si="26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2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8"/>
        <v>Euribor3M</v>
      </c>
      <c r="H112" s="62" t="str">
        <f t="shared" si="29"/>
        <v>EURAB3EBASIS12Y_Quote</v>
      </c>
      <c r="I112" s="130">
        <v>0</v>
      </c>
      <c r="J112" s="67"/>
      <c r="L112" s="74" t="str">
        <f t="shared" si="25"/>
        <v>BasSw</v>
      </c>
      <c r="M112" s="144" t="str">
        <f t="shared" si="26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2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8"/>
        <v>Euribor3M</v>
      </c>
      <c r="H113" s="62" t="str">
        <f t="shared" si="29"/>
        <v>EURAB3EBASIS13Y_Quote</v>
      </c>
      <c r="I113" s="130">
        <v>0</v>
      </c>
      <c r="J113" s="67"/>
      <c r="L113" s="74" t="str">
        <f t="shared" si="25"/>
        <v>BasSw</v>
      </c>
      <c r="M113" s="144" t="str">
        <f t="shared" si="26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2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8"/>
        <v>Euribor3M</v>
      </c>
      <c r="H114" s="62" t="str">
        <f t="shared" si="29"/>
        <v>EURAB3EBASIS14Y_Quote</v>
      </c>
      <c r="I114" s="130">
        <v>0</v>
      </c>
      <c r="J114" s="67"/>
      <c r="L114" s="74" t="str">
        <f t="shared" si="25"/>
        <v>BasSw</v>
      </c>
      <c r="M114" s="144" t="str">
        <f t="shared" si="26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2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8"/>
        <v>Euribor3M</v>
      </c>
      <c r="H115" s="62" t="str">
        <f t="shared" si="29"/>
        <v>EURAB3EBASIS15Y_Quote</v>
      </c>
      <c r="I115" s="130">
        <v>0</v>
      </c>
      <c r="J115" s="67"/>
      <c r="L115" s="74" t="str">
        <f t="shared" si="25"/>
        <v>BasSw</v>
      </c>
      <c r="M115" s="144" t="str">
        <f t="shared" si="26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2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8"/>
        <v>Euribor3M</v>
      </c>
      <c r="H116" s="62" t="str">
        <f t="shared" si="29"/>
        <v>EURAB3EBASIS16Y_Quote</v>
      </c>
      <c r="I116" s="130">
        <v>0</v>
      </c>
      <c r="J116" s="67"/>
      <c r="L116" s="74" t="str">
        <f t="shared" si="25"/>
        <v>BasSw</v>
      </c>
      <c r="M116" s="144" t="str">
        <f t="shared" si="26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2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8"/>
        <v>Euribor3M</v>
      </c>
      <c r="H117" s="62" t="str">
        <f t="shared" si="29"/>
        <v>EURAB3EBASIS17Y_Quote</v>
      </c>
      <c r="I117" s="130">
        <v>0</v>
      </c>
      <c r="J117" s="67"/>
      <c r="L117" s="74" t="str">
        <f t="shared" si="25"/>
        <v>BasSw</v>
      </c>
      <c r="M117" s="144" t="str">
        <f t="shared" si="26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2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8"/>
        <v>Euribor3M</v>
      </c>
      <c r="H118" s="62" t="str">
        <f t="shared" si="29"/>
        <v>EURAB3EBASIS18Y_Quote</v>
      </c>
      <c r="I118" s="130">
        <v>0</v>
      </c>
      <c r="J118" s="67"/>
      <c r="L118" s="74" t="str">
        <f t="shared" si="25"/>
        <v>BasSw</v>
      </c>
      <c r="M118" s="144" t="str">
        <f t="shared" si="26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2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8"/>
        <v>Euribor3M</v>
      </c>
      <c r="H119" s="62" t="str">
        <f t="shared" si="29"/>
        <v>EURAB3EBASIS19Y_Quote</v>
      </c>
      <c r="I119" s="130">
        <v>0</v>
      </c>
      <c r="J119" s="67"/>
      <c r="L119" s="74" t="str">
        <f t="shared" si="25"/>
        <v>BasSw</v>
      </c>
      <c r="M119" s="144" t="str">
        <f t="shared" si="26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2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8"/>
        <v>Euribor3M</v>
      </c>
      <c r="H120" s="62" t="str">
        <f t="shared" si="29"/>
        <v>EURAB3EBASIS20Y_Quote</v>
      </c>
      <c r="I120" s="130">
        <v>0</v>
      </c>
      <c r="J120" s="67"/>
      <c r="L120" s="74" t="str">
        <f t="shared" si="25"/>
        <v>BasSw</v>
      </c>
      <c r="M120" s="144" t="str">
        <f t="shared" si="26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2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8"/>
        <v>Euribor3M</v>
      </c>
      <c r="H121" s="62" t="str">
        <f t="shared" si="29"/>
        <v>EURAB3EBASIS21Y_Quote</v>
      </c>
      <c r="I121" s="130">
        <v>0</v>
      </c>
      <c r="J121" s="67"/>
      <c r="L121" s="74" t="str">
        <f t="shared" si="25"/>
        <v>BasSw</v>
      </c>
      <c r="M121" s="144" t="str">
        <f t="shared" si="26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2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8"/>
        <v>Euribor3M</v>
      </c>
      <c r="H122" s="62" t="str">
        <f t="shared" si="29"/>
        <v>EURAB3EBASIS22Y_Quote</v>
      </c>
      <c r="I122" s="130">
        <v>0</v>
      </c>
      <c r="J122" s="67"/>
      <c r="L122" s="74" t="str">
        <f t="shared" si="25"/>
        <v>BasSw</v>
      </c>
      <c r="M122" s="144" t="str">
        <f t="shared" si="26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2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8"/>
        <v>Euribor3M</v>
      </c>
      <c r="H123" s="62" t="str">
        <f t="shared" si="29"/>
        <v>EURAB3EBASIS23Y_Quote</v>
      </c>
      <c r="I123" s="130">
        <v>0</v>
      </c>
      <c r="J123" s="67"/>
      <c r="L123" s="74" t="str">
        <f t="shared" si="25"/>
        <v>BasSw</v>
      </c>
      <c r="M123" s="144" t="str">
        <f t="shared" si="26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2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8"/>
        <v>Euribor3M</v>
      </c>
      <c r="H124" s="62" t="str">
        <f t="shared" si="29"/>
        <v>EURAB3EBASIS24Y_Quote</v>
      </c>
      <c r="I124" s="130">
        <v>0</v>
      </c>
      <c r="J124" s="67"/>
      <c r="L124" s="75" t="str">
        <f t="shared" si="25"/>
        <v>BasSw</v>
      </c>
      <c r="M124" s="147" t="str">
        <f t="shared" si="26"/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 t="shared" si="22"/>
        <v/>
      </c>
      <c r="W124" s="6" t="e">
        <v>#N/A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8"/>
        <v>Euribor3M</v>
      </c>
      <c r="H125" s="62" t="str">
        <f t="shared" si="29"/>
        <v>EURAB3EBASIS25Y_Quote</v>
      </c>
      <c r="I125" s="130">
        <v>0</v>
      </c>
      <c r="J125" s="67"/>
      <c r="L125" s="186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8"/>
        <v>Euribor3M</v>
      </c>
      <c r="H126" s="62" t="str">
        <f t="shared" si="29"/>
        <v>EURAB3EBASIS26Y_Quote</v>
      </c>
      <c r="I126" s="130">
        <v>0</v>
      </c>
      <c r="J126" s="67"/>
      <c r="L126" s="186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8"/>
        <v>Euribor3M</v>
      </c>
      <c r="H127" s="62" t="str">
        <f t="shared" si="29"/>
        <v>EURAB3EBASIS27Y_Quote</v>
      </c>
      <c r="I127" s="130">
        <v>0</v>
      </c>
      <c r="J127" s="67"/>
      <c r="L127" s="186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8"/>
        <v>Euribor3M</v>
      </c>
      <c r="H128" s="62" t="str">
        <f t="shared" si="29"/>
        <v>EURAB3EBASIS28Y_Quote</v>
      </c>
      <c r="I128" s="130">
        <v>0</v>
      </c>
      <c r="J128" s="67"/>
      <c r="L128" s="186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8"/>
        <v>Euribor3M</v>
      </c>
      <c r="H129" s="62" t="str">
        <f t="shared" si="29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8"/>
        <v>Euribor3M</v>
      </c>
      <c r="H130" s="62" t="str">
        <f t="shared" si="29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8"/>
        <v>Euribor3M</v>
      </c>
      <c r="H131" s="62" t="str">
        <f t="shared" si="29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8"/>
        <v>Euribor3M</v>
      </c>
      <c r="H132" s="62" t="str">
        <f t="shared" si="29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8"/>
        <v>Euribor3M</v>
      </c>
      <c r="H133" s="62" t="str">
        <f t="shared" si="29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8"/>
        <v>Euribor3M</v>
      </c>
      <c r="H134" s="1" t="str">
        <f t="shared" si="29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7">
        <f t="array" ref="AC2:AC388">_xll.qlPiecewiseYieldCurveData(YieldCurve_6M,Trigger)</f>
        <v>3.1804167697623703E-4</v>
      </c>
      <c r="AF2" s="244" t="s">
        <v>87</v>
      </c>
      <c r="AG2" s="245"/>
      <c r="AH2" s="245"/>
      <c r="AI2" s="245"/>
      <c r="AJ2" s="246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obj_004d5#0004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IFERROR(INDEX($L$3:$L$388,MATCH(X3,$N$3:$N$388,0),1),"")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obj_0050a</v>
      </c>
      <c r="X3" s="4" t="str">
        <f>IFERROR(_xll.qlRateHelperQuoteName(W3,Trigger),"")</f>
        <v>EUR1MD_SYNTH6M_Quote</v>
      </c>
      <c r="Y3" s="73">
        <f>IFERROR(_xll.qlRateHelperRate(W3,Trigger),"")</f>
        <v>3.4099999999999999E-4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42402</v>
      </c>
      <c r="AB3" s="5">
        <f>IFERROR(_xll.qlRateHelperPillarDate(W3,Trigger),"")</f>
        <v>42431</v>
      </c>
      <c r="AC3" s="73">
        <v>3.1804167697623703E-4</v>
      </c>
      <c r="AF3" s="242" t="s">
        <v>88</v>
      </c>
      <c r="AJ3" s="243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IFERROR(INDEX($L$3:$L$86,MATCH(X4,$N$3:$N$86,0),1),"")</f>
        <v>Dp</v>
      </c>
      <c r="W4" s="4" t="str">
        <v>obj_00500</v>
      </c>
      <c r="X4" s="4" t="str">
        <f>IFERROR(_xll.qlRateHelperQuoteName(W4,Trigger),"")</f>
        <v>EUR2MD_SYNTH6M_Quote</v>
      </c>
      <c r="Y4" s="73">
        <f>IFERROR(_xll.qlRateHelperRate(W4,Trigger),"")</f>
        <v>-5.3999999999999998E-5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42402</v>
      </c>
      <c r="AB4" s="5">
        <f>IFERROR(_xll.qlRateHelperPillarDate(W4,Trigger),"")</f>
        <v>42464</v>
      </c>
      <c r="AC4" s="73">
        <v>-6.7701881737823632E-5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obj_004f1</v>
      </c>
      <c r="X5" s="4" t="str">
        <f>IFERROR(_xll.qlRateHelperQuoteName(W5,Trigger),"")</f>
        <v>EUR3MD_SYNTH6M_Quote</v>
      </c>
      <c r="Y5" s="73">
        <f>IFERROR(_xll.qlRateHelperRate(W5,Trigger),"")</f>
        <v>-4.08E-4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42402</v>
      </c>
      <c r="AB5" s="5">
        <f>IFERROR(_xll.qlRateHelperPillarDate(W5,Trigger),"")</f>
        <v>42492</v>
      </c>
      <c r="AC5" s="73">
        <v>-4.2260999713849531E-4</v>
      </c>
      <c r="AE5" s="81"/>
      <c r="AF5" s="108" t="s">
        <v>90</v>
      </c>
      <c r="AJ5" s="109">
        <v>0</v>
      </c>
    </row>
    <row r="6" spans="1:38" ht="11.25" customHeight="1" x14ac:dyDescent="0.2">
      <c r="A6" s="188" t="s">
        <v>27</v>
      </c>
      <c r="B6" s="189" t="s">
        <v>40</v>
      </c>
      <c r="C6" s="190" t="str">
        <f t="shared" ref="C6:C9" si="4">B6</f>
        <v>3W</v>
      </c>
      <c r="D6" s="191"/>
      <c r="E6" s="191"/>
      <c r="F6" s="191"/>
      <c r="G6" s="192" t="str">
        <f>_xll.qlEuribor(,B6,,Permanent,Trigger,ObjectOverwrite)</f>
        <v>obj_0049e#0004</v>
      </c>
      <c r="H6" s="193" t="str">
        <f t="shared" si="0"/>
        <v>EUR3WD_SYNTH6M_Quote</v>
      </c>
      <c r="I6" s="191"/>
      <c r="J6" s="194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obj_004fc</v>
      </c>
      <c r="X6" s="4" t="str">
        <f>IFERROR(_xll.qlRateHelperQuoteName(W6,Trigger),"")</f>
        <v>EUR4MD_SYNTH6M_Quote</v>
      </c>
      <c r="Y6" s="73">
        <f>IFERROR(_xll.qlRateHelperRate(W6,Trigger),"")</f>
        <v>-5.9699999999999998E-4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42402</v>
      </c>
      <c r="AB6" s="5">
        <f>IFERROR(_xll.qlRateHelperPillarDate(W6,Trigger),"")</f>
        <v>42523</v>
      </c>
      <c r="AC6" s="73">
        <v>-6.1198877413751673E-4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obj_0050a#0004</v>
      </c>
      <c r="K7" s="51"/>
      <c r="L7" s="10" t="str">
        <f t="shared" si="1"/>
        <v>Dp</v>
      </c>
      <c r="M7" s="95" t="str">
        <f t="shared" si="2"/>
        <v>obj_0050a#0004</v>
      </c>
      <c r="N7" s="149" t="str">
        <f>IFERROR(_xll.qlRateHelperQuoteName(M7,Trigger),"--")</f>
        <v>EUR1MD_SYNTH6M_Quote</v>
      </c>
      <c r="O7" s="99">
        <f>IFERROR(_xll.qlRateHelperQuoteValue($M7,Trigger),"--")</f>
        <v>3.4099999999999999E-4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42402</v>
      </c>
      <c r="T7" s="100">
        <f>IFERROR(_xll.qlRateHelperPillarDate(M7,Trigger),"--")</f>
        <v>42431</v>
      </c>
      <c r="V7" s="4" t="str">
        <f t="shared" si="3"/>
        <v>Dp</v>
      </c>
      <c r="W7" s="4" t="str">
        <v>obj_004ff</v>
      </c>
      <c r="X7" s="4" t="str">
        <f>IFERROR(_xll.qlRateHelperQuoteName(W7,Trigger),"")</f>
        <v>EUR5MD_SYNTH6M_Quote</v>
      </c>
      <c r="Y7" s="73">
        <f>IFERROR(_xll.qlRateHelperRate(W7,Trigger),"")</f>
        <v>-8.0699999999999999E-4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42402</v>
      </c>
      <c r="AB7" s="5">
        <f>IFERROR(_xll.qlRateHelperPillarDate(W7,Trigger),"")</f>
        <v>42555</v>
      </c>
      <c r="AC7" s="73">
        <v>-8.2359704971155857E-4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obj_00500#0004</v>
      </c>
      <c r="K8" s="51"/>
      <c r="L8" s="10" t="str">
        <f t="shared" si="1"/>
        <v>Dp</v>
      </c>
      <c r="M8" s="95" t="str">
        <f t="shared" si="2"/>
        <v>obj_00500#0004</v>
      </c>
      <c r="N8" s="149" t="str">
        <f>IFERROR(_xll.qlRateHelperQuoteName(M8,Trigger),"--")</f>
        <v>EUR2MD_SYNTH6M_Quote</v>
      </c>
      <c r="O8" s="99">
        <f>IFERROR(_xll.qlRateHelperQuoteValue($M8,Trigger),"--")</f>
        <v>-5.3999999999999998E-5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42402</v>
      </c>
      <c r="T8" s="100">
        <f>IFERROR(_xll.qlRateHelperPillarDate(M8,Trigger),"--")</f>
        <v>42464</v>
      </c>
      <c r="V8" s="4" t="str">
        <f t="shared" si="3"/>
        <v>Dp</v>
      </c>
      <c r="W8" s="4" t="str">
        <v>obj_00506</v>
      </c>
      <c r="X8" s="4" t="str">
        <f>IFERROR(_xll.qlRateHelperQuoteName(W8,Trigger),"")</f>
        <v>EUR6MD_SYNTH6M_Quote</v>
      </c>
      <c r="Y8" s="73">
        <f>IFERROR(_xll.qlRateHelperRate(W8,Trigger),"")</f>
        <v>-1.008E-3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42402</v>
      </c>
      <c r="AB8" s="5">
        <f>IFERROR(_xll.qlRateHelperPillarDate(W8,Trigger),"")</f>
        <v>42584</v>
      </c>
      <c r="AC8" s="73">
        <v>-1.0266725868676386E-3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obj_004f1#0004</v>
      </c>
      <c r="K9" s="51"/>
      <c r="L9" s="10" t="str">
        <f t="shared" si="1"/>
        <v>Dp</v>
      </c>
      <c r="M9" s="95" t="str">
        <f t="shared" si="2"/>
        <v>obj_004f1#0004</v>
      </c>
      <c r="N9" s="149" t="str">
        <f>IFERROR(_xll.qlRateHelperQuoteName(M9,Trigger),"--")</f>
        <v>EUR3MD_SYNTH6M_Quote</v>
      </c>
      <c r="O9" s="99">
        <f>IFERROR(_xll.qlRateHelperQuoteValue($M9,Trigger),"--")</f>
        <v>-4.08E-4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42402</v>
      </c>
      <c r="T9" s="100">
        <f>IFERROR(_xll.qlRateHelperPillarDate(M9,Trigger),"--")</f>
        <v>42492</v>
      </c>
      <c r="V9" s="4" t="str">
        <f t="shared" si="3"/>
        <v>FRA</v>
      </c>
      <c r="W9" s="4" t="str">
        <v>obj_00507</v>
      </c>
      <c r="X9" s="4" t="str">
        <f>IFERROR(_xll.qlRateHelperQuoteName(W9,Trigger),"")</f>
        <v>EUR1x7F_Quote</v>
      </c>
      <c r="Y9" s="73">
        <f>IFERROR(_xll.qlRateHelperRate(W9,Trigger),"")</f>
        <v>-1.3999999999999998E-3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42431</v>
      </c>
      <c r="AB9" s="5">
        <f>IFERROR(_xll.qlRateHelperPillarDate(W9,Trigger),"")</f>
        <v>42615</v>
      </c>
      <c r="AC9" s="73">
        <v>-1.1833242129131449E-3</v>
      </c>
      <c r="AG9" s="49" t="s">
        <v>139</v>
      </c>
    </row>
    <row r="10" spans="1:38" ht="11.25" customHeight="1" x14ac:dyDescent="0.2">
      <c r="A10" s="195" t="s">
        <v>27</v>
      </c>
      <c r="B10" s="196" t="s">
        <v>42</v>
      </c>
      <c r="C10" s="197" t="str">
        <f t="shared" ref="C10:C12" si="5">B10</f>
        <v>4M</v>
      </c>
      <c r="D10" s="198"/>
      <c r="E10" s="198"/>
      <c r="F10" s="198"/>
      <c r="G10" s="199" t="str">
        <f>_xll.qlEuribor(,B10,,Permanent,Trigger,ObjectOverwrite)</f>
        <v>obj_004a5#0004</v>
      </c>
      <c r="H10" s="200" t="str">
        <f t="shared" si="0"/>
        <v>EUR4MD_SYNTH6M_Quote</v>
      </c>
      <c r="I10" s="198"/>
      <c r="J10" s="201" t="str">
        <f>_xll.qlDepositRateHelper(,H10,G10,Permanent,Trigger,ObjectOverwrite)</f>
        <v>obj_004fc#0004</v>
      </c>
      <c r="K10" s="51"/>
      <c r="L10" s="10" t="str">
        <f t="shared" ref="L10:L12" si="6">A10</f>
        <v>Dp</v>
      </c>
      <c r="M10" s="95" t="str">
        <f t="shared" ref="M10:M12" si="7">IF(ISBLANK(J10),"--",J10)</f>
        <v>obj_004fc#0004</v>
      </c>
      <c r="N10" s="149" t="str">
        <f>IFERROR(_xll.qlRateHelperQuoteName(M10,Trigger),"--")</f>
        <v>EUR4MD_SYNTH6M_Quote</v>
      </c>
      <c r="O10" s="99">
        <f>IFERROR(_xll.qlRateHelperQuoteValue($M10,Trigger),"--")</f>
        <v>-5.9699999999999998E-4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42402</v>
      </c>
      <c r="T10" s="100">
        <f>IFERROR(_xll.qlRateHelperPillarDate(M10,Trigger),"--")</f>
        <v>42523</v>
      </c>
      <c r="V10" s="4" t="str">
        <f t="shared" si="3"/>
        <v>FRA</v>
      </c>
      <c r="W10" s="4" t="str">
        <v>obj_004f5</v>
      </c>
      <c r="X10" s="4" t="str">
        <f>IFERROR(_xll.qlRateHelperQuoteName(W10,Trigger),"")</f>
        <v>EUR2x8F_Quote</v>
      </c>
      <c r="Y10" s="73">
        <f>IFERROR(_xll.qlRateHelperRate(W10,Trigger),"")</f>
        <v>-1.7299999999999998E-3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42464</v>
      </c>
      <c r="AB10" s="5">
        <f>IFERROR(_xll.qlRateHelperPillarDate(W10,Trigger),"")</f>
        <v>42646</v>
      </c>
      <c r="AC10" s="73">
        <v>-1.3240161904670004E-3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2" t="s">
        <v>27</v>
      </c>
      <c r="B11" s="203" t="s">
        <v>43</v>
      </c>
      <c r="C11" s="204" t="str">
        <f t="shared" si="5"/>
        <v>5M</v>
      </c>
      <c r="D11" s="205"/>
      <c r="E11" s="205"/>
      <c r="F11" s="205"/>
      <c r="G11" s="206" t="str">
        <f>_xll.qlEuribor(,B11,,Permanent,Trigger,ObjectOverwrite)</f>
        <v>obj_004a0#0004</v>
      </c>
      <c r="H11" s="207" t="str">
        <f t="shared" si="0"/>
        <v>EUR5MD_SYNTH6M_Quote</v>
      </c>
      <c r="I11" s="205"/>
      <c r="J11" s="208" t="str">
        <f>_xll.qlDepositRateHelper(,H11,G11,Permanent,Trigger,ObjectOverwrite)</f>
        <v>obj_004ff#0004</v>
      </c>
      <c r="K11" s="51"/>
      <c r="L11" s="10" t="str">
        <f t="shared" si="6"/>
        <v>Dp</v>
      </c>
      <c r="M11" s="95" t="str">
        <f t="shared" si="7"/>
        <v>obj_004ff#0004</v>
      </c>
      <c r="N11" s="149" t="str">
        <f>IFERROR(_xll.qlRateHelperQuoteName(M11,Trigger),"--")</f>
        <v>EUR5MD_SYNTH6M_Quote</v>
      </c>
      <c r="O11" s="99">
        <f>IFERROR(_xll.qlRateHelperQuoteValue($M11,Trigger),"--")</f>
        <v>-8.0699999999999999E-4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42402</v>
      </c>
      <c r="T11" s="100">
        <f>IFERROR(_xll.qlRateHelperPillarDate(M11,Trigger),"--")</f>
        <v>42555</v>
      </c>
      <c r="V11" s="4" t="str">
        <f t="shared" si="3"/>
        <v>FRA</v>
      </c>
      <c r="W11" s="4" t="str">
        <v>obj_004ee</v>
      </c>
      <c r="X11" s="4" t="str">
        <f>IFERROR(_xll.qlRateHelperQuoteName(W11,Trigger),"")</f>
        <v>EUR3x9F_Quote</v>
      </c>
      <c r="Y11" s="73">
        <f>IFERROR(_xll.qlRateHelperRate(W11,Trigger),"")</f>
        <v>-1.8699999999999999E-3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42492</v>
      </c>
      <c r="AB11" s="5">
        <f>IFERROR(_xll.qlRateHelperPillarDate(W11,Trigger),"")</f>
        <v>42676</v>
      </c>
      <c r="AC11" s="73">
        <v>-1.4126299661431994E-3</v>
      </c>
      <c r="AE11" s="166">
        <v>1</v>
      </c>
      <c r="AF11" s="167">
        <f>_xll.qlCalendarEndOfMonth(Calendar,Settlementdate,Trigger)</f>
        <v>42429</v>
      </c>
      <c r="AG11" s="166" t="str">
        <f t="shared" ref="AG11:AG23" si="8">Currency&amp;$AG$9&amp;AE11&amp;JumpSuffix&amp;QuoteSuffix</f>
        <v>EURJump1_SYNTHON_Quote</v>
      </c>
      <c r="AH11" s="229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0.99999780000000005</v>
      </c>
      <c r="AJ11" s="232">
        <f>-LN(AI11)/AH11</f>
        <v>7.9200087118408424E-4</v>
      </c>
      <c r="AK11" s="235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obj_00506#0004</v>
      </c>
      <c r="K12" s="51" t="s">
        <v>36</v>
      </c>
      <c r="L12" s="11" t="str">
        <f t="shared" si="6"/>
        <v>Dp</v>
      </c>
      <c r="M12" s="96" t="str">
        <f t="shared" si="7"/>
        <v>obj_00506#0004</v>
      </c>
      <c r="N12" s="150" t="str">
        <f>IFERROR(_xll.qlRateHelperQuoteName(M12,Trigger),"--")</f>
        <v>EUR6MD_SYNTH6M_Quote</v>
      </c>
      <c r="O12" s="102">
        <f>IFERROR(_xll.qlRateHelperQuoteValue($M12,Trigger),"--")</f>
        <v>-1.008E-3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42402</v>
      </c>
      <c r="T12" s="103">
        <f>IFERROR(_xll.qlRateHelperPillarDate(M12,Trigger),"--")</f>
        <v>42584</v>
      </c>
      <c r="V12" s="4" t="str">
        <f t="shared" si="3"/>
        <v>FRA</v>
      </c>
      <c r="W12" s="4" t="str">
        <v>obj_004f8</v>
      </c>
      <c r="X12" s="4" t="str">
        <f>IFERROR(_xll.qlRateHelperQuoteName(W12,Trigger),"")</f>
        <v>EUR4x10F_Quote</v>
      </c>
      <c r="Y12" s="73">
        <f>IFERROR(_xll.qlRateHelperRate(W12,Trigger),"")</f>
        <v>-2.0099999999999996E-3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42523</v>
      </c>
      <c r="AB12" s="5">
        <f>IFERROR(_xll.qlRateHelperPillarDate(W12,Trigger),"")</f>
        <v>42706</v>
      </c>
      <c r="AC12" s="73">
        <v>-1.470986995505053E-3</v>
      </c>
      <c r="AE12" s="169">
        <v>2</v>
      </c>
      <c r="AF12" s="170">
        <f>_xll.qlCalendarEndOfMonth(Calendar,_xll.qlCalendarAdvance(Calendar,AF11,"1m","mf",TRUE),Trigger)</f>
        <v>42460</v>
      </c>
      <c r="AG12" s="169" t="str">
        <f t="shared" si="8"/>
        <v>EURJump2_SYNTHON_Quote</v>
      </c>
      <c r="AH12" s="230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3">
        <f t="shared" ref="AJ12:AJ23" si="9">-LN(AI12)/AH12</f>
        <v>0</v>
      </c>
      <c r="AK12" s="236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obj_00507#0004</v>
      </c>
      <c r="N13" s="148" t="str">
        <f>IFERROR(_xll.qlRateHelperQuoteName(M13,Trigger),"--")</f>
        <v>EUR1x7F_Quote</v>
      </c>
      <c r="O13" s="136">
        <f>IFERROR(_xll.qlRateHelperQuoteValue($M13,Trigger),"--")</f>
        <v>-1.3999999999999998E-3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42431</v>
      </c>
      <c r="T13" s="137">
        <f>IFERROR(_xll.qlRateHelperPillarDate(M13,Trigger),"--")</f>
        <v>42615</v>
      </c>
      <c r="V13" s="4" t="str">
        <f t="shared" si="3"/>
        <v>FRA</v>
      </c>
      <c r="W13" s="4" t="str">
        <v>obj_00505</v>
      </c>
      <c r="X13" s="4" t="str">
        <f>IFERROR(_xll.qlRateHelperQuoteName(W13,Trigger),"")</f>
        <v>EUR5x11F_Quote</v>
      </c>
      <c r="Y13" s="73">
        <f>IFERROR(_xll.qlRateHelperRate(W13,Trigger),"")</f>
        <v>-2.1000000000000003E-3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42555</v>
      </c>
      <c r="AB13" s="5">
        <f>IFERROR(_xll.qlRateHelperPillarDate(W13,Trigger),"")</f>
        <v>42737</v>
      </c>
      <c r="AC13" s="73">
        <v>-1.5397415363693043E-3</v>
      </c>
      <c r="AE13" s="169">
        <v>3</v>
      </c>
      <c r="AF13" s="170">
        <f>_xll.qlCalendarEndOfMonth(Calendar,_xll.qlCalendarAdvance(Calendar,AF12,"1m","mf",TRUE),Trigger)</f>
        <v>42489</v>
      </c>
      <c r="AG13" s="169" t="str">
        <f t="shared" si="8"/>
        <v>EURJump3_SYNTHON_Quote</v>
      </c>
      <c r="AH13" s="230">
        <f>_xll.qlDayCounterYearFraction("actual/360",AF13,_xll.qlCalendarAdvance(Calendar,AF13,"1D",,,Trigger))</f>
        <v>8.3333333333333332E-3</v>
      </c>
      <c r="AI13" s="171">
        <f>IF(_xll.qlQuoteIsValid(AG13,Trigger),_xll.qlQuoteValue(AG13,Trigger),1)</f>
        <v>1</v>
      </c>
      <c r="AJ13" s="233">
        <f t="shared" si="9"/>
        <v>0</v>
      </c>
      <c r="AK13" s="236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obj_004f5#0004</v>
      </c>
      <c r="N14" s="149" t="str">
        <f>IFERROR(_xll.qlRateHelperQuoteName(M14,Trigger),"--")</f>
        <v>EUR2x8F_Quote</v>
      </c>
      <c r="O14" s="99">
        <f>IFERROR(_xll.qlRateHelperQuoteValue($M14,Trigger),"--")</f>
        <v>-1.7299999999999998E-3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42464</v>
      </c>
      <c r="T14" s="100">
        <f>IFERROR(_xll.qlRateHelperPillarDate(M14,Trigger),"--")</f>
        <v>42646</v>
      </c>
      <c r="V14" s="4" t="str">
        <f t="shared" si="3"/>
        <v>FRA</v>
      </c>
      <c r="W14" s="4" t="str">
        <v>obj_004f3</v>
      </c>
      <c r="X14" s="4" t="str">
        <f>IFERROR(_xll.qlRateHelperQuoteName(W14,Trigger),"")</f>
        <v>EUR6x12F_Quote</v>
      </c>
      <c r="Y14" s="73">
        <f>IFERROR(_xll.qlRateHelperRate(W14,Trigger),"")</f>
        <v>-2.1400000000000004E-3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42584</v>
      </c>
      <c r="AB14" s="5">
        <f>IFERROR(_xll.qlRateHelperPillarDate(W14,Trigger),"")</f>
        <v>42768</v>
      </c>
      <c r="AC14" s="73">
        <v>-1.6085991832548545E-3</v>
      </c>
      <c r="AE14" s="169">
        <v>4</v>
      </c>
      <c r="AF14" s="170">
        <f>_xll.qlCalendarEndOfMonth(Calendar,_xll.qlCalendarAdvance(Calendar,AF13,"1m","mf",TRUE),Trigger)</f>
        <v>42521</v>
      </c>
      <c r="AG14" s="169" t="str">
        <f t="shared" si="8"/>
        <v>EURJump4_SYNTHON_Quote</v>
      </c>
      <c r="AH14" s="230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3">
        <f t="shared" si="9"/>
        <v>0</v>
      </c>
      <c r="AK14" s="236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obj_00507#0004</v>
      </c>
      <c r="K15" s="51"/>
      <c r="L15" s="10" t="str">
        <f t="shared" si="11"/>
        <v>FRA</v>
      </c>
      <c r="M15" s="95" t="str">
        <f t="shared" si="12"/>
        <v>obj_004ee#0004</v>
      </c>
      <c r="N15" s="149" t="str">
        <f>IFERROR(_xll.qlRateHelperQuoteName(M15,Trigger),"--")</f>
        <v>EUR3x9F_Quote</v>
      </c>
      <c r="O15" s="99">
        <f>IFERROR(_xll.qlRateHelperQuoteValue($M15,Trigger),"--")</f>
        <v>-1.8699999999999999E-3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42492</v>
      </c>
      <c r="T15" s="100">
        <f>IFERROR(_xll.qlRateHelperPillarDate(M15,Trigger),"--")</f>
        <v>42676</v>
      </c>
      <c r="V15" s="4" t="str">
        <f t="shared" si="3"/>
        <v>FRA</v>
      </c>
      <c r="W15" s="4" t="str">
        <v>obj_004ec</v>
      </c>
      <c r="X15" s="4" t="str">
        <f>IFERROR(_xll.qlRateHelperQuoteName(W15,Trigger),"")</f>
        <v>EUR7x13F_Quote</v>
      </c>
      <c r="Y15" s="73">
        <f>IFERROR(_xll.qlRateHelperRate(W15,Trigger),"")</f>
        <v>-2.1900000000000001E-3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42615</v>
      </c>
      <c r="AB15" s="5">
        <f>IFERROR(_xll.qlRateHelperPillarDate(W15,Trigger),"")</f>
        <v>42796</v>
      </c>
      <c r="AC15" s="73">
        <v>-1.6665238703900049E-3</v>
      </c>
      <c r="AE15" s="169">
        <v>5</v>
      </c>
      <c r="AF15" s="170">
        <f>_xll.qlCalendarEndOfMonth(Calendar,_xll.qlCalendarAdvance(Calendar,AF14,"1m","mf",TRUE),Trigger)</f>
        <v>42551</v>
      </c>
      <c r="AG15" s="169" t="str">
        <f t="shared" si="8"/>
        <v>EURJump5_SYNTHON_Quote</v>
      </c>
      <c r="AH15" s="230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3">
        <f t="shared" si="9"/>
        <v>0</v>
      </c>
      <c r="AK15" s="236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obj_004f5#0004</v>
      </c>
      <c r="K16" s="51"/>
      <c r="L16" s="10" t="str">
        <f t="shared" si="11"/>
        <v>FRA</v>
      </c>
      <c r="M16" s="95" t="str">
        <f t="shared" si="12"/>
        <v>obj_004f8#0004</v>
      </c>
      <c r="N16" s="149" t="str">
        <f>IFERROR(_xll.qlRateHelperQuoteName(M16,Trigger),"--")</f>
        <v>EUR4x10F_Quote</v>
      </c>
      <c r="O16" s="99">
        <f>IFERROR(_xll.qlRateHelperQuoteValue($M16,Trigger),"--")</f>
        <v>-2.0099999999999996E-3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42523</v>
      </c>
      <c r="T16" s="100">
        <f>IFERROR(_xll.qlRateHelperPillarDate(M16,Trigger),"--")</f>
        <v>42706</v>
      </c>
      <c r="V16" s="4" t="str">
        <f t="shared" si="3"/>
        <v>FRA</v>
      </c>
      <c r="W16" s="4" t="str">
        <v>obj_004e6</v>
      </c>
      <c r="X16" s="4" t="str">
        <f>IFERROR(_xll.qlRateHelperQuoteName(W16,Trigger),"")</f>
        <v>EUR8x14F_Quote</v>
      </c>
      <c r="Y16" s="73">
        <f>IFERROR(_xll.qlRateHelperRate(W16,Trigger),"")</f>
        <v>-2.2000000000000001E-3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42646</v>
      </c>
      <c r="AB16" s="5">
        <f>IFERROR(_xll.qlRateHelperPillarDate(W16,Trigger),"")</f>
        <v>42828</v>
      </c>
      <c r="AC16" s="73">
        <v>-1.7175880206556885E-3</v>
      </c>
      <c r="AE16" s="169">
        <v>6</v>
      </c>
      <c r="AF16" s="170">
        <f>_xll.qlCalendarEndOfMonth(Calendar,_xll.qlCalendarAdvance(Calendar,AF15,"1m","mf",TRUE),Trigger)</f>
        <v>42580</v>
      </c>
      <c r="AG16" s="169" t="str">
        <f t="shared" si="8"/>
        <v>EURJump6_SYNTHON_Quote</v>
      </c>
      <c r="AH16" s="230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3">
        <f t="shared" si="9"/>
        <v>0</v>
      </c>
      <c r="AK16" s="236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obj_004ee#0004</v>
      </c>
      <c r="K17" s="51"/>
      <c r="L17" s="10" t="str">
        <f t="shared" si="11"/>
        <v>FRA</v>
      </c>
      <c r="M17" s="95" t="str">
        <f t="shared" si="12"/>
        <v>obj_00505#0004</v>
      </c>
      <c r="N17" s="149" t="str">
        <f>IFERROR(_xll.qlRateHelperQuoteName(M17,Trigger),"--")</f>
        <v>EUR5x11F_Quote</v>
      </c>
      <c r="O17" s="99">
        <f>IFERROR(_xll.qlRateHelperQuoteValue($M17,Trigger),"--")</f>
        <v>-2.1000000000000003E-3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42555</v>
      </c>
      <c r="T17" s="100">
        <f>IFERROR(_xll.qlRateHelperPillarDate(M17,Trigger),"--")</f>
        <v>42737</v>
      </c>
      <c r="V17" s="4" t="str">
        <f t="shared" si="3"/>
        <v>FRA</v>
      </c>
      <c r="W17" s="4" t="str">
        <v>obj_004f2</v>
      </c>
      <c r="X17" s="4" t="str">
        <f>IFERROR(_xll.qlRateHelperQuoteName(W17,Trigger),"")</f>
        <v>EUR9x15F_Quote</v>
      </c>
      <c r="Y17" s="73">
        <f>IFERROR(_xll.qlRateHelperRate(W17,Trigger),"")</f>
        <v>-2.1900000000000001E-3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42676</v>
      </c>
      <c r="AB17" s="5">
        <f>IFERROR(_xll.qlRateHelperPillarDate(W17,Trigger),"")</f>
        <v>42857</v>
      </c>
      <c r="AC17" s="73">
        <v>-1.7398306775966051E-3</v>
      </c>
      <c r="AE17" s="169">
        <v>7</v>
      </c>
      <c r="AF17" s="170">
        <f>_xll.qlCalendarEndOfMonth(Calendar,_xll.qlCalendarAdvance(Calendar,AF16,"1m","mf",TRUE),Trigger)</f>
        <v>42613</v>
      </c>
      <c r="AG17" s="169" t="str">
        <f t="shared" si="8"/>
        <v>EURJump7_SYNTHON_Quote</v>
      </c>
      <c r="AH17" s="230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3">
        <f t="shared" si="9"/>
        <v>0</v>
      </c>
      <c r="AK17" s="236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obj_004f8#0004</v>
      </c>
      <c r="K18" s="51"/>
      <c r="L18" s="10" t="str">
        <f t="shared" si="11"/>
        <v>FRA</v>
      </c>
      <c r="M18" s="95" t="str">
        <f t="shared" si="12"/>
        <v>obj_004f3#0004</v>
      </c>
      <c r="N18" s="149" t="str">
        <f>IFERROR(_xll.qlRateHelperQuoteName(M18,Trigger),"--")</f>
        <v>EUR6x12F_Quote</v>
      </c>
      <c r="O18" s="99">
        <f>IFERROR(_xll.qlRateHelperQuoteValue($M18,Trigger),"--")</f>
        <v>-2.1400000000000004E-3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42584</v>
      </c>
      <c r="T18" s="100">
        <f>IFERROR(_xll.qlRateHelperPillarDate(M18,Trigger),"--")</f>
        <v>42768</v>
      </c>
      <c r="V18" s="4" t="str">
        <f t="shared" si="3"/>
        <v>FRA</v>
      </c>
      <c r="W18" s="4" t="str">
        <v>obj_004e0</v>
      </c>
      <c r="X18" s="4" t="str">
        <f>IFERROR(_xll.qlRateHelperQuoteName(W18,Trigger),"")</f>
        <v>EUR10x16F_Quote</v>
      </c>
      <c r="Y18" s="73">
        <f>IFERROR(_xll.qlRateHelperRate(W18,Trigger),"")</f>
        <v>-2.1800000000000001E-3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42706</v>
      </c>
      <c r="AB18" s="5">
        <f>IFERROR(_xll.qlRateHelperPillarDate(W18,Trigger),"")</f>
        <v>42888</v>
      </c>
      <c r="AC18" s="73">
        <v>-1.753329108669321E-3</v>
      </c>
      <c r="AE18" s="169">
        <v>8</v>
      </c>
      <c r="AF18" s="170">
        <f>_xll.qlCalendarEndOfMonth(Calendar,_xll.qlCalendarAdvance(Calendar,AF17,"1m","mf",TRUE),Trigger)</f>
        <v>42643</v>
      </c>
      <c r="AG18" s="169" t="str">
        <f t="shared" si="8"/>
        <v>EURJump8_SYNTHON_Quote</v>
      </c>
      <c r="AH18" s="230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3">
        <f t="shared" si="9"/>
        <v>0</v>
      </c>
      <c r="AK18" s="236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obj_00505#0004</v>
      </c>
      <c r="K19" s="51"/>
      <c r="L19" s="10" t="str">
        <f t="shared" si="11"/>
        <v>FRA</v>
      </c>
      <c r="M19" s="95" t="str">
        <f t="shared" si="12"/>
        <v>obj_004ec#0004</v>
      </c>
      <c r="N19" s="149" t="str">
        <f>IFERROR(_xll.qlRateHelperQuoteName(M19,Trigger),"--")</f>
        <v>EUR7x13F_Quote</v>
      </c>
      <c r="O19" s="99">
        <f>IFERROR(_xll.qlRateHelperQuoteValue($M19,Trigger),"--")</f>
        <v>-2.1900000000000001E-3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42615</v>
      </c>
      <c r="T19" s="100">
        <f>IFERROR(_xll.qlRateHelperPillarDate(M19,Trigger),"--")</f>
        <v>42796</v>
      </c>
      <c r="V19" s="4" t="str">
        <f t="shared" si="3"/>
        <v>FRA</v>
      </c>
      <c r="W19" s="4" t="str">
        <v>obj_004fe</v>
      </c>
      <c r="X19" s="4" t="str">
        <f>IFERROR(_xll.qlRateHelperQuoteName(W19,Trigger),"")</f>
        <v>EUR11x17F_Quote</v>
      </c>
      <c r="Y19" s="73">
        <f>IFERROR(_xll.qlRateHelperRate(W19,Trigger),"")</f>
        <v>-2.1600000000000005E-3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42737</v>
      </c>
      <c r="AB19" s="5">
        <f>IFERROR(_xll.qlRateHelperPillarDate(W19,Trigger),"")</f>
        <v>42919</v>
      </c>
      <c r="AC19" s="73">
        <v>-1.7690738837995124E-3</v>
      </c>
      <c r="AE19" s="169">
        <v>9</v>
      </c>
      <c r="AF19" s="170">
        <f>_xll.qlCalendarEndOfMonth(Calendar,_xll.qlCalendarAdvance(Calendar,AF18,"1m","mf",TRUE),Trigger)</f>
        <v>42674</v>
      </c>
      <c r="AG19" s="169" t="str">
        <f t="shared" si="8"/>
        <v>EURJump9_SYNTHON_Quote</v>
      </c>
      <c r="AH19" s="230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3">
        <f t="shared" si="9"/>
        <v>0</v>
      </c>
      <c r="AK19" s="236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obj_004f3#0004</v>
      </c>
      <c r="K20" s="51"/>
      <c r="L20" s="10" t="str">
        <f t="shared" si="11"/>
        <v>FRA</v>
      </c>
      <c r="M20" s="95" t="str">
        <f t="shared" si="12"/>
        <v>obj_004e6#0004</v>
      </c>
      <c r="N20" s="149" t="str">
        <f>IFERROR(_xll.qlRateHelperQuoteName(M20,Trigger),"--")</f>
        <v>EUR8x14F_Quote</v>
      </c>
      <c r="O20" s="99">
        <f>IFERROR(_xll.qlRateHelperQuoteValue($M20,Trigger),"--")</f>
        <v>-2.2000000000000001E-3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42646</v>
      </c>
      <c r="T20" s="100">
        <f>IFERROR(_xll.qlRateHelperPillarDate(M20,Trigger),"--")</f>
        <v>42828</v>
      </c>
      <c r="V20" s="4" t="str">
        <f t="shared" si="3"/>
        <v>FRA</v>
      </c>
      <c r="W20" s="4" t="str">
        <v>obj_004eb</v>
      </c>
      <c r="X20" s="4" t="str">
        <f>IFERROR(_xll.qlRateHelperQuoteName(W20,Trigger),"")</f>
        <v>EUR12x18F_Quote</v>
      </c>
      <c r="Y20" s="73">
        <f>IFERROR(_xll.qlRateHelperRate(W20,Trigger),"")</f>
        <v>-2.1099999999999999E-3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42768</v>
      </c>
      <c r="AB20" s="5">
        <f>IFERROR(_xll.qlRateHelperPillarDate(W20,Trigger),"")</f>
        <v>42949</v>
      </c>
      <c r="AC20" s="73">
        <v>-1.7845834411373768E-3</v>
      </c>
      <c r="AE20" s="169">
        <v>10</v>
      </c>
      <c r="AF20" s="170">
        <f>_xll.qlCalendarEndOfMonth(Calendar,_xll.qlCalendarAdvance(Calendar,AF19,"1m","mf",TRUE),Trigger)</f>
        <v>42704</v>
      </c>
      <c r="AG20" s="169" t="str">
        <f t="shared" si="8"/>
        <v>EURJump10_SYNTHON_Quote</v>
      </c>
      <c r="AH20" s="230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3">
        <f t="shared" si="9"/>
        <v>0</v>
      </c>
      <c r="AK20" s="236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obj_004ec#0004</v>
      </c>
      <c r="K21" s="51"/>
      <c r="L21" s="10" t="str">
        <f t="shared" si="11"/>
        <v>FRA</v>
      </c>
      <c r="M21" s="95" t="str">
        <f t="shared" si="12"/>
        <v>obj_004f2#0004</v>
      </c>
      <c r="N21" s="149" t="str">
        <f>IFERROR(_xll.qlRateHelperQuoteName(M21,Trigger),"--")</f>
        <v>EUR9x15F_Quote</v>
      </c>
      <c r="O21" s="99">
        <f>IFERROR(_xll.qlRateHelperQuoteValue($M21,Trigger),"--")</f>
        <v>-2.1900000000000001E-3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42676</v>
      </c>
      <c r="T21" s="100">
        <f>IFERROR(_xll.qlRateHelperPillarDate(M21,Trigger),"--")</f>
        <v>42857</v>
      </c>
      <c r="V21" s="4" t="str">
        <f t="shared" si="3"/>
        <v>FRA</v>
      </c>
      <c r="W21" s="4" t="str">
        <v>obj_004d8</v>
      </c>
      <c r="X21" s="4" t="str">
        <f>IFERROR(_xll.qlRateHelperQuoteName(W21,Trigger),"")</f>
        <v>EUR13x19F_Quote</v>
      </c>
      <c r="Y21" s="73">
        <f>IFERROR(_xll.qlRateHelperRate(W21,Trigger),"")</f>
        <v>-2.0600000000000002E-3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42796</v>
      </c>
      <c r="AB21" s="5">
        <f>IFERROR(_xll.qlRateHelperPillarDate(W21,Trigger),"")</f>
        <v>42982</v>
      </c>
      <c r="AC21" s="73">
        <v>-1.8022395782802214E-3</v>
      </c>
      <c r="AE21" s="169">
        <v>11</v>
      </c>
      <c r="AF21" s="170">
        <f>_xll.qlCalendarEndOfMonth(Calendar,_xll.qlCalendarAdvance(Calendar,AF20,"1m","mf",TRUE),Trigger)</f>
        <v>42734</v>
      </c>
      <c r="AG21" s="169" t="str">
        <f t="shared" si="8"/>
        <v>EURJump11_SYNTHON_Quote</v>
      </c>
      <c r="AH21" s="230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0.99999329999999997</v>
      </c>
      <c r="AJ21" s="233">
        <f t="shared" si="9"/>
        <v>8.0400269341516617E-4</v>
      </c>
      <c r="AK21" s="236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obj_004e6#0004</v>
      </c>
      <c r="K22" s="51"/>
      <c r="L22" s="10" t="str">
        <f t="shared" si="11"/>
        <v>FRA</v>
      </c>
      <c r="M22" s="95" t="str">
        <f t="shared" si="12"/>
        <v>obj_004e0#0004</v>
      </c>
      <c r="N22" s="149" t="str">
        <f>IFERROR(_xll.qlRateHelperQuoteName(M22,Trigger),"--")</f>
        <v>EUR10x16F_Quote</v>
      </c>
      <c r="O22" s="99">
        <f>IFERROR(_xll.qlRateHelperQuoteValue($M22,Trigger),"--")</f>
        <v>-2.1800000000000001E-3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42706</v>
      </c>
      <c r="T22" s="100">
        <f>IFERROR(_xll.qlRateHelperPillarDate(M22,Trigger),"--")</f>
        <v>42888</v>
      </c>
      <c r="V22" s="4" t="str">
        <f t="shared" si="3"/>
        <v>FRA</v>
      </c>
      <c r="W22" s="4" t="str">
        <v>obj_004e8</v>
      </c>
      <c r="X22" s="4" t="str">
        <f>IFERROR(_xll.qlRateHelperQuoteName(W22,Trigger),"")</f>
        <v>EUR14x20F_Quote</v>
      </c>
      <c r="Y22" s="73">
        <f>IFERROR(_xll.qlRateHelperRate(W22,Trigger),"")</f>
        <v>-2E-3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42828</v>
      </c>
      <c r="AB22" s="5">
        <f>IFERROR(_xll.qlRateHelperPillarDate(W22,Trigger),"")</f>
        <v>43010</v>
      </c>
      <c r="AC22" s="73">
        <v>-1.8111106553775947E-3</v>
      </c>
      <c r="AE22" s="169">
        <v>12</v>
      </c>
      <c r="AF22" s="170">
        <f>_xll.qlCalendarEndOfMonth(Calendar,_xll.qlCalendarAdvance(Calendar,AF21,"1m","mf",TRUE),Trigger)</f>
        <v>42766</v>
      </c>
      <c r="AG22" s="169" t="str">
        <f t="shared" si="8"/>
        <v>EURJump12_SYNTHON_Quote</v>
      </c>
      <c r="AH22" s="230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3">
        <f t="shared" si="9"/>
        <v>0</v>
      </c>
      <c r="AK22" s="236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obj_004f2#0004</v>
      </c>
      <c r="K23" s="51"/>
      <c r="L23" s="10" t="str">
        <f t="shared" si="11"/>
        <v>FRA</v>
      </c>
      <c r="M23" s="95" t="str">
        <f t="shared" si="12"/>
        <v>obj_004fe#0004</v>
      </c>
      <c r="N23" s="149" t="str">
        <f>IFERROR(_xll.qlRateHelperQuoteName(M23,Trigger),"--")</f>
        <v>EUR11x17F_Quote</v>
      </c>
      <c r="O23" s="99">
        <f>IFERROR(_xll.qlRateHelperQuoteValue($M23,Trigger),"--")</f>
        <v>-2.1600000000000005E-3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42737</v>
      </c>
      <c r="T23" s="100">
        <f>IFERROR(_xll.qlRateHelperPillarDate(M23,Trigger),"--")</f>
        <v>42919</v>
      </c>
      <c r="V23" s="4" t="str">
        <f t="shared" si="3"/>
        <v>FRA</v>
      </c>
      <c r="W23" s="4" t="str">
        <v>obj_00508</v>
      </c>
      <c r="X23" s="4" t="str">
        <f>IFERROR(_xll.qlRateHelperQuoteName(W23,Trigger),"")</f>
        <v>EUR15x21F_Quote</v>
      </c>
      <c r="Y23" s="73">
        <f>IFERROR(_xll.qlRateHelperRate(W23,Trigger),"")</f>
        <v>-1.9300000000000001E-3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42857</v>
      </c>
      <c r="AB23" s="5">
        <f>IFERROR(_xll.qlRateHelperPillarDate(W23,Trigger),"")</f>
        <v>43041</v>
      </c>
      <c r="AC23" s="73">
        <v>-1.8025866716089736E-3</v>
      </c>
      <c r="AE23" s="172">
        <v>13</v>
      </c>
      <c r="AF23" s="173">
        <f>_xll.qlCalendarAdjust(Calendar,DATE(YEAR(AF11)+1,12,31),"preceding",Trigger)</f>
        <v>43098</v>
      </c>
      <c r="AG23" s="172" t="str">
        <f t="shared" si="8"/>
        <v>EURJump13_SYNTHON_Quote</v>
      </c>
      <c r="AH23" s="231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1</v>
      </c>
      <c r="AJ23" s="234">
        <f t="shared" si="9"/>
        <v>0</v>
      </c>
      <c r="AK23" s="237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obj_004e0#0004</v>
      </c>
      <c r="K24" s="51"/>
      <c r="L24" s="10" t="str">
        <f t="shared" si="11"/>
        <v>FRA</v>
      </c>
      <c r="M24" s="95" t="str">
        <f t="shared" si="12"/>
        <v>obj_004eb#0004</v>
      </c>
      <c r="N24" s="149" t="str">
        <f>IFERROR(_xll.qlRateHelperQuoteName(M24,Trigger),"--")</f>
        <v>EUR12x18F_Quote</v>
      </c>
      <c r="O24" s="99">
        <f>IFERROR(_xll.qlRateHelperQuoteValue($M24,Trigger),"--")</f>
        <v>-2.1099999999999999E-3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42768</v>
      </c>
      <c r="T24" s="100">
        <f>IFERROR(_xll.qlRateHelperPillarDate(M24,Trigger),"--")</f>
        <v>42949</v>
      </c>
      <c r="V24" s="4" t="str">
        <f t="shared" si="3"/>
        <v>FRA</v>
      </c>
      <c r="W24" s="4" t="str">
        <v>obj_004e3</v>
      </c>
      <c r="X24" s="4" t="str">
        <f>IFERROR(_xll.qlRateHelperQuoteName(W24,Trigger),"")</f>
        <v>EUR16x22F_Quote</v>
      </c>
      <c r="Y24" s="73">
        <f>IFERROR(_xll.qlRateHelperRate(W24,Trigger),"")</f>
        <v>-1.8599999999999999E-3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42888</v>
      </c>
      <c r="AB24" s="5">
        <f>IFERROR(_xll.qlRateHelperPillarDate(W24,Trigger),"")</f>
        <v>43073</v>
      </c>
      <c r="AC24" s="73">
        <v>-1.7901102161844836E-3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obj_004fe#0004</v>
      </c>
      <c r="K25" s="51"/>
      <c r="L25" s="10" t="str">
        <f t="shared" si="11"/>
        <v>FRA</v>
      </c>
      <c r="M25" s="95" t="str">
        <f t="shared" si="12"/>
        <v>obj_004d8#0004</v>
      </c>
      <c r="N25" s="149" t="str">
        <f>IFERROR(_xll.qlRateHelperQuoteName(M25,Trigger),"--")</f>
        <v>EUR13x19F_Quote</v>
      </c>
      <c r="O25" s="99">
        <f>IFERROR(_xll.qlRateHelperQuoteValue($M25,Trigger),"--")</f>
        <v>-2.0600000000000002E-3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42796</v>
      </c>
      <c r="T25" s="100">
        <f>IFERROR(_xll.qlRateHelperPillarDate(M25,Trigger),"--")</f>
        <v>42982</v>
      </c>
      <c r="V25" s="4" t="str">
        <f t="shared" si="3"/>
        <v>FRA</v>
      </c>
      <c r="W25" s="4" t="str">
        <v>obj_0050b</v>
      </c>
      <c r="X25" s="4" t="str">
        <f>IFERROR(_xll.qlRateHelperQuoteName(W25,Trigger),"")</f>
        <v>EUR17x23F_Quote</v>
      </c>
      <c r="Y25" s="73">
        <f>IFERROR(_xll.qlRateHelperRate(W25,Trigger),"")</f>
        <v>-1.7599999999999998E-3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42919</v>
      </c>
      <c r="AB25" s="5">
        <f>IFERROR(_xll.qlRateHelperPillarDate(W25,Trigger),"")</f>
        <v>43102</v>
      </c>
      <c r="AC25" s="73">
        <v>-1.773807401474073E-3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obj_004eb#0004</v>
      </c>
      <c r="K26" s="51"/>
      <c r="L26" s="10" t="str">
        <f t="shared" si="11"/>
        <v>FRA</v>
      </c>
      <c r="M26" s="95" t="str">
        <f t="shared" si="12"/>
        <v>obj_004e8#0004</v>
      </c>
      <c r="N26" s="149" t="str">
        <f>IFERROR(_xll.qlRateHelperQuoteName(M26,Trigger),"--")</f>
        <v>EUR14x20F_Quote</v>
      </c>
      <c r="O26" s="99">
        <f>IFERROR(_xll.qlRateHelperQuoteValue($M26,Trigger),"--")</f>
        <v>-2E-3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42828</v>
      </c>
      <c r="T26" s="100">
        <f>IFERROR(_xll.qlRateHelperPillarDate(M26,Trigger),"--")</f>
        <v>43010</v>
      </c>
      <c r="V26" s="4" t="str">
        <f t="shared" si="3"/>
        <v>FRA</v>
      </c>
      <c r="W26" s="4" t="str">
        <v>obj_004f6</v>
      </c>
      <c r="X26" s="4" t="str">
        <f>IFERROR(_xll.qlRateHelperQuoteName(W26,Trigger),"")</f>
        <v>EUR18x24F_Quote</v>
      </c>
      <c r="Y26" s="73">
        <f>IFERROR(_xll.qlRateHelperRate(W26,Trigger),"")</f>
        <v>-1.6699999999999998E-3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42949</v>
      </c>
      <c r="AB26" s="5">
        <f>IFERROR(_xll.qlRateHelperPillarDate(W26,Trigger),"")</f>
        <v>43133</v>
      </c>
      <c r="AC26" s="73">
        <v>-1.7617619117067159E-3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obj_004d8#0004</v>
      </c>
      <c r="K27" s="51"/>
      <c r="L27" s="10" t="str">
        <f>A29</f>
        <v>FRA</v>
      </c>
      <c r="M27" s="95" t="str">
        <f>IF(ISBLANK(J29),"--",J29)</f>
        <v>obj_00508#0004</v>
      </c>
      <c r="N27" s="149" t="str">
        <f>IFERROR(_xll.qlRateHelperQuoteName(M27,Trigger),"--")</f>
        <v>EUR15x21F_Quote</v>
      </c>
      <c r="O27" s="99">
        <f>IFERROR(_xll.qlRateHelperQuoteValue($M27,Trigger),"--")</f>
        <v>-1.9300000000000001E-3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42857</v>
      </c>
      <c r="T27" s="100">
        <f>IFERROR(_xll.qlRateHelperPillarDate(M27,Trigger),"--")</f>
        <v>43041</v>
      </c>
      <c r="V27" s="4" t="str">
        <f t="shared" si="3"/>
        <v>Sw</v>
      </c>
      <c r="W27" s="4" t="str">
        <v>obj_004b9</v>
      </c>
      <c r="X27" s="4" t="str">
        <f>IFERROR(_xll.qlRateHelperQuoteName(W27,Trigger),"")</f>
        <v>EURAB6E3Y_Quote</v>
      </c>
      <c r="Y27" s="73">
        <f>IFERROR(_xll.qlRateHelperRate(W27,Trigger),"")</f>
        <v>-1.25E-3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42402</v>
      </c>
      <c r="AB27" s="5">
        <f>IFERROR(_xll.qlRateHelperPillarDate(W27,Trigger),"")</f>
        <v>43500</v>
      </c>
      <c r="AC27" s="73">
        <v>-1.2749154899932794E-3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obj_004e8#0004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obj_004e3#0004</v>
      </c>
      <c r="N28" s="149" t="str">
        <f>IFERROR(_xll.qlRateHelperQuoteName(M28,Trigger),"--")</f>
        <v>EUR16x22F_Quote</v>
      </c>
      <c r="O28" s="99">
        <f>IFERROR(_xll.qlRateHelperQuoteValue($M28,Trigger),"--")</f>
        <v>-1.8599999999999999E-3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42888</v>
      </c>
      <c r="T28" s="100">
        <f>IFERROR(_xll.qlRateHelperPillarDate(M28,Trigger),"--")</f>
        <v>43073</v>
      </c>
      <c r="V28" s="4" t="str">
        <f t="shared" si="3"/>
        <v>Sw</v>
      </c>
      <c r="W28" s="4" t="str">
        <v>obj_004bc</v>
      </c>
      <c r="X28" s="4" t="str">
        <f>IFERROR(_xll.qlRateHelperQuoteName(W28,Trigger),"")</f>
        <v>EURAB6E4Y_Quote</v>
      </c>
      <c r="Y28" s="73">
        <f>IFERROR(_xll.qlRateHelperRate(W28,Trigger),"")</f>
        <v>-3.7000000000000005E-4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42402</v>
      </c>
      <c r="AB28" s="5">
        <f>IFERROR(_xll.qlRateHelperPillarDate(W28,Trigger),"")</f>
        <v>43864</v>
      </c>
      <c r="AC28" s="73">
        <v>-3.9224973854607776E-4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obj_00508#0004</v>
      </c>
      <c r="K29" s="51"/>
      <c r="L29" s="10" t="str">
        <f t="shared" si="17"/>
        <v>FRA</v>
      </c>
      <c r="M29" s="95" t="str">
        <f t="shared" si="18"/>
        <v>obj_0050b#0004</v>
      </c>
      <c r="N29" s="149" t="str">
        <f>IFERROR(_xll.qlRateHelperQuoteName(M29,Trigger),"--")</f>
        <v>EUR17x23F_Quote</v>
      </c>
      <c r="O29" s="99">
        <f>IFERROR(_xll.qlRateHelperQuoteValue($M29,Trigger),"--")</f>
        <v>-1.7599999999999998E-3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42919</v>
      </c>
      <c r="T29" s="100">
        <f>IFERROR(_xll.qlRateHelperPillarDate(M29,Trigger),"--")</f>
        <v>43102</v>
      </c>
      <c r="V29" s="4" t="str">
        <f t="shared" si="3"/>
        <v>Sw</v>
      </c>
      <c r="W29" s="4" t="str">
        <v>obj_00494</v>
      </c>
      <c r="X29" s="4" t="str">
        <f>IFERROR(_xll.qlRateHelperQuoteName(W29,Trigger),"")</f>
        <v>EURAB6E5Y_Quote</v>
      </c>
      <c r="Y29" s="73">
        <f>IFERROR(_xll.qlRateHelperRate(W29,Trigger),"")</f>
        <v>7.3000000000000007E-4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42402</v>
      </c>
      <c r="AB29" s="5">
        <f>IFERROR(_xll.qlRateHelperPillarDate(W29,Trigger),"")</f>
        <v>44229</v>
      </c>
      <c r="AC29" s="73">
        <v>7.0866106382257252E-4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obj_004e3#0004</v>
      </c>
      <c r="K30" s="51"/>
      <c r="L30" s="11" t="str">
        <f>A32</f>
        <v>FRA</v>
      </c>
      <c r="M30" s="96" t="str">
        <f>IF(ISBLANK(J32),"--",J32)</f>
        <v>obj_004f6#0004</v>
      </c>
      <c r="N30" s="150" t="str">
        <f>IFERROR(_xll.qlRateHelperQuoteName(M30,Trigger),"--")</f>
        <v>EUR18x24F_Quote</v>
      </c>
      <c r="O30" s="102">
        <f>IFERROR(_xll.qlRateHelperQuoteValue($M30,Trigger),"--")</f>
        <v>-1.6699999999999998E-3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42949</v>
      </c>
      <c r="T30" s="103">
        <f>IFERROR(_xll.qlRateHelperPillarDate(M30,Trigger),"--")</f>
        <v>43133</v>
      </c>
      <c r="V30" s="4" t="str">
        <f t="shared" si="3"/>
        <v>Sw</v>
      </c>
      <c r="W30" s="4" t="str">
        <v>obj_0049b</v>
      </c>
      <c r="X30" s="4" t="str">
        <f>IFERROR(_xll.qlRateHelperQuoteName(W30,Trigger),"")</f>
        <v>EURAB6E6Y_Quote</v>
      </c>
      <c r="Y30" s="73">
        <f>IFERROR(_xll.qlRateHelperRate(W30,Trigger),"")</f>
        <v>1.98E-3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42402</v>
      </c>
      <c r="AB30" s="5">
        <f>IFERROR(_xll.qlRateHelperPillarDate(W30,Trigger),"")</f>
        <v>44594</v>
      </c>
      <c r="AC30" s="73">
        <v>1.9616689658203956E-3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obj_0050b#0004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obj_004a3</v>
      </c>
      <c r="X31" s="4" t="str">
        <f>IFERROR(_xll.qlRateHelperQuoteName(W31,Trigger),"")</f>
        <v>EURAB6E7Y_Quote</v>
      </c>
      <c r="Y31" s="73">
        <f>IFERROR(_xll.qlRateHelperRate(W31,Trigger),"")</f>
        <v>3.2700000000000003E-3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42402</v>
      </c>
      <c r="AB31" s="5">
        <f>IFERROR(_xll.qlRateHelperPillarDate(W31,Trigger),"")</f>
        <v>44959</v>
      </c>
      <c r="AC31" s="73">
        <v>3.259976091708082E-3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obj_004f6#0004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>Sw</v>
      </c>
      <c r="W32" s="4" t="str">
        <v>obj_004be</v>
      </c>
      <c r="X32" s="4" t="str">
        <f>IFERROR(_xll.qlRateHelperQuoteName(W32,Trigger),"")</f>
        <v>EURAB6E8Y_Quote</v>
      </c>
      <c r="Y32" s="73">
        <f>IFERROR(_xll.qlRateHelperRate(W32,Trigger),"")</f>
        <v>4.5399999999999998E-3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42402</v>
      </c>
      <c r="AB32" s="5">
        <f>IFERROR(_xll.qlRateHelperPillarDate(W32,Trigger),"")</f>
        <v>45324</v>
      </c>
      <c r="AC32" s="73">
        <v>4.5451636322450407E-3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obj_004b9#0004</v>
      </c>
      <c r="N33" s="149" t="str">
        <f>IFERROR(_xll.qlRateHelperQuoteName(M33,Trigger),"--")</f>
        <v>EURAB6E3Y_Quote</v>
      </c>
      <c r="O33" s="99">
        <f>IFERROR(_xll.qlRateHelperQuoteValue($M33,Trigger),"--")</f>
        <v>-1.25E-3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42402</v>
      </c>
      <c r="T33" s="100">
        <f>IFERROR(_xll.qlRateHelperPillarDate(M33,Trigger),"--")</f>
        <v>43500</v>
      </c>
      <c r="V33" s="4" t="str">
        <f t="shared" si="3"/>
        <v>Sw</v>
      </c>
      <c r="W33" s="4" t="str">
        <v>obj_004aa</v>
      </c>
      <c r="X33" s="4" t="str">
        <f>IFERROR(_xll.qlRateHelperQuoteName(W33,Trigger),"")</f>
        <v>EURAB6E9Y_Quote</v>
      </c>
      <c r="Y33" s="73">
        <f>IFERROR(_xll.qlRateHelperRate(W33,Trigger),"")</f>
        <v>5.7400000000000003E-3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42402</v>
      </c>
      <c r="AB33" s="5">
        <f>IFERROR(_xll.qlRateHelperPillarDate(W33,Trigger),"")</f>
        <v>45691</v>
      </c>
      <c r="AC33" s="73">
        <v>5.7656796211617055E-3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obj_004bc#0004</v>
      </c>
      <c r="N34" s="149" t="str">
        <f>IFERROR(_xll.qlRateHelperQuoteName(M34,Trigger),"--")</f>
        <v>EURAB6E4Y_Quote</v>
      </c>
      <c r="O34" s="99">
        <f>IFERROR(_xll.qlRateHelperQuoteValue($M34,Trigger),"--")</f>
        <v>-3.7000000000000005E-4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42402</v>
      </c>
      <c r="T34" s="100">
        <f>IFERROR(_xll.qlRateHelperPillarDate(M34,Trigger),"--")</f>
        <v>43864</v>
      </c>
      <c r="V34" s="4" t="str">
        <f t="shared" si="3"/>
        <v>Sw</v>
      </c>
      <c r="W34" s="4" t="str">
        <v>obj_004c4</v>
      </c>
      <c r="X34" s="4" t="str">
        <f>IFERROR(_xll.qlRateHelperQuoteName(W34,Trigger),"")</f>
        <v>EURAB6E10Y_Quote</v>
      </c>
      <c r="Y34" s="73">
        <f>IFERROR(_xll.qlRateHelperRate(W34,Trigger),"")</f>
        <v>6.8199999999999997E-3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42402</v>
      </c>
      <c r="AB34" s="5">
        <f>IFERROR(_xll.qlRateHelperPillarDate(W34,Trigger),"")</f>
        <v>46055</v>
      </c>
      <c r="AC34" s="73">
        <v>6.873348799436939E-3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obj_00494#0004</v>
      </c>
      <c r="N35" s="149" t="str">
        <f>IFERROR(_xll.qlRateHelperQuoteName(M35,Trigger),"--")</f>
        <v>EURAB6E5Y_Quote</v>
      </c>
      <c r="O35" s="99">
        <f>IFERROR(_xll.qlRateHelperQuoteValue($M35,Trigger),"--")</f>
        <v>7.3000000000000007E-4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42402</v>
      </c>
      <c r="T35" s="100">
        <f>IFERROR(_xll.qlRateHelperPillarDate(M35,Trigger),"--")</f>
        <v>44229</v>
      </c>
      <c r="V35" s="4" t="str">
        <f t="shared" si="3"/>
        <v>Sw</v>
      </c>
      <c r="W35" s="4" t="str">
        <v>obj_004ae</v>
      </c>
      <c r="X35" s="4" t="str">
        <f>IFERROR(_xll.qlRateHelperQuoteName(W35,Trigger),"")</f>
        <v>EURAB6E12Y_Quote</v>
      </c>
      <c r="Y35" s="73">
        <f>IFERROR(_xll.qlRateHelperRate(W35,Trigger),"")</f>
        <v>8.6499999999999997E-3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42402</v>
      </c>
      <c r="AB35" s="5">
        <f>IFERROR(_xll.qlRateHelperPillarDate(W35,Trigger),"")</f>
        <v>46785</v>
      </c>
      <c r="AC35" s="73">
        <v>8.7699798289021733E-3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obj_0049b#0004</v>
      </c>
      <c r="N36" s="149" t="str">
        <f>IFERROR(_xll.qlRateHelperQuoteName(M36,Trigger),"--")</f>
        <v>EURAB6E6Y_Quote</v>
      </c>
      <c r="O36" s="99">
        <f>IFERROR(_xll.qlRateHelperQuoteValue($M36,Trigger),"--")</f>
        <v>1.98E-3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42402</v>
      </c>
      <c r="T36" s="100">
        <f>IFERROR(_xll.qlRateHelperPillarDate(M36,Trigger),"--")</f>
        <v>44594</v>
      </c>
      <c r="V36" s="4" t="str">
        <f t="shared" si="3"/>
        <v>Sw</v>
      </c>
      <c r="W36" s="4" t="str">
        <v>obj_004b2</v>
      </c>
      <c r="X36" s="4" t="str">
        <f>IFERROR(_xll.qlRateHelperQuoteName(W36,Trigger),"")</f>
        <v>EURAB6E15Y_Quote</v>
      </c>
      <c r="Y36" s="73">
        <f>IFERROR(_xll.qlRateHelperRate(W36,Trigger),"")</f>
        <v>1.0589999999999999E-2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42402</v>
      </c>
      <c r="AB36" s="5">
        <f>IFERROR(_xll.qlRateHelperPillarDate(W36,Trigger),"")</f>
        <v>47882</v>
      </c>
      <c r="AC36" s="73">
        <v>1.0809072011942922E-2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obj_004a3#0004</v>
      </c>
      <c r="N37" s="149" t="str">
        <f>IFERROR(_xll.qlRateHelperQuoteName(M37,Trigger),"--")</f>
        <v>EURAB6E7Y_Quote</v>
      </c>
      <c r="O37" s="99">
        <f>IFERROR(_xll.qlRateHelperQuoteValue($M37,Trigger),"--")</f>
        <v>3.2700000000000003E-3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42402</v>
      </c>
      <c r="T37" s="100">
        <f>IFERROR(_xll.qlRateHelperPillarDate(M37,Trigger),"--")</f>
        <v>44959</v>
      </c>
      <c r="V37" s="4" t="str">
        <f t="shared" si="3"/>
        <v>Sw</v>
      </c>
      <c r="W37" s="4" t="str">
        <v>obj_004c3</v>
      </c>
      <c r="X37" s="4" t="str">
        <f>IFERROR(_xll.qlRateHelperQuoteName(W37,Trigger),"")</f>
        <v>EURAB6E20Y_Quote</v>
      </c>
      <c r="Y37" s="73">
        <f>IFERROR(_xll.qlRateHelperRate(W37,Trigger),"")</f>
        <v>1.218E-2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42402</v>
      </c>
      <c r="AB37" s="5">
        <f>IFERROR(_xll.qlRateHelperPillarDate(W37,Trigger),"")</f>
        <v>49709</v>
      </c>
      <c r="AC37" s="73">
        <v>1.2490522054733255E-2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obj_004be#0004</v>
      </c>
      <c r="N38" s="149" t="str">
        <f>IFERROR(_xll.qlRateHelperQuoteName(M38,Trigger),"--")</f>
        <v>EURAB6E8Y_Quote</v>
      </c>
      <c r="O38" s="99">
        <f>IFERROR(_xll.qlRateHelperQuoteValue($M38,Trigger),"--")</f>
        <v>4.5399999999999998E-3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42402</v>
      </c>
      <c r="T38" s="100">
        <f>IFERROR(_xll.qlRateHelperPillarDate(M38,Trigger),"--")</f>
        <v>45324</v>
      </c>
      <c r="V38" s="4" t="str">
        <f t="shared" si="3"/>
        <v>Sw</v>
      </c>
      <c r="W38" s="4" t="str">
        <v>obj_004a6</v>
      </c>
      <c r="X38" s="4" t="str">
        <f>IFERROR(_xll.qlRateHelperQuoteName(W38,Trigger),"")</f>
        <v>EURAB6E25Y_Quote</v>
      </c>
      <c r="Y38" s="73">
        <f>IFERROR(_xll.qlRateHelperRate(W38,Trigger),"")</f>
        <v>1.2619999999999999E-2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42402</v>
      </c>
      <c r="AB38" s="5">
        <f>IFERROR(_xll.qlRateHelperPillarDate(W38,Trigger),"")</f>
        <v>51536</v>
      </c>
      <c r="AC38" s="73">
        <v>1.2915219298048529E-2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obj_004aa#0004</v>
      </c>
      <c r="N39" s="149" t="str">
        <f>IFERROR(_xll.qlRateHelperQuoteName(M39,Trigger),"--")</f>
        <v>EURAB6E9Y_Quote</v>
      </c>
      <c r="O39" s="99">
        <f>IFERROR(_xll.qlRateHelperQuoteValue($M39,Trigger),"--")</f>
        <v>5.7400000000000003E-3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42402</v>
      </c>
      <c r="T39" s="100">
        <f>IFERROR(_xll.qlRateHelperPillarDate(M39,Trigger),"--")</f>
        <v>45691</v>
      </c>
      <c r="V39" s="4" t="str">
        <f t="shared" si="3"/>
        <v>Sw</v>
      </c>
      <c r="W39" s="4" t="str">
        <v>obj_004b8</v>
      </c>
      <c r="X39" s="4" t="str">
        <f>IFERROR(_xll.qlRateHelperQuoteName(W39,Trigger),"")</f>
        <v>EURAB6E30Y_Quote</v>
      </c>
      <c r="Y39" s="73">
        <f>IFERROR(_xll.qlRateHelperRate(W39,Trigger),"")</f>
        <v>1.2730000000000002E-2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42402</v>
      </c>
      <c r="AB39" s="5">
        <f>IFERROR(_xll.qlRateHelperPillarDate(W39,Trigger),"")</f>
        <v>53360</v>
      </c>
      <c r="AC39" s="73">
        <v>1.2982340535571879E-2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obj_004b9#0004</v>
      </c>
      <c r="K40" s="51"/>
      <c r="L40" s="10" t="str">
        <f t="shared" si="19"/>
        <v>Sw</v>
      </c>
      <c r="M40" s="95" t="str">
        <f t="shared" si="20"/>
        <v>obj_004c4#0004</v>
      </c>
      <c r="N40" s="149" t="str">
        <f>IFERROR(_xll.qlRateHelperQuoteName(M40,Trigger),"--")</f>
        <v>EURAB6E10Y_Quote</v>
      </c>
      <c r="O40" s="99">
        <f>IFERROR(_xll.qlRateHelperQuoteValue($M40,Trigger),"--")</f>
        <v>6.8199999999999997E-3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42402</v>
      </c>
      <c r="T40" s="100">
        <f>IFERROR(_xll.qlRateHelperPillarDate(M40,Trigger),"--")</f>
        <v>46055</v>
      </c>
      <c r="V40" s="4" t="str">
        <f t="shared" si="3"/>
        <v>Sw</v>
      </c>
      <c r="W40" s="4" t="str">
        <v>obj_004a7</v>
      </c>
      <c r="X40" s="4" t="str">
        <f>IFERROR(_xll.qlRateHelperQuoteName(W40,Trigger),"")</f>
        <v>EURAB6E35Y_Quote</v>
      </c>
      <c r="Y40" s="73">
        <f>IFERROR(_xll.qlRateHelperRate(W40,Trigger),"")</f>
        <v>1.2760000000000001E-2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42402</v>
      </c>
      <c r="AB40" s="5">
        <f>IFERROR(_xll.qlRateHelperPillarDate(W40,Trigger),"")</f>
        <v>55186</v>
      </c>
      <c r="AC40" s="73">
        <v>1.2970720493900446E-2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obj_004bc#0004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>Sw</v>
      </c>
      <c r="W41" s="4" t="str">
        <v>obj_004ba</v>
      </c>
      <c r="X41" s="4" t="str">
        <f>IFERROR(_xll.qlRateHelperQuoteName(W41,Trigger),"")</f>
        <v>EURAB6E40Y_Quote</v>
      </c>
      <c r="Y41" s="73">
        <f>IFERROR(_xll.qlRateHelperRate(W41,Trigger),"")</f>
        <v>1.2760000000000001E-2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42402</v>
      </c>
      <c r="AB41" s="5">
        <f>IFERROR(_xll.qlRateHelperPillarDate(W41,Trigger),"")</f>
        <v>57012</v>
      </c>
      <c r="AC41" s="73">
        <v>1.2933172047912059E-2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obj_00494#0004</v>
      </c>
      <c r="L42" s="10" t="str">
        <f t="shared" si="19"/>
        <v>Sw</v>
      </c>
      <c r="M42" s="95" t="str">
        <f t="shared" si="20"/>
        <v>obj_004ae#0004</v>
      </c>
      <c r="N42" s="149" t="str">
        <f>IFERROR(_xll.qlRateHelperQuoteName(M42,Trigger),"--")</f>
        <v>EURAB6E12Y_Quote</v>
      </c>
      <c r="O42" s="99">
        <f>IFERROR(_xll.qlRateHelperQuoteValue($M42,Trigger),"--")</f>
        <v>8.6499999999999997E-3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42402</v>
      </c>
      <c r="T42" s="100">
        <f>IFERROR(_xll.qlRateHelperPillarDate(M42,Trigger),"--")</f>
        <v>46785</v>
      </c>
      <c r="V42" s="4" t="str">
        <f t="shared" si="3"/>
        <v>FwdSw</v>
      </c>
      <c r="W42" s="4" t="str">
        <v>obj_0049c</v>
      </c>
      <c r="X42" s="4" t="str">
        <f>IFERROR(_xll.qlRateHelperQuoteName(W42,Trigger),"")</f>
        <v>EUR15F30Y_Quote</v>
      </c>
      <c r="Y42" s="73">
        <f>IFERROR(_xll.qlRateHelperRate(W42,Trigger),"")</f>
        <v>1.3809999999999999E-2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47882</v>
      </c>
      <c r="AB42" s="5">
        <f>IFERROR(_xll.qlRateHelperPillarDate(W42,Trigger),"")</f>
        <v>58840</v>
      </c>
      <c r="AC42" s="73">
        <v>1.2568452827339318E-2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obj_0049b#0004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>Sw</v>
      </c>
      <c r="W43" s="4" t="str">
        <v>obj_004b5</v>
      </c>
      <c r="X43" s="4" t="str">
        <f>IFERROR(_xll.qlRateHelperQuoteName(W43,Trigger),"")</f>
        <v>EURAB6E50Y_Quote</v>
      </c>
      <c r="Y43" s="73">
        <f>IFERROR(_xll.qlRateHelperRate(W43,Trigger),"")</f>
        <v>1.2330000000000001E-2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42402</v>
      </c>
      <c r="AB43" s="5">
        <f>IFERROR(_xll.qlRateHelperPillarDate(W43,Trigger),"")</f>
        <v>60665</v>
      </c>
      <c r="AC43" s="73">
        <v>1.2325068430453208E-2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obj_004a3#0004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>FwdSw</v>
      </c>
      <c r="W44" s="4" t="str">
        <v>obj_004a2</v>
      </c>
      <c r="X44" s="4" t="str">
        <f>IFERROR(_xll.qlRateHelperQuoteName(W44,Trigger),"")</f>
        <v>EUR25F30Y_Quote</v>
      </c>
      <c r="Y44" s="73">
        <f>IFERROR(_xll.qlRateHelperRate(W44,Trigger),"")</f>
        <v>1.1779999999999999E-2</v>
      </c>
      <c r="Z44" s="105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51536</v>
      </c>
      <c r="AB44" s="5">
        <f>IFERROR(_xll.qlRateHelperPillarDate(W44,Trigger),"")</f>
        <v>62493</v>
      </c>
      <c r="AC44" s="73">
        <v>1.2192996970097845E-2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obj_004be#0004</v>
      </c>
      <c r="L45" s="10" t="str">
        <f t="shared" si="19"/>
        <v>Sw</v>
      </c>
      <c r="M45" s="95" t="str">
        <f t="shared" si="20"/>
        <v>obj_004b2#0004</v>
      </c>
      <c r="N45" s="149" t="str">
        <f>IFERROR(_xll.qlRateHelperQuoteName(M45,Trigger),"--")</f>
        <v>EURAB6E15Y_Quote</v>
      </c>
      <c r="O45" s="99">
        <f>IFERROR(_xll.qlRateHelperQuoteValue($M45,Trigger),"--")</f>
        <v>1.0589999999999999E-2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42402</v>
      </c>
      <c r="T45" s="100">
        <f>IFERROR(_xll.qlRateHelperPillarDate(M45,Trigger),"--")</f>
        <v>47882</v>
      </c>
      <c r="V45" s="4" t="str">
        <f t="shared" si="3"/>
        <v>Sw</v>
      </c>
      <c r="W45" s="4" t="str">
        <v>obj_0049d</v>
      </c>
      <c r="X45" s="4" t="str">
        <f>IFERROR(_xll.qlRateHelperQuoteName(W45,Trigger),"")</f>
        <v>EURAB6E60Y_Quote</v>
      </c>
      <c r="Y45" s="73">
        <f>IFERROR(_xll.qlRateHelperRate(W45,Trigger),"")</f>
        <v>1.218E-2</v>
      </c>
      <c r="Z45" s="105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42402</v>
      </c>
      <c r="AB45" s="5">
        <f>IFERROR(_xll.qlRateHelperPillarDate(W45,Trigger),"")</f>
        <v>64318</v>
      </c>
      <c r="AC45" s="73">
        <v>1.2109876724622347E-2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obj_004aa#0004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obj_004c4#0004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obj_004ae#0004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obj_004c3#0004</v>
      </c>
      <c r="N50" s="149" t="str">
        <f>IFERROR(_xll.qlRateHelperQuoteName(M50,Trigger),"--")</f>
        <v>EURAB6E20Y_Quote</v>
      </c>
      <c r="O50" s="99">
        <f>IFERROR(_xll.qlRateHelperQuoteValue($M50,Trigger),"--")</f>
        <v>1.218E-2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42402</v>
      </c>
      <c r="T50" s="100">
        <f>IFERROR(_xll.qlRateHelperPillarDate(M50,Trigger),"--")</f>
        <v>49709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obj_004b2#0004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obj_004a6#0004</v>
      </c>
      <c r="N55" s="149" t="str">
        <f>IFERROR(_xll.qlRateHelperQuoteName(M55,Trigger),"--")</f>
        <v>EURAB6E25Y_Quote</v>
      </c>
      <c r="O55" s="99">
        <f>IFERROR(_xll.qlRateHelperQuoteValue($M55,Trigger),"--")</f>
        <v>1.2619999999999999E-2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42402</v>
      </c>
      <c r="T55" s="100">
        <f>IFERROR(_xll.qlRateHelperPillarDate(M55,Trigger),"--")</f>
        <v>51536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obj_004c3#0004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obj_004b8#0004</v>
      </c>
      <c r="N60" s="149" t="str">
        <f>IFERROR(_xll.qlRateHelperQuoteName(M60,Trigger),"--")</f>
        <v>EURAB6E30Y_Quote</v>
      </c>
      <c r="O60" s="99">
        <f>IFERROR(_xll.qlRateHelperQuoteValue($M60,Trigger),"--")</f>
        <v>1.2730000000000002E-2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42402</v>
      </c>
      <c r="T60" s="100">
        <f>IFERROR(_xll.qlRateHelperPillarDate(M60,Trigger),"--")</f>
        <v>53360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obj_004a7#0004</v>
      </c>
      <c r="N61" s="149" t="str">
        <f>IFERROR(_xll.qlRateHelperQuoteName(M61,Trigger),"--")</f>
        <v>EURAB6E35Y_Quote</v>
      </c>
      <c r="O61" s="99">
        <f>IFERROR(_xll.qlRateHelperQuoteValue($M61,Trigger),"--")</f>
        <v>1.2760000000000001E-2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42402</v>
      </c>
      <c r="T61" s="100">
        <f>IFERROR(_xll.qlRateHelperPillarDate(M61,Trigger),"--")</f>
        <v>55186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obj_004a6#0004</v>
      </c>
      <c r="L62" s="10" t="str">
        <f t="shared" si="19"/>
        <v>Sw</v>
      </c>
      <c r="M62" s="95" t="str">
        <f t="shared" si="20"/>
        <v>obj_004ba#0004</v>
      </c>
      <c r="N62" s="149" t="str">
        <f>IFERROR(_xll.qlRateHelperQuoteName(M62,Trigger),"--")</f>
        <v>EURAB6E40Y_Quote</v>
      </c>
      <c r="O62" s="99">
        <f>IFERROR(_xll.qlRateHelperQuoteValue($M62,Trigger),"--")</f>
        <v>1.2760000000000001E-2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42402</v>
      </c>
      <c r="T62" s="100">
        <f>IFERROR(_xll.qlRateHelperPillarDate(M62,Trigger),"--")</f>
        <v>57012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obj_004b5#0004</v>
      </c>
      <c r="N63" s="149" t="str">
        <f>IFERROR(_xll.qlRateHelperQuoteName(M63,Trigger),"--")</f>
        <v>EURAB6E50Y_Quote</v>
      </c>
      <c r="O63" s="99">
        <f>IFERROR(_xll.qlRateHelperQuoteValue($M63,Trigger),"--")</f>
        <v>1.2330000000000001E-2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42402</v>
      </c>
      <c r="T63" s="100">
        <f>IFERROR(_xll.qlRateHelperPillarDate(M63,Trigger),"--")</f>
        <v>60665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obj_0049d#0004</v>
      </c>
      <c r="N64" s="150" t="str">
        <f>IFERROR(_xll.qlRateHelperQuoteName(M64,Trigger),"--")</f>
        <v>EURAB6E60Y_Quote</v>
      </c>
      <c r="O64" s="102">
        <f>IFERROR(_xll.qlRateHelperQuoteValue($M64,Trigger),"--")</f>
        <v>1.218E-2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42402</v>
      </c>
      <c r="T64" s="103">
        <f>IFERROR(_xll.qlRateHelperPillarDate(M64,Trigger),"--")</f>
        <v>64318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obj_0049c#0004</v>
      </c>
      <c r="N65" s="217" t="str">
        <f>IFERROR(_xll.qlRateHelperQuoteName(M65,Trigger),"--")</f>
        <v>EUR15F30Y_Quote</v>
      </c>
      <c r="O65" s="99">
        <f>IFERROR(_xll.qlRateHelperQuoteValue($M65,Trigger),"--")</f>
        <v>1.3809999999999999E-2</v>
      </c>
      <c r="P65" s="140" t="b">
        <v>1</v>
      </c>
      <c r="Q65" s="140">
        <v>50</v>
      </c>
      <c r="R65" s="140">
        <v>1</v>
      </c>
      <c r="S65" s="100">
        <f>IFERROR(_xll.qlRateHelperEarliestDate(M65,Trigger),"--")</f>
        <v>47882</v>
      </c>
      <c r="T65" s="100">
        <f>IFERROR(_xll.qlRateHelperPillarDate(M65,Trigger),"--")</f>
        <v>58840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3">A75</f>
        <v>FwdSw</v>
      </c>
      <c r="M66" s="143" t="str">
        <v>obj_004a2#0004</v>
      </c>
      <c r="N66" s="218" t="str">
        <f>IFERROR(_xll.qlRateHelperQuoteName(M66,Trigger),"--")</f>
        <v>EUR25F30Y_Quote</v>
      </c>
      <c r="O66" s="99">
        <f>IFERROR(_xll.qlRateHelperQuoteValue($M66,Trigger),"--")</f>
        <v>1.1779999999999999E-2</v>
      </c>
      <c r="P66" s="144" t="b">
        <v>1</v>
      </c>
      <c r="Q66" s="144">
        <v>50</v>
      </c>
      <c r="R66" s="144">
        <v>1</v>
      </c>
      <c r="S66" s="100">
        <f>IFERROR(_xll.qlRateHelperEarliestDate(M66,Trigger),"--")</f>
        <v>51536</v>
      </c>
      <c r="T66" s="100">
        <f>IFERROR(_xll.qlRateHelperPillarDate(M66,Trigger),"--")</f>
        <v>62493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2" t="str">
        <f>IFERROR(_xll.qlRateHelperRate(W66,Trigger),"")</f>
        <v/>
      </c>
      <c r="Z66" s="223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2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obj_004b8#0004</v>
      </c>
      <c r="L67" s="169" t="str">
        <f t="shared" si="23"/>
        <v>FwdSw</v>
      </c>
      <c r="M67" s="143" t="e">
        <v>#N/A</v>
      </c>
      <c r="N67" s="218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ref="V67:V130" si="24">IFERROR(INDEX($L$3:$L$86,MATCH(X67,$N$3:$N$86,0),1),"")</f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2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obj_004a7#0004</v>
      </c>
      <c r="L68" s="169" t="str">
        <f t="shared" si="23"/>
        <v>FwdSw</v>
      </c>
      <c r="M68" s="143" t="e">
        <v>#N/A</v>
      </c>
      <c r="N68" s="218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4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2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obj_004ba#0004</v>
      </c>
      <c r="L69" s="169" t="str">
        <f t="shared" si="23"/>
        <v>FwdSw</v>
      </c>
      <c r="M69" s="143" t="e">
        <v>#N/A</v>
      </c>
      <c r="N69" s="218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4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2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obj_004b5#0004</v>
      </c>
      <c r="L70" s="169" t="str">
        <f t="shared" si="23"/>
        <v>FwdSw</v>
      </c>
      <c r="M70" s="143" t="e">
        <v>#N/A</v>
      </c>
      <c r="N70" s="218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4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2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obj_0049d#0004</v>
      </c>
      <c r="L71" s="169" t="str">
        <f t="shared" si="23"/>
        <v>FwdSw</v>
      </c>
      <c r="M71" s="143" t="e">
        <v>#N/A</v>
      </c>
      <c r="N71" s="218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4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2" t="e">
        <v>#N/A</v>
      </c>
    </row>
    <row r="72" spans="1:29" ht="11.25" customHeight="1" x14ac:dyDescent="0.2">
      <c r="L72" s="169" t="str">
        <f t="shared" si="23"/>
        <v>FwdSw</v>
      </c>
      <c r="M72" s="143" t="e">
        <v>#N/A</v>
      </c>
      <c r="N72" s="218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4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2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3"/>
        <v>FwdSw</v>
      </c>
      <c r="M73" s="143" t="e">
        <v>#N/A</v>
      </c>
      <c r="N73" s="218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4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2" t="e">
        <v>#N/A</v>
      </c>
    </row>
    <row r="74" spans="1:29" ht="11.25" customHeight="1" x14ac:dyDescent="0.2">
      <c r="A74" s="166" t="s">
        <v>152</v>
      </c>
      <c r="B74" s="209" t="s">
        <v>29</v>
      </c>
      <c r="C74" s="139" t="s">
        <v>29</v>
      </c>
      <c r="D74" s="139"/>
      <c r="E74" s="139"/>
      <c r="F74" s="139"/>
      <c r="G74" s="58"/>
      <c r="H74" s="210"/>
      <c r="I74" s="166"/>
      <c r="J74" s="166"/>
      <c r="L74" s="169" t="str">
        <f t="shared" si="23"/>
        <v>FwdSw</v>
      </c>
      <c r="M74" s="143" t="e">
        <v>#N/A</v>
      </c>
      <c r="N74" s="218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4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2" t="e">
        <v>#N/A</v>
      </c>
    </row>
    <row r="75" spans="1:29" ht="11.25" customHeight="1" x14ac:dyDescent="0.2">
      <c r="A75" s="169" t="s">
        <v>152</v>
      </c>
      <c r="B75" s="211" t="s">
        <v>52</v>
      </c>
      <c r="C75" s="143" t="s">
        <v>29</v>
      </c>
      <c r="D75" s="143"/>
      <c r="E75" s="143"/>
      <c r="F75" s="143"/>
      <c r="G75" s="143"/>
      <c r="H75" s="212"/>
      <c r="I75" s="169"/>
      <c r="J75" s="169"/>
      <c r="L75" s="169" t="str">
        <f t="shared" si="23"/>
        <v>FwdSw</v>
      </c>
      <c r="M75" s="143" t="e">
        <v>#N/A</v>
      </c>
      <c r="N75" s="218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4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2" t="e">
        <v>#N/A</v>
      </c>
    </row>
    <row r="76" spans="1:29" ht="11.25" customHeight="1" x14ac:dyDescent="0.2">
      <c r="A76" s="169" t="s">
        <v>152</v>
      </c>
      <c r="B76" s="211" t="s">
        <v>53</v>
      </c>
      <c r="C76" s="143" t="s">
        <v>29</v>
      </c>
      <c r="D76" s="143"/>
      <c r="E76" s="143"/>
      <c r="F76" s="143"/>
      <c r="G76" s="143"/>
      <c r="H76" s="212"/>
      <c r="I76" s="169"/>
      <c r="J76" s="169"/>
      <c r="L76" s="169" t="str">
        <f t="shared" si="23"/>
        <v>FwdSw</v>
      </c>
      <c r="M76" s="143" t="e">
        <v>#N/A</v>
      </c>
      <c r="N76" s="218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4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2" t="e">
        <v>#N/A</v>
      </c>
    </row>
    <row r="77" spans="1:29" ht="11.25" customHeight="1" x14ac:dyDescent="0.2">
      <c r="A77" s="169" t="s">
        <v>152</v>
      </c>
      <c r="B77" s="211" t="s">
        <v>54</v>
      </c>
      <c r="C77" s="143" t="s">
        <v>29</v>
      </c>
      <c r="D77" s="143"/>
      <c r="E77" s="143"/>
      <c r="F77" s="143"/>
      <c r="G77" s="143"/>
      <c r="H77" s="212"/>
      <c r="I77" s="169"/>
      <c r="J77" s="169"/>
      <c r="L77" s="169" t="str">
        <f t="shared" si="23"/>
        <v>FwdSw</v>
      </c>
      <c r="M77" s="143" t="e">
        <v>#N/A</v>
      </c>
      <c r="N77" s="218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4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2" t="e">
        <v>#N/A</v>
      </c>
    </row>
    <row r="78" spans="1:29" ht="11.25" customHeight="1" x14ac:dyDescent="0.2">
      <c r="A78" s="169" t="s">
        <v>152</v>
      </c>
      <c r="B78" s="211" t="s">
        <v>55</v>
      </c>
      <c r="C78" s="143" t="s">
        <v>29</v>
      </c>
      <c r="D78" s="143"/>
      <c r="E78" s="143"/>
      <c r="F78" s="143"/>
      <c r="G78" s="143"/>
      <c r="H78" s="212"/>
      <c r="I78" s="169"/>
      <c r="J78" s="169"/>
      <c r="L78" s="169" t="str">
        <f t="shared" si="23"/>
        <v>FwdSw</v>
      </c>
      <c r="M78" s="143" t="e">
        <v>#N/A</v>
      </c>
      <c r="N78" s="218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4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2" t="e">
        <v>#N/A</v>
      </c>
    </row>
    <row r="79" spans="1:29" ht="11.25" customHeight="1" x14ac:dyDescent="0.2">
      <c r="A79" s="169" t="s">
        <v>152</v>
      </c>
      <c r="B79" s="211" t="s">
        <v>56</v>
      </c>
      <c r="C79" s="143" t="s">
        <v>29</v>
      </c>
      <c r="D79" s="143"/>
      <c r="E79" s="143"/>
      <c r="F79" s="143"/>
      <c r="G79" s="143"/>
      <c r="H79" s="212"/>
      <c r="I79" s="169"/>
      <c r="J79" s="169"/>
      <c r="L79" s="169" t="str">
        <f t="shared" si="23"/>
        <v>FwdSw</v>
      </c>
      <c r="M79" s="143" t="e">
        <v>#N/A</v>
      </c>
      <c r="N79" s="218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4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2" t="e">
        <v>#N/A</v>
      </c>
    </row>
    <row r="80" spans="1:29" ht="11.25" customHeight="1" x14ac:dyDescent="0.2">
      <c r="A80" s="169" t="s">
        <v>152</v>
      </c>
      <c r="B80" s="211" t="s">
        <v>57</v>
      </c>
      <c r="C80" s="143" t="s">
        <v>29</v>
      </c>
      <c r="D80" s="143"/>
      <c r="E80" s="143"/>
      <c r="F80" s="143"/>
      <c r="G80" s="143"/>
      <c r="H80" s="212"/>
      <c r="I80" s="169"/>
      <c r="J80" s="169"/>
      <c r="L80" s="169" t="str">
        <f t="shared" si="23"/>
        <v>FwdSw</v>
      </c>
      <c r="M80" s="143" t="e">
        <v>#N/A</v>
      </c>
      <c r="N80" s="218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4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2" t="e">
        <v>#N/A</v>
      </c>
    </row>
    <row r="81" spans="1:29" x14ac:dyDescent="0.2">
      <c r="A81" s="169" t="s">
        <v>152</v>
      </c>
      <c r="B81" s="211" t="s">
        <v>58</v>
      </c>
      <c r="C81" s="143" t="s">
        <v>29</v>
      </c>
      <c r="D81" s="143"/>
      <c r="E81" s="143"/>
      <c r="F81" s="143"/>
      <c r="G81" s="143"/>
      <c r="H81" s="212"/>
      <c r="I81" s="169"/>
      <c r="J81" s="169"/>
      <c r="L81" s="169" t="str">
        <f t="shared" si="23"/>
        <v>FwdSw</v>
      </c>
      <c r="M81" s="143" t="e">
        <v>#N/A</v>
      </c>
      <c r="N81" s="218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4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2" t="e">
        <v>#N/A</v>
      </c>
    </row>
    <row r="82" spans="1:29" x14ac:dyDescent="0.2">
      <c r="A82" s="169" t="s">
        <v>152</v>
      </c>
      <c r="B82" s="211" t="s">
        <v>59</v>
      </c>
      <c r="C82" s="143" t="s">
        <v>29</v>
      </c>
      <c r="D82" s="143"/>
      <c r="E82" s="143"/>
      <c r="F82" s="143"/>
      <c r="G82" s="143"/>
      <c r="H82" s="212"/>
      <c r="I82" s="169"/>
      <c r="J82" s="169"/>
      <c r="L82" s="169" t="str">
        <f t="shared" si="23"/>
        <v>FwdSw</v>
      </c>
      <c r="M82" s="143" t="e">
        <v>#N/A</v>
      </c>
      <c r="N82" s="218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4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2" t="e">
        <v>#N/A</v>
      </c>
    </row>
    <row r="83" spans="1:29" x14ac:dyDescent="0.2">
      <c r="A83" s="169" t="s">
        <v>152</v>
      </c>
      <c r="B83" s="211" t="s">
        <v>60</v>
      </c>
      <c r="C83" s="143" t="s">
        <v>29</v>
      </c>
      <c r="D83" s="143"/>
      <c r="E83" s="143"/>
      <c r="F83" s="143"/>
      <c r="G83" s="143"/>
      <c r="H83" s="212"/>
      <c r="I83" s="169"/>
      <c r="J83" s="169"/>
      <c r="L83" s="169" t="str">
        <f t="shared" si="23"/>
        <v>FwdSw</v>
      </c>
      <c r="M83" s="143" t="e">
        <v>#N/A</v>
      </c>
      <c r="N83" s="218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4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2" t="e">
        <v>#N/A</v>
      </c>
    </row>
    <row r="84" spans="1:29" x14ac:dyDescent="0.2">
      <c r="A84" s="169" t="s">
        <v>152</v>
      </c>
      <c r="B84" s="211" t="s">
        <v>102</v>
      </c>
      <c r="C84" s="143" t="s">
        <v>29</v>
      </c>
      <c r="D84" s="143"/>
      <c r="E84" s="143"/>
      <c r="F84" s="143"/>
      <c r="G84" s="143"/>
      <c r="H84" s="212"/>
      <c r="I84" s="169"/>
      <c r="J84" s="169"/>
      <c r="L84" s="169" t="str">
        <f t="shared" si="23"/>
        <v>FwdSw</v>
      </c>
      <c r="M84" s="143" t="e">
        <v>#N/A</v>
      </c>
      <c r="N84" s="218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4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2" t="e">
        <v>#N/A</v>
      </c>
    </row>
    <row r="85" spans="1:29" x14ac:dyDescent="0.2">
      <c r="A85" s="169" t="s">
        <v>152</v>
      </c>
      <c r="B85" s="211" t="s">
        <v>61</v>
      </c>
      <c r="C85" s="143" t="s">
        <v>29</v>
      </c>
      <c r="D85" s="143"/>
      <c r="E85" s="143"/>
      <c r="F85" s="143"/>
      <c r="G85" s="143"/>
      <c r="H85" s="212"/>
      <c r="I85" s="169"/>
      <c r="J85" s="169"/>
      <c r="L85" s="169" t="str">
        <f t="shared" si="23"/>
        <v>FwdSw</v>
      </c>
      <c r="M85" s="143" t="e">
        <v>#N/A</v>
      </c>
      <c r="N85" s="218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4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2" t="e">
        <v>#N/A</v>
      </c>
    </row>
    <row r="86" spans="1:29" x14ac:dyDescent="0.2">
      <c r="A86" s="169" t="s">
        <v>152</v>
      </c>
      <c r="B86" s="211" t="s">
        <v>103</v>
      </c>
      <c r="C86" s="143" t="s">
        <v>29</v>
      </c>
      <c r="D86" s="143"/>
      <c r="E86" s="143"/>
      <c r="F86" s="143"/>
      <c r="G86" s="143"/>
      <c r="H86" s="212"/>
      <c r="I86" s="169"/>
      <c r="J86" s="169"/>
      <c r="L86" s="169" t="str">
        <f t="shared" si="23"/>
        <v>FwdSw</v>
      </c>
      <c r="M86" s="143" t="e">
        <v>#N/A</v>
      </c>
      <c r="N86" s="218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4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2" t="e">
        <v>#N/A</v>
      </c>
    </row>
    <row r="87" spans="1:29" x14ac:dyDescent="0.2">
      <c r="A87" s="169" t="s">
        <v>152</v>
      </c>
      <c r="B87" s="211" t="s">
        <v>104</v>
      </c>
      <c r="C87" s="143" t="s">
        <v>29</v>
      </c>
      <c r="D87" s="143"/>
      <c r="E87" s="143"/>
      <c r="F87" s="143"/>
      <c r="G87" s="143"/>
      <c r="H87" s="212"/>
      <c r="I87" s="169"/>
      <c r="J87" s="169"/>
      <c r="L87" s="169" t="str">
        <f t="shared" si="23"/>
        <v>FwdSw</v>
      </c>
      <c r="M87" s="143" t="e">
        <v>#N/A</v>
      </c>
      <c r="N87" s="218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4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2" t="e">
        <v>#N/A</v>
      </c>
    </row>
    <row r="88" spans="1:29" x14ac:dyDescent="0.2">
      <c r="A88" s="169" t="s">
        <v>152</v>
      </c>
      <c r="B88" s="211" t="s">
        <v>62</v>
      </c>
      <c r="C88" s="143" t="s">
        <v>29</v>
      </c>
      <c r="D88" s="143"/>
      <c r="E88" s="143"/>
      <c r="F88" s="143"/>
      <c r="G88" s="143"/>
      <c r="H88" s="212"/>
      <c r="I88" s="169"/>
      <c r="J88" s="169"/>
      <c r="L88" s="169" t="str">
        <f t="shared" si="23"/>
        <v>FwdSw</v>
      </c>
      <c r="M88" s="143" t="e">
        <v>#N/A</v>
      </c>
      <c r="N88" s="218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4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2" t="e">
        <v>#N/A</v>
      </c>
    </row>
    <row r="89" spans="1:29" x14ac:dyDescent="0.2">
      <c r="A89" s="169" t="s">
        <v>152</v>
      </c>
      <c r="B89" s="211" t="s">
        <v>63</v>
      </c>
      <c r="C89" s="143" t="s">
        <v>29</v>
      </c>
      <c r="D89" s="143"/>
      <c r="E89" s="143"/>
      <c r="F89" s="143"/>
      <c r="G89" s="143"/>
      <c r="H89" s="212"/>
      <c r="I89" s="169"/>
      <c r="J89" s="169"/>
      <c r="L89" s="169" t="str">
        <f t="shared" si="23"/>
        <v>FwdSw</v>
      </c>
      <c r="M89" s="143" t="e">
        <v>#N/A</v>
      </c>
      <c r="N89" s="218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4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2" t="e">
        <v>#N/A</v>
      </c>
    </row>
    <row r="90" spans="1:29" x14ac:dyDescent="0.2">
      <c r="A90" s="169" t="s">
        <v>152</v>
      </c>
      <c r="B90" s="211" t="s">
        <v>64</v>
      </c>
      <c r="C90" s="143" t="s">
        <v>29</v>
      </c>
      <c r="D90" s="143"/>
      <c r="E90" s="143"/>
      <c r="F90" s="143"/>
      <c r="G90" s="143"/>
      <c r="H90" s="212"/>
      <c r="I90" s="169"/>
      <c r="J90" s="169"/>
      <c r="K90" s="49" t="s">
        <v>36</v>
      </c>
      <c r="L90" s="169" t="str">
        <f t="shared" si="23"/>
        <v>FwdSw</v>
      </c>
      <c r="M90" s="143" t="e">
        <v>#N/A</v>
      </c>
      <c r="N90" s="218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4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2" t="e">
        <v>#N/A</v>
      </c>
    </row>
    <row r="91" spans="1:29" x14ac:dyDescent="0.2">
      <c r="A91" s="172" t="s">
        <v>152</v>
      </c>
      <c r="B91" s="213" t="s">
        <v>66</v>
      </c>
      <c r="C91" s="214" t="s">
        <v>29</v>
      </c>
      <c r="D91" s="214"/>
      <c r="E91" s="214"/>
      <c r="F91" s="214"/>
      <c r="G91" s="214"/>
      <c r="H91" s="215"/>
      <c r="I91" s="172"/>
      <c r="J91" s="172"/>
      <c r="L91" s="169" t="str">
        <f t="shared" si="23"/>
        <v>FwdSw</v>
      </c>
      <c r="M91" s="143" t="e">
        <v>#N/A</v>
      </c>
      <c r="N91" s="218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4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2" t="e">
        <v>#N/A</v>
      </c>
    </row>
    <row r="92" spans="1:29" x14ac:dyDescent="0.2">
      <c r="A92" s="166" t="s">
        <v>152</v>
      </c>
      <c r="B92" s="209" t="s">
        <v>29</v>
      </c>
      <c r="C92" s="139" t="s">
        <v>52</v>
      </c>
      <c r="D92" s="139"/>
      <c r="E92" s="139"/>
      <c r="F92" s="139"/>
      <c r="G92" s="58"/>
      <c r="H92" s="210"/>
      <c r="I92" s="166"/>
      <c r="J92" s="166"/>
      <c r="L92" s="169" t="str">
        <f t="shared" si="23"/>
        <v>FwdSw</v>
      </c>
      <c r="M92" s="143" t="e">
        <v>#N/A</v>
      </c>
      <c r="N92" s="218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4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2" t="e">
        <v>#N/A</v>
      </c>
    </row>
    <row r="93" spans="1:29" x14ac:dyDescent="0.2">
      <c r="A93" s="169" t="s">
        <v>152</v>
      </c>
      <c r="B93" s="211" t="s">
        <v>52</v>
      </c>
      <c r="C93" s="143" t="s">
        <v>52</v>
      </c>
      <c r="D93" s="143"/>
      <c r="E93" s="143"/>
      <c r="F93" s="143"/>
      <c r="G93" s="143"/>
      <c r="H93" s="212"/>
      <c r="I93" s="169"/>
      <c r="J93" s="169"/>
      <c r="L93" s="169" t="str">
        <f t="shared" si="23"/>
        <v>FwdSw</v>
      </c>
      <c r="M93" s="143" t="e">
        <v>#N/A</v>
      </c>
      <c r="N93" s="218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4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2" t="e">
        <v>#N/A</v>
      </c>
    </row>
    <row r="94" spans="1:29" x14ac:dyDescent="0.2">
      <c r="A94" s="169" t="s">
        <v>152</v>
      </c>
      <c r="B94" s="211" t="s">
        <v>53</v>
      </c>
      <c r="C94" s="143" t="s">
        <v>52</v>
      </c>
      <c r="D94" s="143"/>
      <c r="E94" s="143"/>
      <c r="F94" s="143"/>
      <c r="G94" s="143"/>
      <c r="H94" s="212"/>
      <c r="I94" s="169"/>
      <c r="J94" s="169"/>
      <c r="L94" s="169" t="str">
        <f t="shared" si="23"/>
        <v>FwdSw</v>
      </c>
      <c r="M94" s="143" t="e">
        <v>#N/A</v>
      </c>
      <c r="N94" s="218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4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2" t="e">
        <v>#N/A</v>
      </c>
    </row>
    <row r="95" spans="1:29" x14ac:dyDescent="0.2">
      <c r="A95" s="169" t="s">
        <v>152</v>
      </c>
      <c r="B95" s="211" t="s">
        <v>54</v>
      </c>
      <c r="C95" s="143" t="s">
        <v>52</v>
      </c>
      <c r="D95" s="143"/>
      <c r="E95" s="143"/>
      <c r="F95" s="143"/>
      <c r="G95" s="143"/>
      <c r="H95" s="212"/>
      <c r="I95" s="169"/>
      <c r="J95" s="169"/>
      <c r="L95" s="169" t="str">
        <f t="shared" si="23"/>
        <v>FwdSw</v>
      </c>
      <c r="M95" s="143" t="e">
        <v>#N/A</v>
      </c>
      <c r="N95" s="218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4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2" t="e">
        <v>#N/A</v>
      </c>
    </row>
    <row r="96" spans="1:29" x14ac:dyDescent="0.2">
      <c r="A96" s="169" t="s">
        <v>152</v>
      </c>
      <c r="B96" s="211" t="s">
        <v>55</v>
      </c>
      <c r="C96" s="143" t="s">
        <v>52</v>
      </c>
      <c r="D96" s="143"/>
      <c r="E96" s="143"/>
      <c r="F96" s="143"/>
      <c r="G96" s="143"/>
      <c r="H96" s="212"/>
      <c r="I96" s="169"/>
      <c r="J96" s="169"/>
      <c r="L96" s="169" t="str">
        <f t="shared" si="23"/>
        <v>FwdSw</v>
      </c>
      <c r="M96" s="143" t="e">
        <v>#N/A</v>
      </c>
      <c r="N96" s="218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4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2" t="e">
        <v>#N/A</v>
      </c>
    </row>
    <row r="97" spans="1:29" x14ac:dyDescent="0.2">
      <c r="A97" s="169" t="s">
        <v>152</v>
      </c>
      <c r="B97" s="211" t="s">
        <v>56</v>
      </c>
      <c r="C97" s="143" t="s">
        <v>52</v>
      </c>
      <c r="D97" s="143"/>
      <c r="E97" s="143"/>
      <c r="F97" s="143"/>
      <c r="G97" s="143"/>
      <c r="H97" s="212"/>
      <c r="I97" s="169"/>
      <c r="J97" s="169"/>
      <c r="L97" s="169" t="str">
        <f t="shared" si="23"/>
        <v>FwdSw</v>
      </c>
      <c r="M97" s="143" t="e">
        <v>#N/A</v>
      </c>
      <c r="N97" s="218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4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2" t="e">
        <v>#N/A</v>
      </c>
    </row>
    <row r="98" spans="1:29" x14ac:dyDescent="0.2">
      <c r="A98" s="169" t="s">
        <v>152</v>
      </c>
      <c r="B98" s="211" t="s">
        <v>57</v>
      </c>
      <c r="C98" s="143" t="s">
        <v>52</v>
      </c>
      <c r="D98" s="143"/>
      <c r="E98" s="143"/>
      <c r="F98" s="143"/>
      <c r="G98" s="143"/>
      <c r="H98" s="212"/>
      <c r="I98" s="169"/>
      <c r="J98" s="169"/>
      <c r="L98" s="169" t="str">
        <f t="shared" si="23"/>
        <v>FwdSw</v>
      </c>
      <c r="M98" s="143" t="e">
        <v>#N/A</v>
      </c>
      <c r="N98" s="218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4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2" t="e">
        <v>#N/A</v>
      </c>
    </row>
    <row r="99" spans="1:29" x14ac:dyDescent="0.2">
      <c r="A99" s="169" t="s">
        <v>152</v>
      </c>
      <c r="B99" s="211" t="s">
        <v>58</v>
      </c>
      <c r="C99" s="143" t="s">
        <v>52</v>
      </c>
      <c r="D99" s="143"/>
      <c r="E99" s="143"/>
      <c r="F99" s="143"/>
      <c r="G99" s="143"/>
      <c r="H99" s="212"/>
      <c r="I99" s="169"/>
      <c r="J99" s="169"/>
      <c r="L99" s="169" t="str">
        <f t="shared" si="23"/>
        <v>FwdSw</v>
      </c>
      <c r="M99" s="143" t="e">
        <v>#N/A</v>
      </c>
      <c r="N99" s="218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4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2" t="e">
        <v>#N/A</v>
      </c>
    </row>
    <row r="100" spans="1:29" x14ac:dyDescent="0.2">
      <c r="A100" s="169" t="s">
        <v>152</v>
      </c>
      <c r="B100" s="211" t="s">
        <v>59</v>
      </c>
      <c r="C100" s="143" t="s">
        <v>52</v>
      </c>
      <c r="D100" s="143"/>
      <c r="E100" s="143"/>
      <c r="F100" s="143"/>
      <c r="G100" s="143"/>
      <c r="H100" s="212"/>
      <c r="I100" s="169"/>
      <c r="J100" s="169"/>
      <c r="L100" s="169" t="str">
        <f t="shared" si="23"/>
        <v>FwdSw</v>
      </c>
      <c r="M100" s="143" t="e">
        <v>#N/A</v>
      </c>
      <c r="N100" s="218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4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2" t="e">
        <v>#N/A</v>
      </c>
    </row>
    <row r="101" spans="1:29" x14ac:dyDescent="0.2">
      <c r="A101" s="169" t="s">
        <v>152</v>
      </c>
      <c r="B101" s="211" t="s">
        <v>60</v>
      </c>
      <c r="C101" s="143" t="s">
        <v>52</v>
      </c>
      <c r="D101" s="143"/>
      <c r="E101" s="143"/>
      <c r="F101" s="143"/>
      <c r="G101" s="143"/>
      <c r="H101" s="212"/>
      <c r="I101" s="169"/>
      <c r="J101" s="169"/>
      <c r="L101" s="169" t="str">
        <f t="shared" si="23"/>
        <v>FwdSw</v>
      </c>
      <c r="M101" s="143" t="e">
        <v>#N/A</v>
      </c>
      <c r="N101" s="218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4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2" t="e">
        <v>#N/A</v>
      </c>
    </row>
    <row r="102" spans="1:29" x14ac:dyDescent="0.2">
      <c r="A102" s="169" t="s">
        <v>152</v>
      </c>
      <c r="B102" s="211" t="s">
        <v>102</v>
      </c>
      <c r="C102" s="143" t="s">
        <v>52</v>
      </c>
      <c r="D102" s="143"/>
      <c r="E102" s="143"/>
      <c r="F102" s="143"/>
      <c r="G102" s="143"/>
      <c r="H102" s="212"/>
      <c r="I102" s="169"/>
      <c r="J102" s="169"/>
      <c r="L102" s="169" t="str">
        <f t="shared" si="23"/>
        <v>FwdSw</v>
      </c>
      <c r="M102" s="143" t="e">
        <v>#N/A</v>
      </c>
      <c r="N102" s="218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4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2" t="e">
        <v>#N/A</v>
      </c>
    </row>
    <row r="103" spans="1:29" x14ac:dyDescent="0.2">
      <c r="A103" s="169" t="s">
        <v>152</v>
      </c>
      <c r="B103" s="211" t="s">
        <v>61</v>
      </c>
      <c r="C103" s="143" t="s">
        <v>52</v>
      </c>
      <c r="D103" s="143"/>
      <c r="E103" s="143"/>
      <c r="F103" s="143"/>
      <c r="G103" s="143"/>
      <c r="H103" s="212"/>
      <c r="I103" s="169"/>
      <c r="J103" s="169"/>
      <c r="L103" s="169" t="str">
        <f t="shared" si="23"/>
        <v>FwdSw</v>
      </c>
      <c r="M103" s="143" t="e">
        <v>#N/A</v>
      </c>
      <c r="N103" s="218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4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2" t="e">
        <v>#N/A</v>
      </c>
    </row>
    <row r="104" spans="1:29" x14ac:dyDescent="0.2">
      <c r="A104" s="169" t="s">
        <v>152</v>
      </c>
      <c r="B104" s="211" t="s">
        <v>103</v>
      </c>
      <c r="C104" s="143" t="s">
        <v>52</v>
      </c>
      <c r="D104" s="143"/>
      <c r="E104" s="143"/>
      <c r="F104" s="143"/>
      <c r="G104" s="143"/>
      <c r="H104" s="212"/>
      <c r="I104" s="169"/>
      <c r="J104" s="169"/>
      <c r="L104" s="169" t="str">
        <f t="shared" si="23"/>
        <v>FwdSw</v>
      </c>
      <c r="M104" s="143" t="e">
        <v>#N/A</v>
      </c>
      <c r="N104" s="218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4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2" t="e">
        <v>#N/A</v>
      </c>
    </row>
    <row r="105" spans="1:29" x14ac:dyDescent="0.2">
      <c r="A105" s="169" t="s">
        <v>152</v>
      </c>
      <c r="B105" s="211" t="s">
        <v>104</v>
      </c>
      <c r="C105" s="143" t="s">
        <v>52</v>
      </c>
      <c r="D105" s="143"/>
      <c r="E105" s="143"/>
      <c r="F105" s="143"/>
      <c r="G105" s="143"/>
      <c r="H105" s="212"/>
      <c r="I105" s="169"/>
      <c r="J105" s="169"/>
      <c r="L105" s="169" t="str">
        <f t="shared" si="23"/>
        <v>FwdSw</v>
      </c>
      <c r="M105" s="143" t="e">
        <v>#N/A</v>
      </c>
      <c r="N105" s="218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4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2" t="e">
        <v>#N/A</v>
      </c>
    </row>
    <row r="106" spans="1:29" x14ac:dyDescent="0.2">
      <c r="A106" s="169" t="s">
        <v>152</v>
      </c>
      <c r="B106" s="211" t="s">
        <v>62</v>
      </c>
      <c r="C106" s="143" t="s">
        <v>52</v>
      </c>
      <c r="D106" s="143"/>
      <c r="E106" s="143"/>
      <c r="F106" s="143"/>
      <c r="G106" s="143"/>
      <c r="H106" s="212"/>
      <c r="I106" s="169"/>
      <c r="J106" s="169"/>
      <c r="L106" s="169" t="str">
        <f t="shared" si="23"/>
        <v>FwdSw</v>
      </c>
      <c r="M106" s="143" t="e">
        <v>#N/A</v>
      </c>
      <c r="N106" s="218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4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2" t="e">
        <v>#N/A</v>
      </c>
    </row>
    <row r="107" spans="1:29" x14ac:dyDescent="0.2">
      <c r="A107" s="169" t="s">
        <v>152</v>
      </c>
      <c r="B107" s="211" t="s">
        <v>63</v>
      </c>
      <c r="C107" s="143" t="s">
        <v>52</v>
      </c>
      <c r="D107" s="143"/>
      <c r="E107" s="143"/>
      <c r="F107" s="143"/>
      <c r="G107" s="143"/>
      <c r="H107" s="212"/>
      <c r="I107" s="169"/>
      <c r="J107" s="169"/>
      <c r="L107" s="169" t="str">
        <f t="shared" si="23"/>
        <v>FwdSw</v>
      </c>
      <c r="M107" s="143" t="e">
        <v>#N/A</v>
      </c>
      <c r="N107" s="218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4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2" t="e">
        <v>#N/A</v>
      </c>
    </row>
    <row r="108" spans="1:29" x14ac:dyDescent="0.2">
      <c r="A108" s="169" t="s">
        <v>152</v>
      </c>
      <c r="B108" s="211" t="s">
        <v>64</v>
      </c>
      <c r="C108" s="143" t="s">
        <v>52</v>
      </c>
      <c r="D108" s="143"/>
      <c r="E108" s="143"/>
      <c r="F108" s="143"/>
      <c r="G108" s="143"/>
      <c r="H108" s="212"/>
      <c r="I108" s="169"/>
      <c r="J108" s="169"/>
      <c r="L108" s="169" t="str">
        <f t="shared" si="23"/>
        <v>FwdSw</v>
      </c>
      <c r="M108" s="143" t="e">
        <v>#N/A</v>
      </c>
      <c r="N108" s="218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4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2" t="e">
        <v>#N/A</v>
      </c>
    </row>
    <row r="109" spans="1:29" x14ac:dyDescent="0.2">
      <c r="A109" s="172" t="s">
        <v>152</v>
      </c>
      <c r="B109" s="213" t="s">
        <v>66</v>
      </c>
      <c r="C109" s="214" t="s">
        <v>52</v>
      </c>
      <c r="D109" s="214"/>
      <c r="E109" s="214"/>
      <c r="F109" s="214"/>
      <c r="G109" s="214"/>
      <c r="H109" s="215"/>
      <c r="I109" s="172"/>
      <c r="J109" s="172"/>
      <c r="L109" s="169" t="str">
        <f t="shared" si="23"/>
        <v>FwdSw</v>
      </c>
      <c r="M109" s="143" t="e">
        <v>#N/A</v>
      </c>
      <c r="N109" s="218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4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2" t="e">
        <v>#N/A</v>
      </c>
    </row>
    <row r="110" spans="1:29" x14ac:dyDescent="0.2">
      <c r="A110" s="166" t="s">
        <v>152</v>
      </c>
      <c r="B110" s="209" t="s">
        <v>29</v>
      </c>
      <c r="C110" s="139" t="s">
        <v>53</v>
      </c>
      <c r="D110" s="139"/>
      <c r="E110" s="139"/>
      <c r="F110" s="139"/>
      <c r="G110" s="58"/>
      <c r="H110" s="210"/>
      <c r="I110" s="166"/>
      <c r="J110" s="166"/>
      <c r="L110" s="169" t="str">
        <f t="shared" si="23"/>
        <v>FwdSw</v>
      </c>
      <c r="M110" s="143" t="e">
        <v>#N/A</v>
      </c>
      <c r="N110" s="218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si="24"/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2" t="e">
        <v>#N/A</v>
      </c>
    </row>
    <row r="111" spans="1:29" x14ac:dyDescent="0.2">
      <c r="A111" s="169" t="s">
        <v>152</v>
      </c>
      <c r="B111" s="211" t="s">
        <v>52</v>
      </c>
      <c r="C111" s="143" t="s">
        <v>53</v>
      </c>
      <c r="D111" s="143"/>
      <c r="E111" s="143"/>
      <c r="F111" s="143"/>
      <c r="G111" s="143"/>
      <c r="H111" s="212"/>
      <c r="I111" s="169"/>
      <c r="J111" s="169"/>
      <c r="L111" s="169" t="str">
        <f t="shared" si="23"/>
        <v>FwdSw</v>
      </c>
      <c r="M111" s="143" t="e">
        <v>#N/A</v>
      </c>
      <c r="N111" s="218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4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2" t="e">
        <v>#N/A</v>
      </c>
    </row>
    <row r="112" spans="1:29" x14ac:dyDescent="0.2">
      <c r="A112" s="169" t="s">
        <v>152</v>
      </c>
      <c r="B112" s="211" t="s">
        <v>53</v>
      </c>
      <c r="C112" s="143" t="s">
        <v>53</v>
      </c>
      <c r="D112" s="143"/>
      <c r="E112" s="143"/>
      <c r="F112" s="143"/>
      <c r="G112" s="143"/>
      <c r="H112" s="212"/>
      <c r="I112" s="169"/>
      <c r="J112" s="169"/>
      <c r="L112" s="169" t="str">
        <f t="shared" si="23"/>
        <v>FwdSw</v>
      </c>
      <c r="M112" s="143" t="e">
        <v>#N/A</v>
      </c>
      <c r="N112" s="218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4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2" t="e">
        <v>#N/A</v>
      </c>
    </row>
    <row r="113" spans="1:29" x14ac:dyDescent="0.2">
      <c r="A113" s="169" t="s">
        <v>152</v>
      </c>
      <c r="B113" s="211" t="s">
        <v>54</v>
      </c>
      <c r="C113" s="143" t="s">
        <v>53</v>
      </c>
      <c r="D113" s="143"/>
      <c r="E113" s="143"/>
      <c r="F113" s="143"/>
      <c r="G113" s="143"/>
      <c r="H113" s="212"/>
      <c r="I113" s="169"/>
      <c r="J113" s="169"/>
      <c r="L113" s="169" t="str">
        <f t="shared" si="23"/>
        <v>FwdSw</v>
      </c>
      <c r="M113" s="143" t="e">
        <v>#N/A</v>
      </c>
      <c r="N113" s="218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4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2" t="e">
        <v>#N/A</v>
      </c>
    </row>
    <row r="114" spans="1:29" x14ac:dyDescent="0.2">
      <c r="A114" s="169" t="s">
        <v>152</v>
      </c>
      <c r="B114" s="211" t="s">
        <v>55</v>
      </c>
      <c r="C114" s="143" t="s">
        <v>53</v>
      </c>
      <c r="D114" s="143"/>
      <c r="E114" s="143"/>
      <c r="F114" s="143"/>
      <c r="G114" s="143"/>
      <c r="H114" s="212"/>
      <c r="I114" s="169"/>
      <c r="J114" s="169"/>
      <c r="L114" s="169" t="str">
        <f t="shared" si="23"/>
        <v>FwdSw</v>
      </c>
      <c r="M114" s="143" t="e">
        <v>#N/A</v>
      </c>
      <c r="N114" s="218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4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2" t="e">
        <v>#N/A</v>
      </c>
    </row>
    <row r="115" spans="1:29" x14ac:dyDescent="0.2">
      <c r="A115" s="169" t="s">
        <v>152</v>
      </c>
      <c r="B115" s="211" t="s">
        <v>56</v>
      </c>
      <c r="C115" s="143" t="s">
        <v>53</v>
      </c>
      <c r="D115" s="143"/>
      <c r="E115" s="143"/>
      <c r="F115" s="143"/>
      <c r="G115" s="143"/>
      <c r="H115" s="212"/>
      <c r="I115" s="169"/>
      <c r="J115" s="169"/>
      <c r="L115" s="169" t="str">
        <f t="shared" si="23"/>
        <v>FwdSw</v>
      </c>
      <c r="M115" s="143" t="e">
        <v>#N/A</v>
      </c>
      <c r="N115" s="218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4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2" t="e">
        <v>#N/A</v>
      </c>
    </row>
    <row r="116" spans="1:29" x14ac:dyDescent="0.2">
      <c r="A116" s="169" t="s">
        <v>152</v>
      </c>
      <c r="B116" s="211" t="s">
        <v>57</v>
      </c>
      <c r="C116" s="143" t="s">
        <v>53</v>
      </c>
      <c r="D116" s="143"/>
      <c r="E116" s="143"/>
      <c r="F116" s="143"/>
      <c r="G116" s="143"/>
      <c r="H116" s="212"/>
      <c r="I116" s="169"/>
      <c r="J116" s="169"/>
      <c r="L116" s="169" t="str">
        <f t="shared" si="23"/>
        <v>FwdSw</v>
      </c>
      <c r="M116" s="143" t="e">
        <v>#N/A</v>
      </c>
      <c r="N116" s="218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4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2" t="e">
        <v>#N/A</v>
      </c>
    </row>
    <row r="117" spans="1:29" x14ac:dyDescent="0.2">
      <c r="A117" s="169" t="s">
        <v>152</v>
      </c>
      <c r="B117" s="211" t="s">
        <v>58</v>
      </c>
      <c r="C117" s="143" t="s">
        <v>53</v>
      </c>
      <c r="D117" s="143"/>
      <c r="E117" s="143"/>
      <c r="F117" s="143"/>
      <c r="G117" s="143"/>
      <c r="H117" s="212"/>
      <c r="I117" s="169"/>
      <c r="J117" s="169"/>
      <c r="L117" s="169" t="str">
        <f t="shared" si="23"/>
        <v>FwdSw</v>
      </c>
      <c r="M117" s="143" t="e">
        <v>#N/A</v>
      </c>
      <c r="N117" s="218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4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2" t="e">
        <v>#N/A</v>
      </c>
    </row>
    <row r="118" spans="1:29" x14ac:dyDescent="0.2">
      <c r="A118" s="169" t="s">
        <v>152</v>
      </c>
      <c r="B118" s="211" t="s">
        <v>59</v>
      </c>
      <c r="C118" s="143" t="s">
        <v>53</v>
      </c>
      <c r="D118" s="143"/>
      <c r="E118" s="143"/>
      <c r="F118" s="143"/>
      <c r="G118" s="143"/>
      <c r="H118" s="212"/>
      <c r="I118" s="169"/>
      <c r="J118" s="169"/>
      <c r="L118" s="169" t="str">
        <f t="shared" si="23"/>
        <v>FwdSw</v>
      </c>
      <c r="M118" s="143" t="e">
        <v>#N/A</v>
      </c>
      <c r="N118" s="218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4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2" t="e">
        <v>#N/A</v>
      </c>
    </row>
    <row r="119" spans="1:29" x14ac:dyDescent="0.2">
      <c r="A119" s="169" t="s">
        <v>152</v>
      </c>
      <c r="B119" s="211" t="s">
        <v>60</v>
      </c>
      <c r="C119" s="143" t="s">
        <v>53</v>
      </c>
      <c r="D119" s="143"/>
      <c r="E119" s="143"/>
      <c r="F119" s="143"/>
      <c r="G119" s="143"/>
      <c r="H119" s="212"/>
      <c r="I119" s="169"/>
      <c r="J119" s="169"/>
      <c r="L119" s="169" t="str">
        <f t="shared" si="23"/>
        <v>FwdSw</v>
      </c>
      <c r="M119" s="143" t="e">
        <v>#N/A</v>
      </c>
      <c r="N119" s="218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4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2" t="e">
        <v>#N/A</v>
      </c>
    </row>
    <row r="120" spans="1:29" x14ac:dyDescent="0.2">
      <c r="A120" s="169" t="s">
        <v>152</v>
      </c>
      <c r="B120" s="211" t="s">
        <v>102</v>
      </c>
      <c r="C120" s="143" t="s">
        <v>53</v>
      </c>
      <c r="D120" s="143"/>
      <c r="E120" s="143"/>
      <c r="F120" s="143"/>
      <c r="G120" s="143"/>
      <c r="H120" s="212"/>
      <c r="I120" s="169"/>
      <c r="J120" s="169"/>
      <c r="L120" s="169" t="str">
        <f t="shared" si="23"/>
        <v>FwdSw</v>
      </c>
      <c r="M120" s="143" t="e">
        <v>#N/A</v>
      </c>
      <c r="N120" s="218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4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2" t="e">
        <v>#N/A</v>
      </c>
    </row>
    <row r="121" spans="1:29" x14ac:dyDescent="0.2">
      <c r="A121" s="169" t="s">
        <v>152</v>
      </c>
      <c r="B121" s="211" t="s">
        <v>61</v>
      </c>
      <c r="C121" s="143" t="s">
        <v>53</v>
      </c>
      <c r="D121" s="143"/>
      <c r="E121" s="143"/>
      <c r="F121" s="143"/>
      <c r="G121" s="143"/>
      <c r="H121" s="212"/>
      <c r="I121" s="169"/>
      <c r="J121" s="169"/>
      <c r="L121" s="169" t="str">
        <f t="shared" si="23"/>
        <v>FwdSw</v>
      </c>
      <c r="M121" s="143" t="e">
        <v>#N/A</v>
      </c>
      <c r="N121" s="218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4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2" t="e">
        <v>#N/A</v>
      </c>
    </row>
    <row r="122" spans="1:29" x14ac:dyDescent="0.2">
      <c r="A122" s="169" t="s">
        <v>152</v>
      </c>
      <c r="B122" s="211" t="s">
        <v>103</v>
      </c>
      <c r="C122" s="143" t="s">
        <v>53</v>
      </c>
      <c r="D122" s="143"/>
      <c r="E122" s="143"/>
      <c r="F122" s="143"/>
      <c r="G122" s="143"/>
      <c r="H122" s="212"/>
      <c r="I122" s="169"/>
      <c r="J122" s="169"/>
      <c r="L122" s="169" t="str">
        <f t="shared" si="23"/>
        <v>FwdSw</v>
      </c>
      <c r="M122" s="143" t="e">
        <v>#N/A</v>
      </c>
      <c r="N122" s="218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4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2" t="e">
        <v>#N/A</v>
      </c>
    </row>
    <row r="123" spans="1:29" x14ac:dyDescent="0.2">
      <c r="A123" s="169" t="s">
        <v>152</v>
      </c>
      <c r="B123" s="211" t="s">
        <v>104</v>
      </c>
      <c r="C123" s="143" t="s">
        <v>53</v>
      </c>
      <c r="D123" s="143"/>
      <c r="E123" s="143"/>
      <c r="F123" s="143"/>
      <c r="G123" s="143"/>
      <c r="H123" s="212"/>
      <c r="I123" s="169"/>
      <c r="J123" s="169"/>
      <c r="L123" s="169" t="str">
        <f t="shared" si="23"/>
        <v>FwdSw</v>
      </c>
      <c r="M123" s="143" t="e">
        <v>#N/A</v>
      </c>
      <c r="N123" s="218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4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2" t="e">
        <v>#N/A</v>
      </c>
    </row>
    <row r="124" spans="1:29" x14ac:dyDescent="0.2">
      <c r="A124" s="169" t="s">
        <v>152</v>
      </c>
      <c r="B124" s="211" t="s">
        <v>62</v>
      </c>
      <c r="C124" s="143" t="s">
        <v>53</v>
      </c>
      <c r="D124" s="143"/>
      <c r="E124" s="143"/>
      <c r="F124" s="143"/>
      <c r="G124" s="143"/>
      <c r="H124" s="212"/>
      <c r="I124" s="169"/>
      <c r="J124" s="169"/>
      <c r="L124" s="169" t="str">
        <f t="shared" si="23"/>
        <v>FwdSw</v>
      </c>
      <c r="M124" s="143" t="e">
        <v>#N/A</v>
      </c>
      <c r="N124" s="218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4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2" t="e">
        <v>#N/A</v>
      </c>
    </row>
    <row r="125" spans="1:29" x14ac:dyDescent="0.2">
      <c r="A125" s="169" t="s">
        <v>152</v>
      </c>
      <c r="B125" s="211" t="s">
        <v>63</v>
      </c>
      <c r="C125" s="143" t="s">
        <v>53</v>
      </c>
      <c r="D125" s="143"/>
      <c r="E125" s="143"/>
      <c r="F125" s="143"/>
      <c r="G125" s="143"/>
      <c r="H125" s="212"/>
      <c r="I125" s="169"/>
      <c r="J125" s="169"/>
      <c r="L125" s="169" t="str">
        <f t="shared" si="23"/>
        <v>FwdSw</v>
      </c>
      <c r="M125" s="143" t="e">
        <v>#N/A</v>
      </c>
      <c r="N125" s="218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4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2" t="e">
        <v>#N/A</v>
      </c>
    </row>
    <row r="126" spans="1:29" x14ac:dyDescent="0.2">
      <c r="A126" s="169" t="s">
        <v>152</v>
      </c>
      <c r="B126" s="211" t="s">
        <v>64</v>
      </c>
      <c r="C126" s="143" t="s">
        <v>53</v>
      </c>
      <c r="D126" s="143"/>
      <c r="E126" s="143"/>
      <c r="F126" s="143"/>
      <c r="G126" s="143"/>
      <c r="H126" s="212"/>
      <c r="I126" s="169"/>
      <c r="J126" s="169"/>
      <c r="L126" s="169" t="str">
        <f t="shared" si="23"/>
        <v>FwdSw</v>
      </c>
      <c r="M126" s="143" t="e">
        <v>#N/A</v>
      </c>
      <c r="N126" s="218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4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2" t="e">
        <v>#N/A</v>
      </c>
    </row>
    <row r="127" spans="1:29" x14ac:dyDescent="0.2">
      <c r="A127" s="172" t="s">
        <v>152</v>
      </c>
      <c r="B127" s="213" t="s">
        <v>66</v>
      </c>
      <c r="C127" s="214" t="s">
        <v>53</v>
      </c>
      <c r="D127" s="214"/>
      <c r="E127" s="214"/>
      <c r="F127" s="214"/>
      <c r="G127" s="214"/>
      <c r="H127" s="215"/>
      <c r="I127" s="172"/>
      <c r="J127" s="172"/>
      <c r="L127" s="169" t="str">
        <f t="shared" si="23"/>
        <v>FwdSw</v>
      </c>
      <c r="M127" s="143" t="e">
        <v>#N/A</v>
      </c>
      <c r="N127" s="218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4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2" t="e">
        <v>#N/A</v>
      </c>
    </row>
    <row r="128" spans="1:29" x14ac:dyDescent="0.2">
      <c r="A128" s="166" t="s">
        <v>152</v>
      </c>
      <c r="B128" s="209" t="s">
        <v>29</v>
      </c>
      <c r="C128" s="139" t="s">
        <v>54</v>
      </c>
      <c r="D128" s="139"/>
      <c r="E128" s="139"/>
      <c r="F128" s="139"/>
      <c r="G128" s="58"/>
      <c r="H128" s="210"/>
      <c r="I128" s="166"/>
      <c r="J128" s="166"/>
      <c r="L128" s="169" t="str">
        <f t="shared" si="23"/>
        <v>FwdSw</v>
      </c>
      <c r="M128" s="143" t="e">
        <v>#N/A</v>
      </c>
      <c r="N128" s="218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4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2" t="e">
        <v>#N/A</v>
      </c>
    </row>
    <row r="129" spans="1:29" x14ac:dyDescent="0.2">
      <c r="A129" s="169" t="s">
        <v>152</v>
      </c>
      <c r="B129" s="211" t="s">
        <v>52</v>
      </c>
      <c r="C129" s="143" t="s">
        <v>54</v>
      </c>
      <c r="D129" s="143"/>
      <c r="E129" s="143"/>
      <c r="F129" s="143"/>
      <c r="G129" s="143"/>
      <c r="H129" s="212"/>
      <c r="I129" s="169"/>
      <c r="J129" s="169"/>
      <c r="L129" s="169" t="str">
        <f t="shared" si="23"/>
        <v>FwdSw</v>
      </c>
      <c r="M129" s="143" t="e">
        <v>#N/A</v>
      </c>
      <c r="N129" s="218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4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2" t="e">
        <v>#N/A</v>
      </c>
    </row>
    <row r="130" spans="1:29" x14ac:dyDescent="0.2">
      <c r="A130" s="169" t="s">
        <v>152</v>
      </c>
      <c r="B130" s="211" t="s">
        <v>53</v>
      </c>
      <c r="C130" s="143" t="s">
        <v>54</v>
      </c>
      <c r="D130" s="143"/>
      <c r="E130" s="143"/>
      <c r="F130" s="143"/>
      <c r="G130" s="143"/>
      <c r="H130" s="212"/>
      <c r="I130" s="169"/>
      <c r="J130" s="169"/>
      <c r="L130" s="169" t="str">
        <f t="shared" ref="L130:L193" si="25">A139</f>
        <v>FwdSw</v>
      </c>
      <c r="M130" s="143" t="e">
        <v>#N/A</v>
      </c>
      <c r="N130" s="218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4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2" t="e">
        <v>#N/A</v>
      </c>
    </row>
    <row r="131" spans="1:29" x14ac:dyDescent="0.2">
      <c r="A131" s="169" t="s">
        <v>152</v>
      </c>
      <c r="B131" s="211" t="s">
        <v>54</v>
      </c>
      <c r="C131" s="143" t="s">
        <v>54</v>
      </c>
      <c r="D131" s="143"/>
      <c r="E131" s="143"/>
      <c r="F131" s="143"/>
      <c r="G131" s="143"/>
      <c r="H131" s="212"/>
      <c r="I131" s="169"/>
      <c r="J131" s="169"/>
      <c r="L131" s="169" t="str">
        <f t="shared" si="25"/>
        <v>FwdSw</v>
      </c>
      <c r="M131" s="143" t="e">
        <v>#N/A</v>
      </c>
      <c r="N131" s="218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ref="V131:V194" si="26">IFERROR(INDEX($L$3:$L$86,MATCH(X131,$N$3:$N$86,0),1),"")</f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2" t="e">
        <v>#N/A</v>
      </c>
    </row>
    <row r="132" spans="1:29" x14ac:dyDescent="0.2">
      <c r="A132" s="169" t="s">
        <v>152</v>
      </c>
      <c r="B132" s="211" t="s">
        <v>55</v>
      </c>
      <c r="C132" s="143" t="s">
        <v>54</v>
      </c>
      <c r="D132" s="143"/>
      <c r="E132" s="143"/>
      <c r="F132" s="143"/>
      <c r="G132" s="143"/>
      <c r="H132" s="212"/>
      <c r="I132" s="169"/>
      <c r="J132" s="169"/>
      <c r="L132" s="169" t="str">
        <f t="shared" si="25"/>
        <v>FwdSw</v>
      </c>
      <c r="M132" s="143" t="e">
        <v>#N/A</v>
      </c>
      <c r="N132" s="218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6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2" t="e">
        <v>#N/A</v>
      </c>
    </row>
    <row r="133" spans="1:29" x14ac:dyDescent="0.2">
      <c r="A133" s="169" t="s">
        <v>152</v>
      </c>
      <c r="B133" s="211" t="s">
        <v>56</v>
      </c>
      <c r="C133" s="143" t="s">
        <v>54</v>
      </c>
      <c r="D133" s="143"/>
      <c r="E133" s="143"/>
      <c r="F133" s="143"/>
      <c r="G133" s="143"/>
      <c r="H133" s="212"/>
      <c r="I133" s="169"/>
      <c r="J133" s="169"/>
      <c r="L133" s="169" t="str">
        <f t="shared" si="25"/>
        <v>FwdSw</v>
      </c>
      <c r="M133" s="143" t="e">
        <v>#N/A</v>
      </c>
      <c r="N133" s="218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6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2" t="e">
        <v>#N/A</v>
      </c>
    </row>
    <row r="134" spans="1:29" x14ac:dyDescent="0.2">
      <c r="A134" s="169" t="s">
        <v>152</v>
      </c>
      <c r="B134" s="211" t="s">
        <v>57</v>
      </c>
      <c r="C134" s="143" t="s">
        <v>54</v>
      </c>
      <c r="D134" s="143"/>
      <c r="E134" s="143"/>
      <c r="F134" s="143"/>
      <c r="G134" s="143"/>
      <c r="H134" s="212"/>
      <c r="I134" s="169"/>
      <c r="J134" s="169"/>
      <c r="L134" s="169" t="str">
        <f t="shared" si="25"/>
        <v>FwdSw</v>
      </c>
      <c r="M134" s="143" t="e">
        <v>#N/A</v>
      </c>
      <c r="N134" s="218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6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2" t="e">
        <v>#N/A</v>
      </c>
    </row>
    <row r="135" spans="1:29" x14ac:dyDescent="0.2">
      <c r="A135" s="169" t="s">
        <v>152</v>
      </c>
      <c r="B135" s="211" t="s">
        <v>58</v>
      </c>
      <c r="C135" s="143" t="s">
        <v>54</v>
      </c>
      <c r="D135" s="143"/>
      <c r="E135" s="143"/>
      <c r="F135" s="143"/>
      <c r="G135" s="143"/>
      <c r="H135" s="212"/>
      <c r="I135" s="169"/>
      <c r="J135" s="169"/>
      <c r="L135" s="169" t="str">
        <f t="shared" si="25"/>
        <v>FwdSw</v>
      </c>
      <c r="M135" s="143" t="e">
        <v>#N/A</v>
      </c>
      <c r="N135" s="218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6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2" t="e">
        <v>#N/A</v>
      </c>
    </row>
    <row r="136" spans="1:29" x14ac:dyDescent="0.2">
      <c r="A136" s="169" t="s">
        <v>152</v>
      </c>
      <c r="B136" s="211" t="s">
        <v>59</v>
      </c>
      <c r="C136" s="143" t="s">
        <v>54</v>
      </c>
      <c r="D136" s="143"/>
      <c r="E136" s="143"/>
      <c r="F136" s="143"/>
      <c r="G136" s="143"/>
      <c r="H136" s="212"/>
      <c r="I136" s="169"/>
      <c r="J136" s="169"/>
      <c r="L136" s="169" t="str">
        <f t="shared" si="25"/>
        <v>FwdSw</v>
      </c>
      <c r="M136" s="143" t="e">
        <v>#N/A</v>
      </c>
      <c r="N136" s="218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6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2" t="e">
        <v>#N/A</v>
      </c>
    </row>
    <row r="137" spans="1:29" x14ac:dyDescent="0.2">
      <c r="A137" s="169" t="s">
        <v>152</v>
      </c>
      <c r="B137" s="211" t="s">
        <v>60</v>
      </c>
      <c r="C137" s="143" t="s">
        <v>54</v>
      </c>
      <c r="D137" s="143"/>
      <c r="E137" s="143"/>
      <c r="F137" s="143"/>
      <c r="G137" s="143"/>
      <c r="H137" s="212"/>
      <c r="I137" s="169"/>
      <c r="J137" s="169"/>
      <c r="L137" s="169" t="str">
        <f t="shared" si="25"/>
        <v>FwdSw</v>
      </c>
      <c r="M137" s="143" t="e">
        <v>#N/A</v>
      </c>
      <c r="N137" s="218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6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2" t="e">
        <v>#N/A</v>
      </c>
    </row>
    <row r="138" spans="1:29" x14ac:dyDescent="0.2">
      <c r="A138" s="169" t="s">
        <v>152</v>
      </c>
      <c r="B138" s="211" t="s">
        <v>102</v>
      </c>
      <c r="C138" s="143" t="s">
        <v>54</v>
      </c>
      <c r="D138" s="143"/>
      <c r="E138" s="143"/>
      <c r="F138" s="143"/>
      <c r="G138" s="143"/>
      <c r="H138" s="212"/>
      <c r="I138" s="169"/>
      <c r="J138" s="169"/>
      <c r="L138" s="169" t="str">
        <f t="shared" si="25"/>
        <v>FwdSw</v>
      </c>
      <c r="M138" s="143" t="e">
        <v>#N/A</v>
      </c>
      <c r="N138" s="218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6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2" t="e">
        <v>#N/A</v>
      </c>
    </row>
    <row r="139" spans="1:29" x14ac:dyDescent="0.2">
      <c r="A139" s="169" t="s">
        <v>152</v>
      </c>
      <c r="B139" s="211" t="s">
        <v>61</v>
      </c>
      <c r="C139" s="143" t="s">
        <v>54</v>
      </c>
      <c r="D139" s="143"/>
      <c r="E139" s="143"/>
      <c r="F139" s="143"/>
      <c r="G139" s="143"/>
      <c r="H139" s="212"/>
      <c r="I139" s="169"/>
      <c r="J139" s="169"/>
      <c r="L139" s="169" t="str">
        <f t="shared" si="25"/>
        <v>FwdSw</v>
      </c>
      <c r="M139" s="143" t="e">
        <v>#N/A</v>
      </c>
      <c r="N139" s="218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6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2" t="e">
        <v>#N/A</v>
      </c>
    </row>
    <row r="140" spans="1:29" x14ac:dyDescent="0.2">
      <c r="A140" s="169" t="s">
        <v>152</v>
      </c>
      <c r="B140" s="211" t="s">
        <v>103</v>
      </c>
      <c r="C140" s="143" t="s">
        <v>54</v>
      </c>
      <c r="D140" s="143"/>
      <c r="E140" s="143"/>
      <c r="F140" s="143"/>
      <c r="G140" s="143"/>
      <c r="H140" s="212"/>
      <c r="I140" s="169"/>
      <c r="J140" s="169"/>
      <c r="L140" s="169" t="str">
        <f t="shared" si="25"/>
        <v>FwdSw</v>
      </c>
      <c r="M140" s="143" t="e">
        <v>#N/A</v>
      </c>
      <c r="N140" s="218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6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2" t="e">
        <v>#N/A</v>
      </c>
    </row>
    <row r="141" spans="1:29" x14ac:dyDescent="0.2">
      <c r="A141" s="169" t="s">
        <v>152</v>
      </c>
      <c r="B141" s="211" t="s">
        <v>104</v>
      </c>
      <c r="C141" s="143" t="s">
        <v>54</v>
      </c>
      <c r="D141" s="143"/>
      <c r="E141" s="143"/>
      <c r="F141" s="143"/>
      <c r="G141" s="143"/>
      <c r="H141" s="212"/>
      <c r="I141" s="169"/>
      <c r="J141" s="169"/>
      <c r="L141" s="169" t="str">
        <f t="shared" si="25"/>
        <v>FwdSw</v>
      </c>
      <c r="M141" s="143" t="e">
        <v>#N/A</v>
      </c>
      <c r="N141" s="218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6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2" t="e">
        <v>#N/A</v>
      </c>
    </row>
    <row r="142" spans="1:29" x14ac:dyDescent="0.2">
      <c r="A142" s="169" t="s">
        <v>152</v>
      </c>
      <c r="B142" s="211" t="s">
        <v>62</v>
      </c>
      <c r="C142" s="143" t="s">
        <v>54</v>
      </c>
      <c r="D142" s="143"/>
      <c r="E142" s="143"/>
      <c r="F142" s="143"/>
      <c r="G142" s="143"/>
      <c r="H142" s="212"/>
      <c r="I142" s="169"/>
      <c r="J142" s="169"/>
      <c r="L142" s="169" t="str">
        <f t="shared" si="25"/>
        <v>FwdSw</v>
      </c>
      <c r="M142" s="143" t="e">
        <v>#N/A</v>
      </c>
      <c r="N142" s="218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6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2" t="e">
        <v>#N/A</v>
      </c>
    </row>
    <row r="143" spans="1:29" x14ac:dyDescent="0.2">
      <c r="A143" s="169" t="s">
        <v>152</v>
      </c>
      <c r="B143" s="211" t="s">
        <v>63</v>
      </c>
      <c r="C143" s="143" t="s">
        <v>54</v>
      </c>
      <c r="D143" s="143"/>
      <c r="E143" s="143"/>
      <c r="F143" s="143"/>
      <c r="G143" s="143"/>
      <c r="H143" s="212"/>
      <c r="I143" s="169"/>
      <c r="J143" s="169"/>
      <c r="L143" s="169" t="str">
        <f t="shared" si="25"/>
        <v>FwdSw</v>
      </c>
      <c r="M143" s="143" t="e">
        <v>#N/A</v>
      </c>
      <c r="N143" s="218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6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2" t="e">
        <v>#N/A</v>
      </c>
    </row>
    <row r="144" spans="1:29" x14ac:dyDescent="0.2">
      <c r="A144" s="169" t="s">
        <v>152</v>
      </c>
      <c r="B144" s="211" t="s">
        <v>64</v>
      </c>
      <c r="C144" s="143" t="s">
        <v>54</v>
      </c>
      <c r="D144" s="143"/>
      <c r="E144" s="143"/>
      <c r="F144" s="143"/>
      <c r="G144" s="143"/>
      <c r="H144" s="212"/>
      <c r="I144" s="169"/>
      <c r="J144" s="169"/>
      <c r="L144" s="169" t="str">
        <f t="shared" si="25"/>
        <v>FwdSw</v>
      </c>
      <c r="M144" s="143" t="e">
        <v>#N/A</v>
      </c>
      <c r="N144" s="218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6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2" t="e">
        <v>#N/A</v>
      </c>
    </row>
    <row r="145" spans="1:29" x14ac:dyDescent="0.2">
      <c r="A145" s="172" t="s">
        <v>152</v>
      </c>
      <c r="B145" s="213" t="s">
        <v>66</v>
      </c>
      <c r="C145" s="214" t="s">
        <v>54</v>
      </c>
      <c r="D145" s="214"/>
      <c r="E145" s="214"/>
      <c r="F145" s="214"/>
      <c r="G145" s="214"/>
      <c r="H145" s="215"/>
      <c r="I145" s="172"/>
      <c r="J145" s="172"/>
      <c r="L145" s="169" t="str">
        <f t="shared" si="25"/>
        <v>FwdSw</v>
      </c>
      <c r="M145" s="143" t="e">
        <v>#N/A</v>
      </c>
      <c r="N145" s="218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6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2" t="e">
        <v>#N/A</v>
      </c>
    </row>
    <row r="146" spans="1:29" x14ac:dyDescent="0.2">
      <c r="A146" s="166" t="s">
        <v>152</v>
      </c>
      <c r="B146" s="209" t="s">
        <v>29</v>
      </c>
      <c r="C146" s="139" t="s">
        <v>55</v>
      </c>
      <c r="D146" s="139"/>
      <c r="E146" s="139"/>
      <c r="F146" s="139"/>
      <c r="G146" s="58"/>
      <c r="H146" s="210"/>
      <c r="I146" s="166"/>
      <c r="J146" s="166"/>
      <c r="L146" s="169" t="str">
        <f t="shared" si="25"/>
        <v>FwdSw</v>
      </c>
      <c r="M146" s="143" t="e">
        <v>#N/A</v>
      </c>
      <c r="N146" s="218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6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2" t="e">
        <v>#N/A</v>
      </c>
    </row>
    <row r="147" spans="1:29" x14ac:dyDescent="0.2">
      <c r="A147" s="169" t="s">
        <v>152</v>
      </c>
      <c r="B147" s="211" t="s">
        <v>52</v>
      </c>
      <c r="C147" s="143" t="s">
        <v>55</v>
      </c>
      <c r="D147" s="143"/>
      <c r="E147" s="143"/>
      <c r="F147" s="143"/>
      <c r="G147" s="143"/>
      <c r="H147" s="212"/>
      <c r="I147" s="169"/>
      <c r="J147" s="169"/>
      <c r="L147" s="169" t="str">
        <f t="shared" si="25"/>
        <v>FwdSw</v>
      </c>
      <c r="M147" s="143" t="e">
        <v>#N/A</v>
      </c>
      <c r="N147" s="218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6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2" t="e">
        <v>#N/A</v>
      </c>
    </row>
    <row r="148" spans="1:29" x14ac:dyDescent="0.2">
      <c r="A148" s="169" t="s">
        <v>152</v>
      </c>
      <c r="B148" s="211" t="s">
        <v>53</v>
      </c>
      <c r="C148" s="143" t="s">
        <v>55</v>
      </c>
      <c r="D148" s="143"/>
      <c r="E148" s="143"/>
      <c r="F148" s="143"/>
      <c r="G148" s="143"/>
      <c r="H148" s="212"/>
      <c r="I148" s="169"/>
      <c r="J148" s="169"/>
      <c r="L148" s="169" t="str">
        <f t="shared" si="25"/>
        <v>FwdSw</v>
      </c>
      <c r="M148" s="143" t="e">
        <v>#N/A</v>
      </c>
      <c r="N148" s="218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6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2" t="e">
        <v>#N/A</v>
      </c>
    </row>
    <row r="149" spans="1:29" x14ac:dyDescent="0.2">
      <c r="A149" s="169" t="s">
        <v>152</v>
      </c>
      <c r="B149" s="211" t="s">
        <v>54</v>
      </c>
      <c r="C149" s="143" t="s">
        <v>55</v>
      </c>
      <c r="D149" s="143"/>
      <c r="E149" s="143"/>
      <c r="F149" s="143"/>
      <c r="G149" s="143"/>
      <c r="H149" s="212"/>
      <c r="I149" s="169"/>
      <c r="J149" s="169"/>
      <c r="L149" s="169" t="str">
        <f t="shared" si="25"/>
        <v>FwdSw</v>
      </c>
      <c r="M149" s="143" t="e">
        <v>#N/A</v>
      </c>
      <c r="N149" s="218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6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2" t="e">
        <v>#N/A</v>
      </c>
    </row>
    <row r="150" spans="1:29" x14ac:dyDescent="0.2">
      <c r="A150" s="169" t="s">
        <v>152</v>
      </c>
      <c r="B150" s="211" t="s">
        <v>55</v>
      </c>
      <c r="C150" s="143" t="s">
        <v>55</v>
      </c>
      <c r="D150" s="143"/>
      <c r="E150" s="143"/>
      <c r="F150" s="143"/>
      <c r="G150" s="143"/>
      <c r="H150" s="212"/>
      <c r="I150" s="169"/>
      <c r="J150" s="169"/>
      <c r="L150" s="169" t="str">
        <f t="shared" si="25"/>
        <v>FwdSw</v>
      </c>
      <c r="M150" s="143" t="e">
        <v>#N/A</v>
      </c>
      <c r="N150" s="218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6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2" t="e">
        <v>#N/A</v>
      </c>
    </row>
    <row r="151" spans="1:29" x14ac:dyDescent="0.2">
      <c r="A151" s="169" t="s">
        <v>152</v>
      </c>
      <c r="B151" s="211" t="s">
        <v>56</v>
      </c>
      <c r="C151" s="143" t="s">
        <v>55</v>
      </c>
      <c r="D151" s="143"/>
      <c r="E151" s="143"/>
      <c r="F151" s="143"/>
      <c r="G151" s="143"/>
      <c r="H151" s="212"/>
      <c r="I151" s="169"/>
      <c r="J151" s="169"/>
      <c r="L151" s="169" t="str">
        <f t="shared" si="25"/>
        <v>FwdSw</v>
      </c>
      <c r="M151" s="143" t="e">
        <v>#N/A</v>
      </c>
      <c r="N151" s="218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6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2" t="e">
        <v>#N/A</v>
      </c>
    </row>
    <row r="152" spans="1:29" x14ac:dyDescent="0.2">
      <c r="A152" s="169" t="s">
        <v>152</v>
      </c>
      <c r="B152" s="211" t="s">
        <v>57</v>
      </c>
      <c r="C152" s="143" t="s">
        <v>55</v>
      </c>
      <c r="D152" s="143"/>
      <c r="E152" s="143"/>
      <c r="F152" s="143"/>
      <c r="G152" s="143"/>
      <c r="H152" s="212"/>
      <c r="I152" s="169"/>
      <c r="J152" s="169"/>
      <c r="L152" s="169" t="str">
        <f t="shared" si="25"/>
        <v>FwdSw</v>
      </c>
      <c r="M152" s="143" t="e">
        <v>#N/A</v>
      </c>
      <c r="N152" s="218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6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2" t="e">
        <v>#N/A</v>
      </c>
    </row>
    <row r="153" spans="1:29" x14ac:dyDescent="0.2">
      <c r="A153" s="169" t="s">
        <v>152</v>
      </c>
      <c r="B153" s="211" t="s">
        <v>58</v>
      </c>
      <c r="C153" s="143" t="s">
        <v>55</v>
      </c>
      <c r="D153" s="143"/>
      <c r="E153" s="143"/>
      <c r="F153" s="143"/>
      <c r="G153" s="143"/>
      <c r="H153" s="212"/>
      <c r="I153" s="169"/>
      <c r="J153" s="169"/>
      <c r="L153" s="169" t="str">
        <f t="shared" si="25"/>
        <v>FwdSw</v>
      </c>
      <c r="M153" s="143" t="e">
        <v>#N/A</v>
      </c>
      <c r="N153" s="218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6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2" t="e">
        <v>#N/A</v>
      </c>
    </row>
    <row r="154" spans="1:29" x14ac:dyDescent="0.2">
      <c r="A154" s="169" t="s">
        <v>152</v>
      </c>
      <c r="B154" s="211" t="s">
        <v>59</v>
      </c>
      <c r="C154" s="143" t="s">
        <v>55</v>
      </c>
      <c r="D154" s="143"/>
      <c r="E154" s="143"/>
      <c r="F154" s="143"/>
      <c r="G154" s="143"/>
      <c r="H154" s="212"/>
      <c r="I154" s="169"/>
      <c r="J154" s="169"/>
      <c r="L154" s="169" t="str">
        <f t="shared" si="25"/>
        <v>FwdSw</v>
      </c>
      <c r="M154" s="143" t="e">
        <v>#N/A</v>
      </c>
      <c r="N154" s="218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6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2" t="e">
        <v>#N/A</v>
      </c>
    </row>
    <row r="155" spans="1:29" x14ac:dyDescent="0.2">
      <c r="A155" s="169" t="s">
        <v>152</v>
      </c>
      <c r="B155" s="211" t="s">
        <v>60</v>
      </c>
      <c r="C155" s="143" t="s">
        <v>55</v>
      </c>
      <c r="D155" s="143"/>
      <c r="E155" s="143"/>
      <c r="F155" s="143"/>
      <c r="G155" s="143"/>
      <c r="H155" s="212"/>
      <c r="I155" s="169"/>
      <c r="J155" s="169"/>
      <c r="L155" s="169" t="str">
        <f t="shared" si="25"/>
        <v>FwdSw</v>
      </c>
      <c r="M155" s="143" t="e">
        <v>#N/A</v>
      </c>
      <c r="N155" s="218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6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2" t="e">
        <v>#N/A</v>
      </c>
    </row>
    <row r="156" spans="1:29" x14ac:dyDescent="0.2">
      <c r="A156" s="169" t="s">
        <v>152</v>
      </c>
      <c r="B156" s="211" t="s">
        <v>102</v>
      </c>
      <c r="C156" s="143" t="s">
        <v>55</v>
      </c>
      <c r="D156" s="143"/>
      <c r="E156" s="143"/>
      <c r="F156" s="143"/>
      <c r="G156" s="143"/>
      <c r="H156" s="212"/>
      <c r="I156" s="169"/>
      <c r="J156" s="169"/>
      <c r="L156" s="169" t="str">
        <f t="shared" si="25"/>
        <v>FwdSw</v>
      </c>
      <c r="M156" s="143" t="e">
        <v>#N/A</v>
      </c>
      <c r="N156" s="218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6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2" t="e">
        <v>#N/A</v>
      </c>
    </row>
    <row r="157" spans="1:29" x14ac:dyDescent="0.2">
      <c r="A157" s="169" t="s">
        <v>152</v>
      </c>
      <c r="B157" s="211" t="s">
        <v>61</v>
      </c>
      <c r="C157" s="143" t="s">
        <v>55</v>
      </c>
      <c r="D157" s="143"/>
      <c r="E157" s="143"/>
      <c r="F157" s="143"/>
      <c r="G157" s="143"/>
      <c r="H157" s="212"/>
      <c r="I157" s="169"/>
      <c r="J157" s="169"/>
      <c r="L157" s="169" t="str">
        <f t="shared" si="25"/>
        <v>FwdSw</v>
      </c>
      <c r="M157" s="143" t="e">
        <v>#N/A</v>
      </c>
      <c r="N157" s="218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6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2" t="e">
        <v>#N/A</v>
      </c>
    </row>
    <row r="158" spans="1:29" x14ac:dyDescent="0.2">
      <c r="A158" s="169" t="s">
        <v>152</v>
      </c>
      <c r="B158" s="211" t="s">
        <v>103</v>
      </c>
      <c r="C158" s="143" t="s">
        <v>55</v>
      </c>
      <c r="D158" s="143"/>
      <c r="E158" s="143"/>
      <c r="F158" s="143"/>
      <c r="G158" s="143"/>
      <c r="H158" s="212"/>
      <c r="I158" s="169"/>
      <c r="J158" s="169"/>
      <c r="L158" s="169" t="str">
        <f t="shared" si="25"/>
        <v>FwdSw</v>
      </c>
      <c r="M158" s="143" t="e">
        <v>#N/A</v>
      </c>
      <c r="N158" s="218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6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2" t="e">
        <v>#N/A</v>
      </c>
    </row>
    <row r="159" spans="1:29" x14ac:dyDescent="0.2">
      <c r="A159" s="169" t="s">
        <v>152</v>
      </c>
      <c r="B159" s="211" t="s">
        <v>104</v>
      </c>
      <c r="C159" s="143" t="s">
        <v>55</v>
      </c>
      <c r="D159" s="143"/>
      <c r="E159" s="143"/>
      <c r="F159" s="143"/>
      <c r="G159" s="143"/>
      <c r="H159" s="212"/>
      <c r="I159" s="169"/>
      <c r="J159" s="169"/>
      <c r="L159" s="169" t="str">
        <f t="shared" si="25"/>
        <v>FwdSw</v>
      </c>
      <c r="M159" s="143" t="e">
        <v>#N/A</v>
      </c>
      <c r="N159" s="218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6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2" t="e">
        <v>#N/A</v>
      </c>
    </row>
    <row r="160" spans="1:29" x14ac:dyDescent="0.2">
      <c r="A160" s="169" t="s">
        <v>152</v>
      </c>
      <c r="B160" s="211" t="s">
        <v>62</v>
      </c>
      <c r="C160" s="143" t="s">
        <v>55</v>
      </c>
      <c r="D160" s="143"/>
      <c r="E160" s="143"/>
      <c r="F160" s="143"/>
      <c r="G160" s="143"/>
      <c r="H160" s="212"/>
      <c r="I160" s="169"/>
      <c r="J160" s="169"/>
      <c r="L160" s="169" t="str">
        <f t="shared" si="25"/>
        <v>FwdSw</v>
      </c>
      <c r="M160" s="143" t="e">
        <v>#N/A</v>
      </c>
      <c r="N160" s="218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6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2" t="e">
        <v>#N/A</v>
      </c>
    </row>
    <row r="161" spans="1:29" x14ac:dyDescent="0.2">
      <c r="A161" s="169" t="s">
        <v>152</v>
      </c>
      <c r="B161" s="211" t="s">
        <v>63</v>
      </c>
      <c r="C161" s="143" t="s">
        <v>55</v>
      </c>
      <c r="D161" s="143"/>
      <c r="E161" s="143"/>
      <c r="F161" s="143"/>
      <c r="G161" s="143"/>
      <c r="H161" s="212"/>
      <c r="I161" s="169"/>
      <c r="J161" s="169"/>
      <c r="L161" s="169" t="str">
        <f t="shared" si="25"/>
        <v>FwdSw</v>
      </c>
      <c r="M161" s="143" t="e">
        <v>#N/A</v>
      </c>
      <c r="N161" s="218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6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2" t="e">
        <v>#N/A</v>
      </c>
    </row>
    <row r="162" spans="1:29" x14ac:dyDescent="0.2">
      <c r="A162" s="169" t="s">
        <v>152</v>
      </c>
      <c r="B162" s="211" t="s">
        <v>64</v>
      </c>
      <c r="C162" s="143" t="s">
        <v>55</v>
      </c>
      <c r="D162" s="143"/>
      <c r="E162" s="143"/>
      <c r="F162" s="143"/>
      <c r="G162" s="143"/>
      <c r="H162" s="212"/>
      <c r="I162" s="169"/>
      <c r="J162" s="169"/>
      <c r="L162" s="169" t="str">
        <f t="shared" si="25"/>
        <v>FwdSw</v>
      </c>
      <c r="M162" s="143" t="e">
        <v>#N/A</v>
      </c>
      <c r="N162" s="218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6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2" t="e">
        <v>#N/A</v>
      </c>
    </row>
    <row r="163" spans="1:29" x14ac:dyDescent="0.2">
      <c r="A163" s="172" t="s">
        <v>152</v>
      </c>
      <c r="B163" s="213" t="s">
        <v>66</v>
      </c>
      <c r="C163" s="214" t="s">
        <v>55</v>
      </c>
      <c r="D163" s="214"/>
      <c r="E163" s="214"/>
      <c r="F163" s="214"/>
      <c r="G163" s="214"/>
      <c r="H163" s="215"/>
      <c r="I163" s="172"/>
      <c r="J163" s="172"/>
      <c r="L163" s="169" t="str">
        <f t="shared" si="25"/>
        <v>FwdSw</v>
      </c>
      <c r="M163" s="143" t="e">
        <v>#N/A</v>
      </c>
      <c r="N163" s="218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6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2" t="e">
        <v>#N/A</v>
      </c>
    </row>
    <row r="164" spans="1:29" x14ac:dyDescent="0.2">
      <c r="A164" s="166" t="s">
        <v>152</v>
      </c>
      <c r="B164" s="209" t="s">
        <v>29</v>
      </c>
      <c r="C164" s="139" t="s">
        <v>56</v>
      </c>
      <c r="D164" s="139"/>
      <c r="E164" s="139"/>
      <c r="F164" s="139"/>
      <c r="G164" s="58"/>
      <c r="H164" s="210"/>
      <c r="I164" s="166"/>
      <c r="J164" s="166"/>
      <c r="L164" s="169" t="str">
        <f t="shared" si="25"/>
        <v>FwdSw</v>
      </c>
      <c r="M164" s="143" t="e">
        <v>#N/A</v>
      </c>
      <c r="N164" s="218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6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2" t="e">
        <v>#N/A</v>
      </c>
    </row>
    <row r="165" spans="1:29" x14ac:dyDescent="0.2">
      <c r="A165" s="169" t="s">
        <v>152</v>
      </c>
      <c r="B165" s="211" t="s">
        <v>52</v>
      </c>
      <c r="C165" s="143" t="s">
        <v>56</v>
      </c>
      <c r="D165" s="143"/>
      <c r="E165" s="143"/>
      <c r="F165" s="143"/>
      <c r="G165" s="143"/>
      <c r="H165" s="212"/>
      <c r="I165" s="169"/>
      <c r="J165" s="169"/>
      <c r="L165" s="169" t="str">
        <f t="shared" si="25"/>
        <v>FwdSw</v>
      </c>
      <c r="M165" s="143" t="e">
        <v>#N/A</v>
      </c>
      <c r="N165" s="218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6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2" t="e">
        <v>#N/A</v>
      </c>
    </row>
    <row r="166" spans="1:29" x14ac:dyDescent="0.2">
      <c r="A166" s="169" t="s">
        <v>152</v>
      </c>
      <c r="B166" s="211" t="s">
        <v>53</v>
      </c>
      <c r="C166" s="143" t="s">
        <v>56</v>
      </c>
      <c r="D166" s="143"/>
      <c r="E166" s="143"/>
      <c r="F166" s="143"/>
      <c r="G166" s="143"/>
      <c r="H166" s="212"/>
      <c r="I166" s="169"/>
      <c r="J166" s="169"/>
      <c r="L166" s="169" t="str">
        <f t="shared" si="25"/>
        <v>FwdSw</v>
      </c>
      <c r="M166" s="143" t="e">
        <v>#N/A</v>
      </c>
      <c r="N166" s="218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6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2" t="e">
        <v>#N/A</v>
      </c>
    </row>
    <row r="167" spans="1:29" x14ac:dyDescent="0.2">
      <c r="A167" s="169" t="s">
        <v>152</v>
      </c>
      <c r="B167" s="211" t="s">
        <v>54</v>
      </c>
      <c r="C167" s="143" t="s">
        <v>56</v>
      </c>
      <c r="D167" s="143"/>
      <c r="E167" s="143"/>
      <c r="F167" s="143"/>
      <c r="G167" s="143"/>
      <c r="H167" s="212"/>
      <c r="I167" s="169"/>
      <c r="J167" s="169"/>
      <c r="L167" s="169" t="str">
        <f t="shared" si="25"/>
        <v>FwdSw</v>
      </c>
      <c r="M167" s="143" t="e">
        <v>#N/A</v>
      </c>
      <c r="N167" s="218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6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2" t="e">
        <v>#N/A</v>
      </c>
    </row>
    <row r="168" spans="1:29" x14ac:dyDescent="0.2">
      <c r="A168" s="169" t="s">
        <v>152</v>
      </c>
      <c r="B168" s="211" t="s">
        <v>55</v>
      </c>
      <c r="C168" s="143" t="s">
        <v>56</v>
      </c>
      <c r="D168" s="143"/>
      <c r="E168" s="143"/>
      <c r="F168" s="143"/>
      <c r="G168" s="143"/>
      <c r="H168" s="212"/>
      <c r="I168" s="169"/>
      <c r="J168" s="169"/>
      <c r="L168" s="169" t="str">
        <f t="shared" si="25"/>
        <v>FwdSw</v>
      </c>
      <c r="M168" s="143" t="e">
        <v>#N/A</v>
      </c>
      <c r="N168" s="218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6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2" t="e">
        <v>#N/A</v>
      </c>
    </row>
    <row r="169" spans="1:29" x14ac:dyDescent="0.2">
      <c r="A169" s="169" t="s">
        <v>152</v>
      </c>
      <c r="B169" s="211" t="s">
        <v>56</v>
      </c>
      <c r="C169" s="143" t="s">
        <v>56</v>
      </c>
      <c r="D169" s="143"/>
      <c r="E169" s="143"/>
      <c r="F169" s="143"/>
      <c r="G169" s="143"/>
      <c r="H169" s="212"/>
      <c r="I169" s="169"/>
      <c r="J169" s="169"/>
      <c r="L169" s="169" t="str">
        <f t="shared" si="25"/>
        <v>FwdSw</v>
      </c>
      <c r="M169" s="143" t="e">
        <v>#N/A</v>
      </c>
      <c r="N169" s="218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6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2" t="e">
        <v>#N/A</v>
      </c>
    </row>
    <row r="170" spans="1:29" x14ac:dyDescent="0.2">
      <c r="A170" s="169" t="s">
        <v>152</v>
      </c>
      <c r="B170" s="211" t="s">
        <v>57</v>
      </c>
      <c r="C170" s="143" t="s">
        <v>56</v>
      </c>
      <c r="D170" s="143"/>
      <c r="E170" s="143"/>
      <c r="F170" s="143"/>
      <c r="G170" s="143"/>
      <c r="H170" s="212"/>
      <c r="I170" s="169"/>
      <c r="J170" s="169"/>
      <c r="L170" s="169" t="str">
        <f t="shared" si="25"/>
        <v>FwdSw</v>
      </c>
      <c r="M170" s="143" t="e">
        <v>#N/A</v>
      </c>
      <c r="N170" s="218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6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2" t="e">
        <v>#N/A</v>
      </c>
    </row>
    <row r="171" spans="1:29" x14ac:dyDescent="0.2">
      <c r="A171" s="169" t="s">
        <v>152</v>
      </c>
      <c r="B171" s="211" t="s">
        <v>58</v>
      </c>
      <c r="C171" s="143" t="s">
        <v>56</v>
      </c>
      <c r="D171" s="143"/>
      <c r="E171" s="143"/>
      <c r="F171" s="143"/>
      <c r="G171" s="143"/>
      <c r="H171" s="212"/>
      <c r="I171" s="169"/>
      <c r="J171" s="169"/>
      <c r="L171" s="169" t="str">
        <f t="shared" si="25"/>
        <v>FwdSw</v>
      </c>
      <c r="M171" s="143" t="e">
        <v>#N/A</v>
      </c>
      <c r="N171" s="218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6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2" t="e">
        <v>#N/A</v>
      </c>
    </row>
    <row r="172" spans="1:29" x14ac:dyDescent="0.2">
      <c r="A172" s="169" t="s">
        <v>152</v>
      </c>
      <c r="B172" s="211" t="s">
        <v>59</v>
      </c>
      <c r="C172" s="143" t="s">
        <v>56</v>
      </c>
      <c r="D172" s="143"/>
      <c r="E172" s="143"/>
      <c r="F172" s="143"/>
      <c r="G172" s="143"/>
      <c r="H172" s="212"/>
      <c r="I172" s="169"/>
      <c r="J172" s="169"/>
      <c r="L172" s="169" t="str">
        <f t="shared" si="25"/>
        <v>FwdSw</v>
      </c>
      <c r="M172" s="143" t="e">
        <v>#N/A</v>
      </c>
      <c r="N172" s="218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6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2" t="e">
        <v>#N/A</v>
      </c>
    </row>
    <row r="173" spans="1:29" x14ac:dyDescent="0.2">
      <c r="A173" s="169" t="s">
        <v>152</v>
      </c>
      <c r="B173" s="211" t="s">
        <v>60</v>
      </c>
      <c r="C173" s="143" t="s">
        <v>56</v>
      </c>
      <c r="D173" s="143"/>
      <c r="E173" s="143"/>
      <c r="F173" s="143"/>
      <c r="G173" s="143"/>
      <c r="H173" s="212"/>
      <c r="I173" s="169"/>
      <c r="J173" s="169"/>
      <c r="L173" s="169" t="str">
        <f t="shared" si="25"/>
        <v>FwdSw</v>
      </c>
      <c r="M173" s="143" t="e">
        <v>#N/A</v>
      </c>
      <c r="N173" s="218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6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2" t="e">
        <v>#N/A</v>
      </c>
    </row>
    <row r="174" spans="1:29" x14ac:dyDescent="0.2">
      <c r="A174" s="169" t="s">
        <v>152</v>
      </c>
      <c r="B174" s="211" t="s">
        <v>102</v>
      </c>
      <c r="C174" s="143" t="s">
        <v>56</v>
      </c>
      <c r="D174" s="143"/>
      <c r="E174" s="143"/>
      <c r="F174" s="143"/>
      <c r="G174" s="143"/>
      <c r="H174" s="212"/>
      <c r="I174" s="169"/>
      <c r="J174" s="169"/>
      <c r="L174" s="169" t="str">
        <f t="shared" si="25"/>
        <v>FwdSw</v>
      </c>
      <c r="M174" s="143" t="e">
        <v>#N/A</v>
      </c>
      <c r="N174" s="218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si="26"/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2" t="e">
        <v>#N/A</v>
      </c>
    </row>
    <row r="175" spans="1:29" x14ac:dyDescent="0.2">
      <c r="A175" s="169" t="s">
        <v>152</v>
      </c>
      <c r="B175" s="211" t="s">
        <v>61</v>
      </c>
      <c r="C175" s="143" t="s">
        <v>56</v>
      </c>
      <c r="D175" s="143"/>
      <c r="E175" s="143"/>
      <c r="F175" s="143"/>
      <c r="G175" s="143"/>
      <c r="H175" s="212"/>
      <c r="I175" s="169"/>
      <c r="J175" s="169"/>
      <c r="L175" s="169" t="str">
        <f t="shared" si="25"/>
        <v>FwdSw</v>
      </c>
      <c r="M175" s="143" t="e">
        <v>#N/A</v>
      </c>
      <c r="N175" s="218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6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2" t="e">
        <v>#N/A</v>
      </c>
    </row>
    <row r="176" spans="1:29" x14ac:dyDescent="0.2">
      <c r="A176" s="169" t="s">
        <v>152</v>
      </c>
      <c r="B176" s="211" t="s">
        <v>103</v>
      </c>
      <c r="C176" s="143" t="s">
        <v>56</v>
      </c>
      <c r="D176" s="143"/>
      <c r="E176" s="143"/>
      <c r="F176" s="143"/>
      <c r="G176" s="143"/>
      <c r="H176" s="212"/>
      <c r="I176" s="169"/>
      <c r="J176" s="169"/>
      <c r="L176" s="169" t="str">
        <f t="shared" si="25"/>
        <v>FwdSw</v>
      </c>
      <c r="M176" s="143" t="e">
        <v>#N/A</v>
      </c>
      <c r="N176" s="218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6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2" t="e">
        <v>#N/A</v>
      </c>
    </row>
    <row r="177" spans="1:29" x14ac:dyDescent="0.2">
      <c r="A177" s="169" t="s">
        <v>152</v>
      </c>
      <c r="B177" s="211" t="s">
        <v>104</v>
      </c>
      <c r="C177" s="143" t="s">
        <v>56</v>
      </c>
      <c r="D177" s="143"/>
      <c r="E177" s="143"/>
      <c r="F177" s="143"/>
      <c r="G177" s="143"/>
      <c r="H177" s="212"/>
      <c r="I177" s="169"/>
      <c r="J177" s="169"/>
      <c r="L177" s="169" t="str">
        <f t="shared" si="25"/>
        <v>FwdSw</v>
      </c>
      <c r="M177" s="143" t="e">
        <v>#N/A</v>
      </c>
      <c r="N177" s="218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6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2" t="e">
        <v>#N/A</v>
      </c>
    </row>
    <row r="178" spans="1:29" x14ac:dyDescent="0.2">
      <c r="A178" s="169" t="s">
        <v>152</v>
      </c>
      <c r="B178" s="211" t="s">
        <v>62</v>
      </c>
      <c r="C178" s="143" t="s">
        <v>56</v>
      </c>
      <c r="D178" s="143"/>
      <c r="E178" s="143"/>
      <c r="F178" s="143"/>
      <c r="G178" s="143"/>
      <c r="H178" s="212"/>
      <c r="I178" s="169"/>
      <c r="J178" s="169"/>
      <c r="L178" s="169" t="str">
        <f t="shared" si="25"/>
        <v>FwdSw</v>
      </c>
      <c r="M178" s="143" t="e">
        <v>#N/A</v>
      </c>
      <c r="N178" s="218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6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2" t="e">
        <v>#N/A</v>
      </c>
    </row>
    <row r="179" spans="1:29" x14ac:dyDescent="0.2">
      <c r="A179" s="169" t="s">
        <v>152</v>
      </c>
      <c r="B179" s="211" t="s">
        <v>63</v>
      </c>
      <c r="C179" s="143" t="s">
        <v>56</v>
      </c>
      <c r="D179" s="143"/>
      <c r="E179" s="143"/>
      <c r="F179" s="143"/>
      <c r="G179" s="143"/>
      <c r="H179" s="212"/>
      <c r="I179" s="169"/>
      <c r="J179" s="169"/>
      <c r="L179" s="169" t="str">
        <f t="shared" si="25"/>
        <v>FwdSw</v>
      </c>
      <c r="M179" s="143" t="e">
        <v>#N/A</v>
      </c>
      <c r="N179" s="218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6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2" t="e">
        <v>#N/A</v>
      </c>
    </row>
    <row r="180" spans="1:29" x14ac:dyDescent="0.2">
      <c r="A180" s="169" t="s">
        <v>152</v>
      </c>
      <c r="B180" s="211" t="s">
        <v>64</v>
      </c>
      <c r="C180" s="143" t="s">
        <v>56</v>
      </c>
      <c r="D180" s="143"/>
      <c r="E180" s="143"/>
      <c r="F180" s="143"/>
      <c r="G180" s="143"/>
      <c r="H180" s="212"/>
      <c r="I180" s="169"/>
      <c r="J180" s="169"/>
      <c r="L180" s="169" t="str">
        <f t="shared" si="25"/>
        <v>FwdSw</v>
      </c>
      <c r="M180" s="143" t="e">
        <v>#N/A</v>
      </c>
      <c r="N180" s="218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6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2" t="e">
        <v>#N/A</v>
      </c>
    </row>
    <row r="181" spans="1:29" x14ac:dyDescent="0.2">
      <c r="A181" s="172" t="s">
        <v>152</v>
      </c>
      <c r="B181" s="213" t="s">
        <v>66</v>
      </c>
      <c r="C181" s="214" t="s">
        <v>56</v>
      </c>
      <c r="D181" s="214"/>
      <c r="E181" s="214"/>
      <c r="F181" s="214"/>
      <c r="G181" s="214"/>
      <c r="H181" s="215"/>
      <c r="I181" s="172"/>
      <c r="J181" s="172"/>
      <c r="L181" s="169" t="str">
        <f t="shared" si="25"/>
        <v>FwdSw</v>
      </c>
      <c r="M181" s="143" t="e">
        <v>#N/A</v>
      </c>
      <c r="N181" s="218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6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2" t="e">
        <v>#N/A</v>
      </c>
    </row>
    <row r="182" spans="1:29" x14ac:dyDescent="0.2">
      <c r="A182" s="166" t="s">
        <v>152</v>
      </c>
      <c r="B182" s="209" t="s">
        <v>29</v>
      </c>
      <c r="C182" s="139" t="s">
        <v>57</v>
      </c>
      <c r="D182" s="139"/>
      <c r="E182" s="139"/>
      <c r="F182" s="139"/>
      <c r="G182" s="58"/>
      <c r="H182" s="210"/>
      <c r="I182" s="166"/>
      <c r="J182" s="166"/>
      <c r="L182" s="169" t="str">
        <f t="shared" si="25"/>
        <v>FwdSw</v>
      </c>
      <c r="M182" s="143" t="e">
        <v>#N/A</v>
      </c>
      <c r="N182" s="218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6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2" t="e">
        <v>#N/A</v>
      </c>
    </row>
    <row r="183" spans="1:29" x14ac:dyDescent="0.2">
      <c r="A183" s="169" t="s">
        <v>152</v>
      </c>
      <c r="B183" s="211" t="s">
        <v>52</v>
      </c>
      <c r="C183" s="143" t="s">
        <v>57</v>
      </c>
      <c r="D183" s="143"/>
      <c r="E183" s="143"/>
      <c r="F183" s="143"/>
      <c r="G183" s="143"/>
      <c r="H183" s="212"/>
      <c r="I183" s="169"/>
      <c r="J183" s="169"/>
      <c r="L183" s="169" t="str">
        <f t="shared" si="25"/>
        <v>FwdSw</v>
      </c>
      <c r="M183" s="143" t="e">
        <v>#N/A</v>
      </c>
      <c r="N183" s="218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6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2" t="e">
        <v>#N/A</v>
      </c>
    </row>
    <row r="184" spans="1:29" x14ac:dyDescent="0.2">
      <c r="A184" s="169" t="s">
        <v>152</v>
      </c>
      <c r="B184" s="211" t="s">
        <v>53</v>
      </c>
      <c r="C184" s="143" t="s">
        <v>57</v>
      </c>
      <c r="D184" s="143"/>
      <c r="E184" s="143"/>
      <c r="F184" s="143"/>
      <c r="G184" s="143"/>
      <c r="H184" s="212"/>
      <c r="I184" s="169"/>
      <c r="J184" s="169"/>
      <c r="L184" s="169" t="str">
        <f t="shared" si="25"/>
        <v>FwdSw</v>
      </c>
      <c r="M184" s="143" t="e">
        <v>#N/A</v>
      </c>
      <c r="N184" s="218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6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2" t="e">
        <v>#N/A</v>
      </c>
    </row>
    <row r="185" spans="1:29" x14ac:dyDescent="0.2">
      <c r="A185" s="169" t="s">
        <v>152</v>
      </c>
      <c r="B185" s="211" t="s">
        <v>54</v>
      </c>
      <c r="C185" s="143" t="s">
        <v>57</v>
      </c>
      <c r="D185" s="143"/>
      <c r="E185" s="143"/>
      <c r="F185" s="143"/>
      <c r="G185" s="143"/>
      <c r="H185" s="212"/>
      <c r="I185" s="169"/>
      <c r="J185" s="169"/>
      <c r="L185" s="169" t="str">
        <f t="shared" si="25"/>
        <v>FwdSw</v>
      </c>
      <c r="M185" s="143" t="e">
        <v>#N/A</v>
      </c>
      <c r="N185" s="218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6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2" t="e">
        <v>#N/A</v>
      </c>
    </row>
    <row r="186" spans="1:29" x14ac:dyDescent="0.2">
      <c r="A186" s="169" t="s">
        <v>152</v>
      </c>
      <c r="B186" s="211" t="s">
        <v>55</v>
      </c>
      <c r="C186" s="143" t="s">
        <v>57</v>
      </c>
      <c r="D186" s="143"/>
      <c r="E186" s="143"/>
      <c r="F186" s="143"/>
      <c r="G186" s="143"/>
      <c r="H186" s="212"/>
      <c r="I186" s="169"/>
      <c r="J186" s="169"/>
      <c r="L186" s="169" t="str">
        <f t="shared" si="25"/>
        <v>FwdSw</v>
      </c>
      <c r="M186" s="143" t="e">
        <v>#N/A</v>
      </c>
      <c r="N186" s="218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6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2" t="e">
        <v>#N/A</v>
      </c>
    </row>
    <row r="187" spans="1:29" x14ac:dyDescent="0.2">
      <c r="A187" s="169" t="s">
        <v>152</v>
      </c>
      <c r="B187" s="211" t="s">
        <v>56</v>
      </c>
      <c r="C187" s="143" t="s">
        <v>57</v>
      </c>
      <c r="D187" s="143"/>
      <c r="E187" s="143"/>
      <c r="F187" s="143"/>
      <c r="G187" s="143"/>
      <c r="H187" s="212"/>
      <c r="I187" s="169"/>
      <c r="J187" s="169"/>
      <c r="L187" s="169" t="str">
        <f t="shared" si="25"/>
        <v>FwdSw</v>
      </c>
      <c r="M187" s="143" t="e">
        <v>#N/A</v>
      </c>
      <c r="N187" s="218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6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2" t="e">
        <v>#N/A</v>
      </c>
    </row>
    <row r="188" spans="1:29" x14ac:dyDescent="0.2">
      <c r="A188" s="169" t="s">
        <v>152</v>
      </c>
      <c r="B188" s="211" t="s">
        <v>57</v>
      </c>
      <c r="C188" s="143" t="s">
        <v>57</v>
      </c>
      <c r="D188" s="143"/>
      <c r="E188" s="143"/>
      <c r="F188" s="143"/>
      <c r="G188" s="143"/>
      <c r="H188" s="212"/>
      <c r="I188" s="169"/>
      <c r="J188" s="169"/>
      <c r="L188" s="169" t="str">
        <f t="shared" si="25"/>
        <v>FwdSw</v>
      </c>
      <c r="M188" s="143" t="e">
        <v>#N/A</v>
      </c>
      <c r="N188" s="218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6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2" t="e">
        <v>#N/A</v>
      </c>
    </row>
    <row r="189" spans="1:29" x14ac:dyDescent="0.2">
      <c r="A189" s="169" t="s">
        <v>152</v>
      </c>
      <c r="B189" s="211" t="s">
        <v>58</v>
      </c>
      <c r="C189" s="143" t="s">
        <v>57</v>
      </c>
      <c r="D189" s="143"/>
      <c r="E189" s="143"/>
      <c r="F189" s="143"/>
      <c r="G189" s="143"/>
      <c r="H189" s="212"/>
      <c r="I189" s="169"/>
      <c r="J189" s="169"/>
      <c r="L189" s="169" t="str">
        <f t="shared" si="25"/>
        <v>FwdSw</v>
      </c>
      <c r="M189" s="143" t="e">
        <v>#N/A</v>
      </c>
      <c r="N189" s="218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6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2" t="e">
        <v>#N/A</v>
      </c>
    </row>
    <row r="190" spans="1:29" x14ac:dyDescent="0.2">
      <c r="A190" s="169" t="s">
        <v>152</v>
      </c>
      <c r="B190" s="211" t="s">
        <v>59</v>
      </c>
      <c r="C190" s="143" t="s">
        <v>57</v>
      </c>
      <c r="D190" s="143"/>
      <c r="E190" s="143"/>
      <c r="F190" s="143"/>
      <c r="G190" s="143"/>
      <c r="H190" s="212"/>
      <c r="I190" s="169"/>
      <c r="J190" s="169"/>
      <c r="L190" s="169" t="str">
        <f t="shared" si="25"/>
        <v>FwdSw</v>
      </c>
      <c r="M190" s="143" t="e">
        <v>#N/A</v>
      </c>
      <c r="N190" s="218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6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2" t="e">
        <v>#N/A</v>
      </c>
    </row>
    <row r="191" spans="1:29" x14ac:dyDescent="0.2">
      <c r="A191" s="169" t="s">
        <v>152</v>
      </c>
      <c r="B191" s="211" t="s">
        <v>60</v>
      </c>
      <c r="C191" s="143" t="s">
        <v>57</v>
      </c>
      <c r="D191" s="143"/>
      <c r="E191" s="143"/>
      <c r="F191" s="143"/>
      <c r="G191" s="143"/>
      <c r="H191" s="212"/>
      <c r="I191" s="169"/>
      <c r="J191" s="169"/>
      <c r="L191" s="169" t="str">
        <f t="shared" si="25"/>
        <v>FwdSw</v>
      </c>
      <c r="M191" s="143" t="e">
        <v>#N/A</v>
      </c>
      <c r="N191" s="218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6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2" t="e">
        <v>#N/A</v>
      </c>
    </row>
    <row r="192" spans="1:29" x14ac:dyDescent="0.2">
      <c r="A192" s="169" t="s">
        <v>152</v>
      </c>
      <c r="B192" s="211" t="s">
        <v>102</v>
      </c>
      <c r="C192" s="143" t="s">
        <v>57</v>
      </c>
      <c r="D192" s="143"/>
      <c r="E192" s="143"/>
      <c r="F192" s="143"/>
      <c r="G192" s="143"/>
      <c r="H192" s="212"/>
      <c r="I192" s="169"/>
      <c r="J192" s="169"/>
      <c r="L192" s="169" t="str">
        <f t="shared" si="25"/>
        <v>FwdSw</v>
      </c>
      <c r="M192" s="143" t="e">
        <v>#N/A</v>
      </c>
      <c r="N192" s="218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6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2" t="e">
        <v>#N/A</v>
      </c>
    </row>
    <row r="193" spans="1:29" x14ac:dyDescent="0.2">
      <c r="A193" s="169" t="s">
        <v>152</v>
      </c>
      <c r="B193" s="211" t="s">
        <v>61</v>
      </c>
      <c r="C193" s="143" t="s">
        <v>57</v>
      </c>
      <c r="D193" s="143"/>
      <c r="E193" s="143"/>
      <c r="F193" s="143"/>
      <c r="G193" s="143"/>
      <c r="H193" s="212"/>
      <c r="I193" s="169"/>
      <c r="J193" s="169"/>
      <c r="L193" s="169" t="str">
        <f t="shared" si="25"/>
        <v>FwdSw</v>
      </c>
      <c r="M193" s="143" t="e">
        <v>#N/A</v>
      </c>
      <c r="N193" s="218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6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2" t="e">
        <v>#N/A</v>
      </c>
    </row>
    <row r="194" spans="1:29" x14ac:dyDescent="0.2">
      <c r="A194" s="169" t="s">
        <v>152</v>
      </c>
      <c r="B194" s="211" t="s">
        <v>103</v>
      </c>
      <c r="C194" s="143" t="s">
        <v>57</v>
      </c>
      <c r="D194" s="143"/>
      <c r="E194" s="143"/>
      <c r="F194" s="143"/>
      <c r="G194" s="143"/>
      <c r="H194" s="212"/>
      <c r="I194" s="169"/>
      <c r="J194" s="169"/>
      <c r="L194" s="169" t="str">
        <f t="shared" ref="L194:L257" si="27">A203</f>
        <v>FwdSw</v>
      </c>
      <c r="M194" s="143" t="e">
        <v>#N/A</v>
      </c>
      <c r="N194" s="218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6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2" t="e">
        <v>#N/A</v>
      </c>
    </row>
    <row r="195" spans="1:29" x14ac:dyDescent="0.2">
      <c r="A195" s="169" t="s">
        <v>152</v>
      </c>
      <c r="B195" s="211" t="s">
        <v>104</v>
      </c>
      <c r="C195" s="143" t="s">
        <v>57</v>
      </c>
      <c r="D195" s="143"/>
      <c r="E195" s="143"/>
      <c r="F195" s="143"/>
      <c r="G195" s="143"/>
      <c r="H195" s="212"/>
      <c r="I195" s="169"/>
      <c r="J195" s="169"/>
      <c r="L195" s="169" t="str">
        <f t="shared" si="27"/>
        <v>FwdSw</v>
      </c>
      <c r="M195" s="143" t="e">
        <v>#N/A</v>
      </c>
      <c r="N195" s="218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ref="V195:V258" si="28">IFERROR(INDEX($L$3:$L$86,MATCH(X195,$N$3:$N$86,0),1),"")</f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2" t="e">
        <v>#N/A</v>
      </c>
    </row>
    <row r="196" spans="1:29" x14ac:dyDescent="0.2">
      <c r="A196" s="169" t="s">
        <v>152</v>
      </c>
      <c r="B196" s="211" t="s">
        <v>62</v>
      </c>
      <c r="C196" s="143" t="s">
        <v>57</v>
      </c>
      <c r="D196" s="143"/>
      <c r="E196" s="143"/>
      <c r="F196" s="143"/>
      <c r="G196" s="143"/>
      <c r="H196" s="212"/>
      <c r="I196" s="169"/>
      <c r="J196" s="169"/>
      <c r="L196" s="169" t="str">
        <f t="shared" si="27"/>
        <v>FwdSw</v>
      </c>
      <c r="M196" s="143" t="e">
        <v>#N/A</v>
      </c>
      <c r="N196" s="218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8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2" t="e">
        <v>#N/A</v>
      </c>
    </row>
    <row r="197" spans="1:29" x14ac:dyDescent="0.2">
      <c r="A197" s="169" t="s">
        <v>152</v>
      </c>
      <c r="B197" s="211" t="s">
        <v>63</v>
      </c>
      <c r="C197" s="143" t="s">
        <v>57</v>
      </c>
      <c r="D197" s="143"/>
      <c r="E197" s="143"/>
      <c r="F197" s="143"/>
      <c r="G197" s="143"/>
      <c r="H197" s="212"/>
      <c r="I197" s="169"/>
      <c r="J197" s="169"/>
      <c r="L197" s="169" t="str">
        <f t="shared" si="27"/>
        <v>FwdSw</v>
      </c>
      <c r="M197" s="143" t="e">
        <v>#N/A</v>
      </c>
      <c r="N197" s="218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8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2" t="e">
        <v>#N/A</v>
      </c>
    </row>
    <row r="198" spans="1:29" x14ac:dyDescent="0.2">
      <c r="A198" s="169" t="s">
        <v>152</v>
      </c>
      <c r="B198" s="211" t="s">
        <v>64</v>
      </c>
      <c r="C198" s="143" t="s">
        <v>57</v>
      </c>
      <c r="D198" s="143"/>
      <c r="E198" s="143"/>
      <c r="F198" s="143"/>
      <c r="G198" s="143"/>
      <c r="H198" s="212"/>
      <c r="I198" s="169"/>
      <c r="J198" s="169"/>
      <c r="L198" s="169" t="str">
        <f t="shared" si="27"/>
        <v>FwdSw</v>
      </c>
      <c r="M198" s="143" t="e">
        <v>#N/A</v>
      </c>
      <c r="N198" s="218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8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2" t="e">
        <v>#N/A</v>
      </c>
    </row>
    <row r="199" spans="1:29" x14ac:dyDescent="0.2">
      <c r="A199" s="172" t="s">
        <v>152</v>
      </c>
      <c r="B199" s="213" t="s">
        <v>66</v>
      </c>
      <c r="C199" s="214" t="s">
        <v>57</v>
      </c>
      <c r="D199" s="214"/>
      <c r="E199" s="214"/>
      <c r="F199" s="214"/>
      <c r="G199" s="214"/>
      <c r="H199" s="215"/>
      <c r="I199" s="172"/>
      <c r="J199" s="172"/>
      <c r="L199" s="169" t="str">
        <f t="shared" si="27"/>
        <v>FwdSw</v>
      </c>
      <c r="M199" s="143" t="e">
        <v>#N/A</v>
      </c>
      <c r="N199" s="218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8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2" t="e">
        <v>#N/A</v>
      </c>
    </row>
    <row r="200" spans="1:29" x14ac:dyDescent="0.2">
      <c r="A200" s="166" t="s">
        <v>152</v>
      </c>
      <c r="B200" s="209" t="s">
        <v>29</v>
      </c>
      <c r="C200" s="139" t="s">
        <v>58</v>
      </c>
      <c r="D200" s="139"/>
      <c r="E200" s="139"/>
      <c r="F200" s="139"/>
      <c r="G200" s="58"/>
      <c r="H200" s="210"/>
      <c r="I200" s="166"/>
      <c r="J200" s="166"/>
      <c r="L200" s="169" t="str">
        <f t="shared" si="27"/>
        <v>FwdSw</v>
      </c>
      <c r="M200" s="143" t="e">
        <v>#N/A</v>
      </c>
      <c r="N200" s="218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8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2" t="e">
        <v>#N/A</v>
      </c>
    </row>
    <row r="201" spans="1:29" x14ac:dyDescent="0.2">
      <c r="A201" s="169" t="s">
        <v>152</v>
      </c>
      <c r="B201" s="211" t="s">
        <v>52</v>
      </c>
      <c r="C201" s="143" t="s">
        <v>58</v>
      </c>
      <c r="D201" s="143"/>
      <c r="E201" s="143"/>
      <c r="F201" s="143"/>
      <c r="G201" s="143"/>
      <c r="H201" s="212"/>
      <c r="I201" s="169"/>
      <c r="J201" s="169"/>
      <c r="L201" s="169" t="str">
        <f t="shared" si="27"/>
        <v>FwdSw</v>
      </c>
      <c r="M201" s="143" t="e">
        <v>#N/A</v>
      </c>
      <c r="N201" s="218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8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2" t="e">
        <v>#N/A</v>
      </c>
    </row>
    <row r="202" spans="1:29" x14ac:dyDescent="0.2">
      <c r="A202" s="169" t="s">
        <v>152</v>
      </c>
      <c r="B202" s="211" t="s">
        <v>53</v>
      </c>
      <c r="C202" s="143" t="s">
        <v>58</v>
      </c>
      <c r="D202" s="143"/>
      <c r="E202" s="143"/>
      <c r="F202" s="143"/>
      <c r="G202" s="143"/>
      <c r="H202" s="212"/>
      <c r="I202" s="169"/>
      <c r="J202" s="169"/>
      <c r="L202" s="169" t="str">
        <f t="shared" si="27"/>
        <v>FwdSw</v>
      </c>
      <c r="M202" s="143" t="e">
        <v>#N/A</v>
      </c>
      <c r="N202" s="218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8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2" t="e">
        <v>#N/A</v>
      </c>
    </row>
    <row r="203" spans="1:29" x14ac:dyDescent="0.2">
      <c r="A203" s="169" t="s">
        <v>152</v>
      </c>
      <c r="B203" s="211" t="s">
        <v>54</v>
      </c>
      <c r="C203" s="143" t="s">
        <v>58</v>
      </c>
      <c r="D203" s="143"/>
      <c r="E203" s="143"/>
      <c r="F203" s="143"/>
      <c r="G203" s="143"/>
      <c r="H203" s="212"/>
      <c r="I203" s="169"/>
      <c r="J203" s="169"/>
      <c r="L203" s="169" t="str">
        <f t="shared" si="27"/>
        <v>FwdSw</v>
      </c>
      <c r="M203" s="143" t="e">
        <v>#N/A</v>
      </c>
      <c r="N203" s="218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8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2" t="e">
        <v>#N/A</v>
      </c>
    </row>
    <row r="204" spans="1:29" x14ac:dyDescent="0.2">
      <c r="A204" s="169" t="s">
        <v>152</v>
      </c>
      <c r="B204" s="211" t="s">
        <v>55</v>
      </c>
      <c r="C204" s="143" t="s">
        <v>58</v>
      </c>
      <c r="D204" s="143"/>
      <c r="E204" s="143"/>
      <c r="F204" s="143"/>
      <c r="G204" s="143"/>
      <c r="H204" s="212"/>
      <c r="I204" s="169"/>
      <c r="J204" s="169"/>
      <c r="L204" s="169" t="str">
        <f t="shared" si="27"/>
        <v>FwdSw</v>
      </c>
      <c r="M204" s="143" t="e">
        <v>#N/A</v>
      </c>
      <c r="N204" s="218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8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2" t="e">
        <v>#N/A</v>
      </c>
    </row>
    <row r="205" spans="1:29" x14ac:dyDescent="0.2">
      <c r="A205" s="169" t="s">
        <v>152</v>
      </c>
      <c r="B205" s="211" t="s">
        <v>56</v>
      </c>
      <c r="C205" s="143" t="s">
        <v>58</v>
      </c>
      <c r="D205" s="143"/>
      <c r="E205" s="143"/>
      <c r="F205" s="143"/>
      <c r="G205" s="143"/>
      <c r="H205" s="212"/>
      <c r="I205" s="169"/>
      <c r="J205" s="169"/>
      <c r="L205" s="169" t="str">
        <f t="shared" si="27"/>
        <v>FwdSw</v>
      </c>
      <c r="M205" s="143" t="e">
        <v>#N/A</v>
      </c>
      <c r="N205" s="218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8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2" t="e">
        <v>#N/A</v>
      </c>
    </row>
    <row r="206" spans="1:29" x14ac:dyDescent="0.2">
      <c r="A206" s="169" t="s">
        <v>152</v>
      </c>
      <c r="B206" s="211" t="s">
        <v>57</v>
      </c>
      <c r="C206" s="143" t="s">
        <v>58</v>
      </c>
      <c r="D206" s="143"/>
      <c r="E206" s="143"/>
      <c r="F206" s="143"/>
      <c r="G206" s="143"/>
      <c r="H206" s="212"/>
      <c r="I206" s="169"/>
      <c r="J206" s="169"/>
      <c r="L206" s="169" t="str">
        <f t="shared" si="27"/>
        <v>FwdSw</v>
      </c>
      <c r="M206" s="143" t="e">
        <v>#N/A</v>
      </c>
      <c r="N206" s="218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8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2" t="e">
        <v>#N/A</v>
      </c>
    </row>
    <row r="207" spans="1:29" x14ac:dyDescent="0.2">
      <c r="A207" s="169" t="s">
        <v>152</v>
      </c>
      <c r="B207" s="211" t="s">
        <v>58</v>
      </c>
      <c r="C207" s="143" t="s">
        <v>58</v>
      </c>
      <c r="D207" s="143"/>
      <c r="E207" s="143"/>
      <c r="F207" s="143"/>
      <c r="G207" s="143"/>
      <c r="H207" s="212"/>
      <c r="I207" s="169"/>
      <c r="J207" s="169"/>
      <c r="L207" s="169" t="str">
        <f t="shared" si="27"/>
        <v>FwdSw</v>
      </c>
      <c r="M207" s="143" t="e">
        <v>#N/A</v>
      </c>
      <c r="N207" s="218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8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2" t="e">
        <v>#N/A</v>
      </c>
    </row>
    <row r="208" spans="1:29" x14ac:dyDescent="0.2">
      <c r="A208" s="169" t="s">
        <v>152</v>
      </c>
      <c r="B208" s="211" t="s">
        <v>59</v>
      </c>
      <c r="C208" s="143" t="s">
        <v>58</v>
      </c>
      <c r="D208" s="143"/>
      <c r="E208" s="143"/>
      <c r="F208" s="143"/>
      <c r="G208" s="143"/>
      <c r="H208" s="212"/>
      <c r="I208" s="169"/>
      <c r="J208" s="169"/>
      <c r="L208" s="169" t="str">
        <f t="shared" si="27"/>
        <v>FwdSw</v>
      </c>
      <c r="M208" s="143" t="e">
        <v>#N/A</v>
      </c>
      <c r="N208" s="218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8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2" t="e">
        <v>#N/A</v>
      </c>
    </row>
    <row r="209" spans="1:29" x14ac:dyDescent="0.2">
      <c r="A209" s="169" t="s">
        <v>152</v>
      </c>
      <c r="B209" s="211" t="s">
        <v>60</v>
      </c>
      <c r="C209" s="143" t="s">
        <v>58</v>
      </c>
      <c r="D209" s="143"/>
      <c r="E209" s="143"/>
      <c r="F209" s="143"/>
      <c r="G209" s="143"/>
      <c r="H209" s="212"/>
      <c r="I209" s="169"/>
      <c r="J209" s="169"/>
      <c r="L209" s="169" t="str">
        <f t="shared" si="27"/>
        <v>FwdSw</v>
      </c>
      <c r="M209" s="143" t="e">
        <v>#N/A</v>
      </c>
      <c r="N209" s="218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8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2" t="e">
        <v>#N/A</v>
      </c>
    </row>
    <row r="210" spans="1:29" x14ac:dyDescent="0.2">
      <c r="A210" s="169" t="s">
        <v>152</v>
      </c>
      <c r="B210" s="211" t="s">
        <v>102</v>
      </c>
      <c r="C210" s="143" t="s">
        <v>58</v>
      </c>
      <c r="D210" s="143"/>
      <c r="E210" s="143"/>
      <c r="F210" s="143"/>
      <c r="G210" s="143"/>
      <c r="H210" s="212"/>
      <c r="I210" s="169"/>
      <c r="J210" s="169"/>
      <c r="L210" s="169" t="str">
        <f t="shared" si="27"/>
        <v>FwdSw</v>
      </c>
      <c r="M210" s="143" t="e">
        <v>#N/A</v>
      </c>
      <c r="N210" s="218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8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2" t="e">
        <v>#N/A</v>
      </c>
    </row>
    <row r="211" spans="1:29" x14ac:dyDescent="0.2">
      <c r="A211" s="169" t="s">
        <v>152</v>
      </c>
      <c r="B211" s="211" t="s">
        <v>61</v>
      </c>
      <c r="C211" s="143" t="s">
        <v>58</v>
      </c>
      <c r="D211" s="143"/>
      <c r="E211" s="143"/>
      <c r="F211" s="143"/>
      <c r="G211" s="143"/>
      <c r="H211" s="212"/>
      <c r="I211" s="169"/>
      <c r="J211" s="169"/>
      <c r="L211" s="169" t="str">
        <f t="shared" si="27"/>
        <v>FwdSw</v>
      </c>
      <c r="M211" s="143" t="e">
        <v>#N/A</v>
      </c>
      <c r="N211" s="218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8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2" t="e">
        <v>#N/A</v>
      </c>
    </row>
    <row r="212" spans="1:29" x14ac:dyDescent="0.2">
      <c r="A212" s="169" t="s">
        <v>152</v>
      </c>
      <c r="B212" s="211" t="s">
        <v>103</v>
      </c>
      <c r="C212" s="143" t="s">
        <v>58</v>
      </c>
      <c r="D212" s="143"/>
      <c r="E212" s="143"/>
      <c r="F212" s="143"/>
      <c r="G212" s="143"/>
      <c r="H212" s="212"/>
      <c r="I212" s="169"/>
      <c r="J212" s="169"/>
      <c r="L212" s="169" t="str">
        <f t="shared" si="27"/>
        <v>FwdSw</v>
      </c>
      <c r="M212" s="143" t="e">
        <v>#N/A</v>
      </c>
      <c r="N212" s="218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8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2" t="e">
        <v>#N/A</v>
      </c>
    </row>
    <row r="213" spans="1:29" x14ac:dyDescent="0.2">
      <c r="A213" s="169" t="s">
        <v>152</v>
      </c>
      <c r="B213" s="211" t="s">
        <v>104</v>
      </c>
      <c r="C213" s="143" t="s">
        <v>58</v>
      </c>
      <c r="D213" s="143"/>
      <c r="E213" s="143"/>
      <c r="F213" s="143"/>
      <c r="G213" s="143"/>
      <c r="H213" s="212"/>
      <c r="I213" s="169"/>
      <c r="J213" s="169"/>
      <c r="L213" s="169" t="str">
        <f t="shared" si="27"/>
        <v>FwdSw</v>
      </c>
      <c r="M213" s="143" t="e">
        <v>#N/A</v>
      </c>
      <c r="N213" s="218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8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2" t="e">
        <v>#N/A</v>
      </c>
    </row>
    <row r="214" spans="1:29" x14ac:dyDescent="0.2">
      <c r="A214" s="169" t="s">
        <v>152</v>
      </c>
      <c r="B214" s="211" t="s">
        <v>62</v>
      </c>
      <c r="C214" s="143" t="s">
        <v>58</v>
      </c>
      <c r="D214" s="143"/>
      <c r="E214" s="143"/>
      <c r="F214" s="143"/>
      <c r="G214" s="143"/>
      <c r="H214" s="212"/>
      <c r="I214" s="169"/>
      <c r="J214" s="169"/>
      <c r="L214" s="169" t="str">
        <f t="shared" si="27"/>
        <v>FwdSw</v>
      </c>
      <c r="M214" s="143" t="e">
        <v>#N/A</v>
      </c>
      <c r="N214" s="218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8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2" t="e">
        <v>#N/A</v>
      </c>
    </row>
    <row r="215" spans="1:29" x14ac:dyDescent="0.2">
      <c r="A215" s="169" t="s">
        <v>152</v>
      </c>
      <c r="B215" s="211" t="s">
        <v>63</v>
      </c>
      <c r="C215" s="143" t="s">
        <v>58</v>
      </c>
      <c r="D215" s="143"/>
      <c r="E215" s="143"/>
      <c r="F215" s="143"/>
      <c r="G215" s="143"/>
      <c r="H215" s="212"/>
      <c r="I215" s="169"/>
      <c r="J215" s="169"/>
      <c r="L215" s="169" t="str">
        <f t="shared" si="27"/>
        <v>FwdSw</v>
      </c>
      <c r="M215" s="143" t="e">
        <v>#N/A</v>
      </c>
      <c r="N215" s="218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8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2" t="e">
        <v>#N/A</v>
      </c>
    </row>
    <row r="216" spans="1:29" x14ac:dyDescent="0.2">
      <c r="A216" s="169" t="s">
        <v>152</v>
      </c>
      <c r="B216" s="211" t="s">
        <v>64</v>
      </c>
      <c r="C216" s="143" t="s">
        <v>58</v>
      </c>
      <c r="D216" s="143"/>
      <c r="E216" s="143"/>
      <c r="F216" s="143"/>
      <c r="G216" s="143"/>
      <c r="H216" s="212"/>
      <c r="I216" s="169"/>
      <c r="J216" s="169"/>
      <c r="L216" s="169" t="str">
        <f t="shared" si="27"/>
        <v>FwdSw</v>
      </c>
      <c r="M216" s="143" t="e">
        <v>#N/A</v>
      </c>
      <c r="N216" s="218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8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2" t="e">
        <v>#N/A</v>
      </c>
    </row>
    <row r="217" spans="1:29" x14ac:dyDescent="0.2">
      <c r="A217" s="172" t="s">
        <v>152</v>
      </c>
      <c r="B217" s="213" t="s">
        <v>66</v>
      </c>
      <c r="C217" s="214" t="s">
        <v>58</v>
      </c>
      <c r="D217" s="214"/>
      <c r="E217" s="214"/>
      <c r="F217" s="214"/>
      <c r="G217" s="214"/>
      <c r="H217" s="215"/>
      <c r="I217" s="172"/>
      <c r="J217" s="172"/>
      <c r="L217" s="169" t="str">
        <f t="shared" si="27"/>
        <v>FwdSw</v>
      </c>
      <c r="M217" s="143" t="e">
        <v>#N/A</v>
      </c>
      <c r="N217" s="218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8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2" t="e">
        <v>#N/A</v>
      </c>
    </row>
    <row r="218" spans="1:29" x14ac:dyDescent="0.2">
      <c r="A218" s="166" t="s">
        <v>152</v>
      </c>
      <c r="B218" s="209" t="s">
        <v>29</v>
      </c>
      <c r="C218" s="139" t="s">
        <v>59</v>
      </c>
      <c r="D218" s="139"/>
      <c r="E218" s="139"/>
      <c r="F218" s="139"/>
      <c r="G218" s="58"/>
      <c r="H218" s="210"/>
      <c r="I218" s="166"/>
      <c r="J218" s="166"/>
      <c r="L218" s="169" t="str">
        <f t="shared" si="27"/>
        <v>FwdSw</v>
      </c>
      <c r="M218" s="143" t="e">
        <v>#N/A</v>
      </c>
      <c r="N218" s="218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8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2" t="e">
        <v>#N/A</v>
      </c>
    </row>
    <row r="219" spans="1:29" x14ac:dyDescent="0.2">
      <c r="A219" s="169" t="s">
        <v>152</v>
      </c>
      <c r="B219" s="211" t="s">
        <v>52</v>
      </c>
      <c r="C219" s="143" t="s">
        <v>59</v>
      </c>
      <c r="D219" s="143"/>
      <c r="E219" s="143"/>
      <c r="F219" s="143"/>
      <c r="G219" s="143"/>
      <c r="H219" s="212"/>
      <c r="I219" s="169"/>
      <c r="J219" s="169"/>
      <c r="L219" s="169" t="str">
        <f t="shared" si="27"/>
        <v>FwdSw</v>
      </c>
      <c r="M219" s="143" t="e">
        <v>#N/A</v>
      </c>
      <c r="N219" s="218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8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2" t="e">
        <v>#N/A</v>
      </c>
    </row>
    <row r="220" spans="1:29" x14ac:dyDescent="0.2">
      <c r="A220" s="169" t="s">
        <v>152</v>
      </c>
      <c r="B220" s="211" t="s">
        <v>53</v>
      </c>
      <c r="C220" s="143" t="s">
        <v>59</v>
      </c>
      <c r="D220" s="143"/>
      <c r="E220" s="143"/>
      <c r="F220" s="143"/>
      <c r="G220" s="143"/>
      <c r="H220" s="212"/>
      <c r="I220" s="169"/>
      <c r="J220" s="169"/>
      <c r="L220" s="169" t="str">
        <f t="shared" si="27"/>
        <v>FwdSw</v>
      </c>
      <c r="M220" s="143" t="e">
        <v>#N/A</v>
      </c>
      <c r="N220" s="218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8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2" t="e">
        <v>#N/A</v>
      </c>
    </row>
    <row r="221" spans="1:29" x14ac:dyDescent="0.2">
      <c r="A221" s="169" t="s">
        <v>152</v>
      </c>
      <c r="B221" s="211" t="s">
        <v>54</v>
      </c>
      <c r="C221" s="143" t="s">
        <v>59</v>
      </c>
      <c r="D221" s="143"/>
      <c r="E221" s="143"/>
      <c r="F221" s="143"/>
      <c r="G221" s="143"/>
      <c r="H221" s="212"/>
      <c r="I221" s="169"/>
      <c r="J221" s="169"/>
      <c r="L221" s="169" t="str">
        <f t="shared" si="27"/>
        <v>FwdSw</v>
      </c>
      <c r="M221" s="143" t="e">
        <v>#N/A</v>
      </c>
      <c r="N221" s="218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8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2" t="e">
        <v>#N/A</v>
      </c>
    </row>
    <row r="222" spans="1:29" x14ac:dyDescent="0.2">
      <c r="A222" s="169" t="s">
        <v>152</v>
      </c>
      <c r="B222" s="211" t="s">
        <v>55</v>
      </c>
      <c r="C222" s="143" t="s">
        <v>59</v>
      </c>
      <c r="D222" s="143"/>
      <c r="E222" s="143"/>
      <c r="F222" s="143"/>
      <c r="G222" s="143"/>
      <c r="H222" s="212"/>
      <c r="I222" s="169"/>
      <c r="J222" s="169"/>
      <c r="L222" s="169" t="str">
        <f t="shared" si="27"/>
        <v>FwdSw</v>
      </c>
      <c r="M222" s="143" t="e">
        <v>#N/A</v>
      </c>
      <c r="N222" s="218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8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2" t="e">
        <v>#N/A</v>
      </c>
    </row>
    <row r="223" spans="1:29" x14ac:dyDescent="0.2">
      <c r="A223" s="169" t="s">
        <v>152</v>
      </c>
      <c r="B223" s="211" t="s">
        <v>56</v>
      </c>
      <c r="C223" s="143" t="s">
        <v>59</v>
      </c>
      <c r="D223" s="143"/>
      <c r="E223" s="143"/>
      <c r="F223" s="143"/>
      <c r="G223" s="143"/>
      <c r="H223" s="212"/>
      <c r="I223" s="169"/>
      <c r="J223" s="169"/>
      <c r="L223" s="169" t="str">
        <f t="shared" si="27"/>
        <v>FwdSw</v>
      </c>
      <c r="M223" s="143" t="e">
        <v>#N/A</v>
      </c>
      <c r="N223" s="218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8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2" t="e">
        <v>#N/A</v>
      </c>
    </row>
    <row r="224" spans="1:29" x14ac:dyDescent="0.2">
      <c r="A224" s="169" t="s">
        <v>152</v>
      </c>
      <c r="B224" s="211" t="s">
        <v>57</v>
      </c>
      <c r="C224" s="143" t="s">
        <v>59</v>
      </c>
      <c r="D224" s="143"/>
      <c r="E224" s="143"/>
      <c r="F224" s="143"/>
      <c r="G224" s="143"/>
      <c r="H224" s="212"/>
      <c r="I224" s="169"/>
      <c r="J224" s="169"/>
      <c r="L224" s="169" t="str">
        <f t="shared" si="27"/>
        <v>FwdSw</v>
      </c>
      <c r="M224" s="143" t="e">
        <v>#N/A</v>
      </c>
      <c r="N224" s="218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8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2" t="e">
        <v>#N/A</v>
      </c>
    </row>
    <row r="225" spans="1:29" x14ac:dyDescent="0.2">
      <c r="A225" s="169" t="s">
        <v>152</v>
      </c>
      <c r="B225" s="211" t="s">
        <v>58</v>
      </c>
      <c r="C225" s="143" t="s">
        <v>59</v>
      </c>
      <c r="D225" s="143"/>
      <c r="E225" s="143"/>
      <c r="F225" s="143"/>
      <c r="G225" s="143"/>
      <c r="H225" s="212"/>
      <c r="I225" s="169"/>
      <c r="J225" s="169"/>
      <c r="L225" s="169" t="str">
        <f t="shared" si="27"/>
        <v>FwdSw</v>
      </c>
      <c r="M225" s="143" t="e">
        <v>#N/A</v>
      </c>
      <c r="N225" s="218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8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2" t="e">
        <v>#N/A</v>
      </c>
    </row>
    <row r="226" spans="1:29" x14ac:dyDescent="0.2">
      <c r="A226" s="169" t="s">
        <v>152</v>
      </c>
      <c r="B226" s="211" t="s">
        <v>59</v>
      </c>
      <c r="C226" s="143" t="s">
        <v>59</v>
      </c>
      <c r="D226" s="143"/>
      <c r="E226" s="143"/>
      <c r="F226" s="143"/>
      <c r="G226" s="143"/>
      <c r="H226" s="212"/>
      <c r="I226" s="169"/>
      <c r="J226" s="169"/>
      <c r="L226" s="169" t="str">
        <f t="shared" si="27"/>
        <v>FwdSw</v>
      </c>
      <c r="M226" s="143" t="e">
        <v>#N/A</v>
      </c>
      <c r="N226" s="218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8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2" t="e">
        <v>#N/A</v>
      </c>
    </row>
    <row r="227" spans="1:29" x14ac:dyDescent="0.2">
      <c r="A227" s="169" t="s">
        <v>152</v>
      </c>
      <c r="B227" s="211" t="s">
        <v>60</v>
      </c>
      <c r="C227" s="143" t="s">
        <v>59</v>
      </c>
      <c r="D227" s="143"/>
      <c r="E227" s="143"/>
      <c r="F227" s="143"/>
      <c r="G227" s="143"/>
      <c r="H227" s="212"/>
      <c r="I227" s="169"/>
      <c r="J227" s="169"/>
      <c r="L227" s="169" t="str">
        <f t="shared" si="27"/>
        <v>FwdSw</v>
      </c>
      <c r="M227" s="143" t="e">
        <v>#N/A</v>
      </c>
      <c r="N227" s="218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8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2" t="e">
        <v>#N/A</v>
      </c>
    </row>
    <row r="228" spans="1:29" x14ac:dyDescent="0.2">
      <c r="A228" s="169" t="s">
        <v>152</v>
      </c>
      <c r="B228" s="211" t="s">
        <v>102</v>
      </c>
      <c r="C228" s="143" t="s">
        <v>59</v>
      </c>
      <c r="D228" s="143"/>
      <c r="E228" s="143"/>
      <c r="F228" s="143"/>
      <c r="G228" s="143"/>
      <c r="H228" s="212"/>
      <c r="I228" s="169"/>
      <c r="J228" s="169"/>
      <c r="L228" s="169" t="str">
        <f t="shared" si="27"/>
        <v>FwdSw</v>
      </c>
      <c r="M228" s="143" t="e">
        <v>#N/A</v>
      </c>
      <c r="N228" s="218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8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2" t="e">
        <v>#N/A</v>
      </c>
    </row>
    <row r="229" spans="1:29" x14ac:dyDescent="0.2">
      <c r="A229" s="169" t="s">
        <v>152</v>
      </c>
      <c r="B229" s="211" t="s">
        <v>61</v>
      </c>
      <c r="C229" s="143" t="s">
        <v>59</v>
      </c>
      <c r="D229" s="143"/>
      <c r="E229" s="143"/>
      <c r="F229" s="143"/>
      <c r="G229" s="143"/>
      <c r="H229" s="212"/>
      <c r="I229" s="169"/>
      <c r="J229" s="169"/>
      <c r="L229" s="169" t="str">
        <f t="shared" si="27"/>
        <v>FwdSw</v>
      </c>
      <c r="M229" s="143" t="e">
        <v>#N/A</v>
      </c>
      <c r="N229" s="218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8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2" t="e">
        <v>#N/A</v>
      </c>
    </row>
    <row r="230" spans="1:29" x14ac:dyDescent="0.2">
      <c r="A230" s="169" t="s">
        <v>152</v>
      </c>
      <c r="B230" s="211" t="s">
        <v>103</v>
      </c>
      <c r="C230" s="143" t="s">
        <v>59</v>
      </c>
      <c r="D230" s="143"/>
      <c r="E230" s="143"/>
      <c r="F230" s="143"/>
      <c r="G230" s="143"/>
      <c r="H230" s="212"/>
      <c r="I230" s="169"/>
      <c r="J230" s="169"/>
      <c r="L230" s="169" t="str">
        <f t="shared" si="27"/>
        <v>FwdSw</v>
      </c>
      <c r="M230" s="143" t="e">
        <v>#N/A</v>
      </c>
      <c r="N230" s="218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8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2" t="e">
        <v>#N/A</v>
      </c>
    </row>
    <row r="231" spans="1:29" x14ac:dyDescent="0.2">
      <c r="A231" s="169" t="s">
        <v>152</v>
      </c>
      <c r="B231" s="211" t="s">
        <v>104</v>
      </c>
      <c r="C231" s="143" t="s">
        <v>59</v>
      </c>
      <c r="D231" s="143"/>
      <c r="E231" s="143"/>
      <c r="F231" s="143"/>
      <c r="G231" s="143"/>
      <c r="H231" s="212"/>
      <c r="I231" s="169"/>
      <c r="J231" s="169"/>
      <c r="L231" s="169" t="str">
        <f t="shared" si="27"/>
        <v>FwdSw</v>
      </c>
      <c r="M231" s="143" t="e">
        <v>#N/A</v>
      </c>
      <c r="N231" s="218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8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2" t="e">
        <v>#N/A</v>
      </c>
    </row>
    <row r="232" spans="1:29" x14ac:dyDescent="0.2">
      <c r="A232" s="169" t="s">
        <v>152</v>
      </c>
      <c r="B232" s="211" t="s">
        <v>62</v>
      </c>
      <c r="C232" s="143" t="s">
        <v>59</v>
      </c>
      <c r="D232" s="143"/>
      <c r="E232" s="143"/>
      <c r="F232" s="143"/>
      <c r="G232" s="143"/>
      <c r="H232" s="212"/>
      <c r="I232" s="169"/>
      <c r="J232" s="169"/>
      <c r="L232" s="169" t="str">
        <f t="shared" si="27"/>
        <v>FwdSw</v>
      </c>
      <c r="M232" s="143" t="e">
        <v>#N/A</v>
      </c>
      <c r="N232" s="218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8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2" t="e">
        <v>#N/A</v>
      </c>
    </row>
    <row r="233" spans="1:29" x14ac:dyDescent="0.2">
      <c r="A233" s="169" t="s">
        <v>152</v>
      </c>
      <c r="B233" s="211" t="s">
        <v>63</v>
      </c>
      <c r="C233" s="143" t="s">
        <v>59</v>
      </c>
      <c r="D233" s="143"/>
      <c r="E233" s="143"/>
      <c r="F233" s="143"/>
      <c r="G233" s="143"/>
      <c r="H233" s="212"/>
      <c r="I233" s="169"/>
      <c r="J233" s="169"/>
      <c r="L233" s="169" t="str">
        <f t="shared" si="27"/>
        <v>FwdSw</v>
      </c>
      <c r="M233" s="143" t="e">
        <v>#N/A</v>
      </c>
      <c r="N233" s="218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8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2" t="e">
        <v>#N/A</v>
      </c>
    </row>
    <row r="234" spans="1:29" x14ac:dyDescent="0.2">
      <c r="A234" s="169" t="s">
        <v>152</v>
      </c>
      <c r="B234" s="211" t="s">
        <v>64</v>
      </c>
      <c r="C234" s="143" t="s">
        <v>59</v>
      </c>
      <c r="D234" s="143"/>
      <c r="E234" s="143"/>
      <c r="F234" s="143"/>
      <c r="G234" s="143"/>
      <c r="H234" s="212"/>
      <c r="I234" s="169"/>
      <c r="J234" s="169"/>
      <c r="L234" s="169" t="str">
        <f t="shared" si="27"/>
        <v>FwdSw</v>
      </c>
      <c r="M234" s="143" t="e">
        <v>#N/A</v>
      </c>
      <c r="N234" s="218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8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2" t="e">
        <v>#N/A</v>
      </c>
    </row>
    <row r="235" spans="1:29" x14ac:dyDescent="0.2">
      <c r="A235" s="172" t="s">
        <v>152</v>
      </c>
      <c r="B235" s="213" t="s">
        <v>66</v>
      </c>
      <c r="C235" s="214" t="s">
        <v>59</v>
      </c>
      <c r="D235" s="214"/>
      <c r="E235" s="214"/>
      <c r="F235" s="214"/>
      <c r="G235" s="214"/>
      <c r="H235" s="215"/>
      <c r="I235" s="172"/>
      <c r="J235" s="172"/>
      <c r="L235" s="169" t="str">
        <f t="shared" si="27"/>
        <v>FwdSw</v>
      </c>
      <c r="M235" s="143" t="e">
        <v>#N/A</v>
      </c>
      <c r="N235" s="218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8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2" t="e">
        <v>#N/A</v>
      </c>
    </row>
    <row r="236" spans="1:29" x14ac:dyDescent="0.2">
      <c r="A236" s="166" t="s">
        <v>152</v>
      </c>
      <c r="B236" s="209" t="s">
        <v>29</v>
      </c>
      <c r="C236" s="139" t="s">
        <v>60</v>
      </c>
      <c r="D236" s="139"/>
      <c r="E236" s="139"/>
      <c r="F236" s="139"/>
      <c r="G236" s="58"/>
      <c r="H236" s="210"/>
      <c r="I236" s="166"/>
      <c r="J236" s="166"/>
      <c r="L236" s="169" t="str">
        <f t="shared" si="27"/>
        <v>FwdSw</v>
      </c>
      <c r="M236" s="143" t="e">
        <v>#N/A</v>
      </c>
      <c r="N236" s="218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8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2" t="e">
        <v>#N/A</v>
      </c>
    </row>
    <row r="237" spans="1:29" x14ac:dyDescent="0.2">
      <c r="A237" s="169" t="s">
        <v>152</v>
      </c>
      <c r="B237" s="211" t="s">
        <v>52</v>
      </c>
      <c r="C237" s="143" t="s">
        <v>60</v>
      </c>
      <c r="D237" s="143"/>
      <c r="E237" s="143"/>
      <c r="F237" s="143"/>
      <c r="G237" s="143"/>
      <c r="H237" s="212"/>
      <c r="I237" s="169"/>
      <c r="J237" s="169"/>
      <c r="L237" s="169" t="str">
        <f t="shared" si="27"/>
        <v>FwdSw</v>
      </c>
      <c r="M237" s="143" t="e">
        <v>#N/A</v>
      </c>
      <c r="N237" s="218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8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2" t="e">
        <v>#N/A</v>
      </c>
    </row>
    <row r="238" spans="1:29" x14ac:dyDescent="0.2">
      <c r="A238" s="169" t="s">
        <v>152</v>
      </c>
      <c r="B238" s="211" t="s">
        <v>53</v>
      </c>
      <c r="C238" s="143" t="s">
        <v>60</v>
      </c>
      <c r="D238" s="143"/>
      <c r="E238" s="143"/>
      <c r="F238" s="143"/>
      <c r="G238" s="143"/>
      <c r="H238" s="212"/>
      <c r="I238" s="169"/>
      <c r="J238" s="169"/>
      <c r="L238" s="169" t="str">
        <f t="shared" si="27"/>
        <v>FwdSw</v>
      </c>
      <c r="M238" s="143" t="e">
        <v>#N/A</v>
      </c>
      <c r="N238" s="218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si="28"/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2" t="e">
        <v>#N/A</v>
      </c>
    </row>
    <row r="239" spans="1:29" x14ac:dyDescent="0.2">
      <c r="A239" s="169" t="s">
        <v>152</v>
      </c>
      <c r="B239" s="211" t="s">
        <v>54</v>
      </c>
      <c r="C239" s="143" t="s">
        <v>60</v>
      </c>
      <c r="D239" s="143"/>
      <c r="E239" s="143"/>
      <c r="F239" s="143"/>
      <c r="G239" s="143"/>
      <c r="H239" s="212"/>
      <c r="I239" s="169"/>
      <c r="J239" s="169"/>
      <c r="L239" s="169" t="str">
        <f t="shared" si="27"/>
        <v>FwdSw</v>
      </c>
      <c r="M239" s="143" t="e">
        <v>#N/A</v>
      </c>
      <c r="N239" s="218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8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2" t="e">
        <v>#N/A</v>
      </c>
    </row>
    <row r="240" spans="1:29" x14ac:dyDescent="0.2">
      <c r="A240" s="169" t="s">
        <v>152</v>
      </c>
      <c r="B240" s="211" t="s">
        <v>55</v>
      </c>
      <c r="C240" s="143" t="s">
        <v>60</v>
      </c>
      <c r="D240" s="143"/>
      <c r="E240" s="143"/>
      <c r="F240" s="143"/>
      <c r="G240" s="143"/>
      <c r="H240" s="212"/>
      <c r="I240" s="169"/>
      <c r="J240" s="169"/>
      <c r="L240" s="169" t="str">
        <f t="shared" si="27"/>
        <v>FwdSw</v>
      </c>
      <c r="M240" s="143" t="e">
        <v>#N/A</v>
      </c>
      <c r="N240" s="218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8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2" t="e">
        <v>#N/A</v>
      </c>
    </row>
    <row r="241" spans="1:29" x14ac:dyDescent="0.2">
      <c r="A241" s="169" t="s">
        <v>152</v>
      </c>
      <c r="B241" s="211" t="s">
        <v>56</v>
      </c>
      <c r="C241" s="143" t="s">
        <v>60</v>
      </c>
      <c r="D241" s="143"/>
      <c r="E241" s="143"/>
      <c r="F241" s="143"/>
      <c r="G241" s="143"/>
      <c r="H241" s="212"/>
      <c r="I241" s="169"/>
      <c r="J241" s="169"/>
      <c r="L241" s="169" t="str">
        <f t="shared" si="27"/>
        <v>FwdSw</v>
      </c>
      <c r="M241" s="143" t="e">
        <v>#N/A</v>
      </c>
      <c r="N241" s="218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8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2" t="e">
        <v>#N/A</v>
      </c>
    </row>
    <row r="242" spans="1:29" x14ac:dyDescent="0.2">
      <c r="A242" s="169" t="s">
        <v>152</v>
      </c>
      <c r="B242" s="211" t="s">
        <v>57</v>
      </c>
      <c r="C242" s="143" t="s">
        <v>60</v>
      </c>
      <c r="D242" s="143"/>
      <c r="E242" s="143"/>
      <c r="F242" s="143"/>
      <c r="G242" s="143"/>
      <c r="H242" s="212"/>
      <c r="I242" s="169"/>
      <c r="J242" s="169"/>
      <c r="L242" s="169" t="str">
        <f t="shared" si="27"/>
        <v>FwdSw</v>
      </c>
      <c r="M242" s="143" t="e">
        <v>#N/A</v>
      </c>
      <c r="N242" s="218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8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2" t="e">
        <v>#N/A</v>
      </c>
    </row>
    <row r="243" spans="1:29" x14ac:dyDescent="0.2">
      <c r="A243" s="169" t="s">
        <v>152</v>
      </c>
      <c r="B243" s="211" t="s">
        <v>58</v>
      </c>
      <c r="C243" s="143" t="s">
        <v>60</v>
      </c>
      <c r="D243" s="143"/>
      <c r="E243" s="143"/>
      <c r="F243" s="143"/>
      <c r="G243" s="143"/>
      <c r="H243" s="212"/>
      <c r="I243" s="169"/>
      <c r="J243" s="169"/>
      <c r="L243" s="169" t="str">
        <f t="shared" si="27"/>
        <v>FwdSw</v>
      </c>
      <c r="M243" s="143" t="e">
        <v>#N/A</v>
      </c>
      <c r="N243" s="218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8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2" t="e">
        <v>#N/A</v>
      </c>
    </row>
    <row r="244" spans="1:29" x14ac:dyDescent="0.2">
      <c r="A244" s="169" t="s">
        <v>152</v>
      </c>
      <c r="B244" s="211" t="s">
        <v>59</v>
      </c>
      <c r="C244" s="143" t="s">
        <v>60</v>
      </c>
      <c r="D244" s="143"/>
      <c r="E244" s="143"/>
      <c r="F244" s="143"/>
      <c r="G244" s="143"/>
      <c r="H244" s="212"/>
      <c r="I244" s="169"/>
      <c r="J244" s="169"/>
      <c r="L244" s="169" t="str">
        <f t="shared" si="27"/>
        <v>FwdSw</v>
      </c>
      <c r="M244" s="143" t="e">
        <v>#N/A</v>
      </c>
      <c r="N244" s="218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8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2" t="e">
        <v>#N/A</v>
      </c>
    </row>
    <row r="245" spans="1:29" x14ac:dyDescent="0.2">
      <c r="A245" s="169" t="s">
        <v>152</v>
      </c>
      <c r="B245" s="211" t="s">
        <v>60</v>
      </c>
      <c r="C245" s="143" t="s">
        <v>60</v>
      </c>
      <c r="D245" s="143"/>
      <c r="E245" s="143"/>
      <c r="F245" s="143"/>
      <c r="G245" s="143"/>
      <c r="H245" s="212"/>
      <c r="I245" s="169"/>
      <c r="J245" s="169"/>
      <c r="L245" s="169" t="str">
        <f t="shared" si="27"/>
        <v>FwdSw</v>
      </c>
      <c r="M245" s="143" t="e">
        <v>#N/A</v>
      </c>
      <c r="N245" s="218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8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2" t="e">
        <v>#N/A</v>
      </c>
    </row>
    <row r="246" spans="1:29" x14ac:dyDescent="0.2">
      <c r="A246" s="169" t="s">
        <v>152</v>
      </c>
      <c r="B246" s="211" t="s">
        <v>102</v>
      </c>
      <c r="C246" s="143" t="s">
        <v>60</v>
      </c>
      <c r="D246" s="143"/>
      <c r="E246" s="143"/>
      <c r="F246" s="143"/>
      <c r="G246" s="143"/>
      <c r="H246" s="212"/>
      <c r="I246" s="169"/>
      <c r="J246" s="169"/>
      <c r="L246" s="169" t="str">
        <f t="shared" si="27"/>
        <v>FwdSw</v>
      </c>
      <c r="M246" s="143" t="e">
        <v>#N/A</v>
      </c>
      <c r="N246" s="218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8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2" t="e">
        <v>#N/A</v>
      </c>
    </row>
    <row r="247" spans="1:29" x14ac:dyDescent="0.2">
      <c r="A247" s="169" t="s">
        <v>152</v>
      </c>
      <c r="B247" s="211" t="s">
        <v>61</v>
      </c>
      <c r="C247" s="143" t="s">
        <v>60</v>
      </c>
      <c r="D247" s="143"/>
      <c r="E247" s="143"/>
      <c r="F247" s="143"/>
      <c r="G247" s="143"/>
      <c r="H247" s="212"/>
      <c r="I247" s="169"/>
      <c r="J247" s="169"/>
      <c r="L247" s="169" t="str">
        <f t="shared" si="27"/>
        <v>FwdSw</v>
      </c>
      <c r="M247" s="143" t="e">
        <v>#N/A</v>
      </c>
      <c r="N247" s="218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8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2" t="e">
        <v>#N/A</v>
      </c>
    </row>
    <row r="248" spans="1:29" x14ac:dyDescent="0.2">
      <c r="A248" s="169" t="s">
        <v>152</v>
      </c>
      <c r="B248" s="211" t="s">
        <v>103</v>
      </c>
      <c r="C248" s="143" t="s">
        <v>60</v>
      </c>
      <c r="D248" s="143"/>
      <c r="E248" s="143"/>
      <c r="F248" s="143"/>
      <c r="G248" s="143"/>
      <c r="H248" s="212"/>
      <c r="I248" s="169"/>
      <c r="J248" s="169"/>
      <c r="L248" s="169" t="str">
        <f t="shared" si="27"/>
        <v>FwdSw</v>
      </c>
      <c r="M248" s="143" t="e">
        <v>#N/A</v>
      </c>
      <c r="N248" s="218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8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2" t="e">
        <v>#N/A</v>
      </c>
    </row>
    <row r="249" spans="1:29" x14ac:dyDescent="0.2">
      <c r="A249" s="169" t="s">
        <v>152</v>
      </c>
      <c r="B249" s="211" t="s">
        <v>104</v>
      </c>
      <c r="C249" s="143" t="s">
        <v>60</v>
      </c>
      <c r="D249" s="143"/>
      <c r="E249" s="143"/>
      <c r="F249" s="143"/>
      <c r="G249" s="143"/>
      <c r="H249" s="212"/>
      <c r="I249" s="169"/>
      <c r="J249" s="169"/>
      <c r="L249" s="169" t="str">
        <f t="shared" si="27"/>
        <v>FwdSw</v>
      </c>
      <c r="M249" s="143" t="e">
        <v>#N/A</v>
      </c>
      <c r="N249" s="218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8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2" t="e">
        <v>#N/A</v>
      </c>
    </row>
    <row r="250" spans="1:29" x14ac:dyDescent="0.2">
      <c r="A250" s="169" t="s">
        <v>152</v>
      </c>
      <c r="B250" s="211" t="s">
        <v>62</v>
      </c>
      <c r="C250" s="143" t="s">
        <v>60</v>
      </c>
      <c r="D250" s="143"/>
      <c r="E250" s="143"/>
      <c r="F250" s="143"/>
      <c r="G250" s="143"/>
      <c r="H250" s="212"/>
      <c r="I250" s="169"/>
      <c r="J250" s="169"/>
      <c r="L250" s="169" t="str">
        <f t="shared" si="27"/>
        <v>FwdSw</v>
      </c>
      <c r="M250" s="143" t="e">
        <v>#N/A</v>
      </c>
      <c r="N250" s="218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8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2" t="e">
        <v>#N/A</v>
      </c>
    </row>
    <row r="251" spans="1:29" x14ac:dyDescent="0.2">
      <c r="A251" s="169" t="s">
        <v>152</v>
      </c>
      <c r="B251" s="211" t="s">
        <v>63</v>
      </c>
      <c r="C251" s="143" t="s">
        <v>60</v>
      </c>
      <c r="D251" s="143"/>
      <c r="E251" s="143"/>
      <c r="F251" s="143"/>
      <c r="G251" s="143"/>
      <c r="H251" s="212"/>
      <c r="I251" s="169"/>
      <c r="J251" s="169"/>
      <c r="L251" s="169" t="str">
        <f t="shared" si="27"/>
        <v>FwdSw</v>
      </c>
      <c r="M251" s="143" t="e">
        <v>#N/A</v>
      </c>
      <c r="N251" s="218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8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2" t="e">
        <v>#N/A</v>
      </c>
    </row>
    <row r="252" spans="1:29" x14ac:dyDescent="0.2">
      <c r="A252" s="169" t="s">
        <v>152</v>
      </c>
      <c r="B252" s="211" t="s">
        <v>64</v>
      </c>
      <c r="C252" s="143" t="s">
        <v>60</v>
      </c>
      <c r="D252" s="143"/>
      <c r="E252" s="143"/>
      <c r="F252" s="143"/>
      <c r="G252" s="143"/>
      <c r="H252" s="212"/>
      <c r="I252" s="169"/>
      <c r="J252" s="169"/>
      <c r="L252" s="169" t="str">
        <f t="shared" si="27"/>
        <v>FwdSw</v>
      </c>
      <c r="M252" s="143" t="e">
        <v>#N/A</v>
      </c>
      <c r="N252" s="218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8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2" t="e">
        <v>#N/A</v>
      </c>
    </row>
    <row r="253" spans="1:29" x14ac:dyDescent="0.2">
      <c r="A253" s="172" t="s">
        <v>152</v>
      </c>
      <c r="B253" s="213" t="s">
        <v>66</v>
      </c>
      <c r="C253" s="214" t="s">
        <v>60</v>
      </c>
      <c r="D253" s="214"/>
      <c r="E253" s="214"/>
      <c r="F253" s="214"/>
      <c r="G253" s="214"/>
      <c r="H253" s="215"/>
      <c r="I253" s="172"/>
      <c r="J253" s="172"/>
      <c r="L253" s="169" t="str">
        <f t="shared" si="27"/>
        <v>FwdSw</v>
      </c>
      <c r="M253" s="143" t="e">
        <v>#N/A</v>
      </c>
      <c r="N253" s="218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8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2" t="e">
        <v>#N/A</v>
      </c>
    </row>
    <row r="254" spans="1:29" x14ac:dyDescent="0.2">
      <c r="A254" s="166" t="s">
        <v>152</v>
      </c>
      <c r="B254" s="209" t="s">
        <v>29</v>
      </c>
      <c r="C254" s="139" t="s">
        <v>102</v>
      </c>
      <c r="D254" s="139"/>
      <c r="E254" s="139"/>
      <c r="F254" s="139"/>
      <c r="G254" s="58"/>
      <c r="H254" s="210"/>
      <c r="I254" s="166"/>
      <c r="J254" s="166"/>
      <c r="L254" s="169" t="str">
        <f t="shared" si="27"/>
        <v>FwdSw</v>
      </c>
      <c r="M254" s="143" t="e">
        <v>#N/A</v>
      </c>
      <c r="N254" s="218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8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2" t="e">
        <v>#N/A</v>
      </c>
    </row>
    <row r="255" spans="1:29" x14ac:dyDescent="0.2">
      <c r="A255" s="169" t="s">
        <v>152</v>
      </c>
      <c r="B255" s="211" t="s">
        <v>52</v>
      </c>
      <c r="C255" s="143" t="s">
        <v>102</v>
      </c>
      <c r="D255" s="143"/>
      <c r="E255" s="143"/>
      <c r="F255" s="143"/>
      <c r="G255" s="143"/>
      <c r="H255" s="212"/>
      <c r="I255" s="169"/>
      <c r="J255" s="169"/>
      <c r="L255" s="169" t="str">
        <f t="shared" si="27"/>
        <v>FwdSw</v>
      </c>
      <c r="M255" s="143" t="e">
        <v>#N/A</v>
      </c>
      <c r="N255" s="218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8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2" t="e">
        <v>#N/A</v>
      </c>
    </row>
    <row r="256" spans="1:29" x14ac:dyDescent="0.2">
      <c r="A256" s="169" t="s">
        <v>152</v>
      </c>
      <c r="B256" s="211" t="s">
        <v>53</v>
      </c>
      <c r="C256" s="143" t="s">
        <v>102</v>
      </c>
      <c r="D256" s="143"/>
      <c r="E256" s="143"/>
      <c r="F256" s="143"/>
      <c r="G256" s="143"/>
      <c r="H256" s="212"/>
      <c r="I256" s="169"/>
      <c r="J256" s="169"/>
      <c r="L256" s="169" t="str">
        <f t="shared" si="27"/>
        <v>FwdSw</v>
      </c>
      <c r="M256" s="143" t="e">
        <v>#N/A</v>
      </c>
      <c r="N256" s="218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8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2" t="e">
        <v>#N/A</v>
      </c>
    </row>
    <row r="257" spans="1:29" x14ac:dyDescent="0.2">
      <c r="A257" s="169" t="s">
        <v>152</v>
      </c>
      <c r="B257" s="211" t="s">
        <v>54</v>
      </c>
      <c r="C257" s="143" t="s">
        <v>102</v>
      </c>
      <c r="D257" s="143"/>
      <c r="E257" s="143"/>
      <c r="F257" s="143"/>
      <c r="G257" s="143"/>
      <c r="H257" s="212"/>
      <c r="I257" s="169"/>
      <c r="J257" s="169"/>
      <c r="L257" s="169" t="str">
        <f t="shared" si="27"/>
        <v>FwdSw</v>
      </c>
      <c r="M257" s="143" t="e">
        <v>#N/A</v>
      </c>
      <c r="N257" s="218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8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2" t="e">
        <v>#N/A</v>
      </c>
    </row>
    <row r="258" spans="1:29" x14ac:dyDescent="0.2">
      <c r="A258" s="169" t="s">
        <v>152</v>
      </c>
      <c r="B258" s="211" t="s">
        <v>55</v>
      </c>
      <c r="C258" s="143" t="s">
        <v>102</v>
      </c>
      <c r="D258" s="143"/>
      <c r="E258" s="143"/>
      <c r="F258" s="143"/>
      <c r="G258" s="143"/>
      <c r="H258" s="212"/>
      <c r="I258" s="169"/>
      <c r="J258" s="169"/>
      <c r="L258" s="169" t="str">
        <f t="shared" ref="L258:L321" si="29">A267</f>
        <v>FwdSw</v>
      </c>
      <c r="M258" s="143" t="e">
        <v>#N/A</v>
      </c>
      <c r="N258" s="218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8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2" t="e">
        <v>#N/A</v>
      </c>
    </row>
    <row r="259" spans="1:29" x14ac:dyDescent="0.2">
      <c r="A259" s="169" t="s">
        <v>152</v>
      </c>
      <c r="B259" s="211" t="s">
        <v>56</v>
      </c>
      <c r="C259" s="143" t="s">
        <v>102</v>
      </c>
      <c r="D259" s="143"/>
      <c r="E259" s="143"/>
      <c r="F259" s="143"/>
      <c r="G259" s="143"/>
      <c r="H259" s="212"/>
      <c r="I259" s="169"/>
      <c r="J259" s="169"/>
      <c r="L259" s="169" t="str">
        <f t="shared" si="29"/>
        <v>FwdSw</v>
      </c>
      <c r="M259" s="143" t="e">
        <v>#N/A</v>
      </c>
      <c r="N259" s="218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ref="V259:V322" si="30">IFERROR(INDEX($L$3:$L$86,MATCH(X259,$N$3:$N$86,0),1),"")</f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2" t="e">
        <v>#N/A</v>
      </c>
    </row>
    <row r="260" spans="1:29" x14ac:dyDescent="0.2">
      <c r="A260" s="169" t="s">
        <v>152</v>
      </c>
      <c r="B260" s="211" t="s">
        <v>57</v>
      </c>
      <c r="C260" s="143" t="s">
        <v>102</v>
      </c>
      <c r="D260" s="143"/>
      <c r="E260" s="143"/>
      <c r="F260" s="143"/>
      <c r="G260" s="143"/>
      <c r="H260" s="212"/>
      <c r="I260" s="169"/>
      <c r="J260" s="169"/>
      <c r="L260" s="169" t="str">
        <f t="shared" si="29"/>
        <v>FwdSw</v>
      </c>
      <c r="M260" s="143" t="e">
        <v>#N/A</v>
      </c>
      <c r="N260" s="218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30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2" t="e">
        <v>#N/A</v>
      </c>
    </row>
    <row r="261" spans="1:29" x14ac:dyDescent="0.2">
      <c r="A261" s="169" t="s">
        <v>152</v>
      </c>
      <c r="B261" s="211" t="s">
        <v>58</v>
      </c>
      <c r="C261" s="143" t="s">
        <v>102</v>
      </c>
      <c r="D261" s="143"/>
      <c r="E261" s="143"/>
      <c r="F261" s="143"/>
      <c r="G261" s="143"/>
      <c r="H261" s="212"/>
      <c r="I261" s="169"/>
      <c r="J261" s="169"/>
      <c r="L261" s="169" t="str">
        <f t="shared" si="29"/>
        <v>FwdSw</v>
      </c>
      <c r="M261" s="143" t="e">
        <v>#N/A</v>
      </c>
      <c r="N261" s="218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30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2" t="e">
        <v>#N/A</v>
      </c>
    </row>
    <row r="262" spans="1:29" x14ac:dyDescent="0.2">
      <c r="A262" s="169" t="s">
        <v>152</v>
      </c>
      <c r="B262" s="211" t="s">
        <v>59</v>
      </c>
      <c r="C262" s="143" t="s">
        <v>102</v>
      </c>
      <c r="D262" s="143"/>
      <c r="E262" s="143"/>
      <c r="F262" s="143"/>
      <c r="G262" s="143"/>
      <c r="H262" s="212"/>
      <c r="I262" s="169"/>
      <c r="J262" s="169"/>
      <c r="L262" s="169" t="str">
        <f t="shared" si="29"/>
        <v>FwdSw</v>
      </c>
      <c r="M262" s="143" t="e">
        <v>#N/A</v>
      </c>
      <c r="N262" s="218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30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2" t="e">
        <v>#N/A</v>
      </c>
    </row>
    <row r="263" spans="1:29" x14ac:dyDescent="0.2">
      <c r="A263" s="169" t="s">
        <v>152</v>
      </c>
      <c r="B263" s="211" t="s">
        <v>60</v>
      </c>
      <c r="C263" s="143" t="s">
        <v>102</v>
      </c>
      <c r="D263" s="143"/>
      <c r="E263" s="143"/>
      <c r="F263" s="143"/>
      <c r="G263" s="143"/>
      <c r="H263" s="212"/>
      <c r="I263" s="169"/>
      <c r="J263" s="169"/>
      <c r="L263" s="169" t="str">
        <f t="shared" si="29"/>
        <v>FwdSw</v>
      </c>
      <c r="M263" s="143" t="e">
        <v>#N/A</v>
      </c>
      <c r="N263" s="218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30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2" t="e">
        <v>#N/A</v>
      </c>
    </row>
    <row r="264" spans="1:29" x14ac:dyDescent="0.2">
      <c r="A264" s="169" t="s">
        <v>152</v>
      </c>
      <c r="B264" s="211" t="s">
        <v>102</v>
      </c>
      <c r="C264" s="143" t="s">
        <v>102</v>
      </c>
      <c r="D264" s="143"/>
      <c r="E264" s="143"/>
      <c r="F264" s="143"/>
      <c r="G264" s="143"/>
      <c r="H264" s="212"/>
      <c r="I264" s="169"/>
      <c r="J264" s="169"/>
      <c r="L264" s="169" t="str">
        <f t="shared" si="29"/>
        <v>FwdSw</v>
      </c>
      <c r="M264" s="143" t="e">
        <v>#N/A</v>
      </c>
      <c r="N264" s="218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30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2" t="e">
        <v>#N/A</v>
      </c>
    </row>
    <row r="265" spans="1:29" x14ac:dyDescent="0.2">
      <c r="A265" s="169" t="s">
        <v>152</v>
      </c>
      <c r="B265" s="211" t="s">
        <v>61</v>
      </c>
      <c r="C265" s="143" t="s">
        <v>102</v>
      </c>
      <c r="D265" s="143"/>
      <c r="E265" s="143"/>
      <c r="F265" s="143"/>
      <c r="G265" s="143"/>
      <c r="H265" s="212"/>
      <c r="I265" s="169"/>
      <c r="J265" s="169"/>
      <c r="L265" s="169" t="str">
        <f t="shared" si="29"/>
        <v>FwdSw</v>
      </c>
      <c r="M265" s="143" t="e">
        <v>#N/A</v>
      </c>
      <c r="N265" s="218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30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2" t="e">
        <v>#N/A</v>
      </c>
    </row>
    <row r="266" spans="1:29" x14ac:dyDescent="0.2">
      <c r="A266" s="169" t="s">
        <v>152</v>
      </c>
      <c r="B266" s="211" t="s">
        <v>103</v>
      </c>
      <c r="C266" s="143" t="s">
        <v>102</v>
      </c>
      <c r="D266" s="143"/>
      <c r="E266" s="143"/>
      <c r="F266" s="143"/>
      <c r="G266" s="143"/>
      <c r="H266" s="212"/>
      <c r="I266" s="169"/>
      <c r="J266" s="169"/>
      <c r="L266" s="169" t="str">
        <f t="shared" si="29"/>
        <v>FwdSw</v>
      </c>
      <c r="M266" s="143" t="e">
        <v>#N/A</v>
      </c>
      <c r="N266" s="218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30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2" t="e">
        <v>#N/A</v>
      </c>
    </row>
    <row r="267" spans="1:29" x14ac:dyDescent="0.2">
      <c r="A267" s="169" t="s">
        <v>152</v>
      </c>
      <c r="B267" s="211" t="s">
        <v>104</v>
      </c>
      <c r="C267" s="143" t="s">
        <v>102</v>
      </c>
      <c r="D267" s="143"/>
      <c r="E267" s="143"/>
      <c r="F267" s="143"/>
      <c r="G267" s="143"/>
      <c r="H267" s="212"/>
      <c r="I267" s="169"/>
      <c r="J267" s="169"/>
      <c r="L267" s="169" t="str">
        <f t="shared" si="29"/>
        <v>FwdSw</v>
      </c>
      <c r="M267" s="143" t="e">
        <v>#N/A</v>
      </c>
      <c r="N267" s="218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30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2" t="e">
        <v>#N/A</v>
      </c>
    </row>
    <row r="268" spans="1:29" x14ac:dyDescent="0.2">
      <c r="A268" s="169" t="s">
        <v>152</v>
      </c>
      <c r="B268" s="211" t="s">
        <v>62</v>
      </c>
      <c r="C268" s="143" t="s">
        <v>102</v>
      </c>
      <c r="D268" s="143"/>
      <c r="E268" s="143"/>
      <c r="F268" s="143"/>
      <c r="G268" s="143"/>
      <c r="H268" s="212"/>
      <c r="I268" s="169"/>
      <c r="J268" s="169"/>
      <c r="L268" s="169" t="str">
        <f t="shared" si="29"/>
        <v>FwdSw</v>
      </c>
      <c r="M268" s="143" t="e">
        <v>#N/A</v>
      </c>
      <c r="N268" s="218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30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2" t="e">
        <v>#N/A</v>
      </c>
    </row>
    <row r="269" spans="1:29" x14ac:dyDescent="0.2">
      <c r="A269" s="169" t="s">
        <v>152</v>
      </c>
      <c r="B269" s="211" t="s">
        <v>63</v>
      </c>
      <c r="C269" s="143" t="s">
        <v>102</v>
      </c>
      <c r="D269" s="143"/>
      <c r="E269" s="143"/>
      <c r="F269" s="143"/>
      <c r="G269" s="143"/>
      <c r="H269" s="212"/>
      <c r="I269" s="169"/>
      <c r="J269" s="169"/>
      <c r="L269" s="169" t="str">
        <f t="shared" si="29"/>
        <v>FwdSw</v>
      </c>
      <c r="M269" s="143" t="e">
        <v>#N/A</v>
      </c>
      <c r="N269" s="218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30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2" t="e">
        <v>#N/A</v>
      </c>
    </row>
    <row r="270" spans="1:29" x14ac:dyDescent="0.2">
      <c r="A270" s="169" t="s">
        <v>152</v>
      </c>
      <c r="B270" s="211" t="s">
        <v>64</v>
      </c>
      <c r="C270" s="143" t="s">
        <v>102</v>
      </c>
      <c r="D270" s="143"/>
      <c r="E270" s="143"/>
      <c r="F270" s="143"/>
      <c r="G270" s="143"/>
      <c r="H270" s="212"/>
      <c r="I270" s="169"/>
      <c r="J270" s="169"/>
      <c r="L270" s="169" t="str">
        <f t="shared" si="29"/>
        <v>FwdSw</v>
      </c>
      <c r="M270" s="143" t="e">
        <v>#N/A</v>
      </c>
      <c r="N270" s="218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30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2" t="e">
        <v>#N/A</v>
      </c>
    </row>
    <row r="271" spans="1:29" x14ac:dyDescent="0.2">
      <c r="A271" s="172" t="s">
        <v>152</v>
      </c>
      <c r="B271" s="213" t="s">
        <v>66</v>
      </c>
      <c r="C271" s="214" t="s">
        <v>102</v>
      </c>
      <c r="D271" s="214"/>
      <c r="E271" s="214"/>
      <c r="F271" s="214"/>
      <c r="G271" s="214"/>
      <c r="H271" s="215"/>
      <c r="I271" s="172"/>
      <c r="J271" s="172"/>
      <c r="L271" s="169" t="str">
        <f t="shared" si="29"/>
        <v>FwdSw</v>
      </c>
      <c r="M271" s="143" t="e">
        <v>#N/A</v>
      </c>
      <c r="N271" s="218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30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2" t="e">
        <v>#N/A</v>
      </c>
    </row>
    <row r="272" spans="1:29" x14ac:dyDescent="0.2">
      <c r="A272" s="166" t="s">
        <v>152</v>
      </c>
      <c r="B272" s="209" t="s">
        <v>29</v>
      </c>
      <c r="C272" s="139" t="s">
        <v>61</v>
      </c>
      <c r="D272" s="139"/>
      <c r="E272" s="139"/>
      <c r="F272" s="139"/>
      <c r="G272" s="58"/>
      <c r="H272" s="210"/>
      <c r="I272" s="166"/>
      <c r="J272" s="166"/>
      <c r="L272" s="169" t="str">
        <f t="shared" si="29"/>
        <v>FwdSw</v>
      </c>
      <c r="M272" s="143" t="e">
        <v>#N/A</v>
      </c>
      <c r="N272" s="218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30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2" t="e">
        <v>#N/A</v>
      </c>
    </row>
    <row r="273" spans="1:29" x14ac:dyDescent="0.2">
      <c r="A273" s="169" t="s">
        <v>152</v>
      </c>
      <c r="B273" s="211" t="s">
        <v>52</v>
      </c>
      <c r="C273" s="143" t="s">
        <v>61</v>
      </c>
      <c r="D273" s="143"/>
      <c r="E273" s="143"/>
      <c r="F273" s="143"/>
      <c r="G273" s="143"/>
      <c r="H273" s="212"/>
      <c r="I273" s="169"/>
      <c r="J273" s="169"/>
      <c r="L273" s="169" t="str">
        <f t="shared" si="29"/>
        <v>FwdSw</v>
      </c>
      <c r="M273" s="143" t="e">
        <v>#N/A</v>
      </c>
      <c r="N273" s="218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30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2" t="e">
        <v>#N/A</v>
      </c>
    </row>
    <row r="274" spans="1:29" x14ac:dyDescent="0.2">
      <c r="A274" s="169" t="s">
        <v>152</v>
      </c>
      <c r="B274" s="211" t="s">
        <v>53</v>
      </c>
      <c r="C274" s="143" t="s">
        <v>61</v>
      </c>
      <c r="D274" s="143"/>
      <c r="E274" s="143"/>
      <c r="F274" s="143"/>
      <c r="G274" s="143"/>
      <c r="H274" s="212"/>
      <c r="I274" s="169"/>
      <c r="J274" s="169"/>
      <c r="L274" s="169" t="str">
        <f t="shared" si="29"/>
        <v>FwdSw</v>
      </c>
      <c r="M274" s="143" t="e">
        <v>#N/A</v>
      </c>
      <c r="N274" s="218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30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2" t="e">
        <v>#N/A</v>
      </c>
    </row>
    <row r="275" spans="1:29" x14ac:dyDescent="0.2">
      <c r="A275" s="169" t="s">
        <v>152</v>
      </c>
      <c r="B275" s="211" t="s">
        <v>54</v>
      </c>
      <c r="C275" s="143" t="s">
        <v>61</v>
      </c>
      <c r="D275" s="143"/>
      <c r="E275" s="143"/>
      <c r="F275" s="143"/>
      <c r="G275" s="143"/>
      <c r="H275" s="212"/>
      <c r="I275" s="169"/>
      <c r="J275" s="169"/>
      <c r="L275" s="169" t="str">
        <f t="shared" si="29"/>
        <v>FwdSw</v>
      </c>
      <c r="M275" s="143" t="e">
        <v>#N/A</v>
      </c>
      <c r="N275" s="218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30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2" t="e">
        <v>#N/A</v>
      </c>
    </row>
    <row r="276" spans="1:29" x14ac:dyDescent="0.2">
      <c r="A276" s="169" t="s">
        <v>152</v>
      </c>
      <c r="B276" s="211" t="s">
        <v>55</v>
      </c>
      <c r="C276" s="143" t="s">
        <v>61</v>
      </c>
      <c r="D276" s="143"/>
      <c r="E276" s="143"/>
      <c r="F276" s="143"/>
      <c r="G276" s="143"/>
      <c r="H276" s="212"/>
      <c r="I276" s="169"/>
      <c r="J276" s="169"/>
      <c r="L276" s="169" t="str">
        <f t="shared" si="29"/>
        <v>FwdSw</v>
      </c>
      <c r="M276" s="143" t="e">
        <v>#N/A</v>
      </c>
      <c r="N276" s="218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30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2" t="e">
        <v>#N/A</v>
      </c>
    </row>
    <row r="277" spans="1:29" x14ac:dyDescent="0.2">
      <c r="A277" s="169" t="s">
        <v>152</v>
      </c>
      <c r="B277" s="211" t="s">
        <v>56</v>
      </c>
      <c r="C277" s="143" t="s">
        <v>61</v>
      </c>
      <c r="D277" s="143"/>
      <c r="E277" s="143"/>
      <c r="F277" s="143"/>
      <c r="G277" s="143"/>
      <c r="H277" s="212"/>
      <c r="I277" s="169"/>
      <c r="J277" s="169"/>
      <c r="L277" s="169" t="str">
        <f t="shared" si="29"/>
        <v>FwdSw</v>
      </c>
      <c r="M277" s="143" t="e">
        <v>#N/A</v>
      </c>
      <c r="N277" s="218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30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2" t="e">
        <v>#N/A</v>
      </c>
    </row>
    <row r="278" spans="1:29" x14ac:dyDescent="0.2">
      <c r="A278" s="169" t="s">
        <v>152</v>
      </c>
      <c r="B278" s="211" t="s">
        <v>57</v>
      </c>
      <c r="C278" s="143" t="s">
        <v>61</v>
      </c>
      <c r="D278" s="143"/>
      <c r="E278" s="143"/>
      <c r="F278" s="143"/>
      <c r="G278" s="143"/>
      <c r="H278" s="212"/>
      <c r="I278" s="169"/>
      <c r="J278" s="169"/>
      <c r="L278" s="169" t="str">
        <f t="shared" si="29"/>
        <v>FwdSw</v>
      </c>
      <c r="M278" s="143" t="e">
        <v>#N/A</v>
      </c>
      <c r="N278" s="218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30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2" t="e">
        <v>#N/A</v>
      </c>
    </row>
    <row r="279" spans="1:29" x14ac:dyDescent="0.2">
      <c r="A279" s="169" t="s">
        <v>152</v>
      </c>
      <c r="B279" s="211" t="s">
        <v>58</v>
      </c>
      <c r="C279" s="143" t="s">
        <v>61</v>
      </c>
      <c r="D279" s="143"/>
      <c r="E279" s="143"/>
      <c r="F279" s="143"/>
      <c r="G279" s="143"/>
      <c r="H279" s="212"/>
      <c r="I279" s="169"/>
      <c r="J279" s="169"/>
      <c r="L279" s="169" t="str">
        <f t="shared" si="29"/>
        <v>FwdSw</v>
      </c>
      <c r="M279" s="143" t="e">
        <v>#N/A</v>
      </c>
      <c r="N279" s="218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30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2" t="e">
        <v>#N/A</v>
      </c>
    </row>
    <row r="280" spans="1:29" x14ac:dyDescent="0.2">
      <c r="A280" s="169" t="s">
        <v>152</v>
      </c>
      <c r="B280" s="211" t="s">
        <v>59</v>
      </c>
      <c r="C280" s="143" t="s">
        <v>61</v>
      </c>
      <c r="D280" s="143"/>
      <c r="E280" s="143"/>
      <c r="F280" s="143"/>
      <c r="G280" s="143"/>
      <c r="H280" s="212"/>
      <c r="I280" s="169"/>
      <c r="J280" s="169"/>
      <c r="L280" s="169" t="str">
        <f t="shared" si="29"/>
        <v>FwdSw</v>
      </c>
      <c r="M280" s="143" t="e">
        <v>#N/A</v>
      </c>
      <c r="N280" s="218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30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2" t="e">
        <v>#N/A</v>
      </c>
    </row>
    <row r="281" spans="1:29" x14ac:dyDescent="0.2">
      <c r="A281" s="169" t="s">
        <v>152</v>
      </c>
      <c r="B281" s="211" t="s">
        <v>60</v>
      </c>
      <c r="C281" s="143" t="s">
        <v>61</v>
      </c>
      <c r="D281" s="143"/>
      <c r="E281" s="143"/>
      <c r="F281" s="143"/>
      <c r="G281" s="143"/>
      <c r="H281" s="212"/>
      <c r="I281" s="169"/>
      <c r="J281" s="169"/>
      <c r="L281" s="169" t="str">
        <f t="shared" si="29"/>
        <v>FwdSw</v>
      </c>
      <c r="M281" s="143" t="e">
        <v>#N/A</v>
      </c>
      <c r="N281" s="218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30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2" t="e">
        <v>#N/A</v>
      </c>
    </row>
    <row r="282" spans="1:29" x14ac:dyDescent="0.2">
      <c r="A282" s="169" t="s">
        <v>152</v>
      </c>
      <c r="B282" s="211" t="s">
        <v>102</v>
      </c>
      <c r="C282" s="143" t="s">
        <v>61</v>
      </c>
      <c r="D282" s="143"/>
      <c r="E282" s="143"/>
      <c r="F282" s="143"/>
      <c r="G282" s="143"/>
      <c r="H282" s="212"/>
      <c r="I282" s="169"/>
      <c r="J282" s="169"/>
      <c r="L282" s="169" t="str">
        <f t="shared" si="29"/>
        <v>FwdSw</v>
      </c>
      <c r="M282" s="143" t="e">
        <v>#N/A</v>
      </c>
      <c r="N282" s="218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30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2" t="e">
        <v>#N/A</v>
      </c>
    </row>
    <row r="283" spans="1:29" x14ac:dyDescent="0.2">
      <c r="A283" s="169" t="s">
        <v>152</v>
      </c>
      <c r="B283" s="211" t="s">
        <v>61</v>
      </c>
      <c r="C283" s="143" t="s">
        <v>61</v>
      </c>
      <c r="D283" s="143"/>
      <c r="E283" s="143"/>
      <c r="F283" s="143"/>
      <c r="G283" s="143"/>
      <c r="H283" s="212"/>
      <c r="I283" s="169"/>
      <c r="J283" s="169"/>
      <c r="L283" s="169" t="str">
        <f t="shared" si="29"/>
        <v>FwdSw</v>
      </c>
      <c r="M283" s="143" t="e">
        <v>#N/A</v>
      </c>
      <c r="N283" s="218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30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2" t="e">
        <v>#N/A</v>
      </c>
    </row>
    <row r="284" spans="1:29" x14ac:dyDescent="0.2">
      <c r="A284" s="169" t="s">
        <v>152</v>
      </c>
      <c r="B284" s="211" t="s">
        <v>103</v>
      </c>
      <c r="C284" s="143" t="s">
        <v>61</v>
      </c>
      <c r="D284" s="143"/>
      <c r="E284" s="143"/>
      <c r="F284" s="143"/>
      <c r="G284" s="143"/>
      <c r="H284" s="212"/>
      <c r="I284" s="169"/>
      <c r="J284" s="169"/>
      <c r="L284" s="169" t="str">
        <f t="shared" si="29"/>
        <v>FwdSw</v>
      </c>
      <c r="M284" s="143" t="e">
        <v>#N/A</v>
      </c>
      <c r="N284" s="218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30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2" t="e">
        <v>#N/A</v>
      </c>
    </row>
    <row r="285" spans="1:29" x14ac:dyDescent="0.2">
      <c r="A285" s="169" t="s">
        <v>152</v>
      </c>
      <c r="B285" s="211" t="s">
        <v>104</v>
      </c>
      <c r="C285" s="143" t="s">
        <v>61</v>
      </c>
      <c r="D285" s="143"/>
      <c r="E285" s="143"/>
      <c r="F285" s="143"/>
      <c r="G285" s="143"/>
      <c r="H285" s="212"/>
      <c r="I285" s="169"/>
      <c r="J285" s="169"/>
      <c r="L285" s="169" t="str">
        <f t="shared" si="29"/>
        <v>FwdSw</v>
      </c>
      <c r="M285" s="143" t="e">
        <v>#N/A</v>
      </c>
      <c r="N285" s="218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30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2" t="e">
        <v>#N/A</v>
      </c>
    </row>
    <row r="286" spans="1:29" x14ac:dyDescent="0.2">
      <c r="A286" s="169" t="s">
        <v>152</v>
      </c>
      <c r="B286" s="211" t="s">
        <v>62</v>
      </c>
      <c r="C286" s="143" t="s">
        <v>61</v>
      </c>
      <c r="D286" s="143"/>
      <c r="E286" s="143"/>
      <c r="F286" s="143"/>
      <c r="G286" s="143"/>
      <c r="H286" s="212"/>
      <c r="I286" s="169"/>
      <c r="J286" s="169"/>
      <c r="L286" s="169" t="str">
        <f t="shared" si="29"/>
        <v>FwdSw</v>
      </c>
      <c r="M286" s="143" t="e">
        <v>#N/A</v>
      </c>
      <c r="N286" s="218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30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2" t="e">
        <v>#N/A</v>
      </c>
    </row>
    <row r="287" spans="1:29" x14ac:dyDescent="0.2">
      <c r="A287" s="169" t="s">
        <v>152</v>
      </c>
      <c r="B287" s="211" t="s">
        <v>63</v>
      </c>
      <c r="C287" s="143" t="s">
        <v>61</v>
      </c>
      <c r="D287" s="143"/>
      <c r="E287" s="143"/>
      <c r="F287" s="143"/>
      <c r="G287" s="143"/>
      <c r="H287" s="212"/>
      <c r="I287" s="169"/>
      <c r="J287" s="169"/>
      <c r="L287" s="169" t="str">
        <f t="shared" si="29"/>
        <v>FwdSw</v>
      </c>
      <c r="M287" s="143" t="e">
        <v>#N/A</v>
      </c>
      <c r="N287" s="218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30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2" t="e">
        <v>#N/A</v>
      </c>
    </row>
    <row r="288" spans="1:29" x14ac:dyDescent="0.2">
      <c r="A288" s="169" t="s">
        <v>152</v>
      </c>
      <c r="B288" s="211" t="s">
        <v>64</v>
      </c>
      <c r="C288" s="143" t="s">
        <v>61</v>
      </c>
      <c r="D288" s="143"/>
      <c r="E288" s="143"/>
      <c r="F288" s="143"/>
      <c r="G288" s="143"/>
      <c r="H288" s="212"/>
      <c r="I288" s="169"/>
      <c r="J288" s="169"/>
      <c r="L288" s="169" t="str">
        <f t="shared" si="29"/>
        <v>FwdSw</v>
      </c>
      <c r="M288" s="143" t="e">
        <v>#N/A</v>
      </c>
      <c r="N288" s="218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30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2" t="e">
        <v>#N/A</v>
      </c>
    </row>
    <row r="289" spans="1:29" x14ac:dyDescent="0.2">
      <c r="A289" s="172" t="s">
        <v>152</v>
      </c>
      <c r="B289" s="213" t="s">
        <v>66</v>
      </c>
      <c r="C289" s="214" t="s">
        <v>61</v>
      </c>
      <c r="D289" s="214"/>
      <c r="E289" s="214"/>
      <c r="F289" s="214"/>
      <c r="G289" s="214"/>
      <c r="H289" s="215"/>
      <c r="I289" s="172"/>
      <c r="J289" s="172"/>
      <c r="L289" s="169" t="str">
        <f t="shared" si="29"/>
        <v>FwdSw</v>
      </c>
      <c r="M289" s="143" t="e">
        <v>#N/A</v>
      </c>
      <c r="N289" s="218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30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2" t="e">
        <v>#N/A</v>
      </c>
    </row>
    <row r="290" spans="1:29" x14ac:dyDescent="0.2">
      <c r="A290" s="166" t="s">
        <v>152</v>
      </c>
      <c r="B290" s="209" t="s">
        <v>29</v>
      </c>
      <c r="C290" s="139" t="s">
        <v>103</v>
      </c>
      <c r="D290" s="139"/>
      <c r="E290" s="139"/>
      <c r="F290" s="139"/>
      <c r="G290" s="58"/>
      <c r="H290" s="210"/>
      <c r="I290" s="166"/>
      <c r="J290" s="166"/>
      <c r="L290" s="169" t="str">
        <f t="shared" si="29"/>
        <v>FwdSw</v>
      </c>
      <c r="M290" s="143" t="e">
        <v>#N/A</v>
      </c>
      <c r="N290" s="218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30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2" t="e">
        <v>#N/A</v>
      </c>
    </row>
    <row r="291" spans="1:29" x14ac:dyDescent="0.2">
      <c r="A291" s="169" t="s">
        <v>152</v>
      </c>
      <c r="B291" s="211" t="s">
        <v>52</v>
      </c>
      <c r="C291" s="143" t="s">
        <v>103</v>
      </c>
      <c r="D291" s="143"/>
      <c r="E291" s="143"/>
      <c r="F291" s="143"/>
      <c r="G291" s="143"/>
      <c r="H291" s="212"/>
      <c r="I291" s="169"/>
      <c r="J291" s="169"/>
      <c r="L291" s="169" t="str">
        <f t="shared" si="29"/>
        <v>FwdSw</v>
      </c>
      <c r="M291" s="143" t="e">
        <v>#N/A</v>
      </c>
      <c r="N291" s="218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30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2" t="e">
        <v>#N/A</v>
      </c>
    </row>
    <row r="292" spans="1:29" x14ac:dyDescent="0.2">
      <c r="A292" s="169" t="s">
        <v>152</v>
      </c>
      <c r="B292" s="211" t="s">
        <v>53</v>
      </c>
      <c r="C292" s="143" t="s">
        <v>103</v>
      </c>
      <c r="D292" s="143"/>
      <c r="E292" s="143"/>
      <c r="F292" s="143"/>
      <c r="G292" s="143"/>
      <c r="H292" s="212"/>
      <c r="I292" s="169"/>
      <c r="J292" s="169"/>
      <c r="L292" s="169" t="str">
        <f t="shared" si="29"/>
        <v>FwdSw</v>
      </c>
      <c r="M292" s="143" t="e">
        <v>#N/A</v>
      </c>
      <c r="N292" s="218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30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2" t="e">
        <v>#N/A</v>
      </c>
    </row>
    <row r="293" spans="1:29" x14ac:dyDescent="0.2">
      <c r="A293" s="169" t="s">
        <v>152</v>
      </c>
      <c r="B293" s="211" t="s">
        <v>54</v>
      </c>
      <c r="C293" s="143" t="s">
        <v>103</v>
      </c>
      <c r="D293" s="143"/>
      <c r="E293" s="143"/>
      <c r="F293" s="143"/>
      <c r="G293" s="143"/>
      <c r="H293" s="212"/>
      <c r="I293" s="169"/>
      <c r="J293" s="169"/>
      <c r="L293" s="169" t="str">
        <f t="shared" si="29"/>
        <v>FwdSw</v>
      </c>
      <c r="M293" s="143" t="e">
        <v>#N/A</v>
      </c>
      <c r="N293" s="218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30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2" t="e">
        <v>#N/A</v>
      </c>
    </row>
    <row r="294" spans="1:29" x14ac:dyDescent="0.2">
      <c r="A294" s="169" t="s">
        <v>152</v>
      </c>
      <c r="B294" s="211" t="s">
        <v>55</v>
      </c>
      <c r="C294" s="143" t="s">
        <v>103</v>
      </c>
      <c r="D294" s="143"/>
      <c r="E294" s="143"/>
      <c r="F294" s="143"/>
      <c r="G294" s="143"/>
      <c r="H294" s="212"/>
      <c r="I294" s="169"/>
      <c r="J294" s="169"/>
      <c r="L294" s="169" t="str">
        <f t="shared" si="29"/>
        <v>FwdSw</v>
      </c>
      <c r="M294" s="143" t="e">
        <v>#N/A</v>
      </c>
      <c r="N294" s="218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30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2" t="e">
        <v>#N/A</v>
      </c>
    </row>
    <row r="295" spans="1:29" x14ac:dyDescent="0.2">
      <c r="A295" s="169" t="s">
        <v>152</v>
      </c>
      <c r="B295" s="211" t="s">
        <v>56</v>
      </c>
      <c r="C295" s="143" t="s">
        <v>103</v>
      </c>
      <c r="D295" s="143"/>
      <c r="E295" s="143"/>
      <c r="F295" s="143"/>
      <c r="G295" s="143"/>
      <c r="H295" s="212"/>
      <c r="I295" s="169"/>
      <c r="J295" s="169"/>
      <c r="L295" s="169" t="str">
        <f t="shared" si="29"/>
        <v>FwdSw</v>
      </c>
      <c r="M295" s="143" t="e">
        <v>#N/A</v>
      </c>
      <c r="N295" s="218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30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2" t="e">
        <v>#N/A</v>
      </c>
    </row>
    <row r="296" spans="1:29" x14ac:dyDescent="0.2">
      <c r="A296" s="169" t="s">
        <v>152</v>
      </c>
      <c r="B296" s="211" t="s">
        <v>57</v>
      </c>
      <c r="C296" s="143" t="s">
        <v>103</v>
      </c>
      <c r="D296" s="143"/>
      <c r="E296" s="143"/>
      <c r="F296" s="143"/>
      <c r="G296" s="143"/>
      <c r="H296" s="212"/>
      <c r="I296" s="169"/>
      <c r="J296" s="169"/>
      <c r="L296" s="169" t="str">
        <f t="shared" si="29"/>
        <v>FwdSw</v>
      </c>
      <c r="M296" s="143" t="e">
        <v>#N/A</v>
      </c>
      <c r="N296" s="218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30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2" t="e">
        <v>#N/A</v>
      </c>
    </row>
    <row r="297" spans="1:29" x14ac:dyDescent="0.2">
      <c r="A297" s="169" t="s">
        <v>152</v>
      </c>
      <c r="B297" s="211" t="s">
        <v>58</v>
      </c>
      <c r="C297" s="143" t="s">
        <v>103</v>
      </c>
      <c r="D297" s="143"/>
      <c r="E297" s="143"/>
      <c r="F297" s="143"/>
      <c r="G297" s="143"/>
      <c r="H297" s="212"/>
      <c r="I297" s="169"/>
      <c r="J297" s="169"/>
      <c r="L297" s="169" t="str">
        <f t="shared" si="29"/>
        <v>FwdSw</v>
      </c>
      <c r="M297" s="143" t="e">
        <v>#N/A</v>
      </c>
      <c r="N297" s="218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30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2" t="e">
        <v>#N/A</v>
      </c>
    </row>
    <row r="298" spans="1:29" x14ac:dyDescent="0.2">
      <c r="A298" s="169" t="s">
        <v>152</v>
      </c>
      <c r="B298" s="211" t="s">
        <v>59</v>
      </c>
      <c r="C298" s="143" t="s">
        <v>103</v>
      </c>
      <c r="D298" s="143"/>
      <c r="E298" s="143"/>
      <c r="F298" s="143"/>
      <c r="G298" s="143"/>
      <c r="H298" s="212"/>
      <c r="I298" s="169"/>
      <c r="J298" s="169"/>
      <c r="L298" s="169" t="str">
        <f t="shared" si="29"/>
        <v>FwdSw</v>
      </c>
      <c r="M298" s="143" t="e">
        <v>#N/A</v>
      </c>
      <c r="N298" s="218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30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2" t="e">
        <v>#N/A</v>
      </c>
    </row>
    <row r="299" spans="1:29" x14ac:dyDescent="0.2">
      <c r="A299" s="169" t="s">
        <v>152</v>
      </c>
      <c r="B299" s="211" t="s">
        <v>60</v>
      </c>
      <c r="C299" s="143" t="s">
        <v>103</v>
      </c>
      <c r="D299" s="143"/>
      <c r="E299" s="143"/>
      <c r="F299" s="143"/>
      <c r="G299" s="143"/>
      <c r="H299" s="212"/>
      <c r="I299" s="169"/>
      <c r="J299" s="169"/>
      <c r="L299" s="169" t="str">
        <f t="shared" si="29"/>
        <v>FwdSw</v>
      </c>
      <c r="M299" s="143" t="e">
        <v>#N/A</v>
      </c>
      <c r="N299" s="218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30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2" t="e">
        <v>#N/A</v>
      </c>
    </row>
    <row r="300" spans="1:29" x14ac:dyDescent="0.2">
      <c r="A300" s="169" t="s">
        <v>152</v>
      </c>
      <c r="B300" s="211" t="s">
        <v>102</v>
      </c>
      <c r="C300" s="143" t="s">
        <v>103</v>
      </c>
      <c r="D300" s="143"/>
      <c r="E300" s="143"/>
      <c r="F300" s="143"/>
      <c r="G300" s="143"/>
      <c r="H300" s="212"/>
      <c r="I300" s="169"/>
      <c r="J300" s="169"/>
      <c r="L300" s="169" t="str">
        <f t="shared" si="29"/>
        <v>FwdSw</v>
      </c>
      <c r="M300" s="143" t="e">
        <v>#N/A</v>
      </c>
      <c r="N300" s="218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30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2" t="e">
        <v>#N/A</v>
      </c>
    </row>
    <row r="301" spans="1:29" x14ac:dyDescent="0.2">
      <c r="A301" s="169" t="s">
        <v>152</v>
      </c>
      <c r="B301" s="211" t="s">
        <v>61</v>
      </c>
      <c r="C301" s="143" t="s">
        <v>103</v>
      </c>
      <c r="D301" s="143"/>
      <c r="E301" s="143"/>
      <c r="F301" s="143"/>
      <c r="G301" s="143"/>
      <c r="H301" s="212"/>
      <c r="I301" s="169"/>
      <c r="J301" s="169"/>
      <c r="L301" s="169" t="str">
        <f t="shared" si="29"/>
        <v>FwdSw</v>
      </c>
      <c r="M301" s="143" t="e">
        <v>#N/A</v>
      </c>
      <c r="N301" s="218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30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2" t="e">
        <v>#N/A</v>
      </c>
    </row>
    <row r="302" spans="1:29" x14ac:dyDescent="0.2">
      <c r="A302" s="169" t="s">
        <v>152</v>
      </c>
      <c r="B302" s="211" t="s">
        <v>103</v>
      </c>
      <c r="C302" s="143" t="s">
        <v>103</v>
      </c>
      <c r="D302" s="143"/>
      <c r="E302" s="143"/>
      <c r="F302" s="143"/>
      <c r="G302" s="143"/>
      <c r="H302" s="212"/>
      <c r="I302" s="169"/>
      <c r="J302" s="169"/>
      <c r="L302" s="169" t="str">
        <f t="shared" si="29"/>
        <v>FwdSw</v>
      </c>
      <c r="M302" s="143" t="e">
        <v>#N/A</v>
      </c>
      <c r="N302" s="218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si="30"/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2" t="e">
        <v>#N/A</v>
      </c>
    </row>
    <row r="303" spans="1:29" x14ac:dyDescent="0.2">
      <c r="A303" s="169" t="s">
        <v>152</v>
      </c>
      <c r="B303" s="211" t="s">
        <v>104</v>
      </c>
      <c r="C303" s="143" t="s">
        <v>103</v>
      </c>
      <c r="D303" s="143"/>
      <c r="E303" s="143"/>
      <c r="F303" s="143"/>
      <c r="G303" s="143"/>
      <c r="H303" s="212"/>
      <c r="I303" s="169"/>
      <c r="J303" s="169"/>
      <c r="L303" s="169" t="str">
        <f t="shared" si="29"/>
        <v>FwdSw</v>
      </c>
      <c r="M303" s="143" t="e">
        <v>#N/A</v>
      </c>
      <c r="N303" s="218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0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2" t="e">
        <v>#N/A</v>
      </c>
    </row>
    <row r="304" spans="1:29" x14ac:dyDescent="0.2">
      <c r="A304" s="169" t="s">
        <v>152</v>
      </c>
      <c r="B304" s="211" t="s">
        <v>62</v>
      </c>
      <c r="C304" s="143" t="s">
        <v>103</v>
      </c>
      <c r="D304" s="143"/>
      <c r="E304" s="143"/>
      <c r="F304" s="143"/>
      <c r="G304" s="143"/>
      <c r="H304" s="212"/>
      <c r="I304" s="169"/>
      <c r="J304" s="169"/>
      <c r="L304" s="169" t="str">
        <f t="shared" si="29"/>
        <v>FwdSw</v>
      </c>
      <c r="M304" s="143" t="e">
        <v>#N/A</v>
      </c>
      <c r="N304" s="218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0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2" t="e">
        <v>#N/A</v>
      </c>
    </row>
    <row r="305" spans="1:29" x14ac:dyDescent="0.2">
      <c r="A305" s="169" t="s">
        <v>152</v>
      </c>
      <c r="B305" s="211" t="s">
        <v>63</v>
      </c>
      <c r="C305" s="143" t="s">
        <v>103</v>
      </c>
      <c r="D305" s="143"/>
      <c r="E305" s="143"/>
      <c r="F305" s="143"/>
      <c r="G305" s="143"/>
      <c r="H305" s="212"/>
      <c r="I305" s="169"/>
      <c r="J305" s="169"/>
      <c r="L305" s="169" t="str">
        <f t="shared" si="29"/>
        <v>FwdSw</v>
      </c>
      <c r="M305" s="143" t="e">
        <v>#N/A</v>
      </c>
      <c r="N305" s="218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0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2" t="e">
        <v>#N/A</v>
      </c>
    </row>
    <row r="306" spans="1:29" x14ac:dyDescent="0.2">
      <c r="A306" s="169" t="s">
        <v>152</v>
      </c>
      <c r="B306" s="211" t="s">
        <v>64</v>
      </c>
      <c r="C306" s="143" t="s">
        <v>103</v>
      </c>
      <c r="D306" s="143"/>
      <c r="E306" s="143"/>
      <c r="F306" s="143"/>
      <c r="G306" s="143"/>
      <c r="H306" s="212"/>
      <c r="I306" s="169"/>
      <c r="J306" s="169"/>
      <c r="L306" s="169" t="str">
        <f t="shared" si="29"/>
        <v>FwdSw</v>
      </c>
      <c r="M306" s="143" t="e">
        <v>#N/A</v>
      </c>
      <c r="N306" s="218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0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2" t="e">
        <v>#N/A</v>
      </c>
    </row>
    <row r="307" spans="1:29" x14ac:dyDescent="0.2">
      <c r="A307" s="172" t="s">
        <v>152</v>
      </c>
      <c r="B307" s="213" t="s">
        <v>66</v>
      </c>
      <c r="C307" s="214" t="s">
        <v>103</v>
      </c>
      <c r="D307" s="214"/>
      <c r="E307" s="214"/>
      <c r="F307" s="214"/>
      <c r="G307" s="214"/>
      <c r="H307" s="215"/>
      <c r="I307" s="172"/>
      <c r="J307" s="172"/>
      <c r="L307" s="169" t="str">
        <f t="shared" si="29"/>
        <v>FwdSw</v>
      </c>
      <c r="M307" s="143" t="e">
        <v>#N/A</v>
      </c>
      <c r="N307" s="218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0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2" t="e">
        <v>#N/A</v>
      </c>
    </row>
    <row r="308" spans="1:29" x14ac:dyDescent="0.2">
      <c r="A308" s="166" t="s">
        <v>152</v>
      </c>
      <c r="B308" s="209" t="s">
        <v>29</v>
      </c>
      <c r="C308" s="139" t="s">
        <v>104</v>
      </c>
      <c r="D308" s="139"/>
      <c r="E308" s="139"/>
      <c r="F308" s="139"/>
      <c r="G308" s="58"/>
      <c r="H308" s="210"/>
      <c r="I308" s="166"/>
      <c r="J308" s="166"/>
      <c r="L308" s="169" t="str">
        <f t="shared" si="29"/>
        <v>FwdSw</v>
      </c>
      <c r="M308" s="143" t="e">
        <v>#N/A</v>
      </c>
      <c r="N308" s="218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0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2" t="e">
        <v>#N/A</v>
      </c>
    </row>
    <row r="309" spans="1:29" x14ac:dyDescent="0.2">
      <c r="A309" s="169" t="s">
        <v>152</v>
      </c>
      <c r="B309" s="211" t="s">
        <v>52</v>
      </c>
      <c r="C309" s="143" t="s">
        <v>104</v>
      </c>
      <c r="D309" s="143"/>
      <c r="E309" s="143"/>
      <c r="F309" s="143"/>
      <c r="G309" s="143"/>
      <c r="H309" s="212"/>
      <c r="I309" s="169"/>
      <c r="J309" s="169"/>
      <c r="L309" s="169" t="str">
        <f t="shared" si="29"/>
        <v>FwdSw</v>
      </c>
      <c r="M309" s="143" t="e">
        <v>#N/A</v>
      </c>
      <c r="N309" s="218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0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2" t="e">
        <v>#N/A</v>
      </c>
    </row>
    <row r="310" spans="1:29" x14ac:dyDescent="0.2">
      <c r="A310" s="169" t="s">
        <v>152</v>
      </c>
      <c r="B310" s="211" t="s">
        <v>53</v>
      </c>
      <c r="C310" s="143" t="s">
        <v>104</v>
      </c>
      <c r="D310" s="143"/>
      <c r="E310" s="143"/>
      <c r="F310" s="143"/>
      <c r="G310" s="143"/>
      <c r="H310" s="212"/>
      <c r="I310" s="169"/>
      <c r="J310" s="169"/>
      <c r="L310" s="169" t="str">
        <f t="shared" si="29"/>
        <v>FwdSw</v>
      </c>
      <c r="M310" s="143" t="e">
        <v>#N/A</v>
      </c>
      <c r="N310" s="218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0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2" t="e">
        <v>#N/A</v>
      </c>
    </row>
    <row r="311" spans="1:29" x14ac:dyDescent="0.2">
      <c r="A311" s="169" t="s">
        <v>152</v>
      </c>
      <c r="B311" s="211" t="s">
        <v>54</v>
      </c>
      <c r="C311" s="143" t="s">
        <v>104</v>
      </c>
      <c r="D311" s="143"/>
      <c r="E311" s="143"/>
      <c r="F311" s="143"/>
      <c r="G311" s="143"/>
      <c r="H311" s="212"/>
      <c r="I311" s="169"/>
      <c r="J311" s="169"/>
      <c r="L311" s="169" t="str">
        <f t="shared" si="29"/>
        <v>FwdSw</v>
      </c>
      <c r="M311" s="143" t="e">
        <v>#N/A</v>
      </c>
      <c r="N311" s="218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0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2" t="e">
        <v>#N/A</v>
      </c>
    </row>
    <row r="312" spans="1:29" x14ac:dyDescent="0.2">
      <c r="A312" s="169" t="s">
        <v>152</v>
      </c>
      <c r="B312" s="211" t="s">
        <v>55</v>
      </c>
      <c r="C312" s="143" t="s">
        <v>104</v>
      </c>
      <c r="D312" s="143"/>
      <c r="E312" s="143"/>
      <c r="F312" s="143"/>
      <c r="G312" s="143"/>
      <c r="H312" s="212"/>
      <c r="I312" s="169"/>
      <c r="J312" s="169"/>
      <c r="L312" s="169" t="str">
        <f t="shared" si="29"/>
        <v>FwdSw</v>
      </c>
      <c r="M312" s="143" t="e">
        <v>#N/A</v>
      </c>
      <c r="N312" s="218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0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2" t="e">
        <v>#N/A</v>
      </c>
    </row>
    <row r="313" spans="1:29" x14ac:dyDescent="0.2">
      <c r="A313" s="169" t="s">
        <v>152</v>
      </c>
      <c r="B313" s="211" t="s">
        <v>56</v>
      </c>
      <c r="C313" s="143" t="s">
        <v>104</v>
      </c>
      <c r="D313" s="143"/>
      <c r="E313" s="143"/>
      <c r="F313" s="143"/>
      <c r="G313" s="143"/>
      <c r="H313" s="212"/>
      <c r="I313" s="169"/>
      <c r="J313" s="169"/>
      <c r="L313" s="169" t="str">
        <f t="shared" si="29"/>
        <v>FwdSw</v>
      </c>
      <c r="M313" s="143" t="e">
        <v>#N/A</v>
      </c>
      <c r="N313" s="218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0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2" t="e">
        <v>#N/A</v>
      </c>
    </row>
    <row r="314" spans="1:29" x14ac:dyDescent="0.2">
      <c r="A314" s="169" t="s">
        <v>152</v>
      </c>
      <c r="B314" s="211" t="s">
        <v>57</v>
      </c>
      <c r="C314" s="143" t="s">
        <v>104</v>
      </c>
      <c r="D314" s="143"/>
      <c r="E314" s="143"/>
      <c r="F314" s="143"/>
      <c r="G314" s="143"/>
      <c r="H314" s="212"/>
      <c r="I314" s="169"/>
      <c r="J314" s="169"/>
      <c r="L314" s="169" t="str">
        <f t="shared" si="29"/>
        <v>FwdSw</v>
      </c>
      <c r="M314" s="143" t="e">
        <v>#N/A</v>
      </c>
      <c r="N314" s="218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0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2" t="e">
        <v>#N/A</v>
      </c>
    </row>
    <row r="315" spans="1:29" x14ac:dyDescent="0.2">
      <c r="A315" s="169" t="s">
        <v>152</v>
      </c>
      <c r="B315" s="211" t="s">
        <v>58</v>
      </c>
      <c r="C315" s="143" t="s">
        <v>104</v>
      </c>
      <c r="D315" s="143"/>
      <c r="E315" s="143"/>
      <c r="F315" s="143"/>
      <c r="G315" s="143"/>
      <c r="H315" s="212"/>
      <c r="I315" s="169"/>
      <c r="J315" s="169"/>
      <c r="L315" s="169" t="str">
        <f t="shared" si="29"/>
        <v>FwdSw</v>
      </c>
      <c r="M315" s="143" t="e">
        <v>#N/A</v>
      </c>
      <c r="N315" s="218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0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2" t="e">
        <v>#N/A</v>
      </c>
    </row>
    <row r="316" spans="1:29" x14ac:dyDescent="0.2">
      <c r="A316" s="169" t="s">
        <v>152</v>
      </c>
      <c r="B316" s="211" t="s">
        <v>59</v>
      </c>
      <c r="C316" s="143" t="s">
        <v>104</v>
      </c>
      <c r="D316" s="143"/>
      <c r="E316" s="143"/>
      <c r="F316" s="143"/>
      <c r="G316" s="143"/>
      <c r="H316" s="212"/>
      <c r="I316" s="169"/>
      <c r="J316" s="169"/>
      <c r="L316" s="169" t="str">
        <f t="shared" si="29"/>
        <v>FwdSw</v>
      </c>
      <c r="M316" s="143" t="e">
        <v>#N/A</v>
      </c>
      <c r="N316" s="218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0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2" t="e">
        <v>#N/A</v>
      </c>
    </row>
    <row r="317" spans="1:29" x14ac:dyDescent="0.2">
      <c r="A317" s="169" t="s">
        <v>152</v>
      </c>
      <c r="B317" s="211" t="s">
        <v>60</v>
      </c>
      <c r="C317" s="143" t="s">
        <v>104</v>
      </c>
      <c r="D317" s="143"/>
      <c r="E317" s="143"/>
      <c r="F317" s="143"/>
      <c r="G317" s="143"/>
      <c r="H317" s="212"/>
      <c r="I317" s="169"/>
      <c r="J317" s="169"/>
      <c r="L317" s="169" t="str">
        <f t="shared" si="29"/>
        <v>FwdSw</v>
      </c>
      <c r="M317" s="143" t="e">
        <v>#N/A</v>
      </c>
      <c r="N317" s="218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0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2" t="e">
        <v>#N/A</v>
      </c>
    </row>
    <row r="318" spans="1:29" x14ac:dyDescent="0.2">
      <c r="A318" s="169" t="s">
        <v>152</v>
      </c>
      <c r="B318" s="211" t="s">
        <v>102</v>
      </c>
      <c r="C318" s="143" t="s">
        <v>104</v>
      </c>
      <c r="D318" s="143"/>
      <c r="E318" s="143"/>
      <c r="F318" s="143"/>
      <c r="G318" s="143"/>
      <c r="H318" s="212"/>
      <c r="I318" s="169"/>
      <c r="J318" s="169"/>
      <c r="L318" s="169" t="str">
        <f t="shared" si="29"/>
        <v>FwdSw</v>
      </c>
      <c r="M318" s="143" t="e">
        <v>#N/A</v>
      </c>
      <c r="N318" s="218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0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2" t="e">
        <v>#N/A</v>
      </c>
    </row>
    <row r="319" spans="1:29" x14ac:dyDescent="0.2">
      <c r="A319" s="169" t="s">
        <v>152</v>
      </c>
      <c r="B319" s="211" t="s">
        <v>61</v>
      </c>
      <c r="C319" s="143" t="s">
        <v>104</v>
      </c>
      <c r="D319" s="143"/>
      <c r="E319" s="143"/>
      <c r="F319" s="143"/>
      <c r="G319" s="143"/>
      <c r="H319" s="212"/>
      <c r="I319" s="169"/>
      <c r="J319" s="169"/>
      <c r="L319" s="169" t="str">
        <f t="shared" si="29"/>
        <v>FwdSw</v>
      </c>
      <c r="M319" s="143" t="e">
        <v>#N/A</v>
      </c>
      <c r="N319" s="218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0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2" t="e">
        <v>#N/A</v>
      </c>
    </row>
    <row r="320" spans="1:29" x14ac:dyDescent="0.2">
      <c r="A320" s="169" t="s">
        <v>152</v>
      </c>
      <c r="B320" s="211" t="s">
        <v>103</v>
      </c>
      <c r="C320" s="143" t="s">
        <v>104</v>
      </c>
      <c r="D320" s="143"/>
      <c r="E320" s="143"/>
      <c r="F320" s="143"/>
      <c r="G320" s="143"/>
      <c r="H320" s="212"/>
      <c r="I320" s="169"/>
      <c r="J320" s="169"/>
      <c r="L320" s="169" t="str">
        <f t="shared" si="29"/>
        <v>FwdSw</v>
      </c>
      <c r="M320" s="143" t="e">
        <v>#N/A</v>
      </c>
      <c r="N320" s="218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0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2" t="e">
        <v>#N/A</v>
      </c>
    </row>
    <row r="321" spans="1:29" x14ac:dyDescent="0.2">
      <c r="A321" s="169" t="s">
        <v>152</v>
      </c>
      <c r="B321" s="211" t="s">
        <v>104</v>
      </c>
      <c r="C321" s="143" t="s">
        <v>104</v>
      </c>
      <c r="D321" s="143"/>
      <c r="E321" s="143"/>
      <c r="F321" s="143"/>
      <c r="G321" s="143"/>
      <c r="H321" s="212"/>
      <c r="I321" s="169"/>
      <c r="J321" s="169"/>
      <c r="L321" s="169" t="str">
        <f t="shared" si="29"/>
        <v>FwdSw</v>
      </c>
      <c r="M321" s="143" t="e">
        <v>#N/A</v>
      </c>
      <c r="N321" s="218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0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2" t="e">
        <v>#N/A</v>
      </c>
    </row>
    <row r="322" spans="1:29" x14ac:dyDescent="0.2">
      <c r="A322" s="169" t="s">
        <v>152</v>
      </c>
      <c r="B322" s="211" t="s">
        <v>62</v>
      </c>
      <c r="C322" s="143" t="s">
        <v>104</v>
      </c>
      <c r="D322" s="143"/>
      <c r="E322" s="143"/>
      <c r="F322" s="143"/>
      <c r="G322" s="143"/>
      <c r="H322" s="212"/>
      <c r="I322" s="169"/>
      <c r="J322" s="169"/>
      <c r="L322" s="169" t="str">
        <f t="shared" ref="L322:L385" si="31">A331</f>
        <v>FwdSw</v>
      </c>
      <c r="M322" s="143" t="e">
        <v>#N/A</v>
      </c>
      <c r="N322" s="218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0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2" t="e">
        <v>#N/A</v>
      </c>
    </row>
    <row r="323" spans="1:29" x14ac:dyDescent="0.2">
      <c r="A323" s="169" t="s">
        <v>152</v>
      </c>
      <c r="B323" s="211" t="s">
        <v>63</v>
      </c>
      <c r="C323" s="143" t="s">
        <v>104</v>
      </c>
      <c r="D323" s="143"/>
      <c r="E323" s="143"/>
      <c r="F323" s="143"/>
      <c r="G323" s="143"/>
      <c r="H323" s="212"/>
      <c r="I323" s="169"/>
      <c r="J323" s="169"/>
      <c r="L323" s="169" t="str">
        <f t="shared" si="31"/>
        <v>FwdSw</v>
      </c>
      <c r="M323" s="143" t="e">
        <v>#N/A</v>
      </c>
      <c r="N323" s="218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ref="V323:V386" si="32">IFERROR(INDEX($L$3:$L$86,MATCH(X323,$N$3:$N$86,0),1),"")</f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2" t="e">
        <v>#N/A</v>
      </c>
    </row>
    <row r="324" spans="1:29" x14ac:dyDescent="0.2">
      <c r="A324" s="169" t="s">
        <v>152</v>
      </c>
      <c r="B324" s="211" t="s">
        <v>64</v>
      </c>
      <c r="C324" s="143" t="s">
        <v>104</v>
      </c>
      <c r="D324" s="143"/>
      <c r="E324" s="143"/>
      <c r="F324" s="143"/>
      <c r="G324" s="143"/>
      <c r="H324" s="212"/>
      <c r="I324" s="169"/>
      <c r="J324" s="169"/>
      <c r="L324" s="169" t="str">
        <f t="shared" si="31"/>
        <v>FwdSw</v>
      </c>
      <c r="M324" s="143" t="e">
        <v>#N/A</v>
      </c>
      <c r="N324" s="218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2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2" t="e">
        <v>#N/A</v>
      </c>
    </row>
    <row r="325" spans="1:29" x14ac:dyDescent="0.2">
      <c r="A325" s="172" t="s">
        <v>152</v>
      </c>
      <c r="B325" s="213" t="s">
        <v>66</v>
      </c>
      <c r="C325" s="214" t="s">
        <v>104</v>
      </c>
      <c r="D325" s="214"/>
      <c r="E325" s="214"/>
      <c r="F325" s="214"/>
      <c r="G325" s="214"/>
      <c r="H325" s="215"/>
      <c r="I325" s="172"/>
      <c r="J325" s="172"/>
      <c r="L325" s="169" t="str">
        <f t="shared" si="31"/>
        <v>FwdSw</v>
      </c>
      <c r="M325" s="143" t="e">
        <v>#N/A</v>
      </c>
      <c r="N325" s="218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2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2" t="e">
        <v>#N/A</v>
      </c>
    </row>
    <row r="326" spans="1:29" x14ac:dyDescent="0.2">
      <c r="A326" s="166" t="s">
        <v>152</v>
      </c>
      <c r="B326" s="209" t="s">
        <v>29</v>
      </c>
      <c r="C326" s="139" t="s">
        <v>62</v>
      </c>
      <c r="D326" s="139"/>
      <c r="E326" s="139"/>
      <c r="F326" s="139"/>
      <c r="G326" s="58"/>
      <c r="H326" s="210"/>
      <c r="I326" s="166"/>
      <c r="J326" s="166"/>
      <c r="L326" s="169" t="str">
        <f t="shared" si="31"/>
        <v>FwdSw</v>
      </c>
      <c r="M326" s="143" t="e">
        <v>#N/A</v>
      </c>
      <c r="N326" s="218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2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2" t="e">
        <v>#N/A</v>
      </c>
    </row>
    <row r="327" spans="1:29" x14ac:dyDescent="0.2">
      <c r="A327" s="169" t="s">
        <v>152</v>
      </c>
      <c r="B327" s="211" t="s">
        <v>52</v>
      </c>
      <c r="C327" s="143" t="s">
        <v>62</v>
      </c>
      <c r="D327" s="143"/>
      <c r="E327" s="143"/>
      <c r="F327" s="143"/>
      <c r="G327" s="143"/>
      <c r="H327" s="212"/>
      <c r="I327" s="169"/>
      <c r="J327" s="169"/>
      <c r="L327" s="169" t="str">
        <f t="shared" si="31"/>
        <v>FwdSw</v>
      </c>
      <c r="M327" s="143" t="e">
        <v>#N/A</v>
      </c>
      <c r="N327" s="218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2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2" t="e">
        <v>#N/A</v>
      </c>
    </row>
    <row r="328" spans="1:29" x14ac:dyDescent="0.2">
      <c r="A328" s="169" t="s">
        <v>152</v>
      </c>
      <c r="B328" s="211" t="s">
        <v>53</v>
      </c>
      <c r="C328" s="143" t="s">
        <v>62</v>
      </c>
      <c r="D328" s="143"/>
      <c r="E328" s="143"/>
      <c r="F328" s="143"/>
      <c r="G328" s="143"/>
      <c r="H328" s="212"/>
      <c r="I328" s="169"/>
      <c r="J328" s="169"/>
      <c r="L328" s="169" t="str">
        <f t="shared" si="31"/>
        <v>FwdSw</v>
      </c>
      <c r="M328" s="143" t="e">
        <v>#N/A</v>
      </c>
      <c r="N328" s="218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2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2" t="e">
        <v>#N/A</v>
      </c>
    </row>
    <row r="329" spans="1:29" x14ac:dyDescent="0.2">
      <c r="A329" s="169" t="s">
        <v>152</v>
      </c>
      <c r="B329" s="211" t="s">
        <v>54</v>
      </c>
      <c r="C329" s="143" t="s">
        <v>62</v>
      </c>
      <c r="D329" s="143"/>
      <c r="E329" s="143"/>
      <c r="F329" s="143"/>
      <c r="G329" s="143"/>
      <c r="H329" s="212"/>
      <c r="I329" s="169"/>
      <c r="J329" s="169"/>
      <c r="L329" s="169" t="str">
        <f t="shared" si="31"/>
        <v>FwdSw</v>
      </c>
      <c r="M329" s="143" t="e">
        <v>#N/A</v>
      </c>
      <c r="N329" s="218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2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2" t="e">
        <v>#N/A</v>
      </c>
    </row>
    <row r="330" spans="1:29" x14ac:dyDescent="0.2">
      <c r="A330" s="169" t="s">
        <v>152</v>
      </c>
      <c r="B330" s="211" t="s">
        <v>55</v>
      </c>
      <c r="C330" s="143" t="s">
        <v>62</v>
      </c>
      <c r="D330" s="143"/>
      <c r="E330" s="143"/>
      <c r="F330" s="143"/>
      <c r="G330" s="143"/>
      <c r="H330" s="212"/>
      <c r="I330" s="169"/>
      <c r="J330" s="169"/>
      <c r="L330" s="169" t="str">
        <f t="shared" si="31"/>
        <v>FwdSw</v>
      </c>
      <c r="M330" s="143" t="e">
        <v>#N/A</v>
      </c>
      <c r="N330" s="218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2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2" t="e">
        <v>#N/A</v>
      </c>
    </row>
    <row r="331" spans="1:29" x14ac:dyDescent="0.2">
      <c r="A331" s="169" t="s">
        <v>152</v>
      </c>
      <c r="B331" s="211" t="s">
        <v>56</v>
      </c>
      <c r="C331" s="143" t="s">
        <v>62</v>
      </c>
      <c r="D331" s="143"/>
      <c r="E331" s="143"/>
      <c r="F331" s="143"/>
      <c r="G331" s="143"/>
      <c r="H331" s="212"/>
      <c r="I331" s="169"/>
      <c r="J331" s="169"/>
      <c r="L331" s="169" t="str">
        <f t="shared" si="31"/>
        <v>FwdSw</v>
      </c>
      <c r="M331" s="143" t="e">
        <v>#N/A</v>
      </c>
      <c r="N331" s="218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2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2" t="e">
        <v>#N/A</v>
      </c>
    </row>
    <row r="332" spans="1:29" x14ac:dyDescent="0.2">
      <c r="A332" s="169" t="s">
        <v>152</v>
      </c>
      <c r="B332" s="211" t="s">
        <v>57</v>
      </c>
      <c r="C332" s="143" t="s">
        <v>62</v>
      </c>
      <c r="D332" s="143"/>
      <c r="E332" s="143"/>
      <c r="F332" s="143"/>
      <c r="G332" s="143"/>
      <c r="H332" s="212"/>
      <c r="I332" s="169"/>
      <c r="J332" s="169"/>
      <c r="L332" s="169" t="str">
        <f t="shared" si="31"/>
        <v>FwdSw</v>
      </c>
      <c r="M332" s="143" t="e">
        <v>#N/A</v>
      </c>
      <c r="N332" s="218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2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2" t="e">
        <v>#N/A</v>
      </c>
    </row>
    <row r="333" spans="1:29" x14ac:dyDescent="0.2">
      <c r="A333" s="169" t="s">
        <v>152</v>
      </c>
      <c r="B333" s="211" t="s">
        <v>58</v>
      </c>
      <c r="C333" s="143" t="s">
        <v>62</v>
      </c>
      <c r="D333" s="143"/>
      <c r="E333" s="143"/>
      <c r="F333" s="143"/>
      <c r="G333" s="143"/>
      <c r="H333" s="212"/>
      <c r="I333" s="169"/>
      <c r="J333" s="169"/>
      <c r="L333" s="169" t="str">
        <f t="shared" si="31"/>
        <v>FwdSw</v>
      </c>
      <c r="M333" s="143" t="e">
        <v>#N/A</v>
      </c>
      <c r="N333" s="218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2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2" t="e">
        <v>#N/A</v>
      </c>
    </row>
    <row r="334" spans="1:29" x14ac:dyDescent="0.2">
      <c r="A334" s="169" t="s">
        <v>152</v>
      </c>
      <c r="B334" s="211" t="s">
        <v>59</v>
      </c>
      <c r="C334" s="143" t="s">
        <v>62</v>
      </c>
      <c r="D334" s="143"/>
      <c r="E334" s="143"/>
      <c r="F334" s="143"/>
      <c r="G334" s="143"/>
      <c r="H334" s="212"/>
      <c r="I334" s="169"/>
      <c r="J334" s="169"/>
      <c r="L334" s="169" t="str">
        <f t="shared" si="31"/>
        <v>FwdSw</v>
      </c>
      <c r="M334" s="143" t="e">
        <v>#N/A</v>
      </c>
      <c r="N334" s="218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2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2" t="e">
        <v>#N/A</v>
      </c>
    </row>
    <row r="335" spans="1:29" x14ac:dyDescent="0.2">
      <c r="A335" s="169" t="s">
        <v>152</v>
      </c>
      <c r="B335" s="211" t="s">
        <v>60</v>
      </c>
      <c r="C335" s="143" t="s">
        <v>62</v>
      </c>
      <c r="D335" s="143"/>
      <c r="E335" s="143"/>
      <c r="F335" s="143"/>
      <c r="G335" s="143"/>
      <c r="H335" s="212"/>
      <c r="I335" s="169"/>
      <c r="J335" s="169"/>
      <c r="L335" s="169" t="str">
        <f t="shared" si="31"/>
        <v>FwdSw</v>
      </c>
      <c r="M335" s="143" t="e">
        <v>#N/A</v>
      </c>
      <c r="N335" s="218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2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2" t="e">
        <v>#N/A</v>
      </c>
    </row>
    <row r="336" spans="1:29" x14ac:dyDescent="0.2">
      <c r="A336" s="169" t="s">
        <v>152</v>
      </c>
      <c r="B336" s="211" t="s">
        <v>102</v>
      </c>
      <c r="C336" s="143" t="s">
        <v>62</v>
      </c>
      <c r="D336" s="143"/>
      <c r="E336" s="143"/>
      <c r="F336" s="143"/>
      <c r="G336" s="143"/>
      <c r="H336" s="212"/>
      <c r="I336" s="169"/>
      <c r="J336" s="169"/>
      <c r="L336" s="169" t="str">
        <f t="shared" si="31"/>
        <v>FwdSw</v>
      </c>
      <c r="M336" s="143" t="e">
        <v>#N/A</v>
      </c>
      <c r="N336" s="218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2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2" t="e">
        <v>#N/A</v>
      </c>
    </row>
    <row r="337" spans="1:29" x14ac:dyDescent="0.2">
      <c r="A337" s="169" t="s">
        <v>152</v>
      </c>
      <c r="B337" s="211" t="s">
        <v>61</v>
      </c>
      <c r="C337" s="143" t="s">
        <v>62</v>
      </c>
      <c r="D337" s="143"/>
      <c r="E337" s="143"/>
      <c r="F337" s="143"/>
      <c r="G337" s="143"/>
      <c r="H337" s="212"/>
      <c r="I337" s="169"/>
      <c r="J337" s="169"/>
      <c r="L337" s="169" t="str">
        <f t="shared" si="31"/>
        <v>FwdSw</v>
      </c>
      <c r="M337" s="143" t="e">
        <v>#N/A</v>
      </c>
      <c r="N337" s="218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2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2" t="e">
        <v>#N/A</v>
      </c>
    </row>
    <row r="338" spans="1:29" x14ac:dyDescent="0.2">
      <c r="A338" s="169" t="s">
        <v>152</v>
      </c>
      <c r="B338" s="211" t="s">
        <v>103</v>
      </c>
      <c r="C338" s="143" t="s">
        <v>62</v>
      </c>
      <c r="D338" s="143"/>
      <c r="E338" s="143"/>
      <c r="F338" s="143"/>
      <c r="G338" s="143"/>
      <c r="H338" s="212"/>
      <c r="I338" s="169"/>
      <c r="J338" s="169"/>
      <c r="L338" s="169" t="str">
        <f t="shared" si="31"/>
        <v>FwdSw</v>
      </c>
      <c r="M338" s="143" t="e">
        <v>#N/A</v>
      </c>
      <c r="N338" s="218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2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2" t="e">
        <v>#N/A</v>
      </c>
    </row>
    <row r="339" spans="1:29" x14ac:dyDescent="0.2">
      <c r="A339" s="169" t="s">
        <v>152</v>
      </c>
      <c r="B339" s="211" t="s">
        <v>104</v>
      </c>
      <c r="C339" s="143" t="s">
        <v>62</v>
      </c>
      <c r="D339" s="143"/>
      <c r="E339" s="143"/>
      <c r="F339" s="143"/>
      <c r="G339" s="143"/>
      <c r="H339" s="212"/>
      <c r="I339" s="169"/>
      <c r="J339" s="169"/>
      <c r="L339" s="169" t="str">
        <f t="shared" si="31"/>
        <v>FwdSw</v>
      </c>
      <c r="M339" s="143" t="e">
        <v>#N/A</v>
      </c>
      <c r="N339" s="218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2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2" t="e">
        <v>#N/A</v>
      </c>
    </row>
    <row r="340" spans="1:29" x14ac:dyDescent="0.2">
      <c r="A340" s="169" t="s">
        <v>152</v>
      </c>
      <c r="B340" s="211" t="s">
        <v>62</v>
      </c>
      <c r="C340" s="143" t="s">
        <v>62</v>
      </c>
      <c r="D340" s="143"/>
      <c r="E340" s="143"/>
      <c r="F340" s="143"/>
      <c r="G340" s="143"/>
      <c r="H340" s="212"/>
      <c r="I340" s="169"/>
      <c r="J340" s="169"/>
      <c r="L340" s="169" t="str">
        <f t="shared" si="31"/>
        <v>FwdSw</v>
      </c>
      <c r="M340" s="143" t="e">
        <v>#N/A</v>
      </c>
      <c r="N340" s="218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2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2" t="e">
        <v>#N/A</v>
      </c>
    </row>
    <row r="341" spans="1:29" x14ac:dyDescent="0.2">
      <c r="A341" s="169" t="s">
        <v>152</v>
      </c>
      <c r="B341" s="211" t="s">
        <v>63</v>
      </c>
      <c r="C341" s="143" t="s">
        <v>62</v>
      </c>
      <c r="D341" s="143"/>
      <c r="E341" s="143"/>
      <c r="F341" s="143"/>
      <c r="G341" s="143"/>
      <c r="H341" s="212"/>
      <c r="I341" s="169"/>
      <c r="J341" s="169"/>
      <c r="L341" s="169" t="str">
        <f t="shared" si="31"/>
        <v>FwdSw</v>
      </c>
      <c r="M341" s="143" t="e">
        <v>#N/A</v>
      </c>
      <c r="N341" s="218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2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2" t="e">
        <v>#N/A</v>
      </c>
    </row>
    <row r="342" spans="1:29" x14ac:dyDescent="0.2">
      <c r="A342" s="169" t="s">
        <v>152</v>
      </c>
      <c r="B342" s="211" t="s">
        <v>64</v>
      </c>
      <c r="C342" s="143" t="s">
        <v>62</v>
      </c>
      <c r="D342" s="143"/>
      <c r="E342" s="143"/>
      <c r="F342" s="143"/>
      <c r="G342" s="143"/>
      <c r="H342" s="212"/>
      <c r="I342" s="169"/>
      <c r="J342" s="169"/>
      <c r="L342" s="169" t="str">
        <f t="shared" si="31"/>
        <v>FwdSw</v>
      </c>
      <c r="M342" s="143" t="e">
        <v>#N/A</v>
      </c>
      <c r="N342" s="218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2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2" t="e">
        <v>#N/A</v>
      </c>
    </row>
    <row r="343" spans="1:29" x14ac:dyDescent="0.2">
      <c r="A343" s="172" t="s">
        <v>152</v>
      </c>
      <c r="B343" s="213" t="s">
        <v>66</v>
      </c>
      <c r="C343" s="214" t="s">
        <v>62</v>
      </c>
      <c r="D343" s="214" t="s">
        <v>8</v>
      </c>
      <c r="E343" s="214" t="s">
        <v>7</v>
      </c>
      <c r="F343" s="214" t="s">
        <v>144</v>
      </c>
      <c r="G343" s="7" t="str">
        <f>PROPER(Currency)&amp;FamilyName&amp;Tenor</f>
        <v>Euribor6M</v>
      </c>
      <c r="H343" s="215" t="str">
        <f>Currency&amp;SUBSTITUTE(C343,"Y","F")&amp;B343&amp;QuoteSuffix</f>
        <v>EUR15F30Y_Quote</v>
      </c>
      <c r="I343" s="216">
        <v>0</v>
      </c>
      <c r="J343" s="172" t="str">
        <f>_xll.qlSwapRateHelper2(,H343,2,B343,Calendar,+D343,E343,F343,G343,I343,C343,Discounting,PillarDate,,Permanent,Trigger,ObjectOverwrite)</f>
        <v>obj_0049c#0004</v>
      </c>
      <c r="L343" s="169" t="str">
        <f t="shared" si="31"/>
        <v>FwdSw</v>
      </c>
      <c r="M343" s="143" t="e">
        <v>#N/A</v>
      </c>
      <c r="N343" s="218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2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2" t="e">
        <v>#N/A</v>
      </c>
    </row>
    <row r="344" spans="1:29" x14ac:dyDescent="0.2">
      <c r="A344" s="166" t="s">
        <v>152</v>
      </c>
      <c r="B344" s="209" t="s">
        <v>29</v>
      </c>
      <c r="C344" s="139" t="s">
        <v>63</v>
      </c>
      <c r="D344" s="139"/>
      <c r="E344" s="139"/>
      <c r="F344" s="139"/>
      <c r="G344" s="58"/>
      <c r="H344" s="210"/>
      <c r="I344" s="166"/>
      <c r="J344" s="166"/>
      <c r="L344" s="169" t="str">
        <f t="shared" si="31"/>
        <v>FwdSw</v>
      </c>
      <c r="M344" s="143" t="e">
        <v>#N/A</v>
      </c>
      <c r="N344" s="218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2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2" t="e">
        <v>#N/A</v>
      </c>
    </row>
    <row r="345" spans="1:29" x14ac:dyDescent="0.2">
      <c r="A345" s="169" t="s">
        <v>152</v>
      </c>
      <c r="B345" s="211" t="s">
        <v>52</v>
      </c>
      <c r="C345" s="143" t="s">
        <v>63</v>
      </c>
      <c r="D345" s="143"/>
      <c r="E345" s="143"/>
      <c r="F345" s="143"/>
      <c r="G345" s="143"/>
      <c r="H345" s="212"/>
      <c r="I345" s="169"/>
      <c r="J345" s="169"/>
      <c r="L345" s="169" t="str">
        <f t="shared" si="31"/>
        <v>FwdSw</v>
      </c>
      <c r="M345" s="143" t="e">
        <v>#N/A</v>
      </c>
      <c r="N345" s="218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2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2" t="e">
        <v>#N/A</v>
      </c>
    </row>
    <row r="346" spans="1:29" x14ac:dyDescent="0.2">
      <c r="A346" s="169" t="s">
        <v>152</v>
      </c>
      <c r="B346" s="211" t="s">
        <v>53</v>
      </c>
      <c r="C346" s="143" t="s">
        <v>63</v>
      </c>
      <c r="D346" s="143"/>
      <c r="E346" s="143"/>
      <c r="F346" s="143"/>
      <c r="G346" s="143"/>
      <c r="H346" s="212"/>
      <c r="I346" s="169"/>
      <c r="J346" s="169"/>
      <c r="L346" s="169" t="str">
        <f t="shared" si="31"/>
        <v>FwdSw</v>
      </c>
      <c r="M346" s="143" t="e">
        <v>#N/A</v>
      </c>
      <c r="N346" s="218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2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2" t="e">
        <v>#N/A</v>
      </c>
    </row>
    <row r="347" spans="1:29" x14ac:dyDescent="0.2">
      <c r="A347" s="169" t="s">
        <v>152</v>
      </c>
      <c r="B347" s="211" t="s">
        <v>54</v>
      </c>
      <c r="C347" s="143" t="s">
        <v>63</v>
      </c>
      <c r="D347" s="143"/>
      <c r="E347" s="143"/>
      <c r="F347" s="143"/>
      <c r="G347" s="143"/>
      <c r="H347" s="212"/>
      <c r="I347" s="169"/>
      <c r="J347" s="169"/>
      <c r="L347" s="169" t="str">
        <f t="shared" si="31"/>
        <v>FwdSw</v>
      </c>
      <c r="M347" s="143" t="e">
        <v>#N/A</v>
      </c>
      <c r="N347" s="218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2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2" t="e">
        <v>#N/A</v>
      </c>
    </row>
    <row r="348" spans="1:29" x14ac:dyDescent="0.2">
      <c r="A348" s="169" t="s">
        <v>152</v>
      </c>
      <c r="B348" s="211" t="s">
        <v>55</v>
      </c>
      <c r="C348" s="143" t="s">
        <v>63</v>
      </c>
      <c r="D348" s="143"/>
      <c r="E348" s="143"/>
      <c r="F348" s="143"/>
      <c r="G348" s="143"/>
      <c r="H348" s="212"/>
      <c r="I348" s="169"/>
      <c r="J348" s="169"/>
      <c r="L348" s="169" t="str">
        <f t="shared" si="31"/>
        <v>FwdSw</v>
      </c>
      <c r="M348" s="143" t="e">
        <v>#N/A</v>
      </c>
      <c r="N348" s="218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2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2" t="e">
        <v>#N/A</v>
      </c>
    </row>
    <row r="349" spans="1:29" x14ac:dyDescent="0.2">
      <c r="A349" s="169" t="s">
        <v>152</v>
      </c>
      <c r="B349" s="211" t="s">
        <v>56</v>
      </c>
      <c r="C349" s="143" t="s">
        <v>63</v>
      </c>
      <c r="D349" s="143"/>
      <c r="E349" s="143"/>
      <c r="F349" s="143"/>
      <c r="G349" s="143"/>
      <c r="H349" s="212"/>
      <c r="I349" s="169"/>
      <c r="J349" s="169"/>
      <c r="L349" s="169" t="str">
        <f t="shared" si="31"/>
        <v>FwdSw</v>
      </c>
      <c r="M349" s="143" t="e">
        <v>#N/A</v>
      </c>
      <c r="N349" s="218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2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2" t="e">
        <v>#N/A</v>
      </c>
    </row>
    <row r="350" spans="1:29" x14ac:dyDescent="0.2">
      <c r="A350" s="169" t="s">
        <v>152</v>
      </c>
      <c r="B350" s="211" t="s">
        <v>57</v>
      </c>
      <c r="C350" s="143" t="s">
        <v>63</v>
      </c>
      <c r="D350" s="143"/>
      <c r="E350" s="143"/>
      <c r="F350" s="143"/>
      <c r="G350" s="143"/>
      <c r="H350" s="212"/>
      <c r="I350" s="169"/>
      <c r="J350" s="169"/>
      <c r="L350" s="169" t="str">
        <f t="shared" si="31"/>
        <v>FwdSw</v>
      </c>
      <c r="M350" s="143" t="e">
        <v>#N/A</v>
      </c>
      <c r="N350" s="218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2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2" t="e">
        <v>#N/A</v>
      </c>
    </row>
    <row r="351" spans="1:29" x14ac:dyDescent="0.2">
      <c r="A351" s="169" t="s">
        <v>152</v>
      </c>
      <c r="B351" s="211" t="s">
        <v>58</v>
      </c>
      <c r="C351" s="143" t="s">
        <v>63</v>
      </c>
      <c r="D351" s="143"/>
      <c r="E351" s="143"/>
      <c r="F351" s="143"/>
      <c r="G351" s="143"/>
      <c r="H351" s="212"/>
      <c r="I351" s="169"/>
      <c r="J351" s="169"/>
      <c r="L351" s="169" t="str">
        <f t="shared" si="31"/>
        <v>FwdSw</v>
      </c>
      <c r="M351" s="143" t="e">
        <v>#N/A</v>
      </c>
      <c r="N351" s="218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2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2" t="e">
        <v>#N/A</v>
      </c>
    </row>
    <row r="352" spans="1:29" x14ac:dyDescent="0.2">
      <c r="A352" s="169" t="s">
        <v>152</v>
      </c>
      <c r="B352" s="211" t="s">
        <v>59</v>
      </c>
      <c r="C352" s="143" t="s">
        <v>63</v>
      </c>
      <c r="D352" s="143"/>
      <c r="E352" s="143"/>
      <c r="F352" s="143"/>
      <c r="G352" s="143"/>
      <c r="H352" s="212"/>
      <c r="I352" s="169"/>
      <c r="J352" s="169"/>
      <c r="L352" s="169" t="str">
        <f t="shared" si="31"/>
        <v>FwdSw</v>
      </c>
      <c r="M352" s="143" t="e">
        <v>#N/A</v>
      </c>
      <c r="N352" s="218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2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2" t="e">
        <v>#N/A</v>
      </c>
    </row>
    <row r="353" spans="1:29" x14ac:dyDescent="0.2">
      <c r="A353" s="169" t="s">
        <v>152</v>
      </c>
      <c r="B353" s="211" t="s">
        <v>60</v>
      </c>
      <c r="C353" s="143" t="s">
        <v>63</v>
      </c>
      <c r="D353" s="143"/>
      <c r="E353" s="143"/>
      <c r="F353" s="143"/>
      <c r="G353" s="143"/>
      <c r="H353" s="212"/>
      <c r="I353" s="169"/>
      <c r="J353" s="169"/>
      <c r="L353" s="169" t="str">
        <f t="shared" si="31"/>
        <v>FwdSw</v>
      </c>
      <c r="M353" s="143" t="e">
        <v>#N/A</v>
      </c>
      <c r="N353" s="218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2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2" t="e">
        <v>#N/A</v>
      </c>
    </row>
    <row r="354" spans="1:29" x14ac:dyDescent="0.2">
      <c r="A354" s="169" t="s">
        <v>152</v>
      </c>
      <c r="B354" s="211" t="s">
        <v>102</v>
      </c>
      <c r="C354" s="143" t="s">
        <v>63</v>
      </c>
      <c r="D354" s="143"/>
      <c r="E354" s="143"/>
      <c r="F354" s="143"/>
      <c r="G354" s="143"/>
      <c r="H354" s="212"/>
      <c r="I354" s="169"/>
      <c r="J354" s="169"/>
      <c r="L354" s="169" t="str">
        <f t="shared" si="31"/>
        <v>FwdSw</v>
      </c>
      <c r="M354" s="143" t="e">
        <v>#N/A</v>
      </c>
      <c r="N354" s="218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2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2" t="e">
        <v>#N/A</v>
      </c>
    </row>
    <row r="355" spans="1:29" x14ac:dyDescent="0.2">
      <c r="A355" s="169" t="s">
        <v>152</v>
      </c>
      <c r="B355" s="211" t="s">
        <v>61</v>
      </c>
      <c r="C355" s="143" t="s">
        <v>63</v>
      </c>
      <c r="D355" s="143"/>
      <c r="E355" s="143"/>
      <c r="F355" s="143"/>
      <c r="G355" s="143"/>
      <c r="H355" s="212"/>
      <c r="I355" s="169"/>
      <c r="J355" s="169"/>
      <c r="L355" s="169" t="str">
        <f t="shared" si="31"/>
        <v>FwdSw</v>
      </c>
      <c r="M355" s="143" t="e">
        <v>#N/A</v>
      </c>
      <c r="N355" s="218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2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2" t="e">
        <v>#N/A</v>
      </c>
    </row>
    <row r="356" spans="1:29" x14ac:dyDescent="0.2">
      <c r="A356" s="169" t="s">
        <v>152</v>
      </c>
      <c r="B356" s="211" t="s">
        <v>103</v>
      </c>
      <c r="C356" s="143" t="s">
        <v>63</v>
      </c>
      <c r="D356" s="143"/>
      <c r="E356" s="143"/>
      <c r="F356" s="143"/>
      <c r="G356" s="143"/>
      <c r="H356" s="212"/>
      <c r="I356" s="169"/>
      <c r="J356" s="169"/>
      <c r="L356" s="169" t="str">
        <f t="shared" si="31"/>
        <v>FwdSw</v>
      </c>
      <c r="M356" s="143" t="e">
        <v>#N/A</v>
      </c>
      <c r="N356" s="218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2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2" t="e">
        <v>#N/A</v>
      </c>
    </row>
    <row r="357" spans="1:29" x14ac:dyDescent="0.2">
      <c r="A357" s="169" t="s">
        <v>152</v>
      </c>
      <c r="B357" s="211" t="s">
        <v>104</v>
      </c>
      <c r="C357" s="143" t="s">
        <v>63</v>
      </c>
      <c r="D357" s="143"/>
      <c r="E357" s="143"/>
      <c r="F357" s="143"/>
      <c r="G357" s="143"/>
      <c r="H357" s="212"/>
      <c r="I357" s="169"/>
      <c r="J357" s="169"/>
      <c r="L357" s="169" t="str">
        <f t="shared" si="31"/>
        <v>FwdSw</v>
      </c>
      <c r="M357" s="143" t="e">
        <v>#N/A</v>
      </c>
      <c r="N357" s="218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2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2" t="e">
        <v>#N/A</v>
      </c>
    </row>
    <row r="358" spans="1:29" x14ac:dyDescent="0.2">
      <c r="A358" s="169" t="s">
        <v>152</v>
      </c>
      <c r="B358" s="211" t="s">
        <v>62</v>
      </c>
      <c r="C358" s="143" t="s">
        <v>63</v>
      </c>
      <c r="D358" s="143"/>
      <c r="E358" s="143"/>
      <c r="F358" s="143"/>
      <c r="G358" s="143"/>
      <c r="H358" s="212"/>
      <c r="I358" s="169"/>
      <c r="J358" s="169"/>
      <c r="L358" s="169" t="str">
        <f t="shared" si="31"/>
        <v>FwdSw</v>
      </c>
      <c r="M358" s="143" t="e">
        <v>#N/A</v>
      </c>
      <c r="N358" s="218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2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2" t="e">
        <v>#N/A</v>
      </c>
    </row>
    <row r="359" spans="1:29" x14ac:dyDescent="0.2">
      <c r="A359" s="169" t="s">
        <v>152</v>
      </c>
      <c r="B359" s="211" t="s">
        <v>63</v>
      </c>
      <c r="C359" s="143" t="s">
        <v>63</v>
      </c>
      <c r="D359" s="143"/>
      <c r="E359" s="143"/>
      <c r="F359" s="143"/>
      <c r="G359" s="143"/>
      <c r="H359" s="212"/>
      <c r="I359" s="169"/>
      <c r="J359" s="169"/>
      <c r="L359" s="169" t="str">
        <f t="shared" si="31"/>
        <v>FwdSw</v>
      </c>
      <c r="M359" s="143" t="e">
        <v>#N/A</v>
      </c>
      <c r="N359" s="218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2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2" t="e">
        <v>#N/A</v>
      </c>
    </row>
    <row r="360" spans="1:29" x14ac:dyDescent="0.2">
      <c r="A360" s="169" t="s">
        <v>152</v>
      </c>
      <c r="B360" s="211" t="s">
        <v>64</v>
      </c>
      <c r="C360" s="143" t="s">
        <v>63</v>
      </c>
      <c r="D360" s="143"/>
      <c r="E360" s="143"/>
      <c r="F360" s="143"/>
      <c r="G360" s="143"/>
      <c r="H360" s="212"/>
      <c r="I360" s="169"/>
      <c r="J360" s="169"/>
      <c r="L360" s="169" t="str">
        <f t="shared" si="31"/>
        <v>FwdSw</v>
      </c>
      <c r="M360" s="143" t="e">
        <v>#N/A</v>
      </c>
      <c r="N360" s="218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2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2" t="e">
        <v>#N/A</v>
      </c>
    </row>
    <row r="361" spans="1:29" x14ac:dyDescent="0.2">
      <c r="A361" s="172" t="s">
        <v>152</v>
      </c>
      <c r="B361" s="213" t="s">
        <v>66</v>
      </c>
      <c r="C361" s="214" t="s">
        <v>63</v>
      </c>
      <c r="D361" s="214"/>
      <c r="E361" s="214"/>
      <c r="F361" s="214"/>
      <c r="G361" s="214"/>
      <c r="H361" s="215"/>
      <c r="I361" s="172"/>
      <c r="J361" s="172"/>
      <c r="L361" s="169" t="str">
        <f t="shared" si="31"/>
        <v>FwdSw</v>
      </c>
      <c r="M361" s="143" t="e">
        <v>#N/A</v>
      </c>
      <c r="N361" s="218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2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2" t="e">
        <v>#N/A</v>
      </c>
    </row>
    <row r="362" spans="1:29" x14ac:dyDescent="0.2">
      <c r="A362" s="166" t="s">
        <v>152</v>
      </c>
      <c r="B362" s="209" t="s">
        <v>29</v>
      </c>
      <c r="C362" s="139" t="s">
        <v>64</v>
      </c>
      <c r="D362" s="139"/>
      <c r="E362" s="139"/>
      <c r="F362" s="139"/>
      <c r="G362" s="58"/>
      <c r="H362" s="210"/>
      <c r="I362" s="166"/>
      <c r="J362" s="166"/>
      <c r="L362" s="169" t="str">
        <f t="shared" si="31"/>
        <v>FwdSw</v>
      </c>
      <c r="M362" s="143" t="e">
        <v>#N/A</v>
      </c>
      <c r="N362" s="218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2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2" t="e">
        <v>#N/A</v>
      </c>
    </row>
    <row r="363" spans="1:29" x14ac:dyDescent="0.2">
      <c r="A363" s="169" t="s">
        <v>152</v>
      </c>
      <c r="B363" s="211" t="s">
        <v>52</v>
      </c>
      <c r="C363" s="143" t="s">
        <v>64</v>
      </c>
      <c r="D363" s="143"/>
      <c r="E363" s="143"/>
      <c r="F363" s="143"/>
      <c r="G363" s="143"/>
      <c r="H363" s="212"/>
      <c r="I363" s="169"/>
      <c r="J363" s="169"/>
      <c r="L363" s="169" t="str">
        <f t="shared" si="31"/>
        <v>FwdSw</v>
      </c>
      <c r="M363" s="143" t="e">
        <v>#N/A</v>
      </c>
      <c r="N363" s="218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2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2" t="e">
        <v>#N/A</v>
      </c>
    </row>
    <row r="364" spans="1:29" x14ac:dyDescent="0.2">
      <c r="A364" s="169" t="s">
        <v>152</v>
      </c>
      <c r="B364" s="211" t="s">
        <v>53</v>
      </c>
      <c r="C364" s="143" t="s">
        <v>64</v>
      </c>
      <c r="D364" s="143"/>
      <c r="E364" s="143"/>
      <c r="F364" s="143"/>
      <c r="G364" s="143"/>
      <c r="H364" s="212"/>
      <c r="I364" s="169"/>
      <c r="J364" s="169"/>
      <c r="L364" s="169" t="str">
        <f t="shared" si="31"/>
        <v>FwdSw</v>
      </c>
      <c r="M364" s="143" t="e">
        <v>#N/A</v>
      </c>
      <c r="N364" s="218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2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2" t="e">
        <v>#N/A</v>
      </c>
    </row>
    <row r="365" spans="1:29" x14ac:dyDescent="0.2">
      <c r="A365" s="169" t="s">
        <v>152</v>
      </c>
      <c r="B365" s="211" t="s">
        <v>54</v>
      </c>
      <c r="C365" s="143" t="s">
        <v>64</v>
      </c>
      <c r="D365" s="143"/>
      <c r="E365" s="143"/>
      <c r="F365" s="143"/>
      <c r="G365" s="143"/>
      <c r="H365" s="212"/>
      <c r="I365" s="169"/>
      <c r="J365" s="169"/>
      <c r="L365" s="169" t="str">
        <f t="shared" si="31"/>
        <v>FwdSw</v>
      </c>
      <c r="M365" s="143" t="e">
        <v>#N/A</v>
      </c>
      <c r="N365" s="218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2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2" t="e">
        <v>#N/A</v>
      </c>
    </row>
    <row r="366" spans="1:29" x14ac:dyDescent="0.2">
      <c r="A366" s="169" t="s">
        <v>152</v>
      </c>
      <c r="B366" s="211" t="s">
        <v>55</v>
      </c>
      <c r="C366" s="143" t="s">
        <v>64</v>
      </c>
      <c r="D366" s="143"/>
      <c r="E366" s="143"/>
      <c r="F366" s="143"/>
      <c r="G366" s="143"/>
      <c r="H366" s="212"/>
      <c r="I366" s="169"/>
      <c r="J366" s="169"/>
      <c r="L366" s="169" t="str">
        <f t="shared" si="31"/>
        <v>FwdSw</v>
      </c>
      <c r="M366" s="143" t="e">
        <v>#N/A</v>
      </c>
      <c r="N366" s="218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si="32"/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2" t="e">
        <v>#N/A</v>
      </c>
    </row>
    <row r="367" spans="1:29" x14ac:dyDescent="0.2">
      <c r="A367" s="169" t="s">
        <v>152</v>
      </c>
      <c r="B367" s="211" t="s">
        <v>56</v>
      </c>
      <c r="C367" s="143" t="s">
        <v>64</v>
      </c>
      <c r="D367" s="143"/>
      <c r="E367" s="143"/>
      <c r="F367" s="143"/>
      <c r="G367" s="143"/>
      <c r="H367" s="212"/>
      <c r="I367" s="169"/>
      <c r="J367" s="169"/>
      <c r="L367" s="169" t="str">
        <f t="shared" si="31"/>
        <v>FwdSw</v>
      </c>
      <c r="M367" s="143" t="e">
        <v>#N/A</v>
      </c>
      <c r="N367" s="218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2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2" t="e">
        <v>#N/A</v>
      </c>
    </row>
    <row r="368" spans="1:29" x14ac:dyDescent="0.2">
      <c r="A368" s="169" t="s">
        <v>152</v>
      </c>
      <c r="B368" s="211" t="s">
        <v>57</v>
      </c>
      <c r="C368" s="143" t="s">
        <v>64</v>
      </c>
      <c r="D368" s="143"/>
      <c r="E368" s="143"/>
      <c r="F368" s="143"/>
      <c r="G368" s="143"/>
      <c r="H368" s="212"/>
      <c r="I368" s="169"/>
      <c r="J368" s="169"/>
      <c r="L368" s="169" t="str">
        <f t="shared" si="31"/>
        <v>FwdSw</v>
      </c>
      <c r="M368" s="143" t="e">
        <v>#N/A</v>
      </c>
      <c r="N368" s="218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2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2" t="e">
        <v>#N/A</v>
      </c>
    </row>
    <row r="369" spans="1:29" x14ac:dyDescent="0.2">
      <c r="A369" s="169" t="s">
        <v>152</v>
      </c>
      <c r="B369" s="211" t="s">
        <v>58</v>
      </c>
      <c r="C369" s="143" t="s">
        <v>64</v>
      </c>
      <c r="D369" s="143"/>
      <c r="E369" s="143"/>
      <c r="F369" s="143"/>
      <c r="G369" s="143"/>
      <c r="H369" s="212"/>
      <c r="I369" s="169"/>
      <c r="J369" s="169"/>
      <c r="L369" s="169" t="str">
        <f t="shared" si="31"/>
        <v>FwdSw</v>
      </c>
      <c r="M369" s="143" t="e">
        <v>#N/A</v>
      </c>
      <c r="N369" s="218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2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2" t="e">
        <v>#N/A</v>
      </c>
    </row>
    <row r="370" spans="1:29" x14ac:dyDescent="0.2">
      <c r="A370" s="169" t="s">
        <v>152</v>
      </c>
      <c r="B370" s="211" t="s">
        <v>59</v>
      </c>
      <c r="C370" s="143" t="s">
        <v>64</v>
      </c>
      <c r="D370" s="143"/>
      <c r="E370" s="143"/>
      <c r="F370" s="143"/>
      <c r="G370" s="143"/>
      <c r="H370" s="212"/>
      <c r="I370" s="169"/>
      <c r="J370" s="169"/>
      <c r="L370" s="169" t="str">
        <f t="shared" si="31"/>
        <v>FwdSw</v>
      </c>
      <c r="M370" s="143" t="e">
        <v>#N/A</v>
      </c>
      <c r="N370" s="218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2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2" t="e">
        <v>#N/A</v>
      </c>
    </row>
    <row r="371" spans="1:29" x14ac:dyDescent="0.2">
      <c r="A371" s="169" t="s">
        <v>152</v>
      </c>
      <c r="B371" s="211" t="s">
        <v>60</v>
      </c>
      <c r="C371" s="143" t="s">
        <v>64</v>
      </c>
      <c r="D371" s="143"/>
      <c r="E371" s="143"/>
      <c r="F371" s="143"/>
      <c r="G371" s="143"/>
      <c r="H371" s="212"/>
      <c r="I371" s="169"/>
      <c r="J371" s="169"/>
      <c r="L371" s="169" t="str">
        <f t="shared" si="31"/>
        <v>FwdSw</v>
      </c>
      <c r="M371" s="143" t="e">
        <v>#N/A</v>
      </c>
      <c r="N371" s="218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2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2" t="e">
        <v>#N/A</v>
      </c>
    </row>
    <row r="372" spans="1:29" x14ac:dyDescent="0.2">
      <c r="A372" s="169" t="s">
        <v>152</v>
      </c>
      <c r="B372" s="211" t="s">
        <v>102</v>
      </c>
      <c r="C372" s="143" t="s">
        <v>64</v>
      </c>
      <c r="D372" s="143"/>
      <c r="E372" s="143"/>
      <c r="F372" s="143"/>
      <c r="G372" s="143"/>
      <c r="H372" s="212"/>
      <c r="I372" s="169"/>
      <c r="J372" s="169"/>
      <c r="L372" s="169" t="str">
        <f t="shared" si="31"/>
        <v>FwdSw</v>
      </c>
      <c r="M372" s="143" t="e">
        <v>#N/A</v>
      </c>
      <c r="N372" s="218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2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2" t="e">
        <v>#N/A</v>
      </c>
    </row>
    <row r="373" spans="1:29" x14ac:dyDescent="0.2">
      <c r="A373" s="169" t="s">
        <v>152</v>
      </c>
      <c r="B373" s="211" t="s">
        <v>61</v>
      </c>
      <c r="C373" s="143" t="s">
        <v>64</v>
      </c>
      <c r="D373" s="143"/>
      <c r="E373" s="143"/>
      <c r="F373" s="143"/>
      <c r="G373" s="143"/>
      <c r="H373" s="212"/>
      <c r="I373" s="169"/>
      <c r="J373" s="169"/>
      <c r="L373" s="169" t="str">
        <f t="shared" si="31"/>
        <v>FwdSw</v>
      </c>
      <c r="M373" s="143" t="e">
        <v>#N/A</v>
      </c>
      <c r="N373" s="218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2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2" t="e">
        <v>#N/A</v>
      </c>
    </row>
    <row r="374" spans="1:29" x14ac:dyDescent="0.2">
      <c r="A374" s="169" t="s">
        <v>152</v>
      </c>
      <c r="B374" s="211" t="s">
        <v>103</v>
      </c>
      <c r="C374" s="143" t="s">
        <v>64</v>
      </c>
      <c r="D374" s="143"/>
      <c r="E374" s="143"/>
      <c r="F374" s="143"/>
      <c r="G374" s="143"/>
      <c r="H374" s="212"/>
      <c r="I374" s="169"/>
      <c r="J374" s="169"/>
      <c r="L374" s="169" t="str">
        <f t="shared" si="31"/>
        <v>FwdSw</v>
      </c>
      <c r="M374" s="143" t="e">
        <v>#N/A</v>
      </c>
      <c r="N374" s="218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2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2" t="e">
        <v>#N/A</v>
      </c>
    </row>
    <row r="375" spans="1:29" x14ac:dyDescent="0.2">
      <c r="A375" s="169" t="s">
        <v>152</v>
      </c>
      <c r="B375" s="211" t="s">
        <v>104</v>
      </c>
      <c r="C375" s="143" t="s">
        <v>64</v>
      </c>
      <c r="D375" s="143"/>
      <c r="E375" s="143"/>
      <c r="F375" s="143"/>
      <c r="G375" s="143"/>
      <c r="H375" s="212"/>
      <c r="I375" s="169"/>
      <c r="J375" s="169"/>
      <c r="L375" s="169" t="str">
        <f t="shared" si="31"/>
        <v>FwdSw</v>
      </c>
      <c r="M375" s="143" t="e">
        <v>#N/A</v>
      </c>
      <c r="N375" s="218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2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2" t="e">
        <v>#N/A</v>
      </c>
    </row>
    <row r="376" spans="1:29" x14ac:dyDescent="0.2">
      <c r="A376" s="169" t="s">
        <v>152</v>
      </c>
      <c r="B376" s="211" t="s">
        <v>62</v>
      </c>
      <c r="C376" s="143" t="s">
        <v>64</v>
      </c>
      <c r="D376" s="143"/>
      <c r="E376" s="143"/>
      <c r="F376" s="143"/>
      <c r="G376" s="143"/>
      <c r="H376" s="212"/>
      <c r="I376" s="169"/>
      <c r="J376" s="169"/>
      <c r="L376" s="169" t="str">
        <f t="shared" si="31"/>
        <v>FwdSw</v>
      </c>
      <c r="M376" s="143" t="e">
        <v>#N/A</v>
      </c>
      <c r="N376" s="218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2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2" t="e">
        <v>#N/A</v>
      </c>
    </row>
    <row r="377" spans="1:29" x14ac:dyDescent="0.2">
      <c r="A377" s="169" t="s">
        <v>152</v>
      </c>
      <c r="B377" s="211" t="s">
        <v>63</v>
      </c>
      <c r="C377" s="143" t="s">
        <v>64</v>
      </c>
      <c r="D377" s="143"/>
      <c r="E377" s="143"/>
      <c r="F377" s="143"/>
      <c r="G377" s="143"/>
      <c r="H377" s="212"/>
      <c r="I377" s="169"/>
      <c r="J377" s="169"/>
      <c r="L377" s="169" t="str">
        <f t="shared" si="31"/>
        <v>FwdSw</v>
      </c>
      <c r="M377" s="143" t="e">
        <v>#N/A</v>
      </c>
      <c r="N377" s="218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2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2" t="e">
        <v>#N/A</v>
      </c>
    </row>
    <row r="378" spans="1:29" x14ac:dyDescent="0.2">
      <c r="A378" s="169" t="s">
        <v>152</v>
      </c>
      <c r="B378" s="211" t="s">
        <v>64</v>
      </c>
      <c r="C378" s="143" t="s">
        <v>64</v>
      </c>
      <c r="D378" s="143"/>
      <c r="E378" s="143"/>
      <c r="F378" s="143"/>
      <c r="G378" s="143"/>
      <c r="H378" s="212"/>
      <c r="I378" s="169"/>
      <c r="J378" s="169"/>
      <c r="L378" s="169" t="str">
        <f t="shared" si="31"/>
        <v>FwdSw</v>
      </c>
      <c r="M378" s="143" t="e">
        <v>#N/A</v>
      </c>
      <c r="N378" s="218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2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2" t="e">
        <v>#N/A</v>
      </c>
    </row>
    <row r="379" spans="1:29" x14ac:dyDescent="0.2">
      <c r="A379" s="172" t="s">
        <v>152</v>
      </c>
      <c r="B379" s="213" t="s">
        <v>66</v>
      </c>
      <c r="C379" s="214" t="s">
        <v>64</v>
      </c>
      <c r="D379" s="214" t="s">
        <v>8</v>
      </c>
      <c r="E379" s="214" t="s">
        <v>7</v>
      </c>
      <c r="F379" s="214" t="s">
        <v>144</v>
      </c>
      <c r="G379" s="7" t="str">
        <f>PROPER(Currency)&amp;FamilyName&amp;Tenor</f>
        <v>Euribor6M</v>
      </c>
      <c r="H379" s="215" t="str">
        <f>Currency&amp;SUBSTITUTE(C379,"Y","F")&amp;B379&amp;QuoteSuffix</f>
        <v>EUR25F30Y_Quote</v>
      </c>
      <c r="I379" s="216">
        <v>0</v>
      </c>
      <c r="J379" s="172" t="str">
        <f>_xll.qlSwapRateHelper2(,H379,2,B379,Calendar,+D379,E379,F379,G379,I379,C379,Discounting,PillarDate,,Permanent,Trigger,ObjectOverwrite)</f>
        <v>obj_004a2#0004</v>
      </c>
      <c r="L379" s="169" t="str">
        <f t="shared" si="31"/>
        <v>FwdSw</v>
      </c>
      <c r="M379" s="143" t="e">
        <v>#N/A</v>
      </c>
      <c r="N379" s="218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2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2" t="e">
        <v>#N/A</v>
      </c>
    </row>
    <row r="380" spans="1:29" x14ac:dyDescent="0.2">
      <c r="A380" s="166" t="s">
        <v>152</v>
      </c>
      <c r="B380" s="209" t="s">
        <v>29</v>
      </c>
      <c r="C380" s="139" t="s">
        <v>66</v>
      </c>
      <c r="D380" s="139"/>
      <c r="E380" s="139"/>
      <c r="F380" s="139"/>
      <c r="G380" s="58"/>
      <c r="H380" s="210"/>
      <c r="I380" s="166"/>
      <c r="J380" s="166"/>
      <c r="L380" s="169" t="str">
        <f t="shared" si="31"/>
        <v>FwdSw</v>
      </c>
      <c r="M380" s="143" t="e">
        <v>#N/A</v>
      </c>
      <c r="N380" s="218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2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2" t="e">
        <v>#N/A</v>
      </c>
    </row>
    <row r="381" spans="1:29" x14ac:dyDescent="0.2">
      <c r="A381" s="169" t="s">
        <v>152</v>
      </c>
      <c r="B381" s="211" t="s">
        <v>52</v>
      </c>
      <c r="C381" s="143" t="s">
        <v>66</v>
      </c>
      <c r="D381" s="143"/>
      <c r="E381" s="143"/>
      <c r="F381" s="143"/>
      <c r="G381" s="143"/>
      <c r="H381" s="212"/>
      <c r="I381" s="169"/>
      <c r="J381" s="169"/>
      <c r="L381" s="169" t="str">
        <f t="shared" si="31"/>
        <v>FwdSw</v>
      </c>
      <c r="M381" s="143" t="e">
        <v>#N/A</v>
      </c>
      <c r="N381" s="218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2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2" t="e">
        <v>#N/A</v>
      </c>
    </row>
    <row r="382" spans="1:29" x14ac:dyDescent="0.2">
      <c r="A382" s="169" t="s">
        <v>152</v>
      </c>
      <c r="B382" s="211" t="s">
        <v>53</v>
      </c>
      <c r="C382" s="143" t="s">
        <v>66</v>
      </c>
      <c r="D382" s="143"/>
      <c r="E382" s="143"/>
      <c r="F382" s="143"/>
      <c r="G382" s="143"/>
      <c r="H382" s="212"/>
      <c r="I382" s="169"/>
      <c r="J382" s="169"/>
      <c r="L382" s="169" t="str">
        <f t="shared" si="31"/>
        <v>FwdSw</v>
      </c>
      <c r="M382" s="143" t="e">
        <v>#N/A</v>
      </c>
      <c r="N382" s="218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2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2" t="e">
        <v>#N/A</v>
      </c>
    </row>
    <row r="383" spans="1:29" x14ac:dyDescent="0.2">
      <c r="A383" s="169" t="s">
        <v>152</v>
      </c>
      <c r="B383" s="211" t="s">
        <v>54</v>
      </c>
      <c r="C383" s="143" t="s">
        <v>66</v>
      </c>
      <c r="D383" s="143"/>
      <c r="E383" s="143"/>
      <c r="F383" s="143"/>
      <c r="G383" s="143"/>
      <c r="H383" s="212"/>
      <c r="I383" s="169"/>
      <c r="J383" s="169"/>
      <c r="L383" s="169" t="str">
        <f t="shared" si="31"/>
        <v>FwdSw</v>
      </c>
      <c r="M383" s="143" t="e">
        <v>#N/A</v>
      </c>
      <c r="N383" s="218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2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2" t="e">
        <v>#N/A</v>
      </c>
    </row>
    <row r="384" spans="1:29" x14ac:dyDescent="0.2">
      <c r="A384" s="169" t="s">
        <v>152</v>
      </c>
      <c r="B384" s="211" t="s">
        <v>55</v>
      </c>
      <c r="C384" s="143" t="s">
        <v>66</v>
      </c>
      <c r="D384" s="143"/>
      <c r="E384" s="143"/>
      <c r="F384" s="143"/>
      <c r="G384" s="143"/>
      <c r="H384" s="212"/>
      <c r="I384" s="169"/>
      <c r="J384" s="169"/>
      <c r="L384" s="169" t="str">
        <f t="shared" si="31"/>
        <v>FwdSw</v>
      </c>
      <c r="M384" s="143" t="e">
        <v>#N/A</v>
      </c>
      <c r="N384" s="218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2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2" t="e">
        <v>#N/A</v>
      </c>
    </row>
    <row r="385" spans="1:29" x14ac:dyDescent="0.2">
      <c r="A385" s="169" t="s">
        <v>152</v>
      </c>
      <c r="B385" s="211" t="s">
        <v>56</v>
      </c>
      <c r="C385" s="143" t="s">
        <v>66</v>
      </c>
      <c r="D385" s="143"/>
      <c r="E385" s="143"/>
      <c r="F385" s="143"/>
      <c r="G385" s="143"/>
      <c r="H385" s="212"/>
      <c r="I385" s="169"/>
      <c r="J385" s="169"/>
      <c r="L385" s="169" t="str">
        <f t="shared" si="31"/>
        <v>FwdSw</v>
      </c>
      <c r="M385" s="143" t="e">
        <v>#N/A</v>
      </c>
      <c r="N385" s="218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2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2" t="e">
        <v>#N/A</v>
      </c>
    </row>
    <row r="386" spans="1:29" x14ac:dyDescent="0.2">
      <c r="A386" s="169" t="s">
        <v>152</v>
      </c>
      <c r="B386" s="211" t="s">
        <v>57</v>
      </c>
      <c r="C386" s="143" t="s">
        <v>66</v>
      </c>
      <c r="D386" s="143"/>
      <c r="E386" s="143"/>
      <c r="F386" s="143"/>
      <c r="G386" s="143"/>
      <c r="H386" s="212"/>
      <c r="I386" s="169"/>
      <c r="J386" s="169"/>
      <c r="L386" s="169" t="str">
        <f>A395</f>
        <v>FwdSw</v>
      </c>
      <c r="M386" s="143" t="e">
        <v>#N/A</v>
      </c>
      <c r="N386" s="218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2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2" t="e">
        <v>#N/A</v>
      </c>
    </row>
    <row r="387" spans="1:29" x14ac:dyDescent="0.2">
      <c r="A387" s="169" t="s">
        <v>152</v>
      </c>
      <c r="B387" s="211" t="s">
        <v>58</v>
      </c>
      <c r="C387" s="143" t="s">
        <v>66</v>
      </c>
      <c r="D387" s="143"/>
      <c r="E387" s="143"/>
      <c r="F387" s="143"/>
      <c r="G387" s="143"/>
      <c r="H387" s="212"/>
      <c r="I387" s="169"/>
      <c r="J387" s="169"/>
      <c r="L387" s="169" t="str">
        <f>A396</f>
        <v>FwdSw</v>
      </c>
      <c r="M387" s="143" t="e">
        <v>#N/A</v>
      </c>
      <c r="N387" s="218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ref="V387:V388" si="33">IFERROR(INDEX($L$3:$L$86,MATCH(X387,$N$3:$N$86,0),1),"")</f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2" t="e">
        <v>#N/A</v>
      </c>
    </row>
    <row r="388" spans="1:29" x14ac:dyDescent="0.2">
      <c r="A388" s="169" t="s">
        <v>152</v>
      </c>
      <c r="B388" s="211" t="s">
        <v>59</v>
      </c>
      <c r="C388" s="143" t="s">
        <v>66</v>
      </c>
      <c r="D388" s="143"/>
      <c r="E388" s="143"/>
      <c r="F388" s="143"/>
      <c r="G388" s="143"/>
      <c r="H388" s="212"/>
      <c r="I388" s="169"/>
      <c r="J388" s="169"/>
      <c r="L388" s="172" t="str">
        <f>A397</f>
        <v>FwdSw</v>
      </c>
      <c r="M388" s="214" t="e">
        <v>#N/A</v>
      </c>
      <c r="N388" s="219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0" t="e">
        <v>#N/A</v>
      </c>
    </row>
    <row r="389" spans="1:29" x14ac:dyDescent="0.2">
      <c r="A389" s="169" t="s">
        <v>152</v>
      </c>
      <c r="B389" s="211" t="s">
        <v>60</v>
      </c>
      <c r="C389" s="143" t="s">
        <v>66</v>
      </c>
      <c r="D389" s="143"/>
      <c r="E389" s="143"/>
      <c r="F389" s="143"/>
      <c r="G389" s="143"/>
      <c r="H389" s="212"/>
      <c r="I389" s="169"/>
      <c r="J389" s="169"/>
    </row>
    <row r="390" spans="1:29" x14ac:dyDescent="0.2">
      <c r="A390" s="169" t="s">
        <v>152</v>
      </c>
      <c r="B390" s="211" t="s">
        <v>102</v>
      </c>
      <c r="C390" s="143" t="s">
        <v>66</v>
      </c>
      <c r="D390" s="143"/>
      <c r="E390" s="143"/>
      <c r="F390" s="143"/>
      <c r="G390" s="143"/>
      <c r="H390" s="212"/>
      <c r="I390" s="169"/>
      <c r="J390" s="169"/>
    </row>
    <row r="391" spans="1:29" x14ac:dyDescent="0.2">
      <c r="A391" s="169" t="s">
        <v>152</v>
      </c>
      <c r="B391" s="211" t="s">
        <v>61</v>
      </c>
      <c r="C391" s="143" t="s">
        <v>66</v>
      </c>
      <c r="D391" s="143"/>
      <c r="E391" s="143"/>
      <c r="F391" s="143"/>
      <c r="G391" s="143"/>
      <c r="H391" s="212"/>
      <c r="I391" s="169"/>
      <c r="J391" s="169"/>
    </row>
    <row r="392" spans="1:29" x14ac:dyDescent="0.2">
      <c r="A392" s="169" t="s">
        <v>152</v>
      </c>
      <c r="B392" s="211" t="s">
        <v>103</v>
      </c>
      <c r="C392" s="143" t="s">
        <v>66</v>
      </c>
      <c r="D392" s="143"/>
      <c r="E392" s="143"/>
      <c r="F392" s="143"/>
      <c r="G392" s="143"/>
      <c r="H392" s="212"/>
      <c r="I392" s="169"/>
      <c r="J392" s="169"/>
    </row>
    <row r="393" spans="1:29" x14ac:dyDescent="0.2">
      <c r="A393" s="169" t="s">
        <v>152</v>
      </c>
      <c r="B393" s="211" t="s">
        <v>104</v>
      </c>
      <c r="C393" s="143" t="s">
        <v>66</v>
      </c>
      <c r="D393" s="143"/>
      <c r="E393" s="143"/>
      <c r="F393" s="143"/>
      <c r="G393" s="143"/>
      <c r="H393" s="212"/>
      <c r="I393" s="169"/>
      <c r="J393" s="169"/>
    </row>
    <row r="394" spans="1:29" x14ac:dyDescent="0.2">
      <c r="A394" s="169" t="s">
        <v>152</v>
      </c>
      <c r="B394" s="211" t="s">
        <v>62</v>
      </c>
      <c r="C394" s="143" t="s">
        <v>66</v>
      </c>
      <c r="D394" s="143"/>
      <c r="E394" s="143"/>
      <c r="F394" s="143"/>
      <c r="G394" s="143"/>
      <c r="H394" s="212"/>
      <c r="I394" s="169"/>
      <c r="J394" s="169"/>
    </row>
    <row r="395" spans="1:29" x14ac:dyDescent="0.2">
      <c r="A395" s="169" t="s">
        <v>152</v>
      </c>
      <c r="B395" s="211" t="s">
        <v>63</v>
      </c>
      <c r="C395" s="143" t="s">
        <v>66</v>
      </c>
      <c r="D395" s="143"/>
      <c r="E395" s="143"/>
      <c r="F395" s="143"/>
      <c r="G395" s="143"/>
      <c r="H395" s="212"/>
      <c r="I395" s="169"/>
      <c r="J395" s="169"/>
    </row>
    <row r="396" spans="1:29" x14ac:dyDescent="0.2">
      <c r="A396" s="169" t="s">
        <v>152</v>
      </c>
      <c r="B396" s="211" t="s">
        <v>64</v>
      </c>
      <c r="C396" s="143" t="s">
        <v>66</v>
      </c>
      <c r="D396" s="143"/>
      <c r="E396" s="143"/>
      <c r="F396" s="143"/>
      <c r="G396" s="143"/>
      <c r="H396" s="212"/>
      <c r="I396" s="169"/>
      <c r="J396" s="169"/>
    </row>
    <row r="397" spans="1:29" x14ac:dyDescent="0.2">
      <c r="A397" s="172" t="s">
        <v>152</v>
      </c>
      <c r="B397" s="213" t="s">
        <v>66</v>
      </c>
      <c r="C397" s="214" t="s">
        <v>66</v>
      </c>
      <c r="D397" s="214"/>
      <c r="E397" s="214"/>
      <c r="F397" s="214"/>
      <c r="G397" s="214"/>
      <c r="H397" s="215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7">
        <f t="array" ref="AC2:AC92">_xll.qlPiecewiseYieldCurveData(YieldCurve_1M,Trigger)</f>
        <v>-2.4800311992120888E-3</v>
      </c>
      <c r="AD2" s="81"/>
      <c r="AF2" s="244" t="s">
        <v>87</v>
      </c>
      <c r="AG2" s="245"/>
      <c r="AH2" s="245"/>
      <c r="AI2" s="245"/>
      <c r="AJ2" s="246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obj_0047e#0004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IFERROR(INDEX($L$3:$L$92,MATCH(X3,$N$3:$N$92,0),1),"")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obj_0049a</v>
      </c>
      <c r="X3" s="169" t="str">
        <f>IFERROR(_xll.qlRateHelperQuoteName(W3,Trigger),"")</f>
        <v>EURSWD_SYNTH1M_Quote</v>
      </c>
      <c r="Y3" s="222">
        <f>IFERROR(_xll.qlRateHelperRate(W3,Trigger),"")</f>
        <v>-2.4459999999999998E-3</v>
      </c>
      <c r="Z3" s="223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42402</v>
      </c>
      <c r="AB3" s="170">
        <f>IFERROR(_xll.qlRateHelperPillarDate(W3,Trigger),"")</f>
        <v>42409</v>
      </c>
      <c r="AC3" s="222">
        <v>-2.4800311992120888E-3</v>
      </c>
      <c r="AD3" s="81"/>
      <c r="AF3" s="242" t="s">
        <v>88</v>
      </c>
      <c r="AJ3" s="243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obj_0049a#0004</v>
      </c>
      <c r="K4" s="51"/>
      <c r="L4" s="10" t="str">
        <f t="shared" ref="L4:L7" si="1">A4</f>
        <v>Dp</v>
      </c>
      <c r="M4" s="95" t="str">
        <f t="shared" ref="M4:M7" si="2">IF(ISBLANK(J4),"--",J4)</f>
        <v>obj_0049a#0004</v>
      </c>
      <c r="N4" s="149" t="str">
        <f>IFERROR(_xll.qlRateHelperQuoteName(M4,Trigger),"--")</f>
        <v>EURSWD_SYNTH1M_Quote</v>
      </c>
      <c r="O4" s="99">
        <f>IFERROR(_xll.qlRateHelperQuoteValue($M4,Trigger),"--")</f>
        <v>-2.4459999999999998E-3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42402</v>
      </c>
      <c r="T4" s="100">
        <f>IFERROR(_xll.qlRateHelperPillarDate(M4,Trigger),"--")</f>
        <v>42409</v>
      </c>
      <c r="V4" s="169" t="str">
        <f t="shared" ref="V4:V67" si="3">IFERROR(INDEX($L$3:$L$92,MATCH(X4,$N$3:$N$92,0),1),"")</f>
        <v>Dp</v>
      </c>
      <c r="W4" s="169" t="str">
        <v>obj_004b1</v>
      </c>
      <c r="X4" s="169" t="str">
        <f>IFERROR(_xll.qlRateHelperQuoteName(W4,Trigger),"")</f>
        <v>EUR2WD_SYNTH1M_Quote</v>
      </c>
      <c r="Y4" s="222">
        <f>IFERROR(_xll.qlRateHelperRate(W4,Trigger),"")</f>
        <v>-2.395E-3</v>
      </c>
      <c r="Z4" s="223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42402</v>
      </c>
      <c r="AB4" s="170">
        <f>IFERROR(_xll.qlRateHelperPillarDate(W4,Trigger),"")</f>
        <v>42416</v>
      </c>
      <c r="AC4" s="222">
        <v>-2.4283769787853539E-3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obj_004b1#0004</v>
      </c>
      <c r="K5" s="51"/>
      <c r="L5" s="10" t="str">
        <f t="shared" si="1"/>
        <v>Dp</v>
      </c>
      <c r="M5" s="95" t="str">
        <f t="shared" si="2"/>
        <v>obj_004b1#0004</v>
      </c>
      <c r="N5" s="149" t="str">
        <f>IFERROR(_xll.qlRateHelperQuoteName(M5,Trigger),"--")</f>
        <v>EUR2WD_SYNTH1M_Quote</v>
      </c>
      <c r="O5" s="99">
        <f>IFERROR(_xll.qlRateHelperQuoteValue($M5,Trigger),"--")</f>
        <v>-2.395E-3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42402</v>
      </c>
      <c r="T5" s="100">
        <f>IFERROR(_xll.qlRateHelperPillarDate(M5,Trigger),"--")</f>
        <v>42416</v>
      </c>
      <c r="V5" s="169" t="str">
        <f t="shared" si="3"/>
        <v>Dp</v>
      </c>
      <c r="W5" s="169" t="str">
        <v>obj_0048f</v>
      </c>
      <c r="X5" s="169" t="str">
        <f>IFERROR(_xll.qlRateHelperQuoteName(W5,Trigger),"")</f>
        <v>EUR3WD_SYNTH1M_Quote</v>
      </c>
      <c r="Y5" s="222">
        <f>IFERROR(_xll.qlRateHelperRate(W5,Trigger),"")</f>
        <v>-2.3479999999999998E-3</v>
      </c>
      <c r="Z5" s="223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42402</v>
      </c>
      <c r="AB5" s="170">
        <f>IFERROR(_xll.qlRateHelperPillarDate(W5,Trigger),"")</f>
        <v>42423</v>
      </c>
      <c r="AC5" s="222">
        <v>-2.3807741581146078E-3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8" t="s">
        <v>27</v>
      </c>
      <c r="B6" s="189" t="s">
        <v>40</v>
      </c>
      <c r="C6" s="190" t="str">
        <f t="shared" ref="C6:C7" si="4">B6</f>
        <v>3W</v>
      </c>
      <c r="D6" s="191"/>
      <c r="E6" s="191"/>
      <c r="F6" s="191"/>
      <c r="G6" s="192" t="str">
        <f>_xll.qlEuribor(,B6,,Permanent,Trigger,ObjectOverwrite)</f>
        <v>obj_00482#0004</v>
      </c>
      <c r="H6" s="193" t="str">
        <f t="shared" si="0"/>
        <v>EUR3WD_SYNTH1M_Quote</v>
      </c>
      <c r="I6" s="191"/>
      <c r="J6" s="194" t="str">
        <f>_xll.qlDepositRateHelper(,H6,G6,Permanent,Trigger,ObjectOverwrite)</f>
        <v>obj_0048f#0004</v>
      </c>
      <c r="K6" s="51"/>
      <c r="L6" s="10" t="str">
        <f t="shared" si="1"/>
        <v>Dp</v>
      </c>
      <c r="M6" s="95" t="str">
        <f t="shared" si="2"/>
        <v>obj_0048f#0004</v>
      </c>
      <c r="N6" s="149" t="str">
        <f>IFERROR(_xll.qlRateHelperQuoteName(M6,Trigger),"--")</f>
        <v>EUR3WD_SYNTH1M_Quote</v>
      </c>
      <c r="O6" s="99">
        <f>IFERROR(_xll.qlRateHelperQuoteValue($M6,Trigger),"--")</f>
        <v>-2.3479999999999998E-3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42402</v>
      </c>
      <c r="T6" s="100">
        <f>IFERROR(_xll.qlRateHelperPillarDate(M6,Trigger),"--")</f>
        <v>42423</v>
      </c>
      <c r="V6" s="169" t="str">
        <f t="shared" si="3"/>
        <v>Dp</v>
      </c>
      <c r="W6" s="169" t="str">
        <v>obj_00484</v>
      </c>
      <c r="X6" s="169" t="str">
        <f>IFERROR(_xll.qlRateHelperQuoteName(W6,Trigger),"")</f>
        <v>EUR1MD_SYNTH1M_Quote</v>
      </c>
      <c r="Y6" s="222">
        <f>IFERROR(_xll.qlRateHelperRate(W6,Trigger),"")</f>
        <v>-2.2899999999999999E-3</v>
      </c>
      <c r="Z6" s="223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42402</v>
      </c>
      <c r="AB6" s="170">
        <f>IFERROR(_xll.qlRateHelperPillarDate(W6,Trigger),"")</f>
        <v>42431</v>
      </c>
      <c r="AC6" s="222">
        <v>-2.3220197362106426E-3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obj_00484#0004</v>
      </c>
      <c r="K7" s="51"/>
      <c r="L7" s="10" t="str">
        <f t="shared" si="1"/>
        <v>Dp</v>
      </c>
      <c r="M7" s="95" t="str">
        <f t="shared" si="2"/>
        <v>obj_00484#0004</v>
      </c>
      <c r="N7" s="149" t="str">
        <f>IFERROR(_xll.qlRateHelperQuoteName(M7,Trigger),"--")</f>
        <v>EUR1MD_SYNTH1M_Quote</v>
      </c>
      <c r="O7" s="99">
        <f>IFERROR(_xll.qlRateHelperQuoteValue($M7,Trigger),"--")</f>
        <v>-2.2899999999999999E-3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42402</v>
      </c>
      <c r="T7" s="100">
        <f>IFERROR(_xll.qlRateHelperPillarDate(M7,Trigger),"--")</f>
        <v>42431</v>
      </c>
      <c r="V7" s="169" t="str">
        <f t="shared" si="3"/>
        <v>Sw</v>
      </c>
      <c r="W7" s="169" t="str">
        <v>obj_004bb</v>
      </c>
      <c r="X7" s="169" t="str">
        <f>IFERROR(_xll.qlRateHelperQuoteName(W7,Trigger),"")</f>
        <v>EUR2X1S_Quote</v>
      </c>
      <c r="Y7" s="222">
        <f>IFERROR(_xll.qlRateHelperRate(W7,Trigger),"")</f>
        <v>-2.5000000000000001E-3</v>
      </c>
      <c r="Z7" s="223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42402</v>
      </c>
      <c r="AB7" s="170">
        <f>IFERROR(_xll.qlRateHelperPillarDate(W7,Trigger),"")</f>
        <v>42464</v>
      </c>
      <c r="AC7" s="222">
        <v>-2.5353032099548348E-3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obj_004bb#0004</v>
      </c>
      <c r="N8" s="148" t="str">
        <f>IFERROR(_xll.qlRateHelperQuoteName(M8,Trigger),"--")</f>
        <v>EUR2X1S_Quote</v>
      </c>
      <c r="O8" s="136">
        <f>IFERROR(_xll.qlRateHelperQuoteValue($M8,Trigger),"--")</f>
        <v>-2.5000000000000001E-3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42402</v>
      </c>
      <c r="T8" s="137">
        <f>IFERROR(_xll.qlRateHelperPillarDate(M8,Trigger),"--")</f>
        <v>42464</v>
      </c>
      <c r="V8" s="169" t="str">
        <f t="shared" si="3"/>
        <v>Sw</v>
      </c>
      <c r="W8" s="169" t="str">
        <v>obj_004c2</v>
      </c>
      <c r="X8" s="169" t="str">
        <f>IFERROR(_xll.qlRateHelperQuoteName(W8,Trigger),"")</f>
        <v>EUR3X1S_Quote</v>
      </c>
      <c r="Y8" s="222">
        <f>IFERROR(_xll.qlRateHelperRate(W8,Trigger),"")</f>
        <v>-2.7700000000000003E-3</v>
      </c>
      <c r="Z8" s="223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42402</v>
      </c>
      <c r="AB8" s="170">
        <f>IFERROR(_xll.qlRateHelperPillarDate(W8,Trigger),"")</f>
        <v>42492</v>
      </c>
      <c r="AC8" s="222">
        <v>-2.8095209519336758E-3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obj_004c2#0004</v>
      </c>
      <c r="N9" s="149" t="str">
        <f>IFERROR(_xll.qlRateHelperQuoteName(M9,Trigger),"--")</f>
        <v>EUR3X1S_Quote</v>
      </c>
      <c r="O9" s="99">
        <f>IFERROR(_xll.qlRateHelperQuoteValue($M9,Trigger),"--")</f>
        <v>-2.7700000000000003E-3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42402</v>
      </c>
      <c r="T9" s="100">
        <f>IFERROR(_xll.qlRateHelperPillarDate(M9,Trigger),"--")</f>
        <v>42492</v>
      </c>
      <c r="V9" s="169" t="str">
        <f t="shared" si="3"/>
        <v>Sw</v>
      </c>
      <c r="W9" s="169" t="str">
        <v>obj_00495</v>
      </c>
      <c r="X9" s="169" t="str">
        <f>IFERROR(_xll.qlRateHelperQuoteName(W9,Trigger),"")</f>
        <v>EUR4X1S_Quote</v>
      </c>
      <c r="Y9" s="222">
        <f>IFERROR(_xll.qlRateHelperRate(W9,Trigger),"")</f>
        <v>-2.9600000000000004E-3</v>
      </c>
      <c r="Z9" s="223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42402</v>
      </c>
      <c r="AB9" s="170">
        <f>IFERROR(_xll.qlRateHelperPillarDate(W9,Trigger),"")</f>
        <v>42523</v>
      </c>
      <c r="AC9" s="222">
        <v>-3.0026807695149762E-3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obj_004bb#0004</v>
      </c>
      <c r="K10" s="51"/>
      <c r="L10" s="10" t="str">
        <f t="shared" si="5"/>
        <v>Sw</v>
      </c>
      <c r="M10" s="95" t="str">
        <f t="shared" si="6"/>
        <v>obj_00495#0004</v>
      </c>
      <c r="N10" s="149" t="str">
        <f>IFERROR(_xll.qlRateHelperQuoteName(M10,Trigger),"--")</f>
        <v>EUR4X1S_Quote</v>
      </c>
      <c r="O10" s="99">
        <f>IFERROR(_xll.qlRateHelperQuoteValue($M10,Trigger),"--")</f>
        <v>-2.9600000000000004E-3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42402</v>
      </c>
      <c r="T10" s="100">
        <f>IFERROR(_xll.qlRateHelperPillarDate(M10,Trigger),"--")</f>
        <v>42523</v>
      </c>
      <c r="V10" s="169" t="str">
        <f t="shared" si="3"/>
        <v>Sw</v>
      </c>
      <c r="W10" s="169" t="str">
        <v>obj_004c1</v>
      </c>
      <c r="X10" s="169" t="str">
        <f>IFERROR(_xll.qlRateHelperQuoteName(W10,Trigger),"")</f>
        <v>EUR5X1S_Quote</v>
      </c>
      <c r="Y10" s="222">
        <f>IFERROR(_xll.qlRateHelperRate(W10,Trigger),"")</f>
        <v>-3.1600000000000005E-3</v>
      </c>
      <c r="Z10" s="223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42402</v>
      </c>
      <c r="AB10" s="170">
        <f>IFERROR(_xll.qlRateHelperPillarDate(W10,Trigger),"")</f>
        <v>42555</v>
      </c>
      <c r="AC10" s="222">
        <v>-3.2061175318348623E-3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obj_004c2#0004</v>
      </c>
      <c r="K11" s="51"/>
      <c r="L11" s="10" t="str">
        <f t="shared" si="5"/>
        <v>Sw</v>
      </c>
      <c r="M11" s="95" t="str">
        <f t="shared" si="6"/>
        <v>obj_004c1#0004</v>
      </c>
      <c r="N11" s="149" t="str">
        <f>IFERROR(_xll.qlRateHelperQuoteName(M11,Trigger),"--")</f>
        <v>EUR5X1S_Quote</v>
      </c>
      <c r="O11" s="99">
        <f>IFERROR(_xll.qlRateHelperQuoteValue($M11,Trigger),"--")</f>
        <v>-3.1600000000000005E-3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42402</v>
      </c>
      <c r="T11" s="100">
        <f>IFERROR(_xll.qlRateHelperPillarDate(M11,Trigger),"--")</f>
        <v>42555</v>
      </c>
      <c r="V11" s="169" t="str">
        <f t="shared" si="3"/>
        <v>Sw</v>
      </c>
      <c r="W11" s="169" t="str">
        <v>obj_004c0</v>
      </c>
      <c r="X11" s="169" t="str">
        <f>IFERROR(_xll.qlRateHelperQuoteName(W11,Trigger),"")</f>
        <v>EUR6X1S_Quote</v>
      </c>
      <c r="Y11" s="222">
        <f>IFERROR(_xll.qlRateHelperRate(W11,Trigger),"")</f>
        <v>-3.2999999999999995E-3</v>
      </c>
      <c r="Z11" s="223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42402</v>
      </c>
      <c r="AB11" s="170">
        <f>IFERROR(_xll.qlRateHelperPillarDate(W11,Trigger),"")</f>
        <v>42584</v>
      </c>
      <c r="AC11" s="222">
        <v>-3.3487638672769918E-3</v>
      </c>
      <c r="AD11" s="81"/>
      <c r="AE11" s="166">
        <v>1</v>
      </c>
      <c r="AF11" s="167">
        <f>_xll.qlCalendarEndOfMonth(Calendar,Settlementdate,Trigger)</f>
        <v>42429</v>
      </c>
      <c r="AG11" s="166" t="str">
        <f t="shared" ref="AG11:AG23" si="9">Currency&amp;$AG$9&amp;AE11&amp;JumpSuffix&amp;QuoteSuffix</f>
        <v>EURJump1_SYNTHON_Quote</v>
      </c>
      <c r="AH11" s="229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0.99999780000000005</v>
      </c>
      <c r="AJ11" s="232">
        <f>-LN(AI11)/AH11</f>
        <v>7.9200087118408424E-4</v>
      </c>
      <c r="AK11" s="235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obj_00495#0004</v>
      </c>
      <c r="K12" s="51" t="s">
        <v>36</v>
      </c>
      <c r="L12" s="10" t="str">
        <f t="shared" si="5"/>
        <v>Sw</v>
      </c>
      <c r="M12" s="95" t="str">
        <f t="shared" si="6"/>
        <v>obj_004c0#0004</v>
      </c>
      <c r="N12" s="149" t="str">
        <f>IFERROR(_xll.qlRateHelperQuoteName(M12,Trigger),"--")</f>
        <v>EUR6X1S_Quote</v>
      </c>
      <c r="O12" s="99">
        <f>IFERROR(_xll.qlRateHelperQuoteValue($M12,Trigger),"--")</f>
        <v>-3.2999999999999995E-3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42402</v>
      </c>
      <c r="T12" s="100">
        <f>IFERROR(_xll.qlRateHelperPillarDate(M12,Trigger),"--")</f>
        <v>42584</v>
      </c>
      <c r="V12" s="169" t="str">
        <f t="shared" si="3"/>
        <v>Sw</v>
      </c>
      <c r="W12" s="169" t="str">
        <v>obj_00493</v>
      </c>
      <c r="X12" s="169" t="str">
        <f>IFERROR(_xll.qlRateHelperQuoteName(W12,Trigger),"")</f>
        <v>EUR7X1S_Quote</v>
      </c>
      <c r="Y12" s="222">
        <f>IFERROR(_xll.qlRateHelperRate(W12,Trigger),"")</f>
        <v>-3.4399999999999999E-3</v>
      </c>
      <c r="Z12" s="223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42402</v>
      </c>
      <c r="AB12" s="170">
        <f>IFERROR(_xll.qlRateHelperPillarDate(W12,Trigger),"")</f>
        <v>42615</v>
      </c>
      <c r="AC12" s="222">
        <v>-3.4914577940456052E-3</v>
      </c>
      <c r="AD12" s="81"/>
      <c r="AE12" s="169">
        <v>2</v>
      </c>
      <c r="AF12" s="170">
        <f>_xll.qlCalendarEndOfMonth(Calendar,_xll.qlCalendarAdvance(Calendar,AF11,"1m","mf",TRUE),Trigger)</f>
        <v>42460</v>
      </c>
      <c r="AG12" s="169" t="str">
        <f t="shared" si="9"/>
        <v>EURJump2_SYNTHON_Quote</v>
      </c>
      <c r="AH12" s="230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3">
        <f t="shared" ref="AJ12:AJ23" si="10">-LN(AI12)/AH12</f>
        <v>0</v>
      </c>
      <c r="AK12" s="236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obj_004c1#0004</v>
      </c>
      <c r="K13" s="51"/>
      <c r="L13" s="10" t="str">
        <f t="shared" si="5"/>
        <v>Sw</v>
      </c>
      <c r="M13" s="95" t="str">
        <f t="shared" si="6"/>
        <v>obj_00493#0004</v>
      </c>
      <c r="N13" s="149" t="str">
        <f>IFERROR(_xll.qlRateHelperQuoteName(M13,Trigger),"--")</f>
        <v>EUR7X1S_Quote</v>
      </c>
      <c r="O13" s="99">
        <f>IFERROR(_xll.qlRateHelperQuoteValue($M13,Trigger),"--")</f>
        <v>-3.4399999999999999E-3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42402</v>
      </c>
      <c r="T13" s="100">
        <f>IFERROR(_xll.qlRateHelperPillarDate(M13,Trigger),"--")</f>
        <v>42615</v>
      </c>
      <c r="V13" s="169" t="str">
        <f t="shared" si="3"/>
        <v>Sw</v>
      </c>
      <c r="W13" s="169" t="str">
        <v>obj_004b3</v>
      </c>
      <c r="X13" s="169" t="str">
        <f>IFERROR(_xll.qlRateHelperQuoteName(W13,Trigger),"")</f>
        <v>EUR8X1S_Quote</v>
      </c>
      <c r="Y13" s="222">
        <f>IFERROR(_xll.qlRateHelperRate(W13,Trigger),"")</f>
        <v>-3.5599999999999998E-3</v>
      </c>
      <c r="Z13" s="223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42402</v>
      </c>
      <c r="AB13" s="170">
        <f>IFERROR(_xll.qlRateHelperPillarDate(W13,Trigger),"")</f>
        <v>42646</v>
      </c>
      <c r="AC13" s="222">
        <v>-3.6139168671361342E-3</v>
      </c>
      <c r="AD13" s="81"/>
      <c r="AE13" s="169">
        <v>3</v>
      </c>
      <c r="AF13" s="170">
        <f>_xll.qlCalendarEndOfMonth(Calendar,_xll.qlCalendarAdvance(Calendar,AF12,"1m","mf",TRUE),Trigger)</f>
        <v>42489</v>
      </c>
      <c r="AG13" s="169" t="str">
        <f t="shared" si="9"/>
        <v>EURJump3_SYNTHON_Quote</v>
      </c>
      <c r="AH13" s="230">
        <f>_xll.qlDayCounterYearFraction("actual/360",AF13,_xll.qlCalendarAdvance(Calendar,AF13,"1D",,,Trigger))</f>
        <v>8.3333333333333332E-3</v>
      </c>
      <c r="AI13" s="171">
        <f>IF(_xll.qlQuoteIsValid(AG13,Trigger),_xll.qlQuoteValue(AG13,Trigger),1)</f>
        <v>1</v>
      </c>
      <c r="AJ13" s="233">
        <f t="shared" si="10"/>
        <v>0</v>
      </c>
      <c r="AK13" s="236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obj_004c0#0004</v>
      </c>
      <c r="K14" s="51"/>
      <c r="L14" s="10" t="str">
        <f t="shared" si="5"/>
        <v>Sw</v>
      </c>
      <c r="M14" s="95" t="str">
        <f t="shared" si="6"/>
        <v>obj_004b3#0004</v>
      </c>
      <c r="N14" s="149" t="str">
        <f>IFERROR(_xll.qlRateHelperQuoteName(M14,Trigger),"--")</f>
        <v>EUR8X1S_Quote</v>
      </c>
      <c r="O14" s="99">
        <f>IFERROR(_xll.qlRateHelperQuoteValue($M14,Trigger),"--")</f>
        <v>-3.5599999999999998E-3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42402</v>
      </c>
      <c r="T14" s="100">
        <f>IFERROR(_xll.qlRateHelperPillarDate(M14,Trigger),"--")</f>
        <v>42646</v>
      </c>
      <c r="V14" s="169" t="str">
        <f t="shared" si="3"/>
        <v>Sw</v>
      </c>
      <c r="W14" s="169" t="str">
        <v>obj_00490</v>
      </c>
      <c r="X14" s="169" t="str">
        <f>IFERROR(_xll.qlRateHelperQuoteName(W14,Trigger),"")</f>
        <v>EUR9X1S_Quote</v>
      </c>
      <c r="Y14" s="222">
        <f>IFERROR(_xll.qlRateHelperRate(W14,Trigger),"")</f>
        <v>-3.6600000000000001E-3</v>
      </c>
      <c r="Z14" s="223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42402</v>
      </c>
      <c r="AB14" s="170">
        <f>IFERROR(_xll.qlRateHelperPillarDate(W14,Trigger),"")</f>
        <v>42676</v>
      </c>
      <c r="AC14" s="222">
        <v>-3.7161230831263227E-3</v>
      </c>
      <c r="AD14" s="81"/>
      <c r="AE14" s="169">
        <v>4</v>
      </c>
      <c r="AF14" s="170">
        <f>_xll.qlCalendarEndOfMonth(Calendar,_xll.qlCalendarAdvance(Calendar,AF13,"1m","mf",TRUE),Trigger)</f>
        <v>42521</v>
      </c>
      <c r="AG14" s="169" t="str">
        <f t="shared" si="9"/>
        <v>EURJump4_SYNTHON_Quote</v>
      </c>
      <c r="AH14" s="230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3">
        <f t="shared" si="10"/>
        <v>0</v>
      </c>
      <c r="AK14" s="236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obj_00493#0004</v>
      </c>
      <c r="K15" s="51"/>
      <c r="L15" s="10" t="str">
        <f t="shared" si="5"/>
        <v>Sw</v>
      </c>
      <c r="M15" s="95" t="str">
        <f t="shared" si="6"/>
        <v>obj_00490#0004</v>
      </c>
      <c r="N15" s="149" t="str">
        <f>IFERROR(_xll.qlRateHelperQuoteName(M15,Trigger),"--")</f>
        <v>EUR9X1S_Quote</v>
      </c>
      <c r="O15" s="99">
        <f>IFERROR(_xll.qlRateHelperQuoteValue($M15,Trigger),"--")</f>
        <v>-3.6600000000000001E-3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42402</v>
      </c>
      <c r="T15" s="100">
        <f>IFERROR(_xll.qlRateHelperPillarDate(M15,Trigger),"--")</f>
        <v>42676</v>
      </c>
      <c r="V15" s="169" t="str">
        <f t="shared" si="3"/>
        <v>Sw</v>
      </c>
      <c r="W15" s="169" t="str">
        <v>obj_00488</v>
      </c>
      <c r="X15" s="169" t="str">
        <f>IFERROR(_xll.qlRateHelperQuoteName(W15,Trigger),"")</f>
        <v>EUR10X1S_Quote</v>
      </c>
      <c r="Y15" s="222">
        <f>IFERROR(_xll.qlRateHelperRate(W15,Trigger),"")</f>
        <v>-3.7399999999999998E-3</v>
      </c>
      <c r="Z15" s="223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42402</v>
      </c>
      <c r="AB15" s="170">
        <f>IFERROR(_xll.qlRateHelperPillarDate(W15,Trigger),"")</f>
        <v>42706</v>
      </c>
      <c r="AC15" s="222">
        <v>-3.7980587179634383E-3</v>
      </c>
      <c r="AD15" s="81"/>
      <c r="AE15" s="169">
        <v>5</v>
      </c>
      <c r="AF15" s="170">
        <f>_xll.qlCalendarEndOfMonth(Calendar,_xll.qlCalendarAdvance(Calendar,AF14,"1m","mf",TRUE),Trigger)</f>
        <v>42551</v>
      </c>
      <c r="AG15" s="169" t="str">
        <f t="shared" si="9"/>
        <v>EURJump5_SYNTHON_Quote</v>
      </c>
      <c r="AH15" s="230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3">
        <f t="shared" si="10"/>
        <v>0</v>
      </c>
      <c r="AK15" s="236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obj_004b3#0004</v>
      </c>
      <c r="K16" s="51"/>
      <c r="L16" s="10" t="str">
        <f t="shared" si="5"/>
        <v>Sw</v>
      </c>
      <c r="M16" s="95" t="str">
        <f t="shared" si="6"/>
        <v>obj_00488#0004</v>
      </c>
      <c r="N16" s="149" t="str">
        <f>IFERROR(_xll.qlRateHelperQuoteName(M16,Trigger),"--")</f>
        <v>EUR10X1S_Quote</v>
      </c>
      <c r="O16" s="99">
        <f>IFERROR(_xll.qlRateHelperQuoteValue($M16,Trigger),"--")</f>
        <v>-3.7399999999999998E-3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42402</v>
      </c>
      <c r="T16" s="100">
        <f>IFERROR(_xll.qlRateHelperPillarDate(M16,Trigger),"--")</f>
        <v>42706</v>
      </c>
      <c r="V16" s="169" t="str">
        <f t="shared" si="3"/>
        <v>Sw</v>
      </c>
      <c r="W16" s="169" t="str">
        <v>obj_004af</v>
      </c>
      <c r="X16" s="169" t="str">
        <f>IFERROR(_xll.qlRateHelperQuoteName(W16,Trigger),"")</f>
        <v>EUR11X1S_Quote</v>
      </c>
      <c r="Y16" s="222">
        <f>IFERROR(_xll.qlRateHelperRate(W16,Trigger),"")</f>
        <v>-3.8E-3</v>
      </c>
      <c r="Z16" s="223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42402</v>
      </c>
      <c r="AB16" s="170">
        <f>IFERROR(_xll.qlRateHelperPillarDate(W16,Trigger),"")</f>
        <v>42737</v>
      </c>
      <c r="AC16" s="222">
        <v>-3.8597457621799432E-3</v>
      </c>
      <c r="AD16" s="81"/>
      <c r="AE16" s="169">
        <v>6</v>
      </c>
      <c r="AF16" s="170">
        <f>_xll.qlCalendarEndOfMonth(Calendar,_xll.qlCalendarAdvance(Calendar,AF15,"1m","mf",TRUE),Trigger)</f>
        <v>42580</v>
      </c>
      <c r="AG16" s="169" t="str">
        <f t="shared" si="9"/>
        <v>EURJump6_SYNTHON_Quote</v>
      </c>
      <c r="AH16" s="230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3">
        <f t="shared" si="10"/>
        <v>0</v>
      </c>
      <c r="AK16" s="236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obj_00490#0004</v>
      </c>
      <c r="K17" s="51"/>
      <c r="L17" s="10" t="str">
        <f t="shared" si="5"/>
        <v>Sw</v>
      </c>
      <c r="M17" s="95" t="str">
        <f t="shared" si="6"/>
        <v>obj_004af#0004</v>
      </c>
      <c r="N17" s="149" t="str">
        <f>IFERROR(_xll.qlRateHelperQuoteName(M17,Trigger),"--")</f>
        <v>EUR11X1S_Quote</v>
      </c>
      <c r="O17" s="99">
        <f>IFERROR(_xll.qlRateHelperQuoteValue($M17,Trigger),"--")</f>
        <v>-3.8E-3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42402</v>
      </c>
      <c r="T17" s="100">
        <f>IFERROR(_xll.qlRateHelperPillarDate(M17,Trigger),"--")</f>
        <v>42737</v>
      </c>
      <c r="V17" s="169" t="str">
        <f t="shared" si="3"/>
        <v>Sw</v>
      </c>
      <c r="W17" s="169" t="str">
        <v>obj_0048d</v>
      </c>
      <c r="X17" s="169" t="str">
        <f>IFERROR(_xll.qlRateHelperQuoteName(W17,Trigger),"")</f>
        <v>EUR12X1S_Quote</v>
      </c>
      <c r="Y17" s="222">
        <f>IFERROR(_xll.qlRateHelperRate(W17,Trigger),"")</f>
        <v>-3.8700000000000002E-3</v>
      </c>
      <c r="Z17" s="223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42402</v>
      </c>
      <c r="AB17" s="170">
        <f>IFERROR(_xll.qlRateHelperPillarDate(W17,Trigger),"")</f>
        <v>42768</v>
      </c>
      <c r="AC17" s="222">
        <v>-3.9316083907939194E-3</v>
      </c>
      <c r="AD17" s="81"/>
      <c r="AE17" s="169">
        <v>7</v>
      </c>
      <c r="AF17" s="170">
        <f>_xll.qlCalendarEndOfMonth(Calendar,_xll.qlCalendarAdvance(Calendar,AF16,"1m","mf",TRUE),Trigger)</f>
        <v>42613</v>
      </c>
      <c r="AG17" s="169" t="str">
        <f t="shared" si="9"/>
        <v>EURJump7_SYNTHON_Quote</v>
      </c>
      <c r="AH17" s="230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3">
        <f t="shared" si="10"/>
        <v>0</v>
      </c>
      <c r="AK17" s="236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obj_00488#0004</v>
      </c>
      <c r="K18" s="51"/>
      <c r="L18" s="11" t="str">
        <f t="shared" si="5"/>
        <v>Sw</v>
      </c>
      <c r="M18" s="96" t="str">
        <f t="shared" si="6"/>
        <v>obj_0048d#0004</v>
      </c>
      <c r="N18" s="150" t="str">
        <f>IFERROR(_xll.qlRateHelperQuoteName(M18,Trigger),"--")</f>
        <v>EUR12X1S_Quote</v>
      </c>
      <c r="O18" s="102">
        <f>IFERROR(_xll.qlRateHelperQuoteValue($M18,Trigger),"--")</f>
        <v>-3.8700000000000002E-3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42402</v>
      </c>
      <c r="T18" s="103">
        <f>IFERROR(_xll.qlRateHelperPillarDate(M18,Trigger),"--")</f>
        <v>42768</v>
      </c>
      <c r="V18" s="169" t="str">
        <f t="shared" si="3"/>
        <v>Sw</v>
      </c>
      <c r="W18" s="169" t="str">
        <v>obj_0048c</v>
      </c>
      <c r="X18" s="169" t="str">
        <f>IFERROR(_xll.qlRateHelperQuoteName(W18,Trigger),"")</f>
        <v>EURAB1E2Y_Quote</v>
      </c>
      <c r="Y18" s="222">
        <f>IFERROR(_xll.qlRateHelperRate(W18,Trigger),"")</f>
        <v>-4.1400000000000005E-3</v>
      </c>
      <c r="Z18" s="223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42402</v>
      </c>
      <c r="AB18" s="170">
        <f>IFERROR(_xll.qlRateHelperPillarDate(W18,Trigger),"")</f>
        <v>43133</v>
      </c>
      <c r="AC18" s="222">
        <v>-4.1425899764249248E-3</v>
      </c>
      <c r="AD18" s="81"/>
      <c r="AE18" s="169">
        <v>8</v>
      </c>
      <c r="AF18" s="170">
        <f>_xll.qlCalendarEndOfMonth(Calendar,_xll.qlCalendarAdvance(Calendar,AF17,"1m","mf",TRUE),Trigger)</f>
        <v>42643</v>
      </c>
      <c r="AG18" s="169" t="str">
        <f t="shared" si="9"/>
        <v>EURJump8_SYNTHON_Quote</v>
      </c>
      <c r="AH18" s="230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3">
        <f t="shared" si="10"/>
        <v>0</v>
      </c>
      <c r="AK18" s="236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obj_004af#0004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obj_004c5</v>
      </c>
      <c r="X19" s="169" t="str">
        <f>IFERROR(_xll.qlRateHelperQuoteName(W19,Trigger),"")</f>
        <v>EURAB1E3Y_Quote</v>
      </c>
      <c r="Y19" s="222">
        <f>IFERROR(_xll.qlRateHelperRate(W19,Trigger),"")</f>
        <v>-3.7299999999999998E-3</v>
      </c>
      <c r="Z19" s="223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42402</v>
      </c>
      <c r="AB19" s="170">
        <f>IFERROR(_xll.qlRateHelperPillarDate(W19,Trigger),"")</f>
        <v>43500</v>
      </c>
      <c r="AC19" s="222">
        <v>-3.7350516501124102E-3</v>
      </c>
      <c r="AD19" s="81"/>
      <c r="AE19" s="169">
        <v>9</v>
      </c>
      <c r="AF19" s="170">
        <f>_xll.qlCalendarEndOfMonth(Calendar,_xll.qlCalendarAdvance(Calendar,AF18,"1m","mf",TRUE),Trigger)</f>
        <v>42674</v>
      </c>
      <c r="AG19" s="169" t="str">
        <f t="shared" si="9"/>
        <v>EURJump9_SYNTHON_Quote</v>
      </c>
      <c r="AH19" s="230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3">
        <f t="shared" si="10"/>
        <v>0</v>
      </c>
      <c r="AK19" s="236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obj_0048d#0004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obj_0048a</v>
      </c>
      <c r="X20" s="169" t="str">
        <f>IFERROR(_xll.qlRateHelperQuoteName(W20,Trigger),"")</f>
        <v>EURAB1E4Y_Quote</v>
      </c>
      <c r="Y20" s="222">
        <f>IFERROR(_xll.qlRateHelperRate(W20,Trigger),"")</f>
        <v>-2.9099999999999998E-3</v>
      </c>
      <c r="Z20" s="223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42402</v>
      </c>
      <c r="AB20" s="170">
        <f>IFERROR(_xll.qlRateHelperPillarDate(W20,Trigger),"")</f>
        <v>43864</v>
      </c>
      <c r="AC20" s="222">
        <v>-2.9167514953698185E-3</v>
      </c>
      <c r="AD20" s="81"/>
      <c r="AE20" s="169">
        <v>10</v>
      </c>
      <c r="AF20" s="170">
        <f>_xll.qlCalendarEndOfMonth(Calendar,_xll.qlCalendarAdvance(Calendar,AF19,"1m","mf",TRUE),Trigger)</f>
        <v>42704</v>
      </c>
      <c r="AG20" s="169" t="str">
        <f t="shared" si="9"/>
        <v>EURJump10_SYNTHON_Quote</v>
      </c>
      <c r="AH20" s="230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3">
        <f t="shared" si="10"/>
        <v>0</v>
      </c>
      <c r="AK20" s="236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obj_00499</v>
      </c>
      <c r="X21" s="169" t="str">
        <f>IFERROR(_xll.qlRateHelperQuoteName(W21,Trigger),"")</f>
        <v>EURAB1E5Y_Quote</v>
      </c>
      <c r="Y21" s="222">
        <f>IFERROR(_xll.qlRateHelperRate(W21,Trigger),"")</f>
        <v>-1.82E-3</v>
      </c>
      <c r="Z21" s="223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42402</v>
      </c>
      <c r="AB21" s="170">
        <f>IFERROR(_xll.qlRateHelperPillarDate(W21,Trigger),"")</f>
        <v>44229</v>
      </c>
      <c r="AC21" s="222">
        <v>-1.8260996734793555E-3</v>
      </c>
      <c r="AD21" s="81"/>
      <c r="AE21" s="169">
        <v>11</v>
      </c>
      <c r="AF21" s="170">
        <f>_xll.qlCalendarEndOfMonth(Calendar,_xll.qlCalendarAdvance(Calendar,AF20,"1m","mf",TRUE),Trigger)</f>
        <v>42734</v>
      </c>
      <c r="AG21" s="169" t="str">
        <f t="shared" si="9"/>
        <v>EURJump11_SYNTHON_Quote</v>
      </c>
      <c r="AH21" s="230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0.99999329999999997</v>
      </c>
      <c r="AJ21" s="233">
        <f t="shared" si="10"/>
        <v>8.0400269341516617E-4</v>
      </c>
      <c r="AK21" s="236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obj_004a9</v>
      </c>
      <c r="X22" s="169" t="str">
        <f>IFERROR(_xll.qlRateHelperQuoteName(W22,Trigger),"")</f>
        <v>EURAB1E6Y_Quote</v>
      </c>
      <c r="Y22" s="222">
        <f>IFERROR(_xll.qlRateHelperRate(W22,Trigger),"")</f>
        <v>-5.5000000000000003E-4</v>
      </c>
      <c r="Z22" s="223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42402</v>
      </c>
      <c r="AB22" s="170">
        <f>IFERROR(_xll.qlRateHelperPillarDate(W22,Trigger),"")</f>
        <v>44594</v>
      </c>
      <c r="AC22" s="222">
        <v>-5.5345756310312721E-4</v>
      </c>
      <c r="AD22" s="81"/>
      <c r="AE22" s="169">
        <v>12</v>
      </c>
      <c r="AF22" s="170">
        <f>_xll.qlCalendarEndOfMonth(Calendar,_xll.qlCalendarAdvance(Calendar,AF21,"1m","mf",TRUE),Trigger)</f>
        <v>42766</v>
      </c>
      <c r="AG22" s="169" t="str">
        <f t="shared" si="9"/>
        <v>EURJump12_SYNTHON_Quote</v>
      </c>
      <c r="AH22" s="230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3">
        <f t="shared" si="10"/>
        <v>0</v>
      </c>
      <c r="AK22" s="236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obj_0048c#0004</v>
      </c>
      <c r="N23" s="149" t="str">
        <f>IFERROR(_xll.qlRateHelperQuoteName(M23,Trigger),"--")</f>
        <v>EURAB1E2Y_Quote</v>
      </c>
      <c r="O23" s="99">
        <f>IFERROR(_xll.qlRateHelperQuoteValue($M23,Trigger),"--")</f>
        <v>-4.1400000000000005E-3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42402</v>
      </c>
      <c r="T23" s="100">
        <f>IFERROR(_xll.qlRateHelperPillarDate(M23,Trigger),"--")</f>
        <v>43133</v>
      </c>
      <c r="V23" s="169" t="str">
        <f t="shared" si="3"/>
        <v>Sw</v>
      </c>
      <c r="W23" s="169" t="str">
        <v>obj_0048e</v>
      </c>
      <c r="X23" s="169" t="str">
        <f>IFERROR(_xll.qlRateHelperQuoteName(W23,Trigger),"")</f>
        <v>EURAB1E7Y_Quote</v>
      </c>
      <c r="Y23" s="222">
        <f>IFERROR(_xll.qlRateHelperRate(W23,Trigger),"")</f>
        <v>7.7999999999999988E-4</v>
      </c>
      <c r="Z23" s="223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42402</v>
      </c>
      <c r="AB23" s="170">
        <f>IFERROR(_xll.qlRateHelperPillarDate(W23,Trigger),"")</f>
        <v>44959</v>
      </c>
      <c r="AC23" s="222">
        <v>7.8553640132848464E-4</v>
      </c>
      <c r="AD23" s="81"/>
      <c r="AE23" s="172">
        <v>13</v>
      </c>
      <c r="AF23" s="173">
        <f>_xll.qlCalendarAdjust(Calendar,DATE(YEAR(AF11)+1,12,31),"preceding",Trigger)</f>
        <v>43098</v>
      </c>
      <c r="AG23" s="172" t="str">
        <f t="shared" si="9"/>
        <v>EURJump13_SYNTHON_Quote</v>
      </c>
      <c r="AH23" s="231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1</v>
      </c>
      <c r="AJ23" s="234">
        <f t="shared" si="10"/>
        <v>0</v>
      </c>
      <c r="AK23" s="237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obj_004c5#0004</v>
      </c>
      <c r="N24" s="149" t="str">
        <f>IFERROR(_xll.qlRateHelperQuoteName(M24,Trigger),"--")</f>
        <v>EURAB1E3Y_Quote</v>
      </c>
      <c r="O24" s="99">
        <f>IFERROR(_xll.qlRateHelperQuoteValue($M24,Trigger),"--")</f>
        <v>-3.7299999999999998E-3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42402</v>
      </c>
      <c r="T24" s="100">
        <f>IFERROR(_xll.qlRateHelperPillarDate(M24,Trigger),"--")</f>
        <v>43500</v>
      </c>
      <c r="V24" s="169" t="str">
        <f t="shared" si="3"/>
        <v>Sw</v>
      </c>
      <c r="W24" s="169" t="str">
        <v>obj_004bf</v>
      </c>
      <c r="X24" s="169" t="str">
        <f>IFERROR(_xll.qlRateHelperQuoteName(W24,Trigger),"")</f>
        <v>EURAB1E8Y_Quote</v>
      </c>
      <c r="Y24" s="222">
        <f>IFERROR(_xll.qlRateHelperRate(W24,Trigger),"")</f>
        <v>2.1200000000000004E-3</v>
      </c>
      <c r="Z24" s="223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42402</v>
      </c>
      <c r="AB24" s="170">
        <f>IFERROR(_xll.qlRateHelperPillarDate(W24,Trigger),"")</f>
        <v>45324</v>
      </c>
      <c r="AC24" s="222">
        <v>2.1424578431537339E-3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obj_0048a#0004</v>
      </c>
      <c r="N25" s="149" t="str">
        <f>IFERROR(_xll.qlRateHelperQuoteName(M25,Trigger),"--")</f>
        <v>EURAB1E4Y_Quote</v>
      </c>
      <c r="O25" s="99">
        <f>IFERROR(_xll.qlRateHelperQuoteValue($M25,Trigger),"--")</f>
        <v>-2.9099999999999998E-3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42402</v>
      </c>
      <c r="T25" s="100">
        <f>IFERROR(_xll.qlRateHelperPillarDate(M25,Trigger),"--")</f>
        <v>43864</v>
      </c>
      <c r="V25" s="169" t="str">
        <f t="shared" si="3"/>
        <v>Sw</v>
      </c>
      <c r="W25" s="169" t="str">
        <v>obj_004a4</v>
      </c>
      <c r="X25" s="169" t="str">
        <f>IFERROR(_xll.qlRateHelperQuoteName(W25,Trigger),"")</f>
        <v>EURAB1E9Y_Quote</v>
      </c>
      <c r="Y25" s="222">
        <f>IFERROR(_xll.qlRateHelperRate(W25,Trigger),"")</f>
        <v>3.3999999999999998E-3</v>
      </c>
      <c r="Z25" s="223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42402</v>
      </c>
      <c r="AB25" s="170">
        <f>IFERROR(_xll.qlRateHelperPillarDate(W25,Trigger),"")</f>
        <v>45691</v>
      </c>
      <c r="AC25" s="222">
        <v>3.4462657342307149E-3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obj_00499#0004</v>
      </c>
      <c r="N26" s="149" t="str">
        <f>IFERROR(_xll.qlRateHelperQuoteName(M26,Trigger),"--")</f>
        <v>EURAB1E5Y_Quote</v>
      </c>
      <c r="O26" s="99">
        <f>IFERROR(_xll.qlRateHelperQuoteValue($M26,Trigger),"--")</f>
        <v>-1.82E-3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42402</v>
      </c>
      <c r="T26" s="100">
        <f>IFERROR(_xll.qlRateHelperPillarDate(M26,Trigger),"--")</f>
        <v>44229</v>
      </c>
      <c r="V26" s="169" t="str">
        <f t="shared" si="3"/>
        <v>Sw</v>
      </c>
      <c r="W26" s="169" t="str">
        <v>obj_00497</v>
      </c>
      <c r="X26" s="169" t="str">
        <f>IFERROR(_xll.qlRateHelperQuoteName(W26,Trigger),"")</f>
        <v>EURAB1E10Y_Quote</v>
      </c>
      <c r="Y26" s="222">
        <f>IFERROR(_xll.qlRateHelperRate(W26,Trigger),"")</f>
        <v>4.5799999999999999E-3</v>
      </c>
      <c r="Z26" s="223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42402</v>
      </c>
      <c r="AB26" s="170">
        <f>IFERROR(_xll.qlRateHelperPillarDate(W26,Trigger),"")</f>
        <v>46055</v>
      </c>
      <c r="AC26" s="222">
        <v>4.657625139412376E-3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obj_0048c#0004</v>
      </c>
      <c r="K27" s="51"/>
      <c r="L27" s="10" t="str">
        <f t="shared" si="12"/>
        <v>Sw</v>
      </c>
      <c r="M27" s="95" t="str">
        <f t="shared" si="13"/>
        <v>obj_004a9#0004</v>
      </c>
      <c r="N27" s="149" t="str">
        <f>IFERROR(_xll.qlRateHelperQuoteName(M27,Trigger),"--")</f>
        <v>EURAB1E6Y_Quote</v>
      </c>
      <c r="O27" s="99">
        <f>IFERROR(_xll.qlRateHelperQuoteValue($M27,Trigger),"--")</f>
        <v>-5.5000000000000003E-4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42402</v>
      </c>
      <c r="T27" s="100">
        <f>IFERROR(_xll.qlRateHelperPillarDate(M27,Trigger),"--")</f>
        <v>44594</v>
      </c>
      <c r="V27" s="169" t="str">
        <f t="shared" si="3"/>
        <v>Sw</v>
      </c>
      <c r="W27" s="169" t="str">
        <v>obj_00485</v>
      </c>
      <c r="X27" s="169" t="str">
        <f>IFERROR(_xll.qlRateHelperQuoteName(W27,Trigger),"")</f>
        <v>EURAB1E12Y_Quote</v>
      </c>
      <c r="Y27" s="222">
        <f>IFERROR(_xll.qlRateHelperRate(W27,Trigger),"")</f>
        <v>6.5399999999999989E-3</v>
      </c>
      <c r="Z27" s="223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42402</v>
      </c>
      <c r="AB27" s="170">
        <f>IFERROR(_xll.qlRateHelperPillarDate(W27,Trigger),"")</f>
        <v>46785</v>
      </c>
      <c r="AC27" s="222">
        <v>6.6904763380060085E-3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obj_004c5#0004</v>
      </c>
      <c r="K28" s="51"/>
      <c r="L28" s="10" t="str">
        <f t="shared" si="12"/>
        <v>Sw</v>
      </c>
      <c r="M28" s="95" t="str">
        <f t="shared" si="13"/>
        <v>obj_0048e#0004</v>
      </c>
      <c r="N28" s="149" t="str">
        <f>IFERROR(_xll.qlRateHelperQuoteName(M28,Trigger),"--")</f>
        <v>EURAB1E7Y_Quote</v>
      </c>
      <c r="O28" s="99">
        <f>IFERROR(_xll.qlRateHelperQuoteValue($M28,Trigger),"--")</f>
        <v>7.7999999999999988E-4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42402</v>
      </c>
      <c r="T28" s="100">
        <f>IFERROR(_xll.qlRateHelperPillarDate(M28,Trigger),"--")</f>
        <v>44959</v>
      </c>
      <c r="V28" s="169" t="str">
        <f t="shared" si="3"/>
        <v>Sw</v>
      </c>
      <c r="W28" s="169" t="str">
        <v>obj_004b4</v>
      </c>
      <c r="X28" s="169" t="str">
        <f>IFERROR(_xll.qlRateHelperQuoteName(W28,Trigger),"")</f>
        <v>EURAB1E15Y_Quote</v>
      </c>
      <c r="Y28" s="222">
        <f>IFERROR(_xll.qlRateHelperRate(W28,Trigger),"")</f>
        <v>8.660000000000001E-3</v>
      </c>
      <c r="Z28" s="223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42402</v>
      </c>
      <c r="AB28" s="170">
        <f>IFERROR(_xll.qlRateHelperPillarDate(W28,Trigger),"")</f>
        <v>47882</v>
      </c>
      <c r="AC28" s="222">
        <v>8.9222860567720556E-3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obj_0048a#0004</v>
      </c>
      <c r="K29" s="51"/>
      <c r="L29" s="10" t="str">
        <f t="shared" si="12"/>
        <v>Sw</v>
      </c>
      <c r="M29" s="95" t="str">
        <f t="shared" si="13"/>
        <v>obj_004bf#0004</v>
      </c>
      <c r="N29" s="149" t="str">
        <f>IFERROR(_xll.qlRateHelperQuoteName(M29,Trigger),"--")</f>
        <v>EURAB1E8Y_Quote</v>
      </c>
      <c r="O29" s="99">
        <f>IFERROR(_xll.qlRateHelperQuoteValue($M29,Trigger),"--")</f>
        <v>2.1200000000000004E-3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42402</v>
      </c>
      <c r="T29" s="100">
        <f>IFERROR(_xll.qlRateHelperPillarDate(M29,Trigger),"--")</f>
        <v>45324</v>
      </c>
      <c r="V29" s="169" t="str">
        <f t="shared" si="3"/>
        <v>Sw</v>
      </c>
      <c r="W29" s="169" t="str">
        <v>obj_00487</v>
      </c>
      <c r="X29" s="169" t="str">
        <f>IFERROR(_xll.qlRateHelperQuoteName(W29,Trigger),"")</f>
        <v>EURAB1E20Y_Quote</v>
      </c>
      <c r="Y29" s="222">
        <f>IFERROR(_xll.qlRateHelperRate(W29,Trigger),"")</f>
        <v>1.0539999999999999E-2</v>
      </c>
      <c r="Z29" s="223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42402</v>
      </c>
      <c r="AB29" s="170">
        <f>IFERROR(_xll.qlRateHelperPillarDate(W29,Trigger),"")</f>
        <v>49709</v>
      </c>
      <c r="AC29" s="222">
        <v>1.0920732110104149E-2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obj_00499#0004</v>
      </c>
      <c r="K30" s="51"/>
      <c r="L30" s="10" t="str">
        <f t="shared" si="12"/>
        <v>Sw</v>
      </c>
      <c r="M30" s="95" t="str">
        <f t="shared" si="13"/>
        <v>obj_004a4#0004</v>
      </c>
      <c r="N30" s="149" t="str">
        <f>IFERROR(_xll.qlRateHelperQuoteName(M30,Trigger),"--")</f>
        <v>EURAB1E9Y_Quote</v>
      </c>
      <c r="O30" s="99">
        <f>IFERROR(_xll.qlRateHelperQuoteValue($M30,Trigger),"--")</f>
        <v>3.3999999999999998E-3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42402</v>
      </c>
      <c r="T30" s="100">
        <f>IFERROR(_xll.qlRateHelperPillarDate(M30,Trigger),"--")</f>
        <v>45691</v>
      </c>
      <c r="V30" s="169" t="str">
        <f t="shared" si="3"/>
        <v>Sw</v>
      </c>
      <c r="W30" s="169" t="str">
        <v>obj_004b0</v>
      </c>
      <c r="X30" s="169" t="str">
        <f>IFERROR(_xll.qlRateHelperQuoteName(W30,Trigger),"")</f>
        <v>EURAB1E25Y_Quote</v>
      </c>
      <c r="Y30" s="222">
        <f>IFERROR(_xll.qlRateHelperRate(W30,Trigger),"")</f>
        <v>1.1179999999999999E-2</v>
      </c>
      <c r="Z30" s="223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42402</v>
      </c>
      <c r="AB30" s="170">
        <f>IFERROR(_xll.qlRateHelperPillarDate(W30,Trigger),"")</f>
        <v>51536</v>
      </c>
      <c r="AC30" s="222">
        <v>1.1566111071145023E-2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obj_004a9#0004</v>
      </c>
      <c r="K31" s="51"/>
      <c r="L31" s="10" t="str">
        <f t="shared" si="12"/>
        <v>Sw</v>
      </c>
      <c r="M31" s="95" t="str">
        <f t="shared" si="13"/>
        <v>obj_00497#0004</v>
      </c>
      <c r="N31" s="149" t="str">
        <f>IFERROR(_xll.qlRateHelperQuoteName(M31,Trigger),"--")</f>
        <v>EURAB1E10Y_Quote</v>
      </c>
      <c r="O31" s="99">
        <f>IFERROR(_xll.qlRateHelperQuoteValue($M31,Trigger),"--")</f>
        <v>4.5799999999999999E-3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42402</v>
      </c>
      <c r="T31" s="100">
        <f>IFERROR(_xll.qlRateHelperPillarDate(M31,Trigger),"--")</f>
        <v>46055</v>
      </c>
      <c r="V31" s="169" t="str">
        <f t="shared" si="3"/>
        <v>Sw</v>
      </c>
      <c r="W31" s="169" t="str">
        <v>obj_004ac</v>
      </c>
      <c r="X31" s="169" t="str">
        <f>IFERROR(_xll.qlRateHelperQuoteName(W31,Trigger),"")</f>
        <v>EURAB1E30Y_Quote</v>
      </c>
      <c r="Y31" s="222">
        <f>IFERROR(_xll.qlRateHelperRate(W31,Trigger),"")</f>
        <v>1.1440000000000001E-2</v>
      </c>
      <c r="Z31" s="223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42402</v>
      </c>
      <c r="AB31" s="170">
        <f>IFERROR(_xll.qlRateHelperPillarDate(W31,Trigger),"")</f>
        <v>53360</v>
      </c>
      <c r="AC31" s="222">
        <v>1.1799979389041669E-2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obj_0048e#0004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obj_004bd</v>
      </c>
      <c r="X32" s="169" t="str">
        <f>IFERROR(_xll.qlRateHelperQuoteName(W32,Trigger),"")</f>
        <v>EURAB1E40Y_Quote</v>
      </c>
      <c r="Y32" s="222">
        <f>IFERROR(_xll.qlRateHelperRate(W32,Trigger),"")</f>
        <v>1.167E-2</v>
      </c>
      <c r="Z32" s="223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42402</v>
      </c>
      <c r="AB32" s="170">
        <f>IFERROR(_xll.qlRateHelperPillarDate(W32,Trigger),"")</f>
        <v>57012</v>
      </c>
      <c r="AC32" s="222">
        <v>1.1970297304245155E-2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obj_004bf#0004</v>
      </c>
      <c r="K33" s="51"/>
      <c r="L33" s="10" t="str">
        <f t="shared" si="12"/>
        <v>Sw</v>
      </c>
      <c r="M33" s="95" t="str">
        <f t="shared" si="13"/>
        <v>obj_00485#0004</v>
      </c>
      <c r="N33" s="149" t="str">
        <f>IFERROR(_xll.qlRateHelperQuoteName(M33,Trigger),"--")</f>
        <v>EURAB1E12Y_Quote</v>
      </c>
      <c r="O33" s="99">
        <f>IFERROR(_xll.qlRateHelperQuoteValue($M33,Trigger),"--")</f>
        <v>6.5399999999999989E-3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42402</v>
      </c>
      <c r="T33" s="100">
        <f>IFERROR(_xll.qlRateHelperPillarDate(M33,Trigger),"--")</f>
        <v>46785</v>
      </c>
      <c r="V33" s="169" t="str">
        <f t="shared" si="3"/>
        <v>Sw</v>
      </c>
      <c r="W33" s="169" t="str">
        <v>obj_00496</v>
      </c>
      <c r="X33" s="169" t="str">
        <f>IFERROR(_xll.qlRateHelperQuoteName(W33,Trigger),"")</f>
        <v>EURAB1E50Y_Quote</v>
      </c>
      <c r="Y33" s="222">
        <f>IFERROR(_xll.qlRateHelperRate(W33,Trigger),"")</f>
        <v>1.1360000000000002E-2</v>
      </c>
      <c r="Z33" s="223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42402</v>
      </c>
      <c r="AB33" s="170">
        <f>IFERROR(_xll.qlRateHelperPillarDate(W33,Trigger),"")</f>
        <v>60665</v>
      </c>
      <c r="AC33" s="222">
        <v>1.1491580106759094E-2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obj_004a4#0004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obj_0047f</v>
      </c>
      <c r="X34" s="169" t="str">
        <f>IFERROR(_xll.qlRateHelperQuoteName(W34,Trigger),"")</f>
        <v>EURAB1E60Y_Quote</v>
      </c>
      <c r="Y34" s="222">
        <f>IFERROR(_xll.qlRateHelperRate(W34,Trigger),"")</f>
        <v>1.1299999999999999E-2</v>
      </c>
      <c r="Z34" s="223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42402</v>
      </c>
      <c r="AB34" s="170">
        <f>IFERROR(_xll.qlRateHelperPillarDate(W34,Trigger),"")</f>
        <v>64318</v>
      </c>
      <c r="AC34" s="222">
        <v>1.137895366463868E-2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obj_00497#0004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2" t="str">
        <f>IFERROR(_xll.qlRateHelperRate(W35,Trigger),"")</f>
        <v/>
      </c>
      <c r="Z35" s="223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2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obj_004b4#0004</v>
      </c>
      <c r="N36" s="149" t="str">
        <f>IFERROR(_xll.qlRateHelperQuoteName(M36,Trigger),"--")</f>
        <v>EURAB1E15Y_Quote</v>
      </c>
      <c r="O36" s="99">
        <f>IFERROR(_xll.qlRateHelperQuoteValue($M36,Trigger),"--")</f>
        <v>8.660000000000001E-3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42402</v>
      </c>
      <c r="T36" s="100">
        <f>IFERROR(_xll.qlRateHelperPillarDate(M36,Trigger),"--")</f>
        <v>47882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2" t="str">
        <f>IFERROR(_xll.qlRateHelperRate(W36,Trigger),"")</f>
        <v/>
      </c>
      <c r="Z36" s="223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2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obj_00485#0004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2" t="str">
        <f>IFERROR(_xll.qlRateHelperRate(W37,Trigger),"")</f>
        <v/>
      </c>
      <c r="Z37" s="223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2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2" t="str">
        <f>IFERROR(_xll.qlRateHelperRate(W38,Trigger),"")</f>
        <v/>
      </c>
      <c r="Z38" s="223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2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2" t="str">
        <f>IFERROR(_xll.qlRateHelperRate(W39,Trigger),"")</f>
        <v/>
      </c>
      <c r="Z39" s="223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2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obj_004b4#0004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2" t="str">
        <f>IFERROR(_xll.qlRateHelperRate(W40,Trigger),"")</f>
        <v/>
      </c>
      <c r="Z40" s="223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2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obj_00487#0004</v>
      </c>
      <c r="N41" s="149" t="str">
        <f>IFERROR(_xll.qlRateHelperQuoteName(M41,Trigger),"--")</f>
        <v>EURAB1E20Y_Quote</v>
      </c>
      <c r="O41" s="99">
        <f>IFERROR(_xll.qlRateHelperQuoteValue($M41,Trigger),"--")</f>
        <v>1.0539999999999999E-2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42402</v>
      </c>
      <c r="T41" s="100">
        <f>IFERROR(_xll.qlRateHelperPillarDate(M41,Trigger),"--")</f>
        <v>49709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2" t="str">
        <f>IFERROR(_xll.qlRateHelperRate(W41,Trigger),"")</f>
        <v/>
      </c>
      <c r="Z41" s="223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2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2" t="str">
        <f>IFERROR(_xll.qlRateHelperRate(W42,Trigger),"")</f>
        <v/>
      </c>
      <c r="Z42" s="223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2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2" t="str">
        <f>IFERROR(_xll.qlRateHelperRate(W43,Trigger),"")</f>
        <v/>
      </c>
      <c r="Z43" s="223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2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2" t="str">
        <f>IFERROR(_xll.qlRateHelperRate(W44,Trigger),"")</f>
        <v/>
      </c>
      <c r="Z44" s="223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2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obj_00487#0004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2" t="str">
        <f>IFERROR(_xll.qlRateHelperRate(W45,Trigger),"")</f>
        <v/>
      </c>
      <c r="Z45" s="223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2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obj_004b0#0004</v>
      </c>
      <c r="N46" s="149" t="str">
        <f>IFERROR(_xll.qlRateHelperQuoteName(M46,Trigger),"--")</f>
        <v>EURAB1E25Y_Quote</v>
      </c>
      <c r="O46" s="99">
        <f>IFERROR(_xll.qlRateHelperQuoteValue($M46,Trigger),"--")</f>
        <v>1.1179999999999999E-2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42402</v>
      </c>
      <c r="T46" s="100">
        <f>IFERROR(_xll.qlRateHelperPillarDate(M46,Trigger),"--")</f>
        <v>51536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2" t="str">
        <f>IFERROR(_xll.qlRateHelperRate(W46,Trigger),"")</f>
        <v/>
      </c>
      <c r="Z46" s="223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2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2" t="str">
        <f>IFERROR(_xll.qlRateHelperRate(W47,Trigger),"")</f>
        <v/>
      </c>
      <c r="Z47" s="223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2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2" t="str">
        <f>IFERROR(_xll.qlRateHelperRate(W48,Trigger),"")</f>
        <v/>
      </c>
      <c r="Z48" s="223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2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2" t="str">
        <f>IFERROR(_xll.qlRateHelperRate(W49,Trigger),"")</f>
        <v/>
      </c>
      <c r="Z49" s="223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2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obj_004b0#0004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2" t="str">
        <f>IFERROR(_xll.qlRateHelperRate(W50,Trigger),"")</f>
        <v/>
      </c>
      <c r="Z50" s="223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2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obj_004ac#0004</v>
      </c>
      <c r="N51" s="149" t="str">
        <f>IFERROR(_xll.qlRateHelperQuoteName(M51,Trigger),"--")</f>
        <v>EURAB1E30Y_Quote</v>
      </c>
      <c r="O51" s="99">
        <f>IFERROR(_xll.qlRateHelperQuoteValue($M51,Trigger),"--")</f>
        <v>1.1440000000000001E-2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42402</v>
      </c>
      <c r="T51" s="100">
        <f>IFERROR(_xll.qlRateHelperPillarDate(M51,Trigger),"--")</f>
        <v>53360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2" t="str">
        <f>IFERROR(_xll.qlRateHelperRate(W51,Trigger),"")</f>
        <v/>
      </c>
      <c r="Z51" s="223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2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2" t="str">
        <f>IFERROR(_xll.qlRateHelperRate(W52,Trigger),"")</f>
        <v/>
      </c>
      <c r="Z52" s="223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2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obj_004bd#0004</v>
      </c>
      <c r="N53" s="149" t="str">
        <f>IFERROR(_xll.qlRateHelperQuoteName(M53,Trigger),"--")</f>
        <v>EURAB1E40Y_Quote</v>
      </c>
      <c r="O53" s="99">
        <f>IFERROR(_xll.qlRateHelperQuoteValue($M53,Trigger),"--")</f>
        <v>1.167E-2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42402</v>
      </c>
      <c r="T53" s="100">
        <f>IFERROR(_xll.qlRateHelperPillarDate(M53,Trigger),"--")</f>
        <v>57012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2" t="str">
        <f>IFERROR(_xll.qlRateHelperRate(W53,Trigger),"")</f>
        <v/>
      </c>
      <c r="Z53" s="223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2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obj_00496#0004</v>
      </c>
      <c r="N54" s="149" t="str">
        <f>IFERROR(_xll.qlRateHelperQuoteName(M54,Trigger),"--")</f>
        <v>EURAB1E50Y_Quote</v>
      </c>
      <c r="O54" s="99">
        <f>IFERROR(_xll.qlRateHelperQuoteValue($M54,Trigger),"--")</f>
        <v>1.1360000000000002E-2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42402</v>
      </c>
      <c r="T54" s="100">
        <f>IFERROR(_xll.qlRateHelperPillarDate(M54,Trigger),"--")</f>
        <v>60665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2" t="str">
        <f>IFERROR(_xll.qlRateHelperRate(W54,Trigger),"")</f>
        <v/>
      </c>
      <c r="Z54" s="223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2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obj_004ac#0004</v>
      </c>
      <c r="L55" s="11" t="str">
        <f t="shared" si="12"/>
        <v>Sw</v>
      </c>
      <c r="M55" s="96" t="str">
        <f t="shared" si="13"/>
        <v>obj_0047f#0004</v>
      </c>
      <c r="N55" s="150" t="str">
        <f>IFERROR(_xll.qlRateHelperQuoteName(M55,Trigger),"--")</f>
        <v>EURAB1E60Y_Quote</v>
      </c>
      <c r="O55" s="102">
        <f>IFERROR(_xll.qlRateHelperQuoteValue($M55,Trigger),"--")</f>
        <v>1.1299999999999999E-2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42402</v>
      </c>
      <c r="T55" s="103">
        <f>IFERROR(_xll.qlRateHelperPillarDate(M55,Trigger),"--")</f>
        <v>64318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2" t="str">
        <f>IFERROR(_xll.qlRateHelperRate(W55,Trigger),"")</f>
        <v/>
      </c>
      <c r="Z55" s="223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2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2" t="str">
        <f>IFERROR(_xll.qlRateHelperRate(W56,Trigger),"")</f>
        <v/>
      </c>
      <c r="Z56" s="223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2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obj_004bd#0004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2" t="str">
        <f>IFERROR(_xll.qlRateHelperRate(W57,Trigger),"")</f>
        <v/>
      </c>
      <c r="Z57" s="223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2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obj_00496#0004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2" t="str">
        <f>IFERROR(_xll.qlRateHelperRate(W58,Trigger),"")</f>
        <v/>
      </c>
      <c r="Z58" s="223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2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obj_0047f#0004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2" t="str">
        <f>IFERROR(_xll.qlRateHelperRate(W59,Trigger),"")</f>
        <v/>
      </c>
      <c r="Z59" s="223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2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2" t="str">
        <f>IFERROR(_xll.qlRateHelperRate(W60,Trigger),"")</f>
        <v/>
      </c>
      <c r="Z60" s="223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2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2" t="str">
        <f>IFERROR(_xll.qlRateHelperRate(W61,Trigger),"")</f>
        <v/>
      </c>
      <c r="Z61" s="223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2" t="e">
        <v>#N/A</v>
      </c>
    </row>
    <row r="62" spans="1:29" ht="11.25" customHeight="1" x14ac:dyDescent="0.2">
      <c r="A62" s="166" t="s">
        <v>120</v>
      </c>
      <c r="B62" s="209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0" t="str">
        <f t="shared" ref="H62:H98" si="19">Currency&amp;$G$60&amp;B62&amp;QuoteSuffix</f>
        <v>EURAB1EBASIS1Y_Quote</v>
      </c>
      <c r="I62" s="224">
        <v>0</v>
      </c>
      <c r="J62" s="166" t="s">
        <v>158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2" t="str">
        <f>IFERROR(_xll.qlRateHelperRate(W62,Trigger),"")</f>
        <v/>
      </c>
      <c r="Z62" s="223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2" t="e">
        <v>#N/A</v>
      </c>
    </row>
    <row r="63" spans="1:29" ht="11.25" customHeight="1" x14ac:dyDescent="0.2">
      <c r="A63" s="169" t="s">
        <v>120</v>
      </c>
      <c r="B63" s="211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2" t="str">
        <f t="shared" si="19"/>
        <v>EURAB1EBASIS15M_Quote</v>
      </c>
      <c r="I63" s="225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2" t="str">
        <f>IFERROR(_xll.qlRateHelperRate(W63,Trigger),"")</f>
        <v/>
      </c>
      <c r="Z63" s="223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2" t="e">
        <v>#N/A</v>
      </c>
    </row>
    <row r="64" spans="1:29" ht="11.25" customHeight="1" x14ac:dyDescent="0.2">
      <c r="A64" s="169" t="s">
        <v>120</v>
      </c>
      <c r="B64" s="211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2" t="str">
        <f t="shared" si="19"/>
        <v>EURAB1EBASIS18M_Quote</v>
      </c>
      <c r="I64" s="225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2" t="str">
        <f>IFERROR(_xll.qlRateHelperRate(W64,Trigger),"")</f>
        <v/>
      </c>
      <c r="Z64" s="223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2" t="e">
        <v>#N/A</v>
      </c>
    </row>
    <row r="65" spans="1:29" ht="11.25" customHeight="1" x14ac:dyDescent="0.2">
      <c r="A65" s="169" t="s">
        <v>120</v>
      </c>
      <c r="B65" s="211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2" t="str">
        <f t="shared" si="19"/>
        <v>EURAB1EBASIS21M_Quote</v>
      </c>
      <c r="I65" s="225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2" t="str">
        <f>IFERROR(_xll.qlRateHelperRate(W65,Trigger),"")</f>
        <v/>
      </c>
      <c r="Z65" s="223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2" t="e">
        <v>#N/A</v>
      </c>
    </row>
    <row r="66" spans="1:29" ht="11.25" customHeight="1" x14ac:dyDescent="0.2">
      <c r="A66" s="169" t="s">
        <v>120</v>
      </c>
      <c r="B66" s="211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2" t="str">
        <f t="shared" si="19"/>
        <v>EURAB1EBASIS2Y_Quote</v>
      </c>
      <c r="I66" s="225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2" t="str">
        <f>IFERROR(_xll.qlRateHelperRate(W66,Trigger),"")</f>
        <v/>
      </c>
      <c r="Z66" s="223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2" t="e">
        <v>#N/A</v>
      </c>
    </row>
    <row r="67" spans="1:29" ht="11.25" customHeight="1" x14ac:dyDescent="0.2">
      <c r="A67" s="169" t="s">
        <v>120</v>
      </c>
      <c r="B67" s="211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2" t="str">
        <f t="shared" si="19"/>
        <v>EURAB1EBASIS3Y_Quote</v>
      </c>
      <c r="I67" s="225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2" t="str">
        <f>IFERROR(_xll.qlRateHelperRate(W67,Trigger),"")</f>
        <v/>
      </c>
      <c r="Z67" s="223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2" t="e">
        <v>#N/A</v>
      </c>
    </row>
    <row r="68" spans="1:29" ht="11.25" customHeight="1" x14ac:dyDescent="0.2">
      <c r="A68" s="169" t="s">
        <v>120</v>
      </c>
      <c r="B68" s="211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2" t="str">
        <f t="shared" si="19"/>
        <v>EURAB1EBASIS4Y_Quote</v>
      </c>
      <c r="I68" s="225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IFERROR(INDEX($L$3:$L$92,MATCH(X68,$N$3:$N$92,0),1),"")</f>
        <v/>
      </c>
      <c r="W68" s="169" t="e">
        <v>#N/A</v>
      </c>
      <c r="X68" s="169" t="str">
        <f>IFERROR(_xll.qlRateHelperQuoteName(W68,Trigger),"")</f>
        <v/>
      </c>
      <c r="Y68" s="222" t="str">
        <f>IFERROR(_xll.qlRateHelperRate(W68,Trigger),"")</f>
        <v/>
      </c>
      <c r="Z68" s="223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2" t="e">
        <v>#N/A</v>
      </c>
    </row>
    <row r="69" spans="1:29" ht="11.25" customHeight="1" x14ac:dyDescent="0.2">
      <c r="A69" s="169" t="s">
        <v>120</v>
      </c>
      <c r="B69" s="211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2" t="str">
        <f t="shared" si="19"/>
        <v>EURAB1EBASIS5Y_Quote</v>
      </c>
      <c r="I69" s="225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2" t="str">
        <f>IFERROR(_xll.qlRateHelperRate(W69,Trigger),"")</f>
        <v/>
      </c>
      <c r="Z69" s="223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2" t="e">
        <v>#N/A</v>
      </c>
    </row>
    <row r="70" spans="1:29" ht="11.25" customHeight="1" x14ac:dyDescent="0.2">
      <c r="A70" s="169" t="s">
        <v>120</v>
      </c>
      <c r="B70" s="211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2" t="str">
        <f t="shared" si="19"/>
        <v>EURAB1EBASIS6Y_Quote</v>
      </c>
      <c r="I70" s="225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2" t="str">
        <f>IFERROR(_xll.qlRateHelperRate(W70,Trigger),"")</f>
        <v/>
      </c>
      <c r="Z70" s="223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2" t="e">
        <v>#N/A</v>
      </c>
    </row>
    <row r="71" spans="1:29" ht="11.25" customHeight="1" x14ac:dyDescent="0.2">
      <c r="A71" s="169" t="s">
        <v>120</v>
      </c>
      <c r="B71" s="211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2" t="str">
        <f t="shared" si="19"/>
        <v>EURAB1EBASIS7Y_Quote</v>
      </c>
      <c r="I71" s="225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2" t="str">
        <f>IFERROR(_xll.qlRateHelperRate(W71,Trigger),"")</f>
        <v/>
      </c>
      <c r="Z71" s="223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2" t="e">
        <v>#N/A</v>
      </c>
    </row>
    <row r="72" spans="1:29" ht="11.25" customHeight="1" x14ac:dyDescent="0.2">
      <c r="A72" s="169" t="s">
        <v>120</v>
      </c>
      <c r="B72" s="211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2" t="str">
        <f t="shared" si="19"/>
        <v>EURAB1EBASIS8Y_Quote</v>
      </c>
      <c r="I72" s="225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2" t="str">
        <f>IFERROR(_xll.qlRateHelperRate(W72,Trigger),"")</f>
        <v/>
      </c>
      <c r="Z72" s="223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2" t="e">
        <v>#N/A</v>
      </c>
    </row>
    <row r="73" spans="1:29" ht="11.25" customHeight="1" x14ac:dyDescent="0.2">
      <c r="A73" s="169" t="s">
        <v>120</v>
      </c>
      <c r="B73" s="211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2" t="str">
        <f t="shared" si="19"/>
        <v>EURAB1EBASIS9Y_Quote</v>
      </c>
      <c r="I73" s="225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2" t="str">
        <f>IFERROR(_xll.qlRateHelperRate(W73,Trigger),"")</f>
        <v/>
      </c>
      <c r="Z73" s="223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2" t="e">
        <v>#N/A</v>
      </c>
    </row>
    <row r="74" spans="1:29" ht="11.25" customHeight="1" x14ac:dyDescent="0.2">
      <c r="A74" s="169" t="s">
        <v>120</v>
      </c>
      <c r="B74" s="211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2" t="str">
        <f t="shared" si="19"/>
        <v>EURAB1EBASIS10Y_Quote</v>
      </c>
      <c r="I74" s="225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2" t="str">
        <f>IFERROR(_xll.qlRateHelperRate(W74,Trigger),"")</f>
        <v/>
      </c>
      <c r="Z74" s="223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2" t="e">
        <v>#N/A</v>
      </c>
    </row>
    <row r="75" spans="1:29" ht="11.25" customHeight="1" x14ac:dyDescent="0.2">
      <c r="A75" s="169" t="s">
        <v>120</v>
      </c>
      <c r="B75" s="211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2" t="str">
        <f t="shared" si="19"/>
        <v>EURAB1EBASIS11Y_Quote</v>
      </c>
      <c r="I75" s="225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2" t="str">
        <f>IFERROR(_xll.qlRateHelperRate(W75,Trigger),"")</f>
        <v/>
      </c>
      <c r="Z75" s="223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2" t="e">
        <v>#N/A</v>
      </c>
    </row>
    <row r="76" spans="1:29" ht="11.25" customHeight="1" x14ac:dyDescent="0.2">
      <c r="A76" s="169" t="s">
        <v>120</v>
      </c>
      <c r="B76" s="211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2" t="str">
        <f t="shared" si="19"/>
        <v>EURAB1EBASIS12Y_Quote</v>
      </c>
      <c r="I76" s="225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2" t="str">
        <f>IFERROR(_xll.qlRateHelperRate(W76,Trigger),"")</f>
        <v/>
      </c>
      <c r="Z76" s="223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2" t="e">
        <v>#N/A</v>
      </c>
    </row>
    <row r="77" spans="1:29" ht="11.25" customHeight="1" x14ac:dyDescent="0.2">
      <c r="A77" s="169" t="s">
        <v>120</v>
      </c>
      <c r="B77" s="211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2" t="str">
        <f t="shared" si="19"/>
        <v>EURAB1EBASIS13Y_Quote</v>
      </c>
      <c r="I77" s="225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2" t="str">
        <f>IFERROR(_xll.qlRateHelperRate(W77,Trigger),"")</f>
        <v/>
      </c>
      <c r="Z77" s="223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2" t="e">
        <v>#N/A</v>
      </c>
    </row>
    <row r="78" spans="1:29" ht="11.25" customHeight="1" x14ac:dyDescent="0.2">
      <c r="A78" s="169" t="s">
        <v>120</v>
      </c>
      <c r="B78" s="211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2" t="str">
        <f t="shared" si="19"/>
        <v>EURAB1EBASIS14Y_Quote</v>
      </c>
      <c r="I78" s="225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2" t="str">
        <f>IFERROR(_xll.qlRateHelperRate(W78,Trigger),"")</f>
        <v/>
      </c>
      <c r="Z78" s="223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2" t="e">
        <v>#N/A</v>
      </c>
    </row>
    <row r="79" spans="1:29" ht="11.25" customHeight="1" x14ac:dyDescent="0.2">
      <c r="A79" s="169" t="s">
        <v>120</v>
      </c>
      <c r="B79" s="211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2" t="str">
        <f t="shared" si="19"/>
        <v>EURAB1EBASIS15Y_Quote</v>
      </c>
      <c r="I79" s="225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2" t="str">
        <f>IFERROR(_xll.qlRateHelperRate(W79,Trigger),"")</f>
        <v/>
      </c>
      <c r="Z79" s="223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2" t="e">
        <v>#N/A</v>
      </c>
    </row>
    <row r="80" spans="1:29" ht="11.25" customHeight="1" x14ac:dyDescent="0.2">
      <c r="A80" s="169" t="s">
        <v>120</v>
      </c>
      <c r="B80" s="211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2" t="str">
        <f t="shared" si="19"/>
        <v>EURAB1EBASIS16Y_Quote</v>
      </c>
      <c r="I80" s="225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2" t="str">
        <f>IFERROR(_xll.qlRateHelperRate(W80,Trigger),"")</f>
        <v/>
      </c>
      <c r="Z80" s="223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2" t="e">
        <v>#N/A</v>
      </c>
    </row>
    <row r="81" spans="1:29" x14ac:dyDescent="0.2">
      <c r="A81" s="169" t="s">
        <v>120</v>
      </c>
      <c r="B81" s="211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2" t="str">
        <f t="shared" si="19"/>
        <v>EURAB1EBASIS17Y_Quote</v>
      </c>
      <c r="I81" s="225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2" t="str">
        <f>IFERROR(_xll.qlRateHelperRate(W81,Trigger),"")</f>
        <v/>
      </c>
      <c r="Z81" s="223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2" t="e">
        <v>#N/A</v>
      </c>
    </row>
    <row r="82" spans="1:29" x14ac:dyDescent="0.2">
      <c r="A82" s="169" t="s">
        <v>120</v>
      </c>
      <c r="B82" s="211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2" t="str">
        <f t="shared" si="19"/>
        <v>EURAB1EBASIS18Y_Quote</v>
      </c>
      <c r="I82" s="225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2" t="str">
        <f>IFERROR(_xll.qlRateHelperRate(W82,Trigger),"")</f>
        <v/>
      </c>
      <c r="Z82" s="223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2" t="e">
        <v>#N/A</v>
      </c>
    </row>
    <row r="83" spans="1:29" x14ac:dyDescent="0.2">
      <c r="A83" s="169" t="s">
        <v>120</v>
      </c>
      <c r="B83" s="211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2" t="str">
        <f t="shared" si="19"/>
        <v>EURAB1EBASIS19Y_Quote</v>
      </c>
      <c r="I83" s="225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2" t="str">
        <f>IFERROR(_xll.qlRateHelperRate(W83,Trigger),"")</f>
        <v/>
      </c>
      <c r="Z83" s="223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2" t="e">
        <v>#N/A</v>
      </c>
    </row>
    <row r="84" spans="1:29" x14ac:dyDescent="0.2">
      <c r="A84" s="169" t="s">
        <v>120</v>
      </c>
      <c r="B84" s="211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2" t="str">
        <f t="shared" si="19"/>
        <v>EURAB1EBASIS20Y_Quote</v>
      </c>
      <c r="I84" s="225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2" t="str">
        <f>IFERROR(_xll.qlRateHelperRate(W84,Trigger),"")</f>
        <v/>
      </c>
      <c r="Z84" s="223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2" t="e">
        <v>#N/A</v>
      </c>
    </row>
    <row r="85" spans="1:29" x14ac:dyDescent="0.2">
      <c r="A85" s="169" t="s">
        <v>120</v>
      </c>
      <c r="B85" s="211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2" t="str">
        <f t="shared" si="19"/>
        <v>EURAB1EBASIS21Y_Quote</v>
      </c>
      <c r="I85" s="225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2" t="str">
        <f>IFERROR(_xll.qlRateHelperRate(W85,Trigger),"")</f>
        <v/>
      </c>
      <c r="Z85" s="223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2" t="e">
        <v>#N/A</v>
      </c>
    </row>
    <row r="86" spans="1:29" x14ac:dyDescent="0.2">
      <c r="A86" s="169" t="s">
        <v>120</v>
      </c>
      <c r="B86" s="211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2" t="str">
        <f t="shared" si="19"/>
        <v>EURAB1EBASIS22Y_Quote</v>
      </c>
      <c r="I86" s="225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2" t="str">
        <f>IFERROR(_xll.qlRateHelperRate(W86,Trigger),"")</f>
        <v/>
      </c>
      <c r="Z86" s="223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2" t="e">
        <v>#N/A</v>
      </c>
    </row>
    <row r="87" spans="1:29" x14ac:dyDescent="0.2">
      <c r="A87" s="169" t="s">
        <v>120</v>
      </c>
      <c r="B87" s="211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2" t="str">
        <f t="shared" si="19"/>
        <v>EURAB1EBASIS23Y_Quote</v>
      </c>
      <c r="I87" s="225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2" t="str">
        <f>IFERROR(_xll.qlRateHelperRate(W87,Trigger),"")</f>
        <v/>
      </c>
      <c r="Z87" s="223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2" t="e">
        <v>#N/A</v>
      </c>
    </row>
    <row r="88" spans="1:29" x14ac:dyDescent="0.2">
      <c r="A88" s="169" t="s">
        <v>120</v>
      </c>
      <c r="B88" s="211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2" t="str">
        <f t="shared" si="19"/>
        <v>EURAB1EBASIS24Y_Quote</v>
      </c>
      <c r="I88" s="225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2" t="str">
        <f>IFERROR(_xll.qlRateHelperRate(W88,Trigger),"")</f>
        <v/>
      </c>
      <c r="Z88" s="223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2" t="e">
        <v>#N/A</v>
      </c>
    </row>
    <row r="89" spans="1:29" x14ac:dyDescent="0.2">
      <c r="A89" s="169" t="s">
        <v>120</v>
      </c>
      <c r="B89" s="211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2" t="str">
        <f t="shared" si="19"/>
        <v>EURAB1EBASIS25Y_Quote</v>
      </c>
      <c r="I89" s="225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2" t="str">
        <f>IFERROR(_xll.qlRateHelperRate(W89,Trigger),"")</f>
        <v/>
      </c>
      <c r="Z89" s="223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2" t="e">
        <v>#N/A</v>
      </c>
    </row>
    <row r="90" spans="1:29" x14ac:dyDescent="0.2">
      <c r="A90" s="169" t="s">
        <v>120</v>
      </c>
      <c r="B90" s="211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2" t="str">
        <f t="shared" si="19"/>
        <v>EURAB1EBASIS26Y_Quote</v>
      </c>
      <c r="I90" s="225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2" t="str">
        <f>IFERROR(_xll.qlRateHelperRate(W90,Trigger),"")</f>
        <v/>
      </c>
      <c r="Z90" s="223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2" t="e">
        <v>#N/A</v>
      </c>
    </row>
    <row r="91" spans="1:29" x14ac:dyDescent="0.2">
      <c r="A91" s="169" t="s">
        <v>120</v>
      </c>
      <c r="B91" s="211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2" t="str">
        <f t="shared" si="19"/>
        <v>EURAB1EBASIS27Y_Quote</v>
      </c>
      <c r="I91" s="225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2" t="str">
        <f>IFERROR(_xll.qlRateHelperRate(W91,Trigger),"")</f>
        <v/>
      </c>
      <c r="Z91" s="223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2" t="e">
        <v>#N/A</v>
      </c>
    </row>
    <row r="92" spans="1:29" x14ac:dyDescent="0.2">
      <c r="A92" s="169" t="s">
        <v>120</v>
      </c>
      <c r="B92" s="211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2" t="str">
        <f t="shared" si="19"/>
        <v>EURAB1EBASIS28Y_Quote</v>
      </c>
      <c r="I92" s="225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0" t="str">
        <f>IFERROR(_xll.qlRateHelperRate(W92,Trigger),"")</f>
        <v/>
      </c>
      <c r="Z92" s="221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0" t="e">
        <v>#N/A</v>
      </c>
    </row>
    <row r="93" spans="1:29" x14ac:dyDescent="0.2">
      <c r="A93" s="169" t="s">
        <v>120</v>
      </c>
      <c r="B93" s="211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2" t="str">
        <f t="shared" si="19"/>
        <v>EURAB1EBASIS29Y_Quote</v>
      </c>
      <c r="I93" s="225">
        <v>0</v>
      </c>
      <c r="J93" s="169"/>
    </row>
    <row r="94" spans="1:29" x14ac:dyDescent="0.2">
      <c r="A94" s="169" t="s">
        <v>120</v>
      </c>
      <c r="B94" s="211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2" t="str">
        <f t="shared" si="19"/>
        <v>EURAB1EBASIS30Y_Quote</v>
      </c>
      <c r="I94" s="225">
        <v>0</v>
      </c>
      <c r="J94" s="169"/>
    </row>
    <row r="95" spans="1:29" x14ac:dyDescent="0.2">
      <c r="A95" s="169" t="s">
        <v>120</v>
      </c>
      <c r="B95" s="211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2" t="str">
        <f t="shared" si="19"/>
        <v>EURAB1EBASIS35Y_Quote</v>
      </c>
      <c r="I95" s="225">
        <v>0</v>
      </c>
      <c r="J95" s="169"/>
    </row>
    <row r="96" spans="1:29" x14ac:dyDescent="0.2">
      <c r="A96" s="169" t="s">
        <v>120</v>
      </c>
      <c r="B96" s="211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2" t="str">
        <f t="shared" si="19"/>
        <v>EURAB1EBASIS40Y_Quote</v>
      </c>
      <c r="I96" s="225">
        <v>0</v>
      </c>
      <c r="J96" s="169"/>
    </row>
    <row r="97" spans="1:10" x14ac:dyDescent="0.2">
      <c r="A97" s="169" t="s">
        <v>120</v>
      </c>
      <c r="B97" s="211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2" t="str">
        <f t="shared" si="19"/>
        <v>EURAB1EBASIS50Y_Quote</v>
      </c>
      <c r="I97" s="225">
        <v>0</v>
      </c>
      <c r="J97" s="169"/>
    </row>
    <row r="98" spans="1:10" x14ac:dyDescent="0.2">
      <c r="A98" s="172" t="s">
        <v>120</v>
      </c>
      <c r="B98" s="213" t="s">
        <v>116</v>
      </c>
      <c r="C98" s="214" t="s">
        <v>6</v>
      </c>
      <c r="D98" s="214" t="s">
        <v>8</v>
      </c>
      <c r="E98" s="214" t="s">
        <v>7</v>
      </c>
      <c r="F98" s="214" t="s">
        <v>28</v>
      </c>
      <c r="G98" s="214" t="str">
        <f t="shared" si="18"/>
        <v>Euribor1M</v>
      </c>
      <c r="H98" s="215" t="str">
        <f t="shared" si="19"/>
        <v>EURAB1EBASIS60Y_Quote</v>
      </c>
      <c r="I98" s="216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7">
        <f t="array" ref="AC2:AC79">_xll.qlPiecewiseYieldCurveData(YieldCurve_1Y,Trigger)</f>
        <v>3.3069707970399881E-3</v>
      </c>
      <c r="AF2" s="266" t="s">
        <v>87</v>
      </c>
      <c r="AG2" s="267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obj_00486#0004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>IFERROR(INDEX($L$3:$L$79,MATCH(X3,$N$3:$N$79,0),1),"")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obj_004ef</v>
      </c>
      <c r="X3" s="166" t="str">
        <f>IFERROR(_xll.qlRateHelperQuoteName(W3,Trigger),"")</f>
        <v>EUR3MD_SYNTH1Y_Quote</v>
      </c>
      <c r="Y3" s="227">
        <f>IFERROR(_xll.qlRateHelperRate(W3,Trigger),"")</f>
        <v>3.2629999999999998E-3</v>
      </c>
      <c r="Z3" s="228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42402</v>
      </c>
      <c r="AB3" s="167">
        <f>IFERROR(_xll.qlRateHelperPillarDate(W3,Trigger),"")</f>
        <v>42492</v>
      </c>
      <c r="AC3" s="222">
        <v>3.3069707970399881E-3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1">Currency&amp;$B4&amp;"D"&amp;$H$1&amp;QuoteSuffix</f>
        <v>EURSWD_SYNTH1Y_Quote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ref="V4:V67" si="4">IFERROR(INDEX($L$3:$L$79,MATCH(X4,$N$3:$N$79,0),1),"")</f>
        <v>Dp</v>
      </c>
      <c r="W4" s="169" t="str">
        <v>obj_00509</v>
      </c>
      <c r="X4" s="169" t="str">
        <f>IFERROR(_xll.qlRateHelperQuoteName(W4,Trigger),"")</f>
        <v>EUR6MD_SYNTH1Y_Quote</v>
      </c>
      <c r="Y4" s="222">
        <f>IFERROR(_xll.qlRateHelperRate(W4,Trigger),"")</f>
        <v>2.0690000000000001E-3</v>
      </c>
      <c r="Z4" s="223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42402</v>
      </c>
      <c r="AB4" s="170">
        <f>IFERROR(_xll.qlRateHelperPillarDate(W4,Trigger),"")</f>
        <v>42584</v>
      </c>
      <c r="AC4" s="222">
        <v>2.0966397654031228E-3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1"/>
        <v>EUR2WD_SYNTH1Y_Quote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4"/>
        <v>Dp</v>
      </c>
      <c r="W5" s="169" t="str">
        <v>obj_004ed</v>
      </c>
      <c r="X5" s="169" t="str">
        <f>IFERROR(_xll.qlRateHelperQuoteName(W5,Trigger),"")</f>
        <v>EUR9MD_SYNTH1Y_Quote</v>
      </c>
      <c r="Y5" s="222">
        <f>IFERROR(_xll.qlRateHelperRate(W5,Trigger),"")</f>
        <v>1.0529999999999999E-3</v>
      </c>
      <c r="Z5" s="223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42402</v>
      </c>
      <c r="AB5" s="170">
        <f>IFERROR(_xll.qlRateHelperPillarDate(W5,Trigger),"")</f>
        <v>42676</v>
      </c>
      <c r="AC5" s="222">
        <v>1.0671974044345011E-3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8" t="s">
        <v>27</v>
      </c>
      <c r="B6" s="189" t="s">
        <v>40</v>
      </c>
      <c r="C6" s="190" t="str">
        <f t="shared" ref="C6:C18" si="5">B6</f>
        <v>3W</v>
      </c>
      <c r="D6" s="191"/>
      <c r="E6" s="191"/>
      <c r="F6" s="191"/>
      <c r="G6" s="192" t="str">
        <f>_xll.qlEuribor(,C6,,Permanent,Trigger,ObjectOverwrite)</f>
        <v>obj_004de#0004</v>
      </c>
      <c r="H6" s="193" t="str">
        <f t="shared" si="1"/>
        <v>EUR3WD_SYNTH1Y_Quote</v>
      </c>
      <c r="I6" s="191"/>
      <c r="J6" s="194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4"/>
        <v>Dp</v>
      </c>
      <c r="W6" s="169" t="str">
        <v>obj_004db</v>
      </c>
      <c r="X6" s="169" t="str">
        <f>IFERROR(_xll.qlRateHelperQuoteName(W6,Trigger),"")</f>
        <v>EUR1YD_SYNTH1Y_Quote</v>
      </c>
      <c r="Y6" s="222">
        <f>IFERROR(_xll.qlRateHelperRate(W6,Trigger),"")</f>
        <v>1.4999999999999999E-4</v>
      </c>
      <c r="Z6" s="223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42402</v>
      </c>
      <c r="AB6" s="170">
        <f>IFERROR(_xll.qlRateHelperPillarDate(W6,Trigger),"")</f>
        <v>42768</v>
      </c>
      <c r="AC6" s="222">
        <v>1.5207173812401172E-4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1"/>
        <v>EUR1MD_SYNTH1Y_Quote</v>
      </c>
      <c r="I7" s="126"/>
      <c r="J7" s="67"/>
      <c r="K7" s="51"/>
      <c r="L7" s="10" t="str">
        <f t="shared" si="2"/>
        <v>Dp</v>
      </c>
      <c r="M7" s="95" t="str">
        <f t="shared" si="3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4"/>
        <v>FRA</v>
      </c>
      <c r="W7" s="169" t="str">
        <v>obj_004d9</v>
      </c>
      <c r="X7" s="169" t="str">
        <f>IFERROR(_xll.qlRateHelperQuoteName(W7,Trigger),"")</f>
        <v>EUR1x13F_Quote</v>
      </c>
      <c r="Y7" s="222">
        <f>IFERROR(_xll.qlRateHelperRate(W7,Trigger),"")</f>
        <v>-4.6000000000000001E-4</v>
      </c>
      <c r="Z7" s="223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42431</v>
      </c>
      <c r="AB7" s="170">
        <f>IFERROR(_xll.qlRateHelperPillarDate(W7,Trigger),"")</f>
        <v>42796</v>
      </c>
      <c r="AC7" s="222">
        <v>-1.8875507822643716E-4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1"/>
        <v>EUR2MD_SYNTH1Y_Quote</v>
      </c>
      <c r="I8" s="126"/>
      <c r="J8" s="67"/>
      <c r="K8" s="51"/>
      <c r="L8" s="10" t="str">
        <f t="shared" si="2"/>
        <v>Dp</v>
      </c>
      <c r="M8" s="95" t="str">
        <f t="shared" si="3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4"/>
        <v>FRA</v>
      </c>
      <c r="W8" s="169" t="str">
        <v>obj_004f7</v>
      </c>
      <c r="X8" s="169" t="str">
        <f>IFERROR(_xll.qlRateHelperQuoteName(W8,Trigger),"")</f>
        <v>EUR2x14F_Quote</v>
      </c>
      <c r="Y8" s="222">
        <f>IFERROR(_xll.qlRateHelperRate(W8,Trigger),"")</f>
        <v>-6.7000000000000002E-4</v>
      </c>
      <c r="Z8" s="223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42464</v>
      </c>
      <c r="AB8" s="170">
        <f>IFERROR(_xll.qlRateHelperPillarDate(W8,Trigger),"")</f>
        <v>42828</v>
      </c>
      <c r="AC8" s="222">
        <v>-1.0694905355520259E-4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1"/>
        <v>EUR3MD_SYNTH1Y_Quote</v>
      </c>
      <c r="I9" s="126"/>
      <c r="J9" s="67" t="str">
        <f>_xll.qlDepositRateHelper(,H9,G9,Permanent,Trigger,ObjectOverwrite)</f>
        <v>obj_004ef#0004</v>
      </c>
      <c r="K9" s="51"/>
      <c r="L9" s="10" t="str">
        <f t="shared" si="2"/>
        <v>Dp</v>
      </c>
      <c r="M9" s="95" t="str">
        <f t="shared" si="3"/>
        <v>obj_004ef#0004</v>
      </c>
      <c r="N9" s="149" t="str">
        <f>IFERROR(_xll.qlRateHelperQuoteName(M9,Trigger),"--")</f>
        <v>EUR3MD_SYNTH1Y_Quote</v>
      </c>
      <c r="O9" s="99">
        <f>IFERROR(_xll.qlRateHelperQuoteValue($M9,Trigger),"--")</f>
        <v>3.2629999999999998E-3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42402</v>
      </c>
      <c r="T9" s="100">
        <f>IFERROR(_xll.qlRateHelperPillarDate(M9,Trigger),"--")</f>
        <v>42492</v>
      </c>
      <c r="V9" s="169" t="str">
        <f t="shared" si="4"/>
        <v>FRA</v>
      </c>
      <c r="W9" s="169" t="str">
        <v>obj_004df</v>
      </c>
      <c r="X9" s="169" t="str">
        <f>IFERROR(_xll.qlRateHelperQuoteName(W9,Trigger),"")</f>
        <v>EUR3x15F_Quote</v>
      </c>
      <c r="Y9" s="222">
        <f>IFERROR(_xll.qlRateHelperRate(W9,Trigger),"")</f>
        <v>-7.400000000000001E-4</v>
      </c>
      <c r="Z9" s="223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42492</v>
      </c>
      <c r="AB9" s="170">
        <f>IFERROR(_xll.qlRateHelperPillarDate(W9,Trigger),"")</f>
        <v>42857</v>
      </c>
      <c r="AC9" s="222">
        <v>5.2029009050367883E-5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obj_004e4#0004</v>
      </c>
      <c r="H10" s="123" t="str">
        <f t="shared" si="1"/>
        <v>EUR4MD_SYNTH1Y_Quote</v>
      </c>
      <c r="I10" s="126"/>
      <c r="J10" s="67"/>
      <c r="K10" s="51"/>
      <c r="L10" s="10" t="str">
        <f t="shared" si="2"/>
        <v>Dp</v>
      </c>
      <c r="M10" s="95" t="str">
        <f t="shared" si="3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4"/>
        <v>FRA</v>
      </c>
      <c r="W10" s="169" t="str">
        <v>obj_004fb</v>
      </c>
      <c r="X10" s="169" t="str">
        <f>IFERROR(_xll.qlRateHelperQuoteName(W10,Trigger),"")</f>
        <v>EUR4x16F_Quote</v>
      </c>
      <c r="Y10" s="222">
        <f>IFERROR(_xll.qlRateHelperRate(W10,Trigger),"")</f>
        <v>-8.1000000000000006E-4</v>
      </c>
      <c r="Z10" s="223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42523</v>
      </c>
      <c r="AB10" s="170">
        <f>IFERROR(_xll.qlRateHelperPillarDate(W10,Trigger),"")</f>
        <v>42888</v>
      </c>
      <c r="AC10" s="222">
        <v>1.5138672276105187E-4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obj_004dd#0004</v>
      </c>
      <c r="H11" s="123" t="str">
        <f t="shared" si="1"/>
        <v>EUR5MD_SYNTH1Y_Quote</v>
      </c>
      <c r="I11" s="126"/>
      <c r="J11" s="67"/>
      <c r="K11" s="51"/>
      <c r="L11" s="10" t="str">
        <f t="shared" si="2"/>
        <v>Dp</v>
      </c>
      <c r="M11" s="95" t="str">
        <f t="shared" si="3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4"/>
        <v>FRA</v>
      </c>
      <c r="W11" s="169" t="str">
        <v>obj_004dc</v>
      </c>
      <c r="X11" s="169" t="str">
        <f>IFERROR(_xll.qlRateHelperQuoteName(W11,Trigger),"")</f>
        <v>EUR5x17F_Quote</v>
      </c>
      <c r="Y11" s="222">
        <f>IFERROR(_xll.qlRateHelperRate(W11,Trigger),"")</f>
        <v>-8.4000000000000014E-4</v>
      </c>
      <c r="Z11" s="223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42555</v>
      </c>
      <c r="AB11" s="170">
        <f>IFERROR(_xll.qlRateHelperPillarDate(W11,Trigger),"")</f>
        <v>42919</v>
      </c>
      <c r="AC11" s="222">
        <v>1.6116827361756846E-4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1"/>
        <v>EUR6MD_SYNTH1Y_Quote</v>
      </c>
      <c r="I12" s="126"/>
      <c r="J12" s="67" t="str">
        <f>_xll.qlDepositRateHelper(,H12,G12,Permanent,Trigger,ObjectOverwrite)</f>
        <v>obj_00509#0004</v>
      </c>
      <c r="K12" s="51" t="s">
        <v>36</v>
      </c>
      <c r="L12" s="10" t="str">
        <f t="shared" si="2"/>
        <v>Dp</v>
      </c>
      <c r="M12" s="95" t="str">
        <f t="shared" si="3"/>
        <v>obj_00509#0004</v>
      </c>
      <c r="N12" s="149" t="str">
        <f>IFERROR(_xll.qlRateHelperQuoteName(M12,Trigger),"--")</f>
        <v>EUR6MD_SYNTH1Y_Quote</v>
      </c>
      <c r="O12" s="99">
        <f>IFERROR(_xll.qlRateHelperQuoteValue($M12,Trigger),"--")</f>
        <v>2.0690000000000001E-3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42402</v>
      </c>
      <c r="T12" s="100">
        <f>IFERROR(_xll.qlRateHelperPillarDate(M12,Trigger),"--")</f>
        <v>42584</v>
      </c>
      <c r="V12" s="169" t="str">
        <f t="shared" si="4"/>
        <v>FRA</v>
      </c>
      <c r="W12" s="169" t="str">
        <v>obj_004da</v>
      </c>
      <c r="X12" s="169" t="str">
        <f>IFERROR(_xll.qlRateHelperQuoteName(W12,Trigger),"")</f>
        <v>EUR6x18F_Quote</v>
      </c>
      <c r="Y12" s="222">
        <f>IFERROR(_xll.qlRateHelperRate(W12,Trigger),"")</f>
        <v>-8.4000000000000014E-4</v>
      </c>
      <c r="Z12" s="223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42584</v>
      </c>
      <c r="AB12" s="170">
        <f>IFERROR(_xll.qlRateHelperPillarDate(W12,Trigger),"")</f>
        <v>42949</v>
      </c>
      <c r="AC12" s="222">
        <v>1.2906335452065974E-4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obj_00504#0004</v>
      </c>
      <c r="H13" s="123" t="str">
        <f t="shared" si="1"/>
        <v>EUR7MD_SYNTH1Y_Quote</v>
      </c>
      <c r="I13" s="126"/>
      <c r="J13" s="67"/>
      <c r="K13" s="51"/>
      <c r="L13" s="10" t="str">
        <f t="shared" si="2"/>
        <v>Dp</v>
      </c>
      <c r="M13" s="95" t="str">
        <f t="shared" si="3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4"/>
        <v>FRA</v>
      </c>
      <c r="W13" s="169" t="str">
        <v>obj_004e1</v>
      </c>
      <c r="X13" s="169" t="str">
        <f>IFERROR(_xll.qlRateHelperQuoteName(W13,Trigger),"")</f>
        <v>EUR7x19F_Quote</v>
      </c>
      <c r="Y13" s="222">
        <f>IFERROR(_xll.qlRateHelperRate(W13,Trigger),"")</f>
        <v>-8.5000000000000006E-4</v>
      </c>
      <c r="Z13" s="223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42615</v>
      </c>
      <c r="AB13" s="170">
        <f>IFERROR(_xll.qlRateHelperPillarDate(W13,Trigger),"")</f>
        <v>42982</v>
      </c>
      <c r="AC13" s="222">
        <v>7.5100852153076343E-5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obj_004e2#0004</v>
      </c>
      <c r="H14" s="123" t="str">
        <f t="shared" si="1"/>
        <v>EUR8MD_SYNTH1Y_Quote</v>
      </c>
      <c r="I14" s="126"/>
      <c r="J14" s="67"/>
      <c r="K14" s="51"/>
      <c r="L14" s="10" t="str">
        <f t="shared" si="2"/>
        <v>Dp</v>
      </c>
      <c r="M14" s="95" t="str">
        <f t="shared" si="3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4"/>
        <v>FRA</v>
      </c>
      <c r="W14" s="169" t="str">
        <v>obj_004f4</v>
      </c>
      <c r="X14" s="169" t="str">
        <f>IFERROR(_xll.qlRateHelperQuoteName(W14,Trigger),"")</f>
        <v>EUR8x20F_Quote</v>
      </c>
      <c r="Y14" s="222">
        <f>IFERROR(_xll.qlRateHelperRate(W14,Trigger),"")</f>
        <v>-8.3000000000000001E-4</v>
      </c>
      <c r="Z14" s="223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42646</v>
      </c>
      <c r="AB14" s="170">
        <f>IFERROR(_xll.qlRateHelperPillarDate(W14,Trigger),"")</f>
        <v>43010</v>
      </c>
      <c r="AC14" s="222">
        <v>3.6871991434915644E-5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1"/>
        <v>EUR9MD_SYNTH1Y_Quote</v>
      </c>
      <c r="I15" s="126"/>
      <c r="J15" s="67" t="str">
        <f>_xll.qlDepositRateHelper(,H15,G15,Permanent,Trigger,ObjectOverwrite)</f>
        <v>obj_004ed#0004</v>
      </c>
      <c r="K15" s="51"/>
      <c r="L15" s="10" t="str">
        <f t="shared" si="2"/>
        <v>Dp</v>
      </c>
      <c r="M15" s="95" t="str">
        <f t="shared" si="3"/>
        <v>obj_004ed#0004</v>
      </c>
      <c r="N15" s="149" t="str">
        <f>IFERROR(_xll.qlRateHelperQuoteName(M15,Trigger),"--")</f>
        <v>EUR9MD_SYNTH1Y_Quote</v>
      </c>
      <c r="O15" s="99">
        <f>IFERROR(_xll.qlRateHelperQuoteValue($M15,Trigger),"--")</f>
        <v>1.0529999999999999E-3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42402</v>
      </c>
      <c r="T15" s="100">
        <f>IFERROR(_xll.qlRateHelperPillarDate(M15,Trigger),"--")</f>
        <v>42676</v>
      </c>
      <c r="V15" s="169" t="str">
        <f t="shared" si="4"/>
        <v>FRA</v>
      </c>
      <c r="W15" s="169" t="str">
        <v>obj_00502</v>
      </c>
      <c r="X15" s="169" t="str">
        <f>IFERROR(_xll.qlRateHelperQuoteName(W15,Trigger),"")</f>
        <v>EUR9x21F_Quote</v>
      </c>
      <c r="Y15" s="222">
        <f>IFERROR(_xll.qlRateHelperRate(W15,Trigger),"")</f>
        <v>-7.9000000000000012E-4</v>
      </c>
      <c r="Z15" s="223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42676</v>
      </c>
      <c r="AB15" s="170">
        <f>IFERROR(_xll.qlRateHelperPillarDate(W15,Trigger),"")</f>
        <v>43041</v>
      </c>
      <c r="AC15" s="222">
        <v>-9.376982123418408E-8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obj_004ea#0004</v>
      </c>
      <c r="H16" s="123" t="str">
        <f t="shared" si="1"/>
        <v>EUR10MD_SYNTH1Y_Quote</v>
      </c>
      <c r="I16" s="126"/>
      <c r="J16" s="67"/>
      <c r="K16" s="51"/>
      <c r="L16" s="10" t="str">
        <f t="shared" si="2"/>
        <v>Dp</v>
      </c>
      <c r="M16" s="95" t="str">
        <f t="shared" si="3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4"/>
        <v>FRA</v>
      </c>
      <c r="W16" s="169" t="str">
        <v>obj_004e9</v>
      </c>
      <c r="X16" s="169" t="str">
        <f>IFERROR(_xll.qlRateHelperQuoteName(W16,Trigger),"")</f>
        <v>EUR10x22F_Quote</v>
      </c>
      <c r="Y16" s="222">
        <f>IFERROR(_xll.qlRateHelperRate(W16,Trigger),"")</f>
        <v>-7.5000000000000012E-4</v>
      </c>
      <c r="Z16" s="223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42706</v>
      </c>
      <c r="AB16" s="170">
        <f>IFERROR(_xll.qlRateHelperPillarDate(W16,Trigger),"")</f>
        <v>43073</v>
      </c>
      <c r="AC16" s="222">
        <v>-4.6975054350687088E-5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obj_004e7#0004</v>
      </c>
      <c r="H17" s="123" t="str">
        <f t="shared" si="1"/>
        <v>EUR11MD_SYNTH1Y_Quote</v>
      </c>
      <c r="I17" s="126"/>
      <c r="J17" s="67"/>
      <c r="K17" s="51"/>
      <c r="L17" s="10" t="str">
        <f t="shared" si="2"/>
        <v>Dp</v>
      </c>
      <c r="M17" s="95" t="str">
        <f t="shared" si="3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4"/>
        <v>FRA</v>
      </c>
      <c r="W17" s="169" t="str">
        <v>obj_004f9</v>
      </c>
      <c r="X17" s="169" t="str">
        <f>IFERROR(_xll.qlRateHelperQuoteName(W17,Trigger),"")</f>
        <v>EUR11x23F_Quote</v>
      </c>
      <c r="Y17" s="222">
        <f>IFERROR(_xll.qlRateHelperRate(W17,Trigger),"")</f>
        <v>-7.000000000000001E-4</v>
      </c>
      <c r="Z17" s="223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42737</v>
      </c>
      <c r="AB17" s="170">
        <f>IFERROR(_xll.qlRateHelperPillarDate(W17,Trigger),"")</f>
        <v>43102</v>
      </c>
      <c r="AC17" s="222">
        <v>-1.1717679041032387E-4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1"/>
        <v>EUR1YD_SYNTH1Y_Quote</v>
      </c>
      <c r="I18" s="127"/>
      <c r="J18" s="3" t="str">
        <f>_xll.qlDepositRateHelper(,H18,G18,Permanent,Trigger,ObjectOverwrite)</f>
        <v>obj_004db#0004</v>
      </c>
      <c r="K18" s="51"/>
      <c r="L18" s="11" t="str">
        <f t="shared" si="2"/>
        <v>Dp</v>
      </c>
      <c r="M18" s="96" t="str">
        <f t="shared" si="3"/>
        <v>obj_004db#0004</v>
      </c>
      <c r="N18" s="150" t="str">
        <f>IFERROR(_xll.qlRateHelperQuoteName(M18,Trigger),"--")</f>
        <v>EUR1YD_SYNTH1Y_Quote</v>
      </c>
      <c r="O18" s="102">
        <f>IFERROR(_xll.qlRateHelperQuoteValue($M18,Trigger),"--")</f>
        <v>1.4999999999999999E-4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42402</v>
      </c>
      <c r="T18" s="103">
        <f>IFERROR(_xll.qlRateHelperPillarDate(M18,Trigger),"--")</f>
        <v>42768</v>
      </c>
      <c r="V18" s="169" t="str">
        <f t="shared" si="4"/>
        <v>FRA</v>
      </c>
      <c r="W18" s="169" t="str">
        <v>obj_004e5</v>
      </c>
      <c r="X18" s="169" t="str">
        <f>IFERROR(_xll.qlRateHelperQuoteName(W18,Trigger),"")</f>
        <v>EUR12x24F_Quote</v>
      </c>
      <c r="Y18" s="222">
        <f>IFERROR(_xll.qlRateHelperRate(W18,Trigger),"")</f>
        <v>-6.4000000000000005E-4</v>
      </c>
      <c r="Z18" s="223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42768</v>
      </c>
      <c r="AB18" s="170">
        <f>IFERROR(_xll.qlRateHelperPillarDate(W18,Trigger),"")</f>
        <v>43133</v>
      </c>
      <c r="AC18" s="222">
        <v>-2.4796588863029858E-4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obj_004d9#0004</v>
      </c>
      <c r="N19" s="148" t="str">
        <f>IFERROR(_xll.qlRateHelperQuoteName(M19,Trigger),"--")</f>
        <v>EUR1x13F_Quote</v>
      </c>
      <c r="O19" s="136">
        <f>IFERROR(_xll.qlRateHelperQuoteValue($M19,Trigger),"--")</f>
        <v>-4.6000000000000001E-4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42431</v>
      </c>
      <c r="T19" s="137">
        <f>IFERROR(_xll.qlRateHelperPillarDate(M19,Trigger),"--")</f>
        <v>42796</v>
      </c>
      <c r="V19" s="169" t="str">
        <f t="shared" si="4"/>
        <v>BasSw</v>
      </c>
      <c r="W19" s="169" t="str">
        <v>obj_0049f</v>
      </c>
      <c r="X19" s="169" t="str">
        <f>IFERROR(_xll.qlRateHelperQuoteName(W19,Trigger),"")</f>
        <v>EURAB12EBASIS3Y_Quote</v>
      </c>
      <c r="Y19" s="222">
        <f>IFERROR(_xll.qlRateHelperRate(W19,Trigger),"")</f>
        <v>1.4999999999999996E-4</v>
      </c>
      <c r="Z19" s="223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42402</v>
      </c>
      <c r="AB19" s="170">
        <f>IFERROR(_xll.qlRateHelperPillarDate(W19,Trigger),"")</f>
        <v>43500</v>
      </c>
      <c r="AC19" s="222">
        <v>1.4885583834889325E-4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obj_004f7#0004</v>
      </c>
      <c r="N20" s="149" t="str">
        <f>IFERROR(_xll.qlRateHelperQuoteName(M20,Trigger),"--")</f>
        <v>EUR2x14F_Quote</v>
      </c>
      <c r="O20" s="99">
        <f>IFERROR(_xll.qlRateHelperQuoteValue($M20,Trigger),"--")</f>
        <v>-6.7000000000000002E-4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42464</v>
      </c>
      <c r="T20" s="100">
        <f>IFERROR(_xll.qlRateHelperPillarDate(M20,Trigger),"--")</f>
        <v>42828</v>
      </c>
      <c r="V20" s="169" t="str">
        <f t="shared" si="4"/>
        <v>BasSw</v>
      </c>
      <c r="W20" s="169" t="str">
        <v>obj_004ad</v>
      </c>
      <c r="X20" s="169" t="str">
        <f>IFERROR(_xll.qlRateHelperQuoteName(W20,Trigger),"")</f>
        <v>EURAB12EBASIS4Y_Quote</v>
      </c>
      <c r="Y20" s="222">
        <f>IFERROR(_xll.qlRateHelperRate(W20,Trigger),"")</f>
        <v>1.0399999999999999E-3</v>
      </c>
      <c r="Z20" s="223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42402</v>
      </c>
      <c r="AB20" s="170">
        <f>IFERROR(_xll.qlRateHelperPillarDate(W20,Trigger),"")</f>
        <v>43864</v>
      </c>
      <c r="AC20" s="222">
        <v>1.0342179048774135E-3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obj_004d9#0004</v>
      </c>
      <c r="K21" s="51"/>
      <c r="L21" s="10" t="str">
        <f t="shared" si="6"/>
        <v>FRA</v>
      </c>
      <c r="M21" s="95" t="str">
        <f t="shared" si="7"/>
        <v>obj_004df#0004</v>
      </c>
      <c r="N21" s="149" t="str">
        <f>IFERROR(_xll.qlRateHelperQuoteName(M21,Trigger),"--")</f>
        <v>EUR3x15F_Quote</v>
      </c>
      <c r="O21" s="99">
        <f>IFERROR(_xll.qlRateHelperQuoteValue($M21,Trigger),"--")</f>
        <v>-7.400000000000001E-4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42492</v>
      </c>
      <c r="T21" s="100">
        <f>IFERROR(_xll.qlRateHelperPillarDate(M21,Trigger),"--")</f>
        <v>42857</v>
      </c>
      <c r="V21" s="169" t="str">
        <f t="shared" si="4"/>
        <v>BasSw</v>
      </c>
      <c r="W21" s="169" t="str">
        <v>obj_004b7</v>
      </c>
      <c r="X21" s="169" t="str">
        <f>IFERROR(_xll.qlRateHelperQuoteName(W21,Trigger),"")</f>
        <v>EURAB12EBASIS5Y_Quote</v>
      </c>
      <c r="Y21" s="222">
        <f>IFERROR(_xll.qlRateHelperRate(W21,Trigger),"")</f>
        <v>2.15E-3</v>
      </c>
      <c r="Z21" s="223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42402</v>
      </c>
      <c r="AB21" s="170">
        <f>IFERROR(_xll.qlRateHelperPillarDate(W21,Trigger),"")</f>
        <v>44229</v>
      </c>
      <c r="AC21" s="222">
        <v>2.1387528436067355E-3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obj_004f7#0004</v>
      </c>
      <c r="K22" s="51"/>
      <c r="L22" s="10" t="str">
        <f t="shared" si="6"/>
        <v>FRA</v>
      </c>
      <c r="M22" s="95" t="str">
        <f t="shared" si="7"/>
        <v>obj_004fb#0004</v>
      </c>
      <c r="N22" s="149" t="str">
        <f>IFERROR(_xll.qlRateHelperQuoteName(M22,Trigger),"--")</f>
        <v>EUR4x16F_Quote</v>
      </c>
      <c r="O22" s="99">
        <f>IFERROR(_xll.qlRateHelperQuoteValue($M22,Trigger),"--")</f>
        <v>-8.1000000000000006E-4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42523</v>
      </c>
      <c r="T22" s="100">
        <f>IFERROR(_xll.qlRateHelperPillarDate(M22,Trigger),"--")</f>
        <v>42888</v>
      </c>
      <c r="V22" s="169" t="str">
        <f t="shared" si="4"/>
        <v>BasSw</v>
      </c>
      <c r="W22" s="169" t="str">
        <v>obj_00492</v>
      </c>
      <c r="X22" s="169" t="str">
        <f>IFERROR(_xll.qlRateHelperQuoteName(W22,Trigger),"")</f>
        <v>EURAB12EBASIS6Y_Quote</v>
      </c>
      <c r="Y22" s="222">
        <f>IFERROR(_xll.qlRateHelperRate(W22,Trigger),"")</f>
        <v>3.3899999999999998E-3</v>
      </c>
      <c r="Z22" s="223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42402</v>
      </c>
      <c r="AB22" s="170">
        <f>IFERROR(_xll.qlRateHelperPillarDate(W22,Trigger),"")</f>
        <v>44594</v>
      </c>
      <c r="AC22" s="222">
        <v>3.3772855785206154E-3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obj_004df#0004</v>
      </c>
      <c r="K23" s="51"/>
      <c r="L23" s="10" t="str">
        <f t="shared" si="6"/>
        <v>FRA</v>
      </c>
      <c r="M23" s="95" t="str">
        <f t="shared" si="7"/>
        <v>obj_004dc#0004</v>
      </c>
      <c r="N23" s="149" t="str">
        <f>IFERROR(_xll.qlRateHelperQuoteName(M23,Trigger),"--")</f>
        <v>EUR5x17F_Quote</v>
      </c>
      <c r="O23" s="99">
        <f>IFERROR(_xll.qlRateHelperQuoteValue($M23,Trigger),"--")</f>
        <v>-8.4000000000000014E-4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42555</v>
      </c>
      <c r="T23" s="100">
        <f>IFERROR(_xll.qlRateHelperPillarDate(M23,Trigger),"--")</f>
        <v>42919</v>
      </c>
      <c r="V23" s="169" t="str">
        <f t="shared" si="4"/>
        <v>BasSw</v>
      </c>
      <c r="W23" s="169" t="str">
        <v>obj_00481</v>
      </c>
      <c r="X23" s="169" t="str">
        <f>IFERROR(_xll.qlRateHelperQuoteName(W23,Trigger),"")</f>
        <v>EURAB12EBASIS7Y_Quote</v>
      </c>
      <c r="Y23" s="222">
        <f>IFERROR(_xll.qlRateHelperRate(W23,Trigger),"")</f>
        <v>4.6300000000000004E-3</v>
      </c>
      <c r="Z23" s="223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42402</v>
      </c>
      <c r="AB23" s="170">
        <f>IFERROR(_xll.qlRateHelperPillarDate(W23,Trigger),"")</f>
        <v>44959</v>
      </c>
      <c r="AC23" s="222">
        <v>4.6216880752259458E-3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obj_004fb#0004</v>
      </c>
      <c r="K24" s="51"/>
      <c r="L24" s="10" t="str">
        <f t="shared" si="6"/>
        <v>FRA</v>
      </c>
      <c r="M24" s="95" t="str">
        <f t="shared" si="7"/>
        <v>obj_004da#0004</v>
      </c>
      <c r="N24" s="149" t="str">
        <f>IFERROR(_xll.qlRateHelperQuoteName(M24,Trigger),"--")</f>
        <v>EUR6x18F_Quote</v>
      </c>
      <c r="O24" s="99">
        <f>IFERROR(_xll.qlRateHelperQuoteValue($M24,Trigger),"--")</f>
        <v>-8.4000000000000014E-4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42584</v>
      </c>
      <c r="T24" s="100">
        <f>IFERROR(_xll.qlRateHelperPillarDate(M24,Trigger),"--")</f>
        <v>42949</v>
      </c>
      <c r="V24" s="169" t="str">
        <f t="shared" si="4"/>
        <v>BasSw</v>
      </c>
      <c r="W24" s="169" t="str">
        <v>obj_00483</v>
      </c>
      <c r="X24" s="169" t="str">
        <f>IFERROR(_xll.qlRateHelperQuoteName(W24,Trigger),"")</f>
        <v>EURAB12EBASIS8Y_Quote</v>
      </c>
      <c r="Y24" s="222">
        <f>IFERROR(_xll.qlRateHelperRate(W24,Trigger),"")</f>
        <v>5.8599999999999998E-3</v>
      </c>
      <c r="Z24" s="223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42402</v>
      </c>
      <c r="AB24" s="170">
        <f>IFERROR(_xll.qlRateHelperPillarDate(W24,Trigger),"")</f>
        <v>45324</v>
      </c>
      <c r="AC24" s="222">
        <v>5.8632337410023279E-3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obj_004dc#0004</v>
      </c>
      <c r="K25" s="51"/>
      <c r="L25" s="10" t="str">
        <f t="shared" si="6"/>
        <v>FRA</v>
      </c>
      <c r="M25" s="95" t="str">
        <f t="shared" si="7"/>
        <v>obj_004e1#0004</v>
      </c>
      <c r="N25" s="149" t="str">
        <f>IFERROR(_xll.qlRateHelperQuoteName(M25,Trigger),"--")</f>
        <v>EUR7x19F_Quote</v>
      </c>
      <c r="O25" s="99">
        <f>IFERROR(_xll.qlRateHelperQuoteValue($M25,Trigger),"--")</f>
        <v>-8.5000000000000006E-4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42615</v>
      </c>
      <c r="T25" s="100">
        <f>IFERROR(_xll.qlRateHelperPillarDate(M25,Trigger),"--")</f>
        <v>42982</v>
      </c>
      <c r="V25" s="169" t="str">
        <f t="shared" si="4"/>
        <v>BasSw</v>
      </c>
      <c r="W25" s="169" t="str">
        <v>obj_00498</v>
      </c>
      <c r="X25" s="169" t="str">
        <f>IFERROR(_xll.qlRateHelperQuoteName(W25,Trigger),"")</f>
        <v>EURAB12EBASIS9Y_Quote</v>
      </c>
      <c r="Y25" s="222">
        <f>IFERROR(_xll.qlRateHelperRate(W25,Trigger),"")</f>
        <v>7.0000000000000001E-3</v>
      </c>
      <c r="Z25" s="223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42402</v>
      </c>
      <c r="AB25" s="170">
        <f>IFERROR(_xll.qlRateHelperPillarDate(W25,Trigger),"")</f>
        <v>45691</v>
      </c>
      <c r="AC25" s="222">
        <v>7.0196745545499338E-3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obj_004da#0004</v>
      </c>
      <c r="K26" s="51"/>
      <c r="L26" s="10" t="str">
        <f t="shared" si="6"/>
        <v>FRA</v>
      </c>
      <c r="M26" s="95" t="str">
        <f t="shared" si="7"/>
        <v>obj_004f4#0004</v>
      </c>
      <c r="N26" s="149" t="str">
        <f>IFERROR(_xll.qlRateHelperQuoteName(M26,Trigger),"--")</f>
        <v>EUR8x20F_Quote</v>
      </c>
      <c r="O26" s="99">
        <f>IFERROR(_xll.qlRateHelperQuoteValue($M26,Trigger),"--")</f>
        <v>-8.3000000000000001E-4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42646</v>
      </c>
      <c r="T26" s="100">
        <f>IFERROR(_xll.qlRateHelperPillarDate(M26,Trigger),"--")</f>
        <v>43010</v>
      </c>
      <c r="V26" s="169" t="str">
        <f t="shared" si="4"/>
        <v>BasSw</v>
      </c>
      <c r="W26" s="169" t="str">
        <v>obj_004c6</v>
      </c>
      <c r="X26" s="169" t="str">
        <f>IFERROR(_xll.qlRateHelperQuoteName(W26,Trigger),"")</f>
        <v>EURAB12EBASIS10Y_Quote</v>
      </c>
      <c r="Y26" s="222">
        <f>IFERROR(_xll.qlRateHelperRate(W26,Trigger),"")</f>
        <v>8.0199999999999994E-3</v>
      </c>
      <c r="Z26" s="223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42402</v>
      </c>
      <c r="AB26" s="170">
        <f>IFERROR(_xll.qlRateHelperPillarDate(W26,Trigger),"")</f>
        <v>46055</v>
      </c>
      <c r="AC26" s="222">
        <v>8.0637722738670717E-3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obj_004e1#0004</v>
      </c>
      <c r="K27" s="51"/>
      <c r="L27" s="10" t="str">
        <f t="shared" si="6"/>
        <v>FRA</v>
      </c>
      <c r="M27" s="95" t="str">
        <f t="shared" si="7"/>
        <v>obj_00502#0004</v>
      </c>
      <c r="N27" s="149" t="str">
        <f>IFERROR(_xll.qlRateHelperQuoteName(M27,Trigger),"--")</f>
        <v>EUR9x21F_Quote</v>
      </c>
      <c r="O27" s="99">
        <f>IFERROR(_xll.qlRateHelperQuoteValue($M27,Trigger),"--")</f>
        <v>-7.9000000000000012E-4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42676</v>
      </c>
      <c r="T27" s="100">
        <f>IFERROR(_xll.qlRateHelperPillarDate(M27,Trigger),"--")</f>
        <v>43041</v>
      </c>
      <c r="V27" s="169" t="str">
        <f t="shared" si="4"/>
        <v>BasSw</v>
      </c>
      <c r="W27" s="169" t="str">
        <v>obj_00491</v>
      </c>
      <c r="X27" s="169" t="str">
        <f>IFERROR(_xll.qlRateHelperQuoteName(W27,Trigger),"")</f>
        <v>EURAB12EBASIS12Y_Quote</v>
      </c>
      <c r="Y27" s="222">
        <f>IFERROR(_xll.qlRateHelperRate(W27,Trigger),"")</f>
        <v>9.7199999999999995E-3</v>
      </c>
      <c r="Z27" s="223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42402</v>
      </c>
      <c r="AB27" s="170">
        <f>IFERROR(_xll.qlRateHelperPillarDate(W27,Trigger),"")</f>
        <v>46785</v>
      </c>
      <c r="AC27" s="222">
        <v>9.8224500606192422E-3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obj_004f4#0004</v>
      </c>
      <c r="K28" s="51"/>
      <c r="L28" s="10" t="str">
        <f t="shared" si="6"/>
        <v>FRA</v>
      </c>
      <c r="M28" s="95" t="str">
        <f t="shared" si="7"/>
        <v>obj_004e9#0004</v>
      </c>
      <c r="N28" s="149" t="str">
        <f>IFERROR(_xll.qlRateHelperQuoteName(M28,Trigger),"--")</f>
        <v>EUR10x22F_Quote</v>
      </c>
      <c r="O28" s="99">
        <f>IFERROR(_xll.qlRateHelperQuoteValue($M28,Trigger),"--")</f>
        <v>-7.5000000000000012E-4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42706</v>
      </c>
      <c r="T28" s="100">
        <f>IFERROR(_xll.qlRateHelperPillarDate(M28,Trigger),"--")</f>
        <v>43073</v>
      </c>
      <c r="V28" s="169" t="str">
        <f t="shared" si="4"/>
        <v>BasSw</v>
      </c>
      <c r="W28" s="169" t="str">
        <v>obj_004a1</v>
      </c>
      <c r="X28" s="169" t="str">
        <f>IFERROR(_xll.qlRateHelperQuoteName(W28,Trigger),"")</f>
        <v>EURAB12EBASIS15Y_Quote</v>
      </c>
      <c r="Y28" s="222">
        <f>IFERROR(_xll.qlRateHelperRate(W28,Trigger),"")</f>
        <v>1.1529999999999999E-2</v>
      </c>
      <c r="Z28" s="223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42402</v>
      </c>
      <c r="AB28" s="170">
        <f>IFERROR(_xll.qlRateHelperPillarDate(W28,Trigger),"")</f>
        <v>47882</v>
      </c>
      <c r="AC28" s="222">
        <v>1.1721694071054126E-2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obj_00502#0004</v>
      </c>
      <c r="K29" s="51"/>
      <c r="L29" s="10" t="str">
        <f t="shared" si="6"/>
        <v>FRA</v>
      </c>
      <c r="M29" s="95" t="str">
        <f t="shared" si="7"/>
        <v>obj_004f9#0004</v>
      </c>
      <c r="N29" s="149" t="str">
        <f>IFERROR(_xll.qlRateHelperQuoteName(M29,Trigger),"--")</f>
        <v>EUR11x23F_Quote</v>
      </c>
      <c r="O29" s="99">
        <f>IFERROR(_xll.qlRateHelperQuoteValue($M29,Trigger),"--")</f>
        <v>-7.000000000000001E-4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42737</v>
      </c>
      <c r="T29" s="100">
        <f>IFERROR(_xll.qlRateHelperPillarDate(M29,Trigger),"--")</f>
        <v>43102</v>
      </c>
      <c r="V29" s="169" t="str">
        <f t="shared" si="4"/>
        <v>BasSw</v>
      </c>
      <c r="W29" s="169" t="str">
        <v>obj_004a8</v>
      </c>
      <c r="X29" s="169" t="str">
        <f>IFERROR(_xll.qlRateHelperQuoteName(W29,Trigger),"")</f>
        <v>EURAB12EBASIS20Y_Quote</v>
      </c>
      <c r="Y29" s="222">
        <f>IFERROR(_xll.qlRateHelperRate(W29,Trigger),"")</f>
        <v>1.298E-2</v>
      </c>
      <c r="Z29" s="223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42402</v>
      </c>
      <c r="AB29" s="170">
        <f>IFERROR(_xll.qlRateHelperPillarDate(W29,Trigger),"")</f>
        <v>49709</v>
      </c>
      <c r="AC29" s="222">
        <v>1.3250899527268161E-2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obj_004e9#0004</v>
      </c>
      <c r="K30" s="51"/>
      <c r="L30" s="10" t="str">
        <f t="shared" si="6"/>
        <v>FRA</v>
      </c>
      <c r="M30" s="95" t="str">
        <f t="shared" si="7"/>
        <v>obj_004e5#0004</v>
      </c>
      <c r="N30" s="149" t="str">
        <f>IFERROR(_xll.qlRateHelperQuoteName(M30,Trigger),"--")</f>
        <v>EUR12x24F_Quote</v>
      </c>
      <c r="O30" s="99">
        <f>IFERROR(_xll.qlRateHelperQuoteValue($M30,Trigger),"--")</f>
        <v>-6.4000000000000005E-4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42768</v>
      </c>
      <c r="T30" s="100">
        <f>IFERROR(_xll.qlRateHelperPillarDate(M30,Trigger),"--")</f>
        <v>43133</v>
      </c>
      <c r="V30" s="169" t="str">
        <f t="shared" si="4"/>
        <v>BasSw</v>
      </c>
      <c r="W30" s="169" t="str">
        <v>obj_00480</v>
      </c>
      <c r="X30" s="169" t="str">
        <f>IFERROR(_xll.qlRateHelperQuoteName(W30,Trigger),"")</f>
        <v>EURAB12EBASIS25Y_Quote</v>
      </c>
      <c r="Y30" s="222">
        <f>IFERROR(_xll.qlRateHelperRate(W30,Trigger),"")</f>
        <v>1.3339999999999999E-2</v>
      </c>
      <c r="Z30" s="223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42402</v>
      </c>
      <c r="AB30" s="170">
        <f>IFERROR(_xll.qlRateHelperPillarDate(W30,Trigger),"")</f>
        <v>51536</v>
      </c>
      <c r="AC30" s="222">
        <v>1.3588448158465893E-2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obj_004f9#0004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4"/>
        <v>BasSw</v>
      </c>
      <c r="W31" s="169" t="str">
        <v>obj_0048b</v>
      </c>
      <c r="X31" s="169" t="str">
        <f>IFERROR(_xll.qlRateHelperQuoteName(W31,Trigger),"")</f>
        <v>EURAB12EBASIS30Y_Quote</v>
      </c>
      <c r="Y31" s="222">
        <f>IFERROR(_xll.qlRateHelperRate(W31,Trigger),"")</f>
        <v>1.3390000000000003E-2</v>
      </c>
      <c r="Z31" s="223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42402</v>
      </c>
      <c r="AB31" s="170">
        <f>IFERROR(_xll.qlRateHelperPillarDate(W31,Trigger),"")</f>
        <v>53360</v>
      </c>
      <c r="AC31" s="222">
        <v>1.3590409105029249E-2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obj_004e5#0004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4"/>
        <v>BasSw</v>
      </c>
      <c r="W32" s="169" t="str">
        <v>obj_004b6</v>
      </c>
      <c r="X32" s="169" t="str">
        <f>IFERROR(_xll.qlRateHelperQuoteName(W32,Trigger),"")</f>
        <v>EURAB12EBASIS40Y_Quote</v>
      </c>
      <c r="Y32" s="222">
        <f>IFERROR(_xll.qlRateHelperRate(W32,Trigger),"")</f>
        <v>1.3350000000000001E-2</v>
      </c>
      <c r="Z32" s="223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42402</v>
      </c>
      <c r="AB32" s="170">
        <f>IFERROR(_xll.qlRateHelperPillarDate(W32,Trigger),"")</f>
        <v>57012</v>
      </c>
      <c r="AC32" s="222">
        <v>1.3463418529616135E-2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4"/>
        <v>BasSw</v>
      </c>
      <c r="W33" s="169" t="str">
        <v>obj_004ab</v>
      </c>
      <c r="X33" s="169" t="str">
        <f>IFERROR(_xll.qlRateHelperQuoteName(W33,Trigger),"")</f>
        <v>EURAB12EBASIS50Y_Quote</v>
      </c>
      <c r="Y33" s="222">
        <f>IFERROR(_xll.qlRateHelperRate(W33,Trigger),"")</f>
        <v>1.2870000000000001E-2</v>
      </c>
      <c r="Z33" s="223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42402</v>
      </c>
      <c r="AB33" s="170">
        <f>IFERROR(_xll.qlRateHelperPillarDate(W33,Trigger),"")</f>
        <v>60665</v>
      </c>
      <c r="AC33" s="222">
        <v>1.2797471553982911E-2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4"/>
        <v>BasSw</v>
      </c>
      <c r="W34" s="169" t="str">
        <v>obj_0047d</v>
      </c>
      <c r="X34" s="169" t="str">
        <f>IFERROR(_xll.qlRateHelperQuoteName(W34,Trigger),"")</f>
        <v>EURAB12EBASIS60Y_Quote</v>
      </c>
      <c r="Y34" s="222">
        <f>IFERROR(_xll.qlRateHelperRate(W34,Trigger),"")</f>
        <v>1.269E-2</v>
      </c>
      <c r="Z34" s="223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42402</v>
      </c>
      <c r="AB34" s="170">
        <f>IFERROR(_xll.qlRateHelperPillarDate(W34,Trigger),"")</f>
        <v>64318</v>
      </c>
      <c r="AC34" s="222">
        <v>1.2553781387027018E-2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4"/>
        <v/>
      </c>
      <c r="W35" s="169" t="e">
        <v>#N/A</v>
      </c>
      <c r="X35" s="169" t="str">
        <f>IFERROR(_xll.qlRateHelperQuoteName(W35,Trigger),"")</f>
        <v/>
      </c>
      <c r="Y35" s="222" t="str">
        <f>IFERROR(_xll.qlRateHelperRate(W35,Trigger),"")</f>
        <v/>
      </c>
      <c r="Z35" s="223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2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4"/>
        <v/>
      </c>
      <c r="W36" s="169" t="e">
        <v>#N/A</v>
      </c>
      <c r="X36" s="169" t="str">
        <f>IFERROR(_xll.qlRateHelperQuoteName(W36,Trigger),"")</f>
        <v/>
      </c>
      <c r="Y36" s="222" t="str">
        <f>IFERROR(_xll.qlRateHelperRate(W36,Trigger),"")</f>
        <v/>
      </c>
      <c r="Z36" s="223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2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4"/>
        <v/>
      </c>
      <c r="W37" s="169" t="e">
        <v>#N/A</v>
      </c>
      <c r="X37" s="169" t="str">
        <f>IFERROR(_xll.qlRateHelperQuoteName(W37,Trigger),"")</f>
        <v/>
      </c>
      <c r="Y37" s="222" t="str">
        <f>IFERROR(_xll.qlRateHelperRate(W37,Trigger),"")</f>
        <v/>
      </c>
      <c r="Z37" s="223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2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4"/>
        <v/>
      </c>
      <c r="W38" s="169" t="e">
        <v>#N/A</v>
      </c>
      <c r="X38" s="169" t="str">
        <f>IFERROR(_xll.qlRateHelperQuoteName(W38,Trigger),"")</f>
        <v/>
      </c>
      <c r="Y38" s="222" t="str">
        <f>IFERROR(_xll.qlRateHelperRate(W38,Trigger),"")</f>
        <v/>
      </c>
      <c r="Z38" s="223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2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4"/>
        <v/>
      </c>
      <c r="W39" s="169" t="e">
        <v>#N/A</v>
      </c>
      <c r="X39" s="169" t="str">
        <f>IFERROR(_xll.qlRateHelperQuoteName(W39,Trigger),"")</f>
        <v/>
      </c>
      <c r="Y39" s="222" t="str">
        <f>IFERROR(_xll.qlRateHelperRate(W39,Trigger),"")</f>
        <v/>
      </c>
      <c r="Z39" s="223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2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4"/>
        <v/>
      </c>
      <c r="W40" s="169" t="e">
        <v>#N/A</v>
      </c>
      <c r="X40" s="169" t="str">
        <f>IFERROR(_xll.qlRateHelperQuoteName(W40,Trigger),"")</f>
        <v/>
      </c>
      <c r="Y40" s="222" t="str">
        <f>IFERROR(_xll.qlRateHelperRate(W40,Trigger),"")</f>
        <v/>
      </c>
      <c r="Z40" s="223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2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4"/>
        <v/>
      </c>
      <c r="W41" s="169" t="e">
        <v>#N/A</v>
      </c>
      <c r="X41" s="169" t="str">
        <f>IFERROR(_xll.qlRateHelperQuoteName(W41,Trigger),"")</f>
        <v/>
      </c>
      <c r="Y41" s="222" t="str">
        <f>IFERROR(_xll.qlRateHelperRate(W41,Trigger),"")</f>
        <v/>
      </c>
      <c r="Z41" s="223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2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4"/>
        <v/>
      </c>
      <c r="W42" s="169" t="e">
        <v>#N/A</v>
      </c>
      <c r="X42" s="169" t="str">
        <f>IFERROR(_xll.qlRateHelperQuoteName(W42,Trigger),"")</f>
        <v/>
      </c>
      <c r="Y42" s="222" t="str">
        <f>IFERROR(_xll.qlRateHelperRate(W42,Trigger),"")</f>
        <v/>
      </c>
      <c r="Z42" s="223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2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4"/>
        <v/>
      </c>
      <c r="W43" s="169" t="e">
        <v>#N/A</v>
      </c>
      <c r="X43" s="169" t="str">
        <f>IFERROR(_xll.qlRateHelperQuoteName(W43,Trigger),"")</f>
        <v/>
      </c>
      <c r="Y43" s="222" t="str">
        <f>IFERROR(_xll.qlRateHelperRate(W43,Trigger),"")</f>
        <v/>
      </c>
      <c r="Z43" s="223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2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4"/>
        <v/>
      </c>
      <c r="W44" s="169" t="e">
        <v>#N/A</v>
      </c>
      <c r="X44" s="169" t="str">
        <f>IFERROR(_xll.qlRateHelperQuoteName(W44,Trigger),"")</f>
        <v/>
      </c>
      <c r="Y44" s="222" t="str">
        <f>IFERROR(_xll.qlRateHelperRate(W44,Trigger),"")</f>
        <v/>
      </c>
      <c r="Z44" s="223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2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6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4"/>
        <v/>
      </c>
      <c r="W45" s="169" t="e">
        <v>#N/A</v>
      </c>
      <c r="X45" s="169" t="str">
        <f>IFERROR(_xll.qlRateHelperQuoteName(W45,Trigger),"")</f>
        <v/>
      </c>
      <c r="Y45" s="222" t="str">
        <f>IFERROR(_xll.qlRateHelperRate(W45,Trigger),"")</f>
        <v/>
      </c>
      <c r="Z45" s="223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2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4"/>
        <v/>
      </c>
      <c r="W46" s="169" t="e">
        <v>#N/A</v>
      </c>
      <c r="X46" s="169" t="str">
        <f>IFERROR(_xll.qlRateHelperQuoteName(W46,Trigger),"")</f>
        <v/>
      </c>
      <c r="Y46" s="222" t="str">
        <f>IFERROR(_xll.qlRateHelperRate(W46,Trigger),"")</f>
        <v/>
      </c>
      <c r="Z46" s="223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2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4"/>
        <v/>
      </c>
      <c r="W47" s="169" t="e">
        <v>#N/A</v>
      </c>
      <c r="X47" s="169" t="str">
        <f>IFERROR(_xll.qlRateHelperQuoteName(W47,Trigger),"")</f>
        <v/>
      </c>
      <c r="Y47" s="222" t="str">
        <f>IFERROR(_xll.qlRateHelperRate(W47,Trigger),"")</f>
        <v/>
      </c>
      <c r="Z47" s="223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2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obj_0049f#0004</v>
      </c>
      <c r="N48" s="149" t="str">
        <f>IFERROR(_xll.qlRateHelperQuoteName(M48,Trigger),"--")</f>
        <v>EURAB12EBASIS3Y_Quote</v>
      </c>
      <c r="O48" s="99">
        <f>IFERROR(_xll.qlRateHelperQuoteValue($M48,Trigger),"--")</f>
        <v>1.4999999999999996E-4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42402</v>
      </c>
      <c r="T48" s="100">
        <f>IFERROR(_xll.qlRateHelperPillarDate(M48,Trigger),"--")</f>
        <v>43500</v>
      </c>
      <c r="V48" s="169" t="str">
        <f t="shared" si="4"/>
        <v/>
      </c>
      <c r="W48" s="169" t="e">
        <v>#N/A</v>
      </c>
      <c r="X48" s="169" t="str">
        <f>IFERROR(_xll.qlRateHelperQuoteName(W48,Trigger),"")</f>
        <v/>
      </c>
      <c r="Y48" s="222" t="str">
        <f>IFERROR(_xll.qlRateHelperRate(W48,Trigger),"")</f>
        <v/>
      </c>
      <c r="Z48" s="223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2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obj_004ad#0004</v>
      </c>
      <c r="N49" s="149" t="str">
        <f>IFERROR(_xll.qlRateHelperQuoteName(M49,Trigger),"--")</f>
        <v>EURAB12EBASIS4Y_Quote</v>
      </c>
      <c r="O49" s="99">
        <f>IFERROR(_xll.qlRateHelperQuoteValue($M49,Trigger),"--")</f>
        <v>1.0399999999999999E-3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42402</v>
      </c>
      <c r="T49" s="100">
        <f>IFERROR(_xll.qlRateHelperPillarDate(M49,Trigger),"--")</f>
        <v>43864</v>
      </c>
      <c r="V49" s="169" t="str">
        <f t="shared" si="4"/>
        <v/>
      </c>
      <c r="W49" s="169" t="e">
        <v>#N/A</v>
      </c>
      <c r="X49" s="169" t="str">
        <f>IFERROR(_xll.qlRateHelperQuoteName(W49,Trigger),"")</f>
        <v/>
      </c>
      <c r="Y49" s="222" t="str">
        <f>IFERROR(_xll.qlRateHelperRate(W49,Trigger),"")</f>
        <v/>
      </c>
      <c r="Z49" s="223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2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obj_004b7#0004</v>
      </c>
      <c r="N50" s="149" t="str">
        <f>IFERROR(_xll.qlRateHelperQuoteName(M50,Trigger),"--")</f>
        <v>EURAB12EBASIS5Y_Quote</v>
      </c>
      <c r="O50" s="99">
        <f>IFERROR(_xll.qlRateHelperQuoteValue($M50,Trigger),"--")</f>
        <v>2.15E-3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42402</v>
      </c>
      <c r="T50" s="100">
        <f>IFERROR(_xll.qlRateHelperPillarDate(M50,Trigger),"--")</f>
        <v>44229</v>
      </c>
      <c r="V50" s="169" t="str">
        <f t="shared" si="4"/>
        <v/>
      </c>
      <c r="W50" s="169" t="e">
        <v>#N/A</v>
      </c>
      <c r="X50" s="169" t="str">
        <f>IFERROR(_xll.qlRateHelperQuoteName(W50,Trigger),"")</f>
        <v/>
      </c>
      <c r="Y50" s="222" t="str">
        <f>IFERROR(_xll.qlRateHelperRate(W50,Trigger),"")</f>
        <v/>
      </c>
      <c r="Z50" s="223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2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obj_00492#0004</v>
      </c>
      <c r="N51" s="149" t="str">
        <f>IFERROR(_xll.qlRateHelperQuoteName(M51,Trigger),"--")</f>
        <v>EURAB12EBASIS6Y_Quote</v>
      </c>
      <c r="O51" s="99">
        <f>IFERROR(_xll.qlRateHelperQuoteValue($M51,Trigger),"--")</f>
        <v>3.3899999999999998E-3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42402</v>
      </c>
      <c r="T51" s="100">
        <f>IFERROR(_xll.qlRateHelperPillarDate(M51,Trigger),"--")</f>
        <v>44594</v>
      </c>
      <c r="V51" s="169" t="str">
        <f t="shared" si="4"/>
        <v/>
      </c>
      <c r="W51" s="169" t="e">
        <v>#N/A</v>
      </c>
      <c r="X51" s="169" t="str">
        <f>IFERROR(_xll.qlRateHelperQuoteName(W51,Trigger),"")</f>
        <v/>
      </c>
      <c r="Y51" s="222" t="str">
        <f>IFERROR(_xll.qlRateHelperRate(W51,Trigger),"")</f>
        <v/>
      </c>
      <c r="Z51" s="223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2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obj_0049f#0004</v>
      </c>
      <c r="L52" s="10" t="str">
        <f t="shared" si="12"/>
        <v>BasSw</v>
      </c>
      <c r="M52" s="95" t="str">
        <f t="shared" si="13"/>
        <v>obj_00481#0004</v>
      </c>
      <c r="N52" s="149" t="str">
        <f>IFERROR(_xll.qlRateHelperQuoteName(M52,Trigger),"--")</f>
        <v>EURAB12EBASIS7Y_Quote</v>
      </c>
      <c r="O52" s="99">
        <f>IFERROR(_xll.qlRateHelperQuoteValue($M52,Trigger),"--")</f>
        <v>4.6300000000000004E-3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42402</v>
      </c>
      <c r="T52" s="100">
        <f>IFERROR(_xll.qlRateHelperPillarDate(M52,Trigger),"--")</f>
        <v>44959</v>
      </c>
      <c r="V52" s="169" t="str">
        <f t="shared" si="4"/>
        <v/>
      </c>
      <c r="W52" s="169" t="e">
        <v>#N/A</v>
      </c>
      <c r="X52" s="169" t="str">
        <f>IFERROR(_xll.qlRateHelperQuoteName(W52,Trigger),"")</f>
        <v/>
      </c>
      <c r="Y52" s="222" t="str">
        <f>IFERROR(_xll.qlRateHelperRate(W52,Trigger),"")</f>
        <v/>
      </c>
      <c r="Z52" s="223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2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obj_004ad#0004</v>
      </c>
      <c r="L53" s="10" t="str">
        <f t="shared" si="12"/>
        <v>BasSw</v>
      </c>
      <c r="M53" s="95" t="str">
        <f t="shared" si="13"/>
        <v>obj_00483#0004</v>
      </c>
      <c r="N53" s="149" t="str">
        <f>IFERROR(_xll.qlRateHelperQuoteName(M53,Trigger),"--")</f>
        <v>EURAB12EBASIS8Y_Quote</v>
      </c>
      <c r="O53" s="99">
        <f>IFERROR(_xll.qlRateHelperQuoteValue($M53,Trigger),"--")</f>
        <v>5.8599999999999998E-3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42402</v>
      </c>
      <c r="T53" s="100">
        <f>IFERROR(_xll.qlRateHelperPillarDate(M53,Trigger),"--")</f>
        <v>45324</v>
      </c>
      <c r="V53" s="169" t="str">
        <f t="shared" si="4"/>
        <v/>
      </c>
      <c r="W53" s="169" t="e">
        <v>#N/A</v>
      </c>
      <c r="X53" s="169" t="str">
        <f>IFERROR(_xll.qlRateHelperQuoteName(W53,Trigger),"")</f>
        <v/>
      </c>
      <c r="Y53" s="222" t="str">
        <f>IFERROR(_xll.qlRateHelperRate(W53,Trigger),"")</f>
        <v/>
      </c>
      <c r="Z53" s="223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2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obj_004b7#0004</v>
      </c>
      <c r="L54" s="10" t="str">
        <f t="shared" si="12"/>
        <v>BasSw</v>
      </c>
      <c r="M54" s="95" t="str">
        <f t="shared" si="13"/>
        <v>obj_00498#0004</v>
      </c>
      <c r="N54" s="149" t="str">
        <f>IFERROR(_xll.qlRateHelperQuoteName(M54,Trigger),"--")</f>
        <v>EURAB12EBASIS9Y_Quote</v>
      </c>
      <c r="O54" s="99">
        <f>IFERROR(_xll.qlRateHelperQuoteValue($M54,Trigger),"--")</f>
        <v>7.0000000000000001E-3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42402</v>
      </c>
      <c r="T54" s="100">
        <f>IFERROR(_xll.qlRateHelperPillarDate(M54,Trigger),"--")</f>
        <v>45691</v>
      </c>
      <c r="V54" s="169" t="str">
        <f t="shared" si="4"/>
        <v/>
      </c>
      <c r="W54" s="169" t="e">
        <v>#N/A</v>
      </c>
      <c r="X54" s="169" t="str">
        <f>IFERROR(_xll.qlRateHelperQuoteName(W54,Trigger),"")</f>
        <v/>
      </c>
      <c r="Y54" s="222" t="str">
        <f>IFERROR(_xll.qlRateHelperRate(W54,Trigger),"")</f>
        <v/>
      </c>
      <c r="Z54" s="223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2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obj_00492#0004</v>
      </c>
      <c r="L55" s="10" t="str">
        <f t="shared" si="12"/>
        <v>BasSw</v>
      </c>
      <c r="M55" s="95" t="str">
        <f t="shared" si="13"/>
        <v>obj_004c6#0004</v>
      </c>
      <c r="N55" s="149" t="str">
        <f>IFERROR(_xll.qlRateHelperQuoteName(M55,Trigger),"--")</f>
        <v>EURAB12EBASIS10Y_Quote</v>
      </c>
      <c r="O55" s="99">
        <f>IFERROR(_xll.qlRateHelperQuoteValue($M55,Trigger),"--")</f>
        <v>8.0199999999999994E-3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42402</v>
      </c>
      <c r="T55" s="100">
        <f>IFERROR(_xll.qlRateHelperPillarDate(M55,Trigger),"--")</f>
        <v>46055</v>
      </c>
      <c r="V55" s="169" t="str">
        <f t="shared" si="4"/>
        <v/>
      </c>
      <c r="W55" s="169" t="e">
        <v>#N/A</v>
      </c>
      <c r="X55" s="169" t="str">
        <f>IFERROR(_xll.qlRateHelperQuoteName(W55,Trigger),"")</f>
        <v/>
      </c>
      <c r="Y55" s="222" t="str">
        <f>IFERROR(_xll.qlRateHelperRate(W55,Trigger),"")</f>
        <v/>
      </c>
      <c r="Z55" s="223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2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obj_00481#0004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4"/>
        <v/>
      </c>
      <c r="W56" s="169" t="e">
        <v>#N/A</v>
      </c>
      <c r="X56" s="169" t="str">
        <f>IFERROR(_xll.qlRateHelperQuoteName(W56,Trigger),"")</f>
        <v/>
      </c>
      <c r="Y56" s="222" t="str">
        <f>IFERROR(_xll.qlRateHelperRate(W56,Trigger),"")</f>
        <v/>
      </c>
      <c r="Z56" s="223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2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obj_00483#0004</v>
      </c>
      <c r="L57" s="10" t="str">
        <f t="shared" si="12"/>
        <v>BasSw</v>
      </c>
      <c r="M57" s="95" t="str">
        <f t="shared" si="13"/>
        <v>obj_00491#0004</v>
      </c>
      <c r="N57" s="149" t="str">
        <f>IFERROR(_xll.qlRateHelperQuoteName(M57,Trigger),"--")</f>
        <v>EURAB12EBASIS12Y_Quote</v>
      </c>
      <c r="O57" s="99">
        <f>IFERROR(_xll.qlRateHelperQuoteValue($M57,Trigger),"--")</f>
        <v>9.7199999999999995E-3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42402</v>
      </c>
      <c r="T57" s="100">
        <f>IFERROR(_xll.qlRateHelperPillarDate(M57,Trigger),"--")</f>
        <v>46785</v>
      </c>
      <c r="V57" s="169" t="str">
        <f t="shared" si="4"/>
        <v/>
      </c>
      <c r="W57" s="169" t="e">
        <v>#N/A</v>
      </c>
      <c r="X57" s="169" t="str">
        <f>IFERROR(_xll.qlRateHelperQuoteName(W57,Trigger),"")</f>
        <v/>
      </c>
      <c r="Y57" s="222" t="str">
        <f>IFERROR(_xll.qlRateHelperRate(W57,Trigger),"")</f>
        <v/>
      </c>
      <c r="Z57" s="223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2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obj_00498#0004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4"/>
        <v/>
      </c>
      <c r="W58" s="169" t="e">
        <v>#N/A</v>
      </c>
      <c r="X58" s="169" t="str">
        <f>IFERROR(_xll.qlRateHelperQuoteName(W58,Trigger),"")</f>
        <v/>
      </c>
      <c r="Y58" s="222" t="str">
        <f>IFERROR(_xll.qlRateHelperRate(W58,Trigger),"")</f>
        <v/>
      </c>
      <c r="Z58" s="223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2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obj_004c6#0004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4"/>
        <v/>
      </c>
      <c r="W59" s="169" t="e">
        <v>#N/A</v>
      </c>
      <c r="X59" s="169" t="str">
        <f>IFERROR(_xll.qlRateHelperQuoteName(W59,Trigger),"")</f>
        <v/>
      </c>
      <c r="Y59" s="222" t="str">
        <f>IFERROR(_xll.qlRateHelperRate(W59,Trigger),"")</f>
        <v/>
      </c>
      <c r="Z59" s="223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2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obj_004a1#0004</v>
      </c>
      <c r="N60" s="149" t="str">
        <f>IFERROR(_xll.qlRateHelperQuoteName(M60,Trigger),"--")</f>
        <v>EURAB12EBASIS15Y_Quote</v>
      </c>
      <c r="O60" s="99">
        <f>IFERROR(_xll.qlRateHelperQuoteValue($M60,Trigger),"--")</f>
        <v>1.1529999999999999E-2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42402</v>
      </c>
      <c r="T60" s="100">
        <f>IFERROR(_xll.qlRateHelperPillarDate(M60,Trigger),"--")</f>
        <v>47882</v>
      </c>
      <c r="V60" s="169" t="str">
        <f t="shared" si="4"/>
        <v/>
      </c>
      <c r="W60" s="169" t="e">
        <v>#N/A</v>
      </c>
      <c r="X60" s="169" t="str">
        <f>IFERROR(_xll.qlRateHelperQuoteName(W60,Trigger),"")</f>
        <v/>
      </c>
      <c r="Y60" s="222" t="str">
        <f>IFERROR(_xll.qlRateHelperRate(W60,Trigger),"")</f>
        <v/>
      </c>
      <c r="Z60" s="223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2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obj_00491#0004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4"/>
        <v/>
      </c>
      <c r="W61" s="169" t="e">
        <v>#N/A</v>
      </c>
      <c r="X61" s="169" t="str">
        <f>IFERROR(_xll.qlRateHelperQuoteName(W61,Trigger),"")</f>
        <v/>
      </c>
      <c r="Y61" s="222" t="str">
        <f>IFERROR(_xll.qlRateHelperRate(W61,Trigger),"")</f>
        <v/>
      </c>
      <c r="Z61" s="223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2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4"/>
        <v/>
      </c>
      <c r="W62" s="169" t="e">
        <v>#N/A</v>
      </c>
      <c r="X62" s="169" t="str">
        <f>IFERROR(_xll.qlRateHelperQuoteName(W62,Trigger),"")</f>
        <v/>
      </c>
      <c r="Y62" s="222" t="str">
        <f>IFERROR(_xll.qlRateHelperRate(W62,Trigger),"")</f>
        <v/>
      </c>
      <c r="Z62" s="223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2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4"/>
        <v/>
      </c>
      <c r="W63" s="169" t="e">
        <v>#N/A</v>
      </c>
      <c r="X63" s="169" t="str">
        <f>IFERROR(_xll.qlRateHelperQuoteName(W63,Trigger),"")</f>
        <v/>
      </c>
      <c r="Y63" s="222" t="str">
        <f>IFERROR(_xll.qlRateHelperRate(W63,Trigger),"")</f>
        <v/>
      </c>
      <c r="Z63" s="223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2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obj_004a1#0004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4"/>
        <v/>
      </c>
      <c r="W64" s="169" t="e">
        <v>#N/A</v>
      </c>
      <c r="X64" s="169" t="str">
        <f>IFERROR(_xll.qlRateHelperQuoteName(W64,Trigger),"")</f>
        <v/>
      </c>
      <c r="Y64" s="222" t="str">
        <f>IFERROR(_xll.qlRateHelperRate(W64,Trigger),"")</f>
        <v/>
      </c>
      <c r="Z64" s="223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2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obj_004a8#0004</v>
      </c>
      <c r="N65" s="149" t="str">
        <f>IFERROR(_xll.qlRateHelperQuoteName(M65,Trigger),"--")</f>
        <v>EURAB12EBASIS20Y_Quote</v>
      </c>
      <c r="O65" s="99">
        <f>IFERROR(_xll.qlRateHelperQuoteValue($M65,Trigger),"--")</f>
        <v>1.298E-2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42402</v>
      </c>
      <c r="T65" s="100">
        <f>IFERROR(_xll.qlRateHelperPillarDate(M65,Trigger),"--")</f>
        <v>49709</v>
      </c>
      <c r="V65" s="169" t="str">
        <f t="shared" si="4"/>
        <v/>
      </c>
      <c r="W65" s="169" t="e">
        <v>#N/A</v>
      </c>
      <c r="X65" s="169" t="str">
        <f>IFERROR(_xll.qlRateHelperQuoteName(W65,Trigger),"")</f>
        <v/>
      </c>
      <c r="Y65" s="222" t="str">
        <f>IFERROR(_xll.qlRateHelperRate(W65,Trigger),"")</f>
        <v/>
      </c>
      <c r="Z65" s="223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2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4"/>
        <v/>
      </c>
      <c r="W66" s="169" t="e">
        <v>#N/A</v>
      </c>
      <c r="X66" s="169" t="str">
        <f>IFERROR(_xll.qlRateHelperQuoteName(W66,Trigger),"")</f>
        <v/>
      </c>
      <c r="Y66" s="222" t="str">
        <f>IFERROR(_xll.qlRateHelperRate(W66,Trigger),"")</f>
        <v/>
      </c>
      <c r="Z66" s="223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2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4"/>
        <v/>
      </c>
      <c r="W67" s="169" t="e">
        <v>#N/A</v>
      </c>
      <c r="X67" s="169" t="str">
        <f>IFERROR(_xll.qlRateHelperQuoteName(W67,Trigger),"")</f>
        <v/>
      </c>
      <c r="Y67" s="222" t="str">
        <f>IFERROR(_xll.qlRateHelperRate(W67,Trigger),"")</f>
        <v/>
      </c>
      <c r="Z67" s="223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2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IFERROR(INDEX($L$3:$L$79,MATCH(X68,$N$3:$N$79,0),1),"")</f>
        <v/>
      </c>
      <c r="W68" s="169" t="e">
        <v>#N/A</v>
      </c>
      <c r="X68" s="169" t="str">
        <f>IFERROR(_xll.qlRateHelperQuoteName(W68,Trigger),"")</f>
        <v/>
      </c>
      <c r="Y68" s="222" t="str">
        <f>IFERROR(_xll.qlRateHelperRate(W68,Trigger),"")</f>
        <v/>
      </c>
      <c r="Z68" s="223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2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obj_004a8#0004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2" t="str">
        <f>IFERROR(_xll.qlRateHelperRate(W69,Trigger),"")</f>
        <v/>
      </c>
      <c r="Z69" s="223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2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obj_00480#0004</v>
      </c>
      <c r="N70" s="149" t="str">
        <f>IFERROR(_xll.qlRateHelperQuoteName(M70,Trigger),"--")</f>
        <v>EURAB12EBASIS25Y_Quote</v>
      </c>
      <c r="O70" s="99">
        <f>IFERROR(_xll.qlRateHelperQuoteValue($M70,Trigger),"--")</f>
        <v>1.3339999999999999E-2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42402</v>
      </c>
      <c r="T70" s="100">
        <f>IFERROR(_xll.qlRateHelperPillarDate(M70,Trigger),"--")</f>
        <v>51536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2" t="str">
        <f>IFERROR(_xll.qlRateHelperRate(W70,Trigger),"")</f>
        <v/>
      </c>
      <c r="Z70" s="223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2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2" t="str">
        <f>IFERROR(_xll.qlRateHelperRate(W71,Trigger),"")</f>
        <v/>
      </c>
      <c r="Z71" s="223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2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2" t="str">
        <f>IFERROR(_xll.qlRateHelperRate(W72,Trigger),"")</f>
        <v/>
      </c>
      <c r="Z72" s="223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2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2" t="str">
        <f>IFERROR(_xll.qlRateHelperRate(W73,Trigger),"")</f>
        <v/>
      </c>
      <c r="Z73" s="223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2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obj_00480#0004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2" t="str">
        <f>IFERROR(_xll.qlRateHelperRate(W74,Trigger),"")</f>
        <v/>
      </c>
      <c r="Z74" s="223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2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obj_0048b#0004</v>
      </c>
      <c r="N75" s="149" t="str">
        <f>IFERROR(_xll.qlRateHelperQuoteName(M75,Trigger),"--")</f>
        <v>EURAB12EBASIS30Y_Quote</v>
      </c>
      <c r="O75" s="99">
        <f>IFERROR(_xll.qlRateHelperQuoteValue($M75,Trigger),"--")</f>
        <v>1.3390000000000003E-2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42402</v>
      </c>
      <c r="T75" s="100">
        <f>IFERROR(_xll.qlRateHelperPillarDate(M75,Trigger),"--")</f>
        <v>53360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2" t="str">
        <f>IFERROR(_xll.qlRateHelperRate(W75,Trigger),"")</f>
        <v/>
      </c>
      <c r="Z75" s="223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2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2" t="str">
        <f>IFERROR(_xll.qlRateHelperRate(W76,Trigger),"")</f>
        <v/>
      </c>
      <c r="Z76" s="223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2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obj_004b6#0004</v>
      </c>
      <c r="N77" s="149" t="str">
        <f>IFERROR(_xll.qlRateHelperQuoteName(M77,Trigger),"--")</f>
        <v>EURAB12EBASIS40Y_Quote</v>
      </c>
      <c r="O77" s="99">
        <f>IFERROR(_xll.qlRateHelperQuoteValue($M77,Trigger),"--")</f>
        <v>1.3350000000000001E-2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42402</v>
      </c>
      <c r="T77" s="100">
        <f>IFERROR(_xll.qlRateHelperPillarDate(M77,Trigger),"--")</f>
        <v>57012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2" t="str">
        <f>IFERROR(_xll.qlRateHelperRate(W77,Trigger),"")</f>
        <v/>
      </c>
      <c r="Z77" s="223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2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obj_004ab#0004</v>
      </c>
      <c r="N78" s="149" t="str">
        <f>IFERROR(_xll.qlRateHelperQuoteName(M78,Trigger),"--")</f>
        <v>EURAB12EBASIS50Y_Quote</v>
      </c>
      <c r="O78" s="99">
        <f>IFERROR(_xll.qlRateHelperQuoteValue($M78,Trigger),"--")</f>
        <v>1.2870000000000001E-2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42402</v>
      </c>
      <c r="T78" s="100">
        <f>IFERROR(_xll.qlRateHelperPillarDate(M78,Trigger),"--")</f>
        <v>60665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2" t="str">
        <f>IFERROR(_xll.qlRateHelperRate(W78,Trigger),"")</f>
        <v/>
      </c>
      <c r="Z78" s="223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2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obj_0048b#0004</v>
      </c>
      <c r="L79" s="11" t="str">
        <f t="shared" ref="L79" si="17">A83</f>
        <v>BasSw</v>
      </c>
      <c r="M79" s="96" t="str">
        <f t="shared" ref="M79" si="18">IF(ISBLANK(J83),"--",J83)</f>
        <v>obj_0047d#0004</v>
      </c>
      <c r="N79" s="150" t="str">
        <f>IFERROR(_xll.qlRateHelperQuoteName(M79,Trigger),"--")</f>
        <v>EURAB12EBASIS60Y_Quote</v>
      </c>
      <c r="O79" s="102">
        <f>IFERROR(_xll.qlRateHelperQuoteValue($M79,Trigger),"--")</f>
        <v>1.269E-2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42402</v>
      </c>
      <c r="T79" s="103">
        <f>IFERROR(_xll.qlRateHelperPillarDate(M79,Trigger),"--")</f>
        <v>64318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0" t="str">
        <f>IFERROR(_xll.qlRateHelperRate(W79,Trigger),"")</f>
        <v/>
      </c>
      <c r="Z79" s="221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0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obj_004b6#0004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obj_004ab#0004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obj_0047d#0004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2016-02-12T13:15:43Z</dcterms:modified>
</cp:coreProperties>
</file>