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STD" sheetId="15" r:id="rId2"/>
    <sheet name="Mx_Deposits" sheetId="16" r:id="rId3"/>
  </sheets>
  <externalReferences>
    <externalReference r:id="rId4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EURSTD!$P$3:$P$99</definedName>
    <definedName name="MinDistance" localSheetId="1">EURSTD!$R$3:$R$99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EURSTD!$Q$3:$Q$99</definedName>
    <definedName name="QuoteLive">Mx_Deposits!$K$3:$K$21</definedName>
    <definedName name="QuoteStatic">Mx_Deposits!$M$3:$M$21</definedName>
    <definedName name="QuoteSuffix">GeneralSettings!$D$9</definedName>
    <definedName name="RateHelpers" localSheetId="1">EURSTD!$M$3:$M$99</definedName>
    <definedName name="RateHelpersSTD">EURSTD!$W$3:$W$99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J25" i="16" l="1"/>
  <c r="M25" i="16"/>
  <c r="K21" i="16" s="1"/>
  <c r="J24" i="16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G7" i="15"/>
  <c r="G9" i="15"/>
  <c r="G10" i="15"/>
  <c r="G11" i="15"/>
  <c r="G14" i="15"/>
  <c r="G17" i="15"/>
  <c r="G20" i="15"/>
  <c r="G6" i="15"/>
  <c r="O3" i="16" a="1"/>
  <c r="O5" i="16" s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3" i="16"/>
  <c r="D12" i="16"/>
  <c r="G13" i="15"/>
  <c r="G15" i="15"/>
  <c r="D20" i="16"/>
  <c r="D18" i="16"/>
  <c r="D16" i="16"/>
  <c r="G16" i="15"/>
  <c r="D8" i="16"/>
  <c r="D15" i="16"/>
  <c r="D17" i="16"/>
  <c r="D6" i="16"/>
  <c r="D19" i="16"/>
  <c r="D21" i="16"/>
  <c r="D10" i="16"/>
  <c r="E21" i="16"/>
  <c r="G18" i="15"/>
  <c r="G8" i="15"/>
  <c r="G12" i="15"/>
  <c r="D9" i="16"/>
  <c r="D7" i="16"/>
  <c r="D3" i="16"/>
  <c r="G19" i="15"/>
  <c r="D4" i="16"/>
  <c r="D13" i="16"/>
  <c r="D5" i="16"/>
  <c r="P5" i="16" s="1"/>
  <c r="D14" i="16"/>
  <c r="E5" i="16"/>
  <c r="E14" i="16"/>
  <c r="D11" i="16"/>
  <c r="E13" i="16"/>
  <c r="J2" i="16"/>
  <c r="H8" i="15" l="1"/>
  <c r="H21" i="15"/>
  <c r="H10" i="15"/>
  <c r="H16" i="15"/>
  <c r="H18" i="15"/>
  <c r="H6" i="15"/>
  <c r="H5" i="15"/>
  <c r="H20" i="15"/>
  <c r="H19" i="15"/>
  <c r="H7" i="15"/>
  <c r="H14" i="15"/>
  <c r="H9" i="15"/>
  <c r="H15" i="15"/>
  <c r="H12" i="15"/>
  <c r="H4" i="15"/>
  <c r="H13" i="15"/>
  <c r="H17" i="15"/>
  <c r="H11" i="15"/>
  <c r="H3" i="15"/>
  <c r="O9" i="16"/>
  <c r="O8" i="16"/>
  <c r="O12" i="16"/>
  <c r="O11" i="16"/>
  <c r="O10" i="16"/>
  <c r="O16" i="16"/>
  <c r="O15" i="16"/>
  <c r="O7" i="16"/>
  <c r="O20" i="16"/>
  <c r="O4" i="16"/>
  <c r="O19" i="16"/>
  <c r="O3" i="16"/>
  <c r="O18" i="16"/>
  <c r="O17" i="16"/>
  <c r="O14" i="16"/>
  <c r="O6" i="16"/>
  <c r="O21" i="16"/>
  <c r="O13" i="16"/>
  <c r="E7" i="16"/>
  <c r="J5" i="15"/>
  <c r="P20" i="16"/>
  <c r="J7" i="15"/>
  <c r="P10" i="16"/>
  <c r="J11" i="15"/>
  <c r="E9" i="16"/>
  <c r="P9" i="16"/>
  <c r="J15" i="15"/>
  <c r="J16" i="15"/>
  <c r="J9" i="15"/>
  <c r="E10" i="16"/>
  <c r="P3" i="16"/>
  <c r="E6" i="16"/>
  <c r="J18" i="15"/>
  <c r="P6" i="16"/>
  <c r="P8" i="16"/>
  <c r="P4" i="16"/>
  <c r="J12" i="15"/>
  <c r="P14" i="16"/>
  <c r="E16" i="16"/>
  <c r="E20" i="16"/>
  <c r="P7" i="16"/>
  <c r="J6" i="15"/>
  <c r="P19" i="16"/>
  <c r="E3" i="16"/>
  <c r="E12" i="16"/>
  <c r="E11" i="16"/>
  <c r="J4" i="15"/>
  <c r="J17" i="15"/>
  <c r="E19" i="16"/>
  <c r="J14" i="15"/>
  <c r="P15" i="16"/>
  <c r="P13" i="16"/>
  <c r="J8" i="15"/>
  <c r="P11" i="16"/>
  <c r="E4" i="16"/>
  <c r="P16" i="16"/>
  <c r="P18" i="16"/>
  <c r="E18" i="16"/>
  <c r="E15" i="16"/>
  <c r="J10" i="15"/>
  <c r="E8" i="16"/>
  <c r="P17" i="16"/>
  <c r="P12" i="16"/>
  <c r="J19" i="15"/>
  <c r="E17" i="16"/>
  <c r="J20" i="15"/>
  <c r="J13" i="15"/>
  <c r="P21" i="16"/>
  <c r="M7" i="15" l="1"/>
  <c r="M4" i="15"/>
  <c r="M19" i="15"/>
  <c r="M16" i="15"/>
  <c r="M11" i="15"/>
  <c r="M12" i="15"/>
  <c r="M10" i="15"/>
  <c r="M20" i="15"/>
  <c r="M13" i="15"/>
  <c r="M15" i="15"/>
  <c r="M17" i="15"/>
  <c r="M5" i="15"/>
  <c r="M18" i="15"/>
  <c r="M9" i="15"/>
  <c r="M6" i="15"/>
  <c r="M8" i="15"/>
  <c r="M14" i="15"/>
  <c r="L23" i="15"/>
  <c r="M23" i="15"/>
  <c r="L24" i="15"/>
  <c r="M24" i="15"/>
  <c r="L25" i="15"/>
  <c r="M25" i="15"/>
  <c r="L26" i="15"/>
  <c r="M26" i="15"/>
  <c r="L27" i="15"/>
  <c r="L28" i="15"/>
  <c r="L29" i="15"/>
  <c r="L30" i="15"/>
  <c r="L31" i="15"/>
  <c r="L32" i="15"/>
  <c r="L33" i="15"/>
  <c r="L34" i="15"/>
  <c r="M34" i="15"/>
  <c r="L35" i="15"/>
  <c r="M35" i="15"/>
  <c r="L36" i="15"/>
  <c r="L37" i="15"/>
  <c r="M37" i="15"/>
  <c r="L38" i="15"/>
  <c r="M38" i="15"/>
  <c r="L39" i="15"/>
  <c r="M39" i="15"/>
  <c r="M22" i="15"/>
  <c r="L22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71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47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24" i="15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32" i="15"/>
  <c r="H32" i="15" s="1"/>
  <c r="C33" i="15"/>
  <c r="H33" i="15" s="1"/>
  <c r="C34" i="15"/>
  <c r="H34" i="15" s="1"/>
  <c r="C35" i="15"/>
  <c r="H35" i="15" s="1"/>
  <c r="C36" i="15"/>
  <c r="H36" i="15" s="1"/>
  <c r="C37" i="15"/>
  <c r="H37" i="15" s="1"/>
  <c r="C38" i="15"/>
  <c r="H38" i="15" s="1"/>
  <c r="C39" i="15"/>
  <c r="H39" i="15" s="1"/>
  <c r="C40" i="15"/>
  <c r="H40" i="15" s="1"/>
  <c r="C41" i="15"/>
  <c r="H41" i="15" s="1"/>
  <c r="C24" i="15"/>
  <c r="H24" i="15" s="1"/>
  <c r="O16" i="15"/>
  <c r="O23" i="15"/>
  <c r="S20" i="15"/>
  <c r="T23" i="15"/>
  <c r="T17" i="15"/>
  <c r="S34" i="15"/>
  <c r="S10" i="15"/>
  <c r="T9" i="15"/>
  <c r="O19" i="15"/>
  <c r="N19" i="15"/>
  <c r="O11" i="15"/>
  <c r="S12" i="15"/>
  <c r="S26" i="15"/>
  <c r="O26" i="15"/>
  <c r="O39" i="15"/>
  <c r="O6" i="15"/>
  <c r="T4" i="15"/>
  <c r="O24" i="15"/>
  <c r="S37" i="15"/>
  <c r="O12" i="15"/>
  <c r="T6" i="15"/>
  <c r="O35" i="15"/>
  <c r="S11" i="15"/>
  <c r="T11" i="15"/>
  <c r="N25" i="15"/>
  <c r="T35" i="15"/>
  <c r="O5" i="15"/>
  <c r="O38" i="15"/>
  <c r="N7" i="15"/>
  <c r="S14" i="15"/>
  <c r="N35" i="15"/>
  <c r="T10" i="15"/>
  <c r="S9" i="15"/>
  <c r="N13" i="15"/>
  <c r="N22" i="15"/>
  <c r="O9" i="15"/>
  <c r="T34" i="15"/>
  <c r="N14" i="15"/>
  <c r="T39" i="15"/>
  <c r="N26" i="15"/>
  <c r="N20" i="15"/>
  <c r="O8" i="15"/>
  <c r="S17" i="15"/>
  <c r="N37" i="15"/>
  <c r="N6" i="15"/>
  <c r="T20" i="15"/>
  <c r="T38" i="15"/>
  <c r="S39" i="15"/>
  <c r="O15" i="15"/>
  <c r="S15" i="15"/>
  <c r="N5" i="15"/>
  <c r="S18" i="15"/>
  <c r="T8" i="15"/>
  <c r="S4" i="15"/>
  <c r="S35" i="15"/>
  <c r="S22" i="15"/>
  <c r="N9" i="15"/>
  <c r="T13" i="15"/>
  <c r="N15" i="15"/>
  <c r="T19" i="15"/>
  <c r="O18" i="15"/>
  <c r="T5" i="15"/>
  <c r="T24" i="15"/>
  <c r="N38" i="15"/>
  <c r="S25" i="15"/>
  <c r="T16" i="15"/>
  <c r="T7" i="15"/>
  <c r="O14" i="15"/>
  <c r="T37" i="15"/>
  <c r="O10" i="15"/>
  <c r="O20" i="15"/>
  <c r="N23" i="15"/>
  <c r="S23" i="15"/>
  <c r="N24" i="15"/>
  <c r="N10" i="15"/>
  <c r="T25" i="15"/>
  <c r="T18" i="15"/>
  <c r="T15" i="15"/>
  <c r="N8" i="15"/>
  <c r="S24" i="15"/>
  <c r="S8" i="15"/>
  <c r="N17" i="15"/>
  <c r="N34" i="15"/>
  <c r="S6" i="15"/>
  <c r="N4" i="15"/>
  <c r="S19" i="15"/>
  <c r="O37" i="15"/>
  <c r="N11" i="15"/>
  <c r="O22" i="15"/>
  <c r="O7" i="15"/>
  <c r="S7" i="15"/>
  <c r="O13" i="15"/>
  <c r="S16" i="15"/>
  <c r="O4" i="15"/>
  <c r="T22" i="15"/>
  <c r="S5" i="15"/>
  <c r="O25" i="15"/>
  <c r="S13" i="15"/>
  <c r="T14" i="15"/>
  <c r="O34" i="15"/>
  <c r="N18" i="15"/>
  <c r="T12" i="15"/>
  <c r="N39" i="15"/>
  <c r="S38" i="15"/>
  <c r="T26" i="15"/>
  <c r="N16" i="15"/>
  <c r="N12" i="15"/>
  <c r="O17" i="15"/>
  <c r="M30" i="15" l="1"/>
  <c r="M29" i="15"/>
  <c r="M36" i="15"/>
  <c r="M28" i="15"/>
  <c r="M33" i="15"/>
  <c r="M32" i="15"/>
  <c r="M31" i="15"/>
  <c r="M27" i="15"/>
  <c r="T30" i="15"/>
  <c r="T36" i="15"/>
  <c r="T32" i="15"/>
  <c r="O29" i="15"/>
  <c r="O33" i="15"/>
  <c r="T31" i="15"/>
  <c r="T28" i="15"/>
  <c r="T27" i="15"/>
  <c r="S30" i="15"/>
  <c r="S36" i="15"/>
  <c r="S32" i="15"/>
  <c r="N29" i="15"/>
  <c r="N33" i="15"/>
  <c r="S31" i="15"/>
  <c r="S28" i="15"/>
  <c r="S27" i="15"/>
  <c r="O30" i="15"/>
  <c r="O36" i="15"/>
  <c r="O32" i="15"/>
  <c r="T29" i="15"/>
  <c r="T33" i="15"/>
  <c r="O31" i="15"/>
  <c r="O28" i="15"/>
  <c r="O27" i="15"/>
  <c r="N30" i="15"/>
  <c r="N36" i="15"/>
  <c r="N32" i="15"/>
  <c r="S29" i="15"/>
  <c r="S33" i="15"/>
  <c r="N31" i="15"/>
  <c r="N28" i="15"/>
  <c r="N27" i="15"/>
  <c r="D20" i="1" l="1"/>
  <c r="L63" i="15" l="1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62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40" i="15"/>
  <c r="H107" i="15"/>
  <c r="H108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V1" i="15"/>
  <c r="L3" i="15"/>
  <c r="J87" i="15"/>
  <c r="J81" i="15"/>
  <c r="J92" i="15"/>
  <c r="J98" i="15"/>
  <c r="J101" i="15"/>
  <c r="J90" i="15"/>
  <c r="J96" i="15"/>
  <c r="J79" i="15"/>
  <c r="J86" i="15"/>
  <c r="J104" i="15"/>
  <c r="J108" i="15"/>
  <c r="J77" i="15"/>
  <c r="J82" i="15"/>
  <c r="J97" i="15"/>
  <c r="J107" i="15"/>
  <c r="J100" i="15"/>
  <c r="J85" i="15"/>
  <c r="J99" i="15"/>
  <c r="J78" i="15"/>
  <c r="J105" i="15"/>
  <c r="J83" i="15"/>
  <c r="J88" i="15"/>
  <c r="J89" i="15"/>
  <c r="J103" i="15"/>
  <c r="J102" i="15"/>
  <c r="J93" i="15"/>
  <c r="J95" i="15"/>
  <c r="J80" i="15"/>
  <c r="J76" i="15"/>
  <c r="J91" i="15"/>
  <c r="J84" i="15"/>
  <c r="J94" i="15"/>
  <c r="M62" i="15" l="1"/>
  <c r="M63" i="15"/>
  <c r="M64" i="15"/>
  <c r="M65" i="15"/>
  <c r="M66" i="15"/>
  <c r="M75" i="15"/>
  <c r="M93" i="15"/>
  <c r="M77" i="15"/>
  <c r="M92" i="15"/>
  <c r="M91" i="15"/>
  <c r="M83" i="15"/>
  <c r="M90" i="15"/>
  <c r="M82" i="15"/>
  <c r="M97" i="15"/>
  <c r="M81" i="15"/>
  <c r="M88" i="15"/>
  <c r="M80" i="15"/>
  <c r="M95" i="15"/>
  <c r="M87" i="15"/>
  <c r="M86" i="15"/>
  <c r="M78" i="15"/>
  <c r="M85" i="15"/>
  <c r="T88" i="15"/>
  <c r="T91" i="15"/>
  <c r="O78" i="15"/>
  <c r="T92" i="15"/>
  <c r="N95" i="15"/>
  <c r="S92" i="15"/>
  <c r="N77" i="15"/>
  <c r="S86" i="15"/>
  <c r="S63" i="15"/>
  <c r="S83" i="15"/>
  <c r="S65" i="15"/>
  <c r="T78" i="15"/>
  <c r="T83" i="15"/>
  <c r="N93" i="15"/>
  <c r="O97" i="15"/>
  <c r="S81" i="15"/>
  <c r="O88" i="15"/>
  <c r="T63" i="15"/>
  <c r="N83" i="15"/>
  <c r="N90" i="15"/>
  <c r="N78" i="15"/>
  <c r="N63" i="15"/>
  <c r="O62" i="15"/>
  <c r="N65" i="15"/>
  <c r="S88" i="15"/>
  <c r="O92" i="15"/>
  <c r="O63" i="15"/>
  <c r="T81" i="15"/>
  <c r="T93" i="15"/>
  <c r="N88" i="15"/>
  <c r="O93" i="15"/>
  <c r="T87" i="15"/>
  <c r="N75" i="15"/>
  <c r="T86" i="15"/>
  <c r="N66" i="15"/>
  <c r="O82" i="15"/>
  <c r="T82" i="15"/>
  <c r="S64" i="15"/>
  <c r="N82" i="15"/>
  <c r="N97" i="15"/>
  <c r="O77" i="15"/>
  <c r="T97" i="15"/>
  <c r="S62" i="15"/>
  <c r="N91" i="15"/>
  <c r="N87" i="15"/>
  <c r="O81" i="15"/>
  <c r="O91" i="15"/>
  <c r="O64" i="15"/>
  <c r="O65" i="15"/>
  <c r="O83" i="15"/>
  <c r="N86" i="15"/>
  <c r="T77" i="15"/>
  <c r="T62" i="15"/>
  <c r="T75" i="15"/>
  <c r="T80" i="15"/>
  <c r="S82" i="15"/>
  <c r="S97" i="15"/>
  <c r="T90" i="15"/>
  <c r="O80" i="15"/>
  <c r="S90" i="15"/>
  <c r="O95" i="15"/>
  <c r="S80" i="15"/>
  <c r="O87" i="15"/>
  <c r="O85" i="15"/>
  <c r="N64" i="15"/>
  <c r="O66" i="15"/>
  <c r="S87" i="15"/>
  <c r="T66" i="15"/>
  <c r="J3" i="15"/>
  <c r="O86" i="15"/>
  <c r="S93" i="15"/>
  <c r="S78" i="15"/>
  <c r="T95" i="15"/>
  <c r="O90" i="15"/>
  <c r="S85" i="15"/>
  <c r="N81" i="15"/>
  <c r="S77" i="15"/>
  <c r="N62" i="15"/>
  <c r="S95" i="15"/>
  <c r="N80" i="15"/>
  <c r="T64" i="15"/>
  <c r="S75" i="15"/>
  <c r="T85" i="15"/>
  <c r="S66" i="15"/>
  <c r="N85" i="15"/>
  <c r="N92" i="15"/>
  <c r="O75" i="15"/>
  <c r="S91" i="15"/>
  <c r="T65" i="15"/>
  <c r="M3" i="15" l="1"/>
  <c r="O3" i="15"/>
  <c r="N3" i="15"/>
  <c r="S3" i="15"/>
  <c r="T3" i="15"/>
  <c r="M76" i="15" l="1"/>
  <c r="M69" i="15"/>
  <c r="M94" i="15"/>
  <c r="M68" i="15"/>
  <c r="M79" i="15"/>
  <c r="M67" i="15"/>
  <c r="M96" i="15"/>
  <c r="M73" i="15"/>
  <c r="M98" i="15"/>
  <c r="M99" i="15"/>
  <c r="M84" i="15"/>
  <c r="M74" i="15"/>
  <c r="M89" i="15"/>
  <c r="M72" i="15"/>
  <c r="M71" i="15"/>
  <c r="M70" i="15"/>
  <c r="D12" i="1"/>
  <c r="T96" i="15"/>
  <c r="S73" i="15"/>
  <c r="T74" i="15"/>
  <c r="N74" i="15"/>
  <c r="O67" i="15"/>
  <c r="O96" i="15"/>
  <c r="N76" i="15"/>
  <c r="D13" i="1"/>
  <c r="T89" i="15"/>
  <c r="S70" i="15"/>
  <c r="T68" i="15"/>
  <c r="N84" i="15"/>
  <c r="N72" i="15"/>
  <c r="N69" i="15"/>
  <c r="T79" i="15"/>
  <c r="S67" i="15"/>
  <c r="O94" i="15"/>
  <c r="O98" i="15"/>
  <c r="N73" i="15"/>
  <c r="S72" i="15"/>
  <c r="S84" i="15"/>
  <c r="N71" i="15"/>
  <c r="T94" i="15"/>
  <c r="T76" i="15"/>
  <c r="N89" i="15"/>
  <c r="S89" i="15"/>
  <c r="T84" i="15"/>
  <c r="S79" i="15"/>
  <c r="S71" i="15"/>
  <c r="O69" i="15"/>
  <c r="O74" i="15"/>
  <c r="T71" i="15"/>
  <c r="O71" i="15"/>
  <c r="N98" i="15"/>
  <c r="O73" i="15"/>
  <c r="O70" i="15"/>
  <c r="S96" i="15"/>
  <c r="S69" i="15"/>
  <c r="N68" i="15"/>
  <c r="O72" i="15"/>
  <c r="O99" i="15"/>
  <c r="T70" i="15"/>
  <c r="N79" i="15"/>
  <c r="T67" i="15"/>
  <c r="O84" i="15"/>
  <c r="T72" i="15"/>
  <c r="N99" i="15"/>
  <c r="N67" i="15"/>
  <c r="O68" i="15"/>
  <c r="S98" i="15"/>
  <c r="S99" i="15"/>
  <c r="N70" i="15"/>
  <c r="N94" i="15"/>
  <c r="O79" i="15"/>
  <c r="O89" i="15"/>
  <c r="N96" i="15"/>
  <c r="T99" i="15"/>
  <c r="S76" i="15"/>
  <c r="T98" i="15"/>
  <c r="T73" i="15"/>
  <c r="S68" i="15"/>
  <c r="S94" i="15"/>
  <c r="S74" i="15"/>
  <c r="T69" i="15"/>
  <c r="O76" i="15"/>
  <c r="D44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H68" i="15" l="1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E44" i="15"/>
  <c r="B21" i="15"/>
  <c r="C21" i="15" l="1"/>
  <c r="J21" i="15"/>
  <c r="AE12" i="15"/>
  <c r="I52" i="15" l="1"/>
  <c r="M21" i="15"/>
  <c r="AE13" i="15"/>
  <c r="J52" i="15"/>
  <c r="O21" i="15"/>
  <c r="T21" i="15"/>
  <c r="N21" i="15"/>
  <c r="S21" i="15"/>
  <c r="M45" i="15" l="1"/>
  <c r="I53" i="15"/>
  <c r="J53" i="15"/>
  <c r="O45" i="15"/>
  <c r="N45" i="15"/>
  <c r="S45" i="15"/>
  <c r="T45" i="15"/>
  <c r="AE14" i="15"/>
  <c r="I54" i="15" l="1"/>
  <c r="P45" i="15"/>
  <c r="M46" i="15"/>
  <c r="AE15" i="15"/>
  <c r="J54" i="15"/>
  <c r="N46" i="15"/>
  <c r="T46" i="15"/>
  <c r="S46" i="15"/>
  <c r="O46" i="15"/>
  <c r="P46" i="15" l="1"/>
  <c r="M47" i="15"/>
  <c r="I55" i="15"/>
  <c r="O47" i="15"/>
  <c r="S47" i="15"/>
  <c r="N47" i="15"/>
  <c r="T47" i="15"/>
  <c r="AE16" i="15"/>
  <c r="J55" i="15"/>
  <c r="M48" i="15" l="1"/>
  <c r="P47" i="15"/>
  <c r="N48" i="15"/>
  <c r="T48" i="15"/>
  <c r="S48" i="15"/>
  <c r="O48" i="15"/>
  <c r="AE17" i="15"/>
  <c r="I60" i="15" l="1"/>
  <c r="I49" i="15"/>
  <c r="I62" i="15"/>
  <c r="I65" i="15"/>
  <c r="I48" i="15"/>
  <c r="I56" i="15"/>
  <c r="I61" i="15"/>
  <c r="I66" i="15"/>
  <c r="I50" i="15"/>
  <c r="I63" i="15"/>
  <c r="I47" i="15"/>
  <c r="I59" i="15"/>
  <c r="I57" i="15"/>
  <c r="I51" i="15"/>
  <c r="I64" i="15"/>
  <c r="I68" i="15"/>
  <c r="I58" i="15"/>
  <c r="I67" i="15"/>
  <c r="P48" i="15"/>
  <c r="J60" i="15"/>
  <c r="J50" i="15"/>
  <c r="J58" i="15"/>
  <c r="J49" i="15"/>
  <c r="J63" i="15"/>
  <c r="J67" i="15"/>
  <c r="J62" i="15"/>
  <c r="J47" i="15"/>
  <c r="J65" i="15"/>
  <c r="J59" i="15"/>
  <c r="J48" i="15"/>
  <c r="J57" i="15"/>
  <c r="J56" i="15"/>
  <c r="J51" i="15"/>
  <c r="J61" i="15"/>
  <c r="J64" i="15"/>
  <c r="J66" i="15"/>
  <c r="J68" i="15"/>
  <c r="M61" i="15" l="1"/>
  <c r="M59" i="15"/>
  <c r="M57" i="15"/>
  <c r="M54" i="15"/>
  <c r="M44" i="15"/>
  <c r="M49" i="15"/>
  <c r="M50" i="15"/>
  <c r="M41" i="15"/>
  <c r="M52" i="15"/>
  <c r="M58" i="15"/>
  <c r="M40" i="15"/>
  <c r="M55" i="15"/>
  <c r="M60" i="15"/>
  <c r="M56" i="15"/>
  <c r="M42" i="15"/>
  <c r="M51" i="15"/>
  <c r="M43" i="15"/>
  <c r="M53" i="15"/>
  <c r="O61" i="15"/>
  <c r="N61" i="15"/>
  <c r="T61" i="15"/>
  <c r="S61" i="15"/>
  <c r="T52" i="15"/>
  <c r="O52" i="15"/>
  <c r="S52" i="15"/>
  <c r="N52" i="15"/>
  <c r="N43" i="15"/>
  <c r="S43" i="15"/>
  <c r="O43" i="15"/>
  <c r="T43" i="15"/>
  <c r="O59" i="15"/>
  <c r="N59" i="15"/>
  <c r="T59" i="15"/>
  <c r="S59" i="15"/>
  <c r="O58" i="15"/>
  <c r="S58" i="15"/>
  <c r="N58" i="15"/>
  <c r="T58" i="15"/>
  <c r="N53" i="15"/>
  <c r="S53" i="15"/>
  <c r="O53" i="15"/>
  <c r="T53" i="15"/>
  <c r="T57" i="15"/>
  <c r="N57" i="15"/>
  <c r="O57" i="15"/>
  <c r="S57" i="15"/>
  <c r="N40" i="15"/>
  <c r="O40" i="15"/>
  <c r="T40" i="15"/>
  <c r="S40" i="15"/>
  <c r="N54" i="15"/>
  <c r="S54" i="15"/>
  <c r="O54" i="15"/>
  <c r="T54" i="15"/>
  <c r="S55" i="15"/>
  <c r="O55" i="15"/>
  <c r="N55" i="15"/>
  <c r="T55" i="15"/>
  <c r="T44" i="15"/>
  <c r="O44" i="15"/>
  <c r="S44" i="15"/>
  <c r="N44" i="15"/>
  <c r="O60" i="15"/>
  <c r="N60" i="15"/>
  <c r="T60" i="15"/>
  <c r="S60" i="15"/>
  <c r="O49" i="15"/>
  <c r="S49" i="15"/>
  <c r="T49" i="15"/>
  <c r="N49" i="15"/>
  <c r="O56" i="15"/>
  <c r="T56" i="15"/>
  <c r="S56" i="15"/>
  <c r="N56" i="15"/>
  <c r="T50" i="15"/>
  <c r="S50" i="15"/>
  <c r="O50" i="15"/>
  <c r="N50" i="15"/>
  <c r="T42" i="15"/>
  <c r="N42" i="15"/>
  <c r="S42" i="15"/>
  <c r="O42" i="15"/>
  <c r="T41" i="15"/>
  <c r="S41" i="15"/>
  <c r="N41" i="15"/>
  <c r="O41" i="15"/>
  <c r="O51" i="15"/>
  <c r="T51" i="15"/>
  <c r="N51" i="15"/>
  <c r="S51" i="15"/>
  <c r="P51" i="15" l="1"/>
  <c r="P41" i="15"/>
  <c r="P42" i="15"/>
  <c r="P50" i="15"/>
  <c r="P56" i="15"/>
  <c r="P49" i="15"/>
  <c r="P60" i="15"/>
  <c r="P44" i="15"/>
  <c r="P55" i="15"/>
  <c r="P54" i="15"/>
  <c r="P40" i="15"/>
  <c r="P57" i="15"/>
  <c r="P53" i="15"/>
  <c r="P58" i="15"/>
  <c r="P59" i="15"/>
  <c r="P43" i="15"/>
  <c r="P52" i="15"/>
  <c r="P61" i="15"/>
  <c r="W3" i="15" a="1"/>
  <c r="W69" i="15" l="1"/>
  <c r="W72" i="15"/>
  <c r="W50" i="15"/>
  <c r="W80" i="15"/>
  <c r="W35" i="15"/>
  <c r="W19" i="15"/>
  <c r="W61" i="15"/>
  <c r="W82" i="15"/>
  <c r="W26" i="15"/>
  <c r="W21" i="15"/>
  <c r="W13" i="15"/>
  <c r="W92" i="15"/>
  <c r="W60" i="15"/>
  <c r="W5" i="15"/>
  <c r="W67" i="15"/>
  <c r="W96" i="15"/>
  <c r="W71" i="15"/>
  <c r="W11" i="15"/>
  <c r="W83" i="15"/>
  <c r="W30" i="15"/>
  <c r="W65" i="15"/>
  <c r="W43" i="15"/>
  <c r="W7" i="15"/>
  <c r="W40" i="15"/>
  <c r="W8" i="15"/>
  <c r="W46" i="15"/>
  <c r="W14" i="15"/>
  <c r="W22" i="15"/>
  <c r="W9" i="15"/>
  <c r="W87" i="15"/>
  <c r="W56" i="15"/>
  <c r="W42" i="15"/>
  <c r="W3" i="15"/>
  <c r="W63" i="15"/>
  <c r="W75" i="15"/>
  <c r="W48" i="15"/>
  <c r="W44" i="15"/>
  <c r="W62" i="15"/>
  <c r="W52" i="15"/>
  <c r="W51" i="15"/>
  <c r="W77" i="15"/>
  <c r="W68" i="15"/>
  <c r="W25" i="15"/>
  <c r="W39" i="15"/>
  <c r="W58" i="15"/>
  <c r="W12" i="15"/>
  <c r="W90" i="15"/>
  <c r="W16" i="15"/>
  <c r="W64" i="15"/>
  <c r="W59" i="15"/>
  <c r="W98" i="15"/>
  <c r="W47" i="15"/>
  <c r="W6" i="15"/>
  <c r="W84" i="15"/>
  <c r="W76" i="15"/>
  <c r="W78" i="15"/>
  <c r="W93" i="15"/>
  <c r="W41" i="15"/>
  <c r="W27" i="15"/>
  <c r="W94" i="15"/>
  <c r="W81" i="15"/>
  <c r="W38" i="15"/>
  <c r="W55" i="15"/>
  <c r="W73" i="15"/>
  <c r="W20" i="15"/>
  <c r="W49" i="15"/>
  <c r="W24" i="15"/>
  <c r="W36" i="15"/>
  <c r="W4" i="15"/>
  <c r="W31" i="15"/>
  <c r="W17" i="15"/>
  <c r="W53" i="15"/>
  <c r="W33" i="15"/>
  <c r="W29" i="15"/>
  <c r="W23" i="15"/>
  <c r="W57" i="15"/>
  <c r="W91" i="15"/>
  <c r="W97" i="15"/>
  <c r="W37" i="15"/>
  <c r="W54" i="15"/>
  <c r="W88" i="15"/>
  <c r="W99" i="15"/>
  <c r="W66" i="15"/>
  <c r="W89" i="15"/>
  <c r="W95" i="15"/>
  <c r="W32" i="15"/>
  <c r="W45" i="15"/>
  <c r="W86" i="15"/>
  <c r="W74" i="15"/>
  <c r="W70" i="15"/>
  <c r="W85" i="15"/>
  <c r="W34" i="15"/>
  <c r="W10" i="15"/>
  <c r="W28" i="15"/>
  <c r="W18" i="15"/>
  <c r="W15" i="15"/>
  <c r="W79" i="15"/>
  <c r="AB69" i="15"/>
  <c r="Y69" i="15"/>
  <c r="X69" i="15"/>
  <c r="AA69" i="15"/>
  <c r="Z69" i="15"/>
  <c r="AA26" i="15"/>
  <c r="X26" i="15"/>
  <c r="Y26" i="15"/>
  <c r="AB26" i="15"/>
  <c r="Z26" i="15"/>
  <c r="AA71" i="15"/>
  <c r="X71" i="15"/>
  <c r="Y71" i="15"/>
  <c r="Z71" i="15"/>
  <c r="AB71" i="15"/>
  <c r="X8" i="15"/>
  <c r="Z8" i="15"/>
  <c r="AA8" i="15"/>
  <c r="AB8" i="15"/>
  <c r="Y8" i="15"/>
  <c r="Z3" i="15"/>
  <c r="AA3" i="15"/>
  <c r="Y3" i="15"/>
  <c r="AB3" i="15"/>
  <c r="X3" i="15"/>
  <c r="X77" i="15"/>
  <c r="Y77" i="15"/>
  <c r="AA77" i="15"/>
  <c r="Z77" i="15"/>
  <c r="AB77" i="15"/>
  <c r="AB64" i="15"/>
  <c r="Y64" i="15"/>
  <c r="X64" i="15"/>
  <c r="Z64" i="15"/>
  <c r="AA64" i="15"/>
  <c r="Y93" i="15"/>
  <c r="AB93" i="15"/>
  <c r="AA93" i="15"/>
  <c r="X93" i="15"/>
  <c r="Z93" i="15"/>
  <c r="Z20" i="15"/>
  <c r="Y20" i="15"/>
  <c r="X20" i="15"/>
  <c r="AA20" i="15"/>
  <c r="AB20" i="15"/>
  <c r="Z33" i="15"/>
  <c r="X33" i="15"/>
  <c r="Y33" i="15"/>
  <c r="AB33" i="15"/>
  <c r="AA33" i="15"/>
  <c r="AB88" i="15"/>
  <c r="Y88" i="15"/>
  <c r="Z88" i="15"/>
  <c r="AA88" i="15"/>
  <c r="X88" i="15"/>
  <c r="X74" i="15"/>
  <c r="AA74" i="15"/>
  <c r="Y74" i="15"/>
  <c r="AB74" i="15"/>
  <c r="Z74" i="15"/>
  <c r="Y79" i="15"/>
  <c r="X79" i="15"/>
  <c r="AB79" i="15"/>
  <c r="Z79" i="15"/>
  <c r="AA79" i="15"/>
  <c r="Y92" i="15"/>
  <c r="AB92" i="15"/>
  <c r="AA92" i="15"/>
  <c r="Z92" i="15"/>
  <c r="X92" i="15"/>
  <c r="AB60" i="15"/>
  <c r="X60" i="15"/>
  <c r="AA60" i="15"/>
  <c r="Z60" i="15"/>
  <c r="Y60" i="15"/>
  <c r="AA91" i="15"/>
  <c r="AB91" i="15"/>
  <c r="Y91" i="15"/>
  <c r="Z91" i="15"/>
  <c r="X91" i="15"/>
  <c r="Z19" i="15"/>
  <c r="Y19" i="15"/>
  <c r="AA19" i="15"/>
  <c r="X19" i="15"/>
  <c r="AB19" i="15"/>
  <c r="AA43" i="15"/>
  <c r="Z43" i="15"/>
  <c r="Y43" i="15"/>
  <c r="AB43" i="15"/>
  <c r="X43" i="15"/>
  <c r="Z87" i="15"/>
  <c r="AB87" i="15"/>
  <c r="AA87" i="15"/>
  <c r="X87" i="15"/>
  <c r="Y87" i="15"/>
  <c r="X62" i="15"/>
  <c r="AA62" i="15"/>
  <c r="AB62" i="15"/>
  <c r="Z62" i="15"/>
  <c r="Y62" i="15"/>
  <c r="AA84" i="15"/>
  <c r="AB84" i="15"/>
  <c r="Y84" i="15"/>
  <c r="X84" i="15"/>
  <c r="Z84" i="15"/>
  <c r="AA31" i="15"/>
  <c r="Z31" i="15"/>
  <c r="Y31" i="15"/>
  <c r="AB31" i="15"/>
  <c r="X31" i="15"/>
  <c r="Z32" i="15"/>
  <c r="X32" i="15"/>
  <c r="AA32" i="15"/>
  <c r="AB32" i="15"/>
  <c r="Y32" i="15"/>
  <c r="Y28" i="15"/>
  <c r="AA28" i="15"/>
  <c r="X28" i="15"/>
  <c r="Z28" i="15"/>
  <c r="AB28" i="15"/>
  <c r="Y61" i="15"/>
  <c r="X61" i="15"/>
  <c r="AA61" i="15"/>
  <c r="Z61" i="15"/>
  <c r="AB61" i="15"/>
  <c r="AB52" i="15"/>
  <c r="Z52" i="15"/>
  <c r="AA52" i="15"/>
  <c r="X52" i="15"/>
  <c r="Y52" i="15"/>
  <c r="AB76" i="15"/>
  <c r="AA76" i="15"/>
  <c r="Y76" i="15"/>
  <c r="Z76" i="15"/>
  <c r="X76" i="15"/>
  <c r="X37" i="15"/>
  <c r="AB37" i="15"/>
  <c r="Z37" i="15"/>
  <c r="Y37" i="15"/>
  <c r="AA37" i="15"/>
  <c r="AB18" i="15"/>
  <c r="AA18" i="15"/>
  <c r="Y18" i="15"/>
  <c r="Z18" i="15"/>
  <c r="X18" i="15"/>
  <c r="AA82" i="15"/>
  <c r="AB82" i="15"/>
  <c r="Z82" i="15"/>
  <c r="Y82" i="15"/>
  <c r="X82" i="15"/>
  <c r="X40" i="15"/>
  <c r="AA40" i="15"/>
  <c r="Y40" i="15"/>
  <c r="AB40" i="15"/>
  <c r="Z40" i="15"/>
  <c r="Y42" i="15"/>
  <c r="AB42" i="15"/>
  <c r="X42" i="15"/>
  <c r="AA42" i="15"/>
  <c r="Z42" i="15"/>
  <c r="X51" i="15"/>
  <c r="AB51" i="15"/>
  <c r="Y51" i="15"/>
  <c r="Z51" i="15"/>
  <c r="AA51" i="15"/>
  <c r="X16" i="15"/>
  <c r="Y16" i="15"/>
  <c r="Z16" i="15"/>
  <c r="AB16" i="15"/>
  <c r="AA16" i="15"/>
  <c r="X78" i="15"/>
  <c r="AB78" i="15"/>
  <c r="Y78" i="15"/>
  <c r="Z78" i="15"/>
  <c r="AA78" i="15"/>
  <c r="AA53" i="15"/>
  <c r="Z53" i="15"/>
  <c r="AB53" i="15"/>
  <c r="X53" i="15"/>
  <c r="Y53" i="15"/>
  <c r="AA54" i="15"/>
  <c r="AB54" i="15"/>
  <c r="X54" i="15"/>
  <c r="Z54" i="15"/>
  <c r="Y54" i="15"/>
  <c r="Z86" i="15"/>
  <c r="AB86" i="15"/>
  <c r="Y86" i="15"/>
  <c r="AA86" i="15"/>
  <c r="X86" i="15"/>
  <c r="Y15" i="15"/>
  <c r="Z15" i="15"/>
  <c r="AB15" i="15"/>
  <c r="AA15" i="15"/>
  <c r="X15" i="15"/>
  <c r="Z72" i="15"/>
  <c r="Y72" i="15"/>
  <c r="AA72" i="15"/>
  <c r="X72" i="15"/>
  <c r="AB72" i="15"/>
  <c r="AB21" i="15"/>
  <c r="X21" i="15"/>
  <c r="Y21" i="15"/>
  <c r="AA21" i="15"/>
  <c r="Z21" i="15"/>
  <c r="Y11" i="15"/>
  <c r="AB11" i="15"/>
  <c r="X11" i="15"/>
  <c r="AA11" i="15"/>
  <c r="Z11" i="15"/>
  <c r="AB46" i="15"/>
  <c r="Z46" i="15"/>
  <c r="Y46" i="15"/>
  <c r="AA46" i="15"/>
  <c r="X46" i="15"/>
  <c r="Y63" i="15"/>
  <c r="X63" i="15"/>
  <c r="AA63" i="15"/>
  <c r="AB63" i="15"/>
  <c r="Z63" i="15"/>
  <c r="Z68" i="15"/>
  <c r="AA68" i="15"/>
  <c r="AB68" i="15"/>
  <c r="X68" i="15"/>
  <c r="Y68" i="15"/>
  <c r="Z59" i="15"/>
  <c r="AA59" i="15"/>
  <c r="X59" i="15"/>
  <c r="Y59" i="15"/>
  <c r="AB59" i="15"/>
  <c r="AB41" i="15"/>
  <c r="Z41" i="15"/>
  <c r="Y41" i="15"/>
  <c r="X41" i="15"/>
  <c r="AA41" i="15"/>
  <c r="X49" i="15"/>
  <c r="Y49" i="15"/>
  <c r="AB49" i="15"/>
  <c r="Z49" i="15"/>
  <c r="AA49" i="15"/>
  <c r="Y29" i="15"/>
  <c r="AB29" i="15"/>
  <c r="Z29" i="15"/>
  <c r="X29" i="15"/>
  <c r="AA29" i="15"/>
  <c r="X99" i="15"/>
  <c r="Z99" i="15"/>
  <c r="Y99" i="15"/>
  <c r="AA99" i="15"/>
  <c r="AB99" i="15"/>
  <c r="Z70" i="15"/>
  <c r="Y70" i="15"/>
  <c r="X70" i="15"/>
  <c r="AB70" i="15"/>
  <c r="AA70" i="15"/>
  <c r="X50" i="15"/>
  <c r="AB50" i="15"/>
  <c r="Y50" i="15"/>
  <c r="Z50" i="15"/>
  <c r="AA50" i="15"/>
  <c r="AA13" i="15"/>
  <c r="X13" i="15"/>
  <c r="Z13" i="15"/>
  <c r="Y13" i="15"/>
  <c r="AB13" i="15"/>
  <c r="X83" i="15"/>
  <c r="Z83" i="15"/>
  <c r="AA83" i="15"/>
  <c r="Y83" i="15"/>
  <c r="AB83" i="15"/>
  <c r="Y14" i="15"/>
  <c r="Z14" i="15"/>
  <c r="AA14" i="15"/>
  <c r="AB14" i="15"/>
  <c r="X14" i="15"/>
  <c r="AA75" i="15"/>
  <c r="Y75" i="15"/>
  <c r="X75" i="15"/>
  <c r="AB75" i="15"/>
  <c r="Z75" i="15"/>
  <c r="Z25" i="15"/>
  <c r="AA25" i="15"/>
  <c r="AB25" i="15"/>
  <c r="X25" i="15"/>
  <c r="Y25" i="15"/>
  <c r="Y98" i="15"/>
  <c r="Z98" i="15"/>
  <c r="X98" i="15"/>
  <c r="AA98" i="15"/>
  <c r="AB98" i="15"/>
  <c r="Y27" i="15"/>
  <c r="Z27" i="15"/>
  <c r="AB27" i="15"/>
  <c r="X27" i="15"/>
  <c r="AA27" i="15"/>
  <c r="Z24" i="15"/>
  <c r="AB24" i="15"/>
  <c r="X24" i="15"/>
  <c r="AA24" i="15"/>
  <c r="Y24" i="15"/>
  <c r="X23" i="15"/>
  <c r="Z23" i="15"/>
  <c r="Y23" i="15"/>
  <c r="AB23" i="15"/>
  <c r="AA23" i="15"/>
  <c r="AA66" i="15"/>
  <c r="AB66" i="15"/>
  <c r="Y66" i="15"/>
  <c r="X66" i="15"/>
  <c r="Z66" i="15"/>
  <c r="Y85" i="15"/>
  <c r="Z85" i="15"/>
  <c r="X85" i="15"/>
  <c r="AB85" i="15"/>
  <c r="AA85" i="15"/>
  <c r="Z80" i="15"/>
  <c r="AA80" i="15"/>
  <c r="Y80" i="15"/>
  <c r="AB80" i="15"/>
  <c r="X80" i="15"/>
  <c r="AB30" i="15"/>
  <c r="X30" i="15"/>
  <c r="Z30" i="15"/>
  <c r="Y30" i="15"/>
  <c r="AA30" i="15"/>
  <c r="AB22" i="15"/>
  <c r="Z22" i="15"/>
  <c r="X22" i="15"/>
  <c r="AA22" i="15"/>
  <c r="Y22" i="15"/>
  <c r="Z48" i="15"/>
  <c r="X48" i="15"/>
  <c r="Y48" i="15"/>
  <c r="AA48" i="15"/>
  <c r="AB48" i="15"/>
  <c r="AB39" i="15"/>
  <c r="Y39" i="15"/>
  <c r="AA39" i="15"/>
  <c r="Z39" i="15"/>
  <c r="X39" i="15"/>
  <c r="Z47" i="15"/>
  <c r="X47" i="15"/>
  <c r="AA47" i="15"/>
  <c r="Y47" i="15"/>
  <c r="AB47" i="15"/>
  <c r="Z94" i="15"/>
  <c r="AA94" i="15"/>
  <c r="X94" i="15"/>
  <c r="Y94" i="15"/>
  <c r="AB94" i="15"/>
  <c r="X36" i="15"/>
  <c r="AA36" i="15"/>
  <c r="Z36" i="15"/>
  <c r="AB36" i="15"/>
  <c r="Y36" i="15"/>
  <c r="Z57" i="15"/>
  <c r="X57" i="15"/>
  <c r="AB57" i="15"/>
  <c r="AA57" i="15"/>
  <c r="Y57" i="15"/>
  <c r="Y89" i="15"/>
  <c r="AB89" i="15"/>
  <c r="Z89" i="15"/>
  <c r="AA89" i="15"/>
  <c r="X89" i="15"/>
  <c r="X34" i="15"/>
  <c r="Y34" i="15"/>
  <c r="AA34" i="15"/>
  <c r="AB34" i="15"/>
  <c r="Z34" i="15"/>
  <c r="X35" i="15"/>
  <c r="Y35" i="15"/>
  <c r="AA35" i="15"/>
  <c r="Z35" i="15"/>
  <c r="AB35" i="15"/>
  <c r="AA65" i="15"/>
  <c r="Z65" i="15"/>
  <c r="X65" i="15"/>
  <c r="Y65" i="15"/>
  <c r="AB65" i="15"/>
  <c r="AB9" i="15"/>
  <c r="X9" i="15"/>
  <c r="Y9" i="15"/>
  <c r="AA9" i="15"/>
  <c r="Z9" i="15"/>
  <c r="Z44" i="15"/>
  <c r="X44" i="15"/>
  <c r="AB44" i="15"/>
  <c r="AA44" i="15"/>
  <c r="Y44" i="15"/>
  <c r="AA58" i="15"/>
  <c r="X58" i="15"/>
  <c r="Z58" i="15"/>
  <c r="Y58" i="15"/>
  <c r="AB58" i="15"/>
  <c r="X6" i="15"/>
  <c r="Y6" i="15"/>
  <c r="Z6" i="15"/>
  <c r="AA6" i="15"/>
  <c r="AB6" i="15"/>
  <c r="Z81" i="15"/>
  <c r="AB81" i="15"/>
  <c r="AA81" i="15"/>
  <c r="X81" i="15"/>
  <c r="Y81" i="15"/>
  <c r="Z4" i="15"/>
  <c r="AA4" i="15"/>
  <c r="X4" i="15"/>
  <c r="Y4" i="15"/>
  <c r="AB4" i="15"/>
  <c r="AA95" i="15"/>
  <c r="Y95" i="15"/>
  <c r="X95" i="15"/>
  <c r="AB95" i="15"/>
  <c r="Z95" i="15"/>
  <c r="AB10" i="15"/>
  <c r="AA10" i="15"/>
  <c r="Y10" i="15"/>
  <c r="X10" i="15"/>
  <c r="Z10" i="15"/>
  <c r="AA5" i="15"/>
  <c r="X5" i="15"/>
  <c r="AB5" i="15"/>
  <c r="Z5" i="15"/>
  <c r="Y5" i="15"/>
  <c r="X12" i="15"/>
  <c r="AB12" i="15"/>
  <c r="Z12" i="15"/>
  <c r="AA12" i="15"/>
  <c r="Y12" i="15"/>
  <c r="Z38" i="15"/>
  <c r="Y38" i="15"/>
  <c r="AA38" i="15"/>
  <c r="X38" i="15"/>
  <c r="AB38" i="15"/>
  <c r="AB97" i="15"/>
  <c r="AA97" i="15"/>
  <c r="X97" i="15"/>
  <c r="Y97" i="15"/>
  <c r="Z97" i="15"/>
  <c r="Y67" i="15"/>
  <c r="X67" i="15"/>
  <c r="Z67" i="15"/>
  <c r="AA67" i="15"/>
  <c r="AB67" i="15"/>
  <c r="Z7" i="15"/>
  <c r="AB7" i="15"/>
  <c r="Y7" i="15"/>
  <c r="X7" i="15"/>
  <c r="AA7" i="15"/>
  <c r="Z56" i="15"/>
  <c r="AB56" i="15"/>
  <c r="Y56" i="15"/>
  <c r="X56" i="15"/>
  <c r="AA56" i="15"/>
  <c r="AB90" i="15"/>
  <c r="Z90" i="15"/>
  <c r="X90" i="15"/>
  <c r="Y90" i="15"/>
  <c r="AA90" i="15"/>
  <c r="Z55" i="15"/>
  <c r="AA55" i="15"/>
  <c r="X55" i="15"/>
  <c r="Y55" i="15"/>
  <c r="AB55" i="15"/>
  <c r="AA17" i="15"/>
  <c r="Y17" i="15"/>
  <c r="Z17" i="15"/>
  <c r="AB17" i="15"/>
  <c r="X17" i="15"/>
  <c r="AA45" i="15"/>
  <c r="AB45" i="15"/>
  <c r="Y45" i="15"/>
  <c r="Z45" i="15"/>
  <c r="X45" i="15"/>
  <c r="Z96" i="15"/>
  <c r="X96" i="15"/>
  <c r="Y96" i="15"/>
  <c r="AB96" i="15"/>
  <c r="AA96" i="15"/>
  <c r="Y73" i="15"/>
  <c r="AA73" i="15"/>
  <c r="AB73" i="15"/>
  <c r="X73" i="15"/>
  <c r="Z73" i="15"/>
  <c r="V73" i="15" l="1"/>
  <c r="V96" i="15"/>
  <c r="V45" i="15"/>
  <c r="V17" i="15"/>
  <c r="V55" i="15"/>
  <c r="V90" i="15"/>
  <c r="V56" i="15"/>
  <c r="V7" i="15"/>
  <c r="V67" i="15"/>
  <c r="V97" i="15"/>
  <c r="V38" i="15"/>
  <c r="V12" i="15"/>
  <c r="V5" i="15"/>
  <c r="V10" i="15"/>
  <c r="V95" i="15"/>
  <c r="V4" i="15"/>
  <c r="V81" i="15"/>
  <c r="V6" i="15"/>
  <c r="V58" i="15"/>
  <c r="V44" i="15"/>
  <c r="V9" i="15"/>
  <c r="V65" i="15"/>
  <c r="V35" i="15"/>
  <c r="V34" i="15"/>
  <c r="V89" i="15"/>
  <c r="V57" i="15"/>
  <c r="V36" i="15"/>
  <c r="V94" i="15"/>
  <c r="V47" i="15"/>
  <c r="V39" i="15"/>
  <c r="V48" i="15"/>
  <c r="V22" i="15"/>
  <c r="V30" i="15"/>
  <c r="V80" i="15"/>
  <c r="V85" i="15"/>
  <c r="V66" i="15"/>
  <c r="V23" i="15"/>
  <c r="V24" i="15"/>
  <c r="V27" i="15"/>
  <c r="V98" i="15"/>
  <c r="V25" i="15"/>
  <c r="V75" i="15"/>
  <c r="V14" i="15"/>
  <c r="V83" i="15"/>
  <c r="V13" i="15"/>
  <c r="V50" i="15"/>
  <c r="V70" i="15"/>
  <c r="V99" i="15"/>
  <c r="V29" i="15"/>
  <c r="V49" i="15"/>
  <c r="V41" i="15"/>
  <c r="V59" i="15"/>
  <c r="V68" i="15"/>
  <c r="V63" i="15"/>
  <c r="V46" i="15"/>
  <c r="V11" i="15"/>
  <c r="V21" i="15"/>
  <c r="V72" i="15"/>
  <c r="V15" i="15"/>
  <c r="V86" i="15"/>
  <c r="V54" i="15"/>
  <c r="V53" i="15"/>
  <c r="V78" i="15"/>
  <c r="V16" i="15"/>
  <c r="V51" i="15"/>
  <c r="V42" i="15"/>
  <c r="V40" i="15"/>
  <c r="V82" i="15"/>
  <c r="V18" i="15"/>
  <c r="V37" i="15"/>
  <c r="V76" i="15"/>
  <c r="V52" i="15"/>
  <c r="V61" i="15"/>
  <c r="V28" i="15"/>
  <c r="V32" i="15"/>
  <c r="V31" i="15"/>
  <c r="V84" i="15"/>
  <c r="V62" i="15"/>
  <c r="V87" i="15"/>
  <c r="V43" i="15"/>
  <c r="V19" i="15"/>
  <c r="V91" i="15"/>
  <c r="V60" i="15"/>
  <c r="V92" i="15"/>
  <c r="V79" i="15"/>
  <c r="V74" i="15"/>
  <c r="V88" i="15"/>
  <c r="V33" i="15"/>
  <c r="V20" i="15"/>
  <c r="V93" i="15"/>
  <c r="V64" i="15"/>
  <c r="V77" i="15"/>
  <c r="V3" i="15"/>
  <c r="V8" i="15"/>
  <c r="V71" i="15"/>
  <c r="V26" i="15"/>
  <c r="V69" i="15"/>
  <c r="C28" i="1" l="1"/>
  <c r="D18" i="1" l="1"/>
  <c r="D19" i="1"/>
  <c r="C26" i="1"/>
  <c r="D26" i="1"/>
  <c r="C27" i="1"/>
  <c r="D27" i="1"/>
  <c r="AC2" i="15" a="1"/>
  <c r="AC27" i="15" l="1"/>
  <c r="AC6" i="15"/>
  <c r="AC75" i="15"/>
  <c r="AC24" i="15"/>
  <c r="AC18" i="15"/>
  <c r="AC13" i="15"/>
  <c r="AC80" i="15"/>
  <c r="AC46" i="15"/>
  <c r="AC62" i="15"/>
  <c r="AC45" i="15"/>
  <c r="AC78" i="15"/>
  <c r="AC89" i="15"/>
  <c r="AC21" i="15"/>
  <c r="AC83" i="15"/>
  <c r="AC93" i="15"/>
  <c r="AC22" i="15"/>
  <c r="AC31" i="15"/>
  <c r="AC36" i="15"/>
  <c r="AC99" i="15"/>
  <c r="AC39" i="15"/>
  <c r="AC59" i="15"/>
  <c r="AC68" i="15"/>
  <c r="AC96" i="15"/>
  <c r="AC5" i="15"/>
  <c r="AC54" i="15"/>
  <c r="AC61" i="15"/>
  <c r="AC35" i="15"/>
  <c r="AC14" i="15"/>
  <c r="AC44" i="15"/>
  <c r="AC20" i="15"/>
  <c r="AC86" i="15"/>
  <c r="AC66" i="15"/>
  <c r="AC60" i="15"/>
  <c r="AC10" i="15"/>
  <c r="AC92" i="15"/>
  <c r="AC2" i="15"/>
  <c r="AC15" i="15"/>
  <c r="AC4" i="15"/>
  <c r="AC51" i="15"/>
  <c r="AC91" i="15"/>
  <c r="AC33" i="15"/>
  <c r="AC56" i="15"/>
  <c r="AC95" i="15"/>
  <c r="AC55" i="15"/>
  <c r="AC37" i="15"/>
  <c r="AC25" i="15"/>
  <c r="AC29" i="15"/>
  <c r="AC67" i="15"/>
  <c r="AC76" i="15"/>
  <c r="AC58" i="15"/>
  <c r="AC47" i="15"/>
  <c r="AC19" i="15"/>
  <c r="AC71" i="15"/>
  <c r="AC42" i="15"/>
  <c r="AC53" i="15"/>
  <c r="AC70" i="15"/>
  <c r="AC43" i="15"/>
  <c r="AC41" i="15"/>
  <c r="AC74" i="15"/>
  <c r="AC87" i="15"/>
  <c r="AC97" i="15"/>
  <c r="AC82" i="15"/>
  <c r="AC69" i="15"/>
  <c r="AC17" i="15"/>
  <c r="AC40" i="15"/>
  <c r="AC48" i="15"/>
  <c r="AC26" i="15"/>
  <c r="AC98" i="15"/>
  <c r="AC94" i="15"/>
  <c r="AC52" i="15"/>
  <c r="AC88" i="15"/>
  <c r="AC79" i="15"/>
  <c r="AC65" i="15"/>
  <c r="AC28" i="15"/>
  <c r="AC73" i="15"/>
  <c r="AC57" i="15"/>
  <c r="AC23" i="15"/>
  <c r="AC38" i="15"/>
  <c r="AC77" i="15"/>
  <c r="AC72" i="15"/>
  <c r="AC8" i="15"/>
  <c r="AC34" i="15"/>
  <c r="AC7" i="15"/>
  <c r="AC81" i="15"/>
  <c r="AC63" i="15"/>
  <c r="AC3" i="15"/>
  <c r="AC90" i="15"/>
  <c r="AC64" i="15"/>
  <c r="AC9" i="15"/>
  <c r="AC50" i="15"/>
  <c r="AC30" i="15"/>
  <c r="AC12" i="15"/>
  <c r="AC85" i="15"/>
  <c r="AC16" i="15"/>
  <c r="AC11" i="15"/>
  <c r="AC49" i="15"/>
  <c r="AC32" i="15"/>
  <c r="AC84" i="15"/>
  <c r="D2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  <author>MAZZOCCHI PAOLO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AF12" authorId="1">
      <text>
        <r>
          <rPr>
            <b/>
            <sz val="8"/>
            <color indexed="81"/>
            <rFont val="Tahoma"/>
            <family val="2"/>
          </rPr>
          <t>Check if there are more recent values available</t>
        </r>
      </text>
    </comment>
  </commentList>
</comments>
</file>

<file path=xl/sharedStrings.xml><?xml version="1.0" encoding="utf-8"?>
<sst xmlns="http://schemas.openxmlformats.org/spreadsheetml/2006/main" count="474" uniqueCount="161">
  <si>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</si>
  <si>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</si>
  <si>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</si>
  <si>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</si>
  <si>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</si>
  <si>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</si>
  <si>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</si>
  <si>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</si>
  <si>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</si>
  <si>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</si>
  <si>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</si>
  <si>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</si>
  <si>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</si>
  <si>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</si>
  <si>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</si>
  <si>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</si>
  <si>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</si>
  <si>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</si>
  <si>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</si>
  <si>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</si>
  <si>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</si>
  <si>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</si>
  <si>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</si>
  <si>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</si>
  <si>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</si>
  <si>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</si>
  <si>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</si>
  <si>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</si>
  <si>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</si>
  <si>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</si>
  <si>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</si>
  <si>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</si>
  <si>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</si>
  <si>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</si>
  <si>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</si>
  <si>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</si>
  <si>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</si>
  <si>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</si>
  <si>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</si>
  <si>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</si>
  <si>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</si>
  <si>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</si>
  <si>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</si>
  <si>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</si>
  <si>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</si>
  <si>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</si>
  <si>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</si>
  <si>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</si>
  <si>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</si>
  <si>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</si>
  <si>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</si>
  <si>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</si>
  <si>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</si>
  <si>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</si>
  <si>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</si>
  <si>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</si>
  <si>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</si>
  <si>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</si>
  <si>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</si>
  <si>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</si>
  <si>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</si>
  <si>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</si>
  <si>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</si>
  <si>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</si>
  <si>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</si>
  <si>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</si>
  <si>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</si>
  <si>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</si>
  <si>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</si>
  <si>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</si>
  <si>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</si>
  <si>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</si>
  <si>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</si>
  <si>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</si>
  <si>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</si>
  <si>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</si>
  <si>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</si>
  <si>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</si>
  <si>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</si>
  <si>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</si>
  <si>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</si>
  <si>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</si>
  <si>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</si>
  <si>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</si>
  <si>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</si>
  <si>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</si>
  <si>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</si>
  <si>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</si>
  <si>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</si>
  <si>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</si>
  <si>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</si>
  <si>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</si>
  <si>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</si>
  <si>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</si>
  <si>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</si>
  <si>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</si>
  <si>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</si>
  <si>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</si>
  <si>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</si>
  <si>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</si>
  <si>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</si>
  <si>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</si>
  <si>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</si>
  <si>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</si>
  <si>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</si>
  <si>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</si>
  <si>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</si>
  <si>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</si>
  <si>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4M</t>
  </si>
  <si>
    <t>5M</t>
  </si>
  <si>
    <t>EOM</t>
  </si>
  <si>
    <t>Eonia</t>
  </si>
  <si>
    <t>Start</t>
  </si>
  <si>
    <t>End</t>
  </si>
  <si>
    <t>FRA</t>
  </si>
  <si>
    <t>AB</t>
  </si>
  <si>
    <t>6E</t>
  </si>
  <si>
    <t>30/360 (Bond Basis)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</si>
  <si>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</si>
  <si>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</si>
  <si>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</si>
  <si>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</si>
  <si>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</si>
  <si>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</si>
  <si>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</si>
  <si>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</si>
  <si>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</si>
  <si>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</si>
  <si>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</si>
  <si>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</si>
  <si>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</si>
  <si>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</si>
  <si>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</si>
  <si>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</si>
  <si>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</si>
  <si>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</si>
  <si>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STUB</t>
  </si>
  <si>
    <t>2W</t>
  </si>
  <si>
    <t>3W</t>
  </si>
  <si>
    <t>7M</t>
  </si>
  <si>
    <t>8M</t>
  </si>
  <si>
    <t>9M</t>
  </si>
  <si>
    <t>10M</t>
  </si>
  <si>
    <t>11M</t>
  </si>
  <si>
    <t>ASK</t>
  </si>
  <si>
    <t>Static</t>
  </si>
  <si>
    <t>Effective</t>
  </si>
  <si>
    <t>Change</t>
  </si>
  <si>
    <t>Business Day Convention</t>
  </si>
  <si>
    <t>qlFraRateHelper(,H24,B24&amp;"M",G24,PillarDate,,Permanent,Trigger,ObjectOverwrite)</t>
  </si>
  <si>
    <t>DeposBeforeFirstFuturesStartDatePlusOne</t>
  </si>
  <si>
    <t>BID</t>
  </si>
  <si>
    <t>MID</t>
  </si>
  <si>
    <t>Quote ID</t>
  </si>
  <si>
    <t>Obj</t>
  </si>
  <si>
    <t>STD</t>
  </si>
  <si>
    <t>IMM Code</t>
  </si>
  <si>
    <t xml:space="preserve">First used Imm </t>
  </si>
  <si>
    <t>Mx Convexity</t>
  </si>
  <si>
    <t>Zero Rate</t>
  </si>
  <si>
    <t>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</si>
</sst>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  <numFmt numFmtId="181" formatCode="0.0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8"/>
      <color theme="0"/>
      <name val="Courier New"/>
      <family val="3"/>
    </font>
    <font>
      <sz val="8"/>
      <color indexed="10"/>
      <name val="Courier New"/>
      <family val="3"/>
    </font>
    <font>
      <b/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38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3" fillId="2" borderId="19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9" xfId="1" applyFont="1" applyFill="1" applyBorder="1"/>
    <xf numFmtId="0" fontId="10" fillId="2" borderId="11" xfId="1" applyFont="1" applyFill="1" applyBorder="1" applyAlignment="1">
      <alignment horizontal="center"/>
    </xf>
    <xf numFmtId="0" fontId="10" fillId="2" borderId="12" xfId="1" applyFont="1" applyFill="1" applyBorder="1"/>
    <xf numFmtId="0" fontId="10" fillId="2" borderId="12" xfId="1" applyFont="1" applyFill="1" applyBorder="1" applyAlignment="1">
      <alignment horizontal="center"/>
    </xf>
    <xf numFmtId="0" fontId="3" fillId="0" borderId="12" xfId="1" applyFont="1" applyFill="1" applyBorder="1"/>
    <xf numFmtId="0" fontId="10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4" xfId="1" applyFont="1" applyFill="1" applyBorder="1"/>
    <xf numFmtId="0" fontId="3" fillId="2" borderId="3" xfId="1" applyFont="1" applyFill="1" applyBorder="1"/>
    <xf numFmtId="0" fontId="3" fillId="2" borderId="5" xfId="1" applyFont="1" applyFill="1" applyBorder="1"/>
    <xf numFmtId="164" fontId="3" fillId="2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/>
    <xf numFmtId="0" fontId="3" fillId="2" borderId="2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/>
    <xf numFmtId="0" fontId="3" fillId="11" borderId="11" xfId="1" applyNumberFormat="1" applyFont="1" applyFill="1" applyBorder="1" applyAlignment="1"/>
    <xf numFmtId="0" fontId="3" fillId="11" borderId="8" xfId="1" applyNumberFormat="1" applyFont="1" applyFill="1" applyBorder="1" applyAlignment="1"/>
    <xf numFmtId="0" fontId="11" fillId="9" borderId="8" xfId="1" applyNumberFormat="1" applyFont="1" applyFill="1" applyBorder="1" applyAlignment="1" applyProtection="1"/>
    <xf numFmtId="0" fontId="3" fillId="11" borderId="7" xfId="1" applyNumberFormat="1" applyFont="1" applyFill="1" applyBorder="1" applyAlignment="1"/>
    <xf numFmtId="0" fontId="3" fillId="11" borderId="6" xfId="1" applyNumberFormat="1" applyFont="1" applyFill="1" applyBorder="1" applyAlignment="1"/>
    <xf numFmtId="0" fontId="11" fillId="9" borderId="6" xfId="1" applyNumberFormat="1" applyFont="1" applyFill="1" applyBorder="1" applyAlignment="1" applyProtection="1"/>
    <xf numFmtId="0" fontId="3" fillId="11" borderId="5" xfId="1" applyNumberFormat="1" applyFont="1" applyFill="1" applyBorder="1" applyAlignment="1"/>
    <xf numFmtId="0" fontId="3" fillId="11" borderId="1" xfId="1" applyNumberFormat="1" applyFont="1" applyFill="1" applyBorder="1" applyAlignment="1"/>
    <xf numFmtId="0" fontId="11" fillId="9" borderId="1" xfId="1" applyNumberFormat="1" applyFont="1" applyFill="1" applyBorder="1" applyAlignment="1" applyProtection="1"/>
    <xf numFmtId="0" fontId="3" fillId="3" borderId="11" xfId="2" applyNumberFormat="1" applyFont="1" applyFill="1" applyBorder="1" applyAlignment="1"/>
    <xf numFmtId="179" fontId="3" fillId="3" borderId="9" xfId="2" applyNumberFormat="1" applyFont="1" applyFill="1" applyBorder="1" applyAlignment="1"/>
    <xf numFmtId="0" fontId="3" fillId="3" borderId="0" xfId="1" applyFont="1" applyFill="1" applyBorder="1" applyAlignment="1">
      <alignment horizontal="center"/>
    </xf>
    <xf numFmtId="179" fontId="3" fillId="3" borderId="8" xfId="2" applyNumberFormat="1" applyFont="1" applyFill="1" applyBorder="1"/>
    <xf numFmtId="165" fontId="3" fillId="3" borderId="9" xfId="2" applyNumberFormat="1" applyFont="1" applyFill="1" applyBorder="1" applyAlignment="1"/>
    <xf numFmtId="0" fontId="3" fillId="3" borderId="7" xfId="2" applyNumberFormat="1" applyFont="1" applyFill="1" applyBorder="1" applyAlignment="1"/>
    <xf numFmtId="179" fontId="3" fillId="3" borderId="10" xfId="2" applyNumberFormat="1" applyFont="1" applyFill="1" applyBorder="1" applyAlignment="1"/>
    <xf numFmtId="179" fontId="3" fillId="3" borderId="6" xfId="2" applyNumberFormat="1" applyFont="1" applyFill="1" applyBorder="1"/>
    <xf numFmtId="165" fontId="3" fillId="3" borderId="10" xfId="2" applyNumberFormat="1" applyFont="1" applyFill="1" applyBorder="1" applyAlignment="1"/>
    <xf numFmtId="179" fontId="3" fillId="3" borderId="1" xfId="2" applyNumberFormat="1" applyFont="1" applyFill="1" applyBorder="1"/>
    <xf numFmtId="165" fontId="3" fillId="3" borderId="3" xfId="2" applyNumberFormat="1" applyFont="1" applyFill="1" applyBorder="1" applyAlignment="1"/>
    <xf numFmtId="0" fontId="3" fillId="3" borderId="14" xfId="2" applyNumberFormat="1" applyFont="1" applyFill="1" applyBorder="1" applyAlignment="1"/>
    <xf numFmtId="179" fontId="3" fillId="3" borderId="15" xfId="2" applyNumberFormat="1" applyFont="1" applyFill="1" applyBorder="1" applyAlignment="1">
      <alignment horizontal="center"/>
    </xf>
    <xf numFmtId="165" fontId="3" fillId="3" borderId="8" xfId="2" applyNumberFormat="1" applyFont="1" applyFill="1" applyBorder="1" applyAlignment="1"/>
    <xf numFmtId="165" fontId="3" fillId="3" borderId="6" xfId="2" applyNumberFormat="1" applyFont="1" applyFill="1" applyBorder="1" applyAlignment="1"/>
    <xf numFmtId="165" fontId="3" fillId="3" borderId="2" xfId="2" applyNumberFormat="1" applyFont="1" applyFill="1" applyBorder="1" applyAlignment="1"/>
    <xf numFmtId="179" fontId="3" fillId="3" borderId="8" xfId="2" applyNumberFormat="1" applyFont="1" applyFill="1" applyBorder="1" applyAlignment="1"/>
    <xf numFmtId="179" fontId="3" fillId="3" borderId="6" xfId="2" applyNumberFormat="1" applyFont="1" applyFill="1" applyBorder="1" applyAlignment="1"/>
    <xf numFmtId="179" fontId="3" fillId="3" borderId="1" xfId="2" applyNumberFormat="1" applyFont="1" applyFill="1" applyBorder="1" applyAlignment="1"/>
    <xf numFmtId="0" fontId="3" fillId="8" borderId="0" xfId="1" applyFont="1" applyFill="1" applyAlignment="1">
      <alignment horizontal="left"/>
    </xf>
    <xf numFmtId="0" fontId="3" fillId="8" borderId="0" xfId="1" applyFont="1" applyFill="1"/>
    <xf numFmtId="165" fontId="3" fillId="8" borderId="1" xfId="1" applyNumberFormat="1" applyFont="1" applyFill="1" applyBorder="1"/>
    <xf numFmtId="0" fontId="3" fillId="6" borderId="2" xfId="1" applyNumberFormat="1" applyFont="1" applyFill="1" applyBorder="1" applyAlignment="1" applyProtection="1">
      <alignment horizontal="center" vertical="center" wrapText="1"/>
    </xf>
    <xf numFmtId="179" fontId="3" fillId="8" borderId="2" xfId="1" applyNumberFormat="1" applyFont="1" applyFill="1" applyBorder="1"/>
    <xf numFmtId="167" fontId="3" fillId="2" borderId="2" xfId="1" applyNumberFormat="1" applyFont="1" applyFill="1" applyBorder="1" applyAlignment="1">
      <alignment horizontal="center" vertical="center"/>
    </xf>
    <xf numFmtId="181" fontId="5" fillId="0" borderId="6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3" fillId="8" borderId="1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8" borderId="0" xfId="1" applyFont="1" applyFill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11:53:30</v>
        <stp/>
        <stp>{AF2E9C57-5F1F-4639-ABE2-ED08CE30D3BC}</stp>
        <tr r="J24" s="16"/>
      </tp>
      <tp t="s">
        <v>Paused at 11:53:30</v>
        <stp/>
        <stp>{9BBB670B-8867-4E60-8AB7-78A5BCC0FCDC}</stp>
        <tr r="J2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13">
          <cell r="D13" t="str">
            <v>EURSTD#0001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105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/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2"/>
      <c r="E7" s="80"/>
    </row>
    <row r="8" spans="1:5" ht="11.25" customHeight="1" x14ac:dyDescent="0.2">
      <c r="A8" s="48"/>
      <c r="B8" s="83"/>
      <c r="C8" s="14" t="s">
        <v>35</v>
      </c>
      <c r="D8" s="17" t="s">
        <v>106</v>
      </c>
      <c r="E8" s="80"/>
    </row>
    <row r="9" spans="1:5" ht="11.25" customHeight="1" x14ac:dyDescent="0.2">
      <c r="B9" s="84"/>
      <c r="C9" s="18" t="s">
        <v>61</v>
      </c>
      <c r="D9" s="19" t="s">
        <v>62</v>
      </c>
      <c r="E9" s="80"/>
    </row>
    <row r="10" spans="1:5" ht="11.25" customHeight="1" x14ac:dyDescent="0.2">
      <c r="B10" s="84"/>
      <c r="C10" s="18" t="s">
        <v>65</v>
      </c>
      <c r="D10" s="149" t="s">
        <v>66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31</v>
      </c>
      <c r="D12" s="13">
        <f>_xll.qlSettingsEvaluationDate(Trigger)</f>
        <v>42398</v>
      </c>
      <c r="E12" s="80"/>
    </row>
    <row r="13" spans="1:5" x14ac:dyDescent="0.2">
      <c r="B13" s="84"/>
      <c r="C13" s="14" t="s">
        <v>32</v>
      </c>
      <c r="D13" s="15">
        <f>_xll.qlCalendarAdvance(Calendar,Evaluationdate,"2D","F",,Trigger)</f>
        <v>42402</v>
      </c>
      <c r="E13" s="80"/>
    </row>
    <row r="14" spans="1:5" x14ac:dyDescent="0.2">
      <c r="B14" s="84"/>
      <c r="C14" s="20" t="s">
        <v>14</v>
      </c>
      <c r="D14" s="88" t="s">
        <v>107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_xll.qlPiecewiseYieldCurve(D20,D21,Calendar,_xll.ohPack(RateHelpersSTD),,,,D22,D23,D24,Permanent,,ObjectOverwrite)</f>
        <v>_EURSTD#0001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103</v>
      </c>
      <c r="E23" s="42"/>
    </row>
    <row r="24" spans="1:10" x14ac:dyDescent="0.2">
      <c r="B24" s="23"/>
      <c r="C24" s="24" t="s">
        <v>17</v>
      </c>
      <c r="D24" s="30" t="s">
        <v>104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42398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64318</v>
      </c>
      <c r="D27" s="35">
        <f>_xll.qlYieldTSDiscount(YieldCurve_STD,C27,,Trigger)</f>
        <v>0.48296116367358477</v>
      </c>
      <c r="E27" s="42"/>
    </row>
    <row r="28" spans="1:10" x14ac:dyDescent="0.2">
      <c r="B28" s="23"/>
      <c r="C28" s="34" t="str">
        <f>[1]Euribor!$D$13</f>
        <v>EURSTD#0001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102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disablePrompts="1"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2.42578125" style="52" hidden="1" customWidth="1" outlineLevel="1"/>
    <col min="9" max="9" width="9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3.2851562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155</v>
      </c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EURSTD</v>
      </c>
      <c r="W1" s="64"/>
      <c r="X1" s="64"/>
      <c r="Y1" s="67"/>
      <c r="Z1" s="67"/>
      <c r="AA1" s="64"/>
      <c r="AB1" s="64"/>
      <c r="AC1" s="71" t="s">
        <v>159</v>
      </c>
    </row>
    <row r="2" spans="1:34" ht="21.75" customHeight="1" x14ac:dyDescent="0.2">
      <c r="A2" s="63" t="s">
        <v>9</v>
      </c>
      <c r="B2" s="63" t="s">
        <v>30</v>
      </c>
      <c r="C2" s="63" t="s">
        <v>79</v>
      </c>
      <c r="D2" s="63" t="s">
        <v>110</v>
      </c>
      <c r="E2" s="63" t="s">
        <v>148</v>
      </c>
      <c r="F2" s="63" t="s">
        <v>101</v>
      </c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67</v>
      </c>
      <c r="O2" s="72" t="s">
        <v>70</v>
      </c>
      <c r="P2" s="72" t="s">
        <v>68</v>
      </c>
      <c r="Q2" s="72" t="s">
        <v>69</v>
      </c>
      <c r="R2" s="72" t="s">
        <v>71</v>
      </c>
      <c r="S2" s="72" t="s">
        <v>23</v>
      </c>
      <c r="T2" s="72" t="s">
        <v>65</v>
      </c>
      <c r="U2" s="89"/>
      <c r="V2" s="72" t="s">
        <v>9</v>
      </c>
      <c r="W2" s="72" t="s">
        <v>25</v>
      </c>
      <c r="X2" s="72" t="s">
        <v>67</v>
      </c>
      <c r="Y2" s="74" t="s">
        <v>24</v>
      </c>
      <c r="Z2" s="74" t="s">
        <v>72</v>
      </c>
      <c r="AA2" s="72" t="s">
        <v>23</v>
      </c>
      <c r="AB2" s="72" t="s">
        <v>65</v>
      </c>
      <c r="AC2" s="150">
        <f t="array" ref="AC2:AC99">_xll.qlPiecewiseYieldCurveData(YieldCurve_STD,Trigger)</f>
        <v>-2.4333566530901317E-3</v>
      </c>
      <c r="AE2" s="236" t="s">
        <v>73</v>
      </c>
      <c r="AF2" s="237"/>
      <c r="AH2" s="151"/>
    </row>
    <row r="3" spans="1:34" ht="11.25" customHeight="1" x14ac:dyDescent="0.2">
      <c r="A3" s="53" t="s">
        <v>27</v>
      </c>
      <c r="B3" s="110" t="s">
        <v>37</v>
      </c>
      <c r="C3" s="56" t="s">
        <v>37</v>
      </c>
      <c r="D3" s="123"/>
      <c r="E3" s="123"/>
      <c r="F3" s="123"/>
      <c r="G3" s="55" t="s">
        <v>111</v>
      </c>
      <c r="H3" s="113" t="str">
        <f>Mx_Deposits!D3</f>
        <v>EUROND_Mx_Quote#0001</v>
      </c>
      <c r="I3" s="123"/>
      <c r="J3" s="57" t="str">
        <f>_xll.qlDepositRateHelper(,H3,G3,Permanent,Trigger,ObjectOverwrite)</f>
        <v>obj_00594#0001</v>
      </c>
      <c r="K3" s="49"/>
      <c r="L3" s="66" t="str">
        <f>A3</f>
        <v>Dp</v>
      </c>
      <c r="M3" s="124" t="str">
        <f>IF(ISBLANK(J3),"--",J3)</f>
        <v>obj_00594#0001</v>
      </c>
      <c r="N3" s="138" t="str">
        <f>IFERROR(_xll.qlRateHelperQuoteName(M3,Trigger),"--")</f>
        <v>EUROND_Mx_Quote</v>
      </c>
      <c r="O3" s="126">
        <f>IFERROR(_xll.qlRateHelperQuoteValue($M3,Trigger),"--")</f>
        <v>-2.3999990000000003E-3</v>
      </c>
      <c r="P3" s="125" t="b">
        <v>1</v>
      </c>
      <c r="Q3" s="124">
        <v>10</v>
      </c>
      <c r="R3" s="124">
        <v>1</v>
      </c>
      <c r="S3" s="127">
        <f>IFERROR(_xll.qlRateHelperEarliestDate(M3,Trigger),"--")</f>
        <v>42398</v>
      </c>
      <c r="T3" s="127">
        <f>IFERROR(_xll.qlRateHelperPillarDate(M3,Trigger),"--")</f>
        <v>42401</v>
      </c>
      <c r="U3" s="164"/>
      <c r="V3" s="3" t="str">
        <f>IFERROR(INDEX($L$3:$L$99,MATCH(X3,$N$3:$N$99,0),1),"")</f>
        <v>Dp</v>
      </c>
      <c r="W3" s="3" t="str">
        <f t="array" ref="W3:W99">_xll.qlRateHelperSelection(_xll.ohFilter(RateHelpers,IncludeFlag),_xll.ohFilter(Priority,IncludeFlag),$AF$3,$AF$4,$AF$5,$AF$6,_xll.ohFilter(MinDistance,IncludeFlag),Trigger)</f>
        <v>obj_00594</v>
      </c>
      <c r="X3" s="3" t="str">
        <f>IFERROR(_xll.qlRateHelperQuoteName(W3,Trigger),"")</f>
        <v>EUROND_Mx_Quote</v>
      </c>
      <c r="Y3" s="68">
        <f>IFERROR(_xll.qlRateHelperRate(W3,Trigger),"")</f>
        <v>-2.3999990000000003E-3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42398</v>
      </c>
      <c r="AB3" s="4">
        <f>IFERROR(_xll.qlRateHelperPillarDate(W3,Trigger),"")</f>
        <v>42401</v>
      </c>
      <c r="AC3" s="68">
        <v>-2.4333566530901317E-3</v>
      </c>
      <c r="AD3" s="163"/>
      <c r="AE3" s="103" t="s">
        <v>74</v>
      </c>
      <c r="AF3" s="104">
        <v>6</v>
      </c>
      <c r="AH3" s="151"/>
    </row>
    <row r="4" spans="1:34" ht="11.25" customHeight="1" x14ac:dyDescent="0.2">
      <c r="A4" s="53" t="s">
        <v>27</v>
      </c>
      <c r="B4" s="110" t="s">
        <v>63</v>
      </c>
      <c r="C4" s="56" t="s">
        <v>63</v>
      </c>
      <c r="D4" s="123"/>
      <c r="E4" s="123"/>
      <c r="F4" s="123"/>
      <c r="G4" s="55" t="s">
        <v>111</v>
      </c>
      <c r="H4" s="113" t="str">
        <f>Mx_Deposits!D4</f>
        <v>EURTND_Mx_Quote#0001</v>
      </c>
      <c r="I4" s="123"/>
      <c r="J4" s="57" t="str">
        <f>_xll.qlFraRateHelper(,H4,"1D",G4,PillarDate,,Permanent,Trigger,ObjectOverwrite)</f>
        <v>obj_0056c#0001</v>
      </c>
      <c r="K4" s="48"/>
      <c r="L4" s="9" t="str">
        <f t="shared" ref="L4:L21" si="0">A4</f>
        <v>Dp</v>
      </c>
      <c r="M4" s="90" t="str">
        <f t="shared" ref="M4:M21" si="1">IF(ISBLANK(J4),"--",J4)</f>
        <v>obj_0056c#0001</v>
      </c>
      <c r="N4" s="139" t="str">
        <f>IFERROR(_xll.qlRateHelperQuoteName(M4,Trigger),"--")</f>
        <v>EURTND_Mx_Quote</v>
      </c>
      <c r="O4" s="94">
        <f>IFERROR(_xll.qlRateHelperQuoteValue($M4,Trigger),"--")</f>
        <v>-2.3999999999999998E-3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42401</v>
      </c>
      <c r="T4" s="95">
        <f>IFERROR(_xll.qlRateHelperPillarDate(M4,Trigger),"--")</f>
        <v>42402</v>
      </c>
      <c r="U4" s="164"/>
      <c r="V4" s="3" t="str">
        <f t="shared" ref="V4:V67" si="2">IFERROR(INDEX($L$3:$L$99,MATCH(X4,$N$3:$N$99,0),1),"")</f>
        <v>Dp</v>
      </c>
      <c r="W4" s="3" t="str">
        <v>obj_0056c</v>
      </c>
      <c r="X4" s="3" t="str">
        <f>IFERROR(_xll.qlRateHelperQuoteName(W4,Trigger),"")</f>
        <v>EURTND_Mx_Quote</v>
      </c>
      <c r="Y4" s="68">
        <f>IFERROR(_xll.qlRateHelperRate(W4,Trigger),"")</f>
        <v>-2.3999999999999998E-3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42401</v>
      </c>
      <c r="AB4" s="4">
        <f>IFERROR(_xll.qlRateHelperPillarDate(W4,Trigger),"")</f>
        <v>42402</v>
      </c>
      <c r="AC4" s="68">
        <v>-2.4333528509353297E-3</v>
      </c>
      <c r="AD4" s="163"/>
      <c r="AE4" s="103" t="s">
        <v>75</v>
      </c>
      <c r="AF4" s="104">
        <v>0</v>
      </c>
      <c r="AH4" s="151"/>
    </row>
    <row r="5" spans="1:34" ht="11.25" customHeight="1" x14ac:dyDescent="0.2">
      <c r="A5" s="1" t="s">
        <v>27</v>
      </c>
      <c r="B5" s="112" t="s">
        <v>64</v>
      </c>
      <c r="C5" s="8" t="s">
        <v>64</v>
      </c>
      <c r="D5" s="118"/>
      <c r="E5" s="118"/>
      <c r="F5" s="118"/>
      <c r="G5" s="6" t="s">
        <v>111</v>
      </c>
      <c r="H5" s="115" t="str">
        <f>Mx_Deposits!D5</f>
        <v>EURSND_Mx_Quote#0001</v>
      </c>
      <c r="I5" s="118"/>
      <c r="J5" s="2" t="str">
        <f>_xll.qlFraRateHelper(,H5,"2D",G5,PillarDate,,Permanent,Trigger,ObjectOverwrite)</f>
        <v>obj_00563#0001</v>
      </c>
      <c r="K5" s="48"/>
      <c r="L5" s="9" t="str">
        <f t="shared" si="0"/>
        <v>Dp</v>
      </c>
      <c r="M5" s="90" t="str">
        <f t="shared" si="1"/>
        <v>obj_00563#0001</v>
      </c>
      <c r="N5" s="139" t="str">
        <f>IFERROR(_xll.qlRateHelperQuoteName(M5,Trigger),"--")</f>
        <v>EURSND_Mx_Quote</v>
      </c>
      <c r="O5" s="94">
        <f>IFERROR(_xll.qlRateHelperQuoteValue($M5,Trigger),"--")</f>
        <v>-2.3999999999999998E-3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42402</v>
      </c>
      <c r="T5" s="95">
        <f>IFERROR(_xll.qlRateHelperPillarDate(M5,Trigger),"--")</f>
        <v>42403</v>
      </c>
      <c r="U5" s="164"/>
      <c r="V5" s="3" t="str">
        <f t="shared" si="2"/>
        <v>Dp</v>
      </c>
      <c r="W5" s="3" t="str">
        <v>obj_00563</v>
      </c>
      <c r="X5" s="3" t="str">
        <f>IFERROR(_xll.qlRateHelperQuoteName(W5,Trigger),"")</f>
        <v>EURSND_Mx_Quote</v>
      </c>
      <c r="Y5" s="68">
        <f>IFERROR(_xll.qlRateHelperRate(W5,Trigger),"")</f>
        <v>-2.3999999999999998E-3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42402</v>
      </c>
      <c r="AB5" s="4">
        <f>IFERROR(_xll.qlRateHelperPillarDate(W5,Trigger),"")</f>
        <v>42403</v>
      </c>
      <c r="AC5" s="68">
        <v>-2.4333505696496685E-3</v>
      </c>
      <c r="AD5" s="163"/>
      <c r="AE5" s="103" t="s">
        <v>76</v>
      </c>
      <c r="AF5" s="104">
        <v>5</v>
      </c>
      <c r="AH5" s="151"/>
    </row>
    <row r="6" spans="1:34" ht="11.25" customHeight="1" x14ac:dyDescent="0.2">
      <c r="A6" s="58" t="s">
        <v>27</v>
      </c>
      <c r="B6" s="111" t="s">
        <v>78</v>
      </c>
      <c r="C6" s="61" t="s">
        <v>78</v>
      </c>
      <c r="D6" s="117"/>
      <c r="E6" s="117"/>
      <c r="F6" s="117"/>
      <c r="G6" s="60" t="str">
        <f>PROPER(Currency)&amp;FamilyName&amp;C6</f>
        <v>EuriborSW</v>
      </c>
      <c r="H6" s="114" t="str">
        <f>Mx_Deposits!D6</f>
        <v>EURSWD_Mx_Quote#0001</v>
      </c>
      <c r="I6" s="117"/>
      <c r="J6" s="62" t="str">
        <f>_xll.qlDepositRateHelper(,H6,G6,Permanent,Trigger,ObjectOverwrite)</f>
        <v>obj_0056b#0001</v>
      </c>
      <c r="K6" s="48"/>
      <c r="L6" s="9" t="str">
        <f t="shared" si="0"/>
        <v>Dp</v>
      </c>
      <c r="M6" s="90" t="str">
        <f t="shared" si="1"/>
        <v>obj_0056b#0001</v>
      </c>
      <c r="N6" s="139" t="str">
        <f>IFERROR(_xll.qlRateHelperQuoteName(M6,Trigger),"--")</f>
        <v>EURSWD_Mx_Quote</v>
      </c>
      <c r="O6" s="94">
        <f>IFERROR(_xll.qlRateHelperQuoteValue($M6,Trigger),"--")</f>
        <v>-2.3999999999999998E-3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42402</v>
      </c>
      <c r="T6" s="95">
        <f>IFERROR(_xll.qlRateHelperPillarDate(M6,Trigger),"--")</f>
        <v>42409</v>
      </c>
      <c r="U6" s="164"/>
      <c r="V6" s="3" t="str">
        <f t="shared" si="2"/>
        <v>Dp</v>
      </c>
      <c r="W6" s="3" t="str">
        <v>obj_0056b</v>
      </c>
      <c r="X6" s="3" t="str">
        <f>IFERROR(_xll.qlRateHelperQuoteName(W6,Trigger),"")</f>
        <v>EURSWD_Mx_Quote</v>
      </c>
      <c r="Y6" s="68">
        <f>IFERROR(_xll.qlRateHelperRate(W6,Trigger),"")</f>
        <v>-2.3999999999999998E-3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42402</v>
      </c>
      <c r="AB6" s="4">
        <f>IFERROR(_xll.qlRateHelperPillarDate(W6,Trigger),"")</f>
        <v>42409</v>
      </c>
      <c r="AC6" s="68">
        <v>-2.4333765630850032E-3</v>
      </c>
      <c r="AD6" s="163"/>
      <c r="AE6" s="103" t="s">
        <v>77</v>
      </c>
      <c r="AF6" s="105" t="s">
        <v>150</v>
      </c>
      <c r="AH6" s="151"/>
    </row>
    <row r="7" spans="1:34" ht="11.25" customHeight="1" x14ac:dyDescent="0.2">
      <c r="A7" s="58" t="s">
        <v>27</v>
      </c>
      <c r="B7" s="111" t="s">
        <v>137</v>
      </c>
      <c r="C7" s="61" t="s">
        <v>137</v>
      </c>
      <c r="D7" s="117"/>
      <c r="E7" s="117"/>
      <c r="F7" s="117"/>
      <c r="G7" s="60" t="str">
        <f>PROPER(Currency)&amp;FamilyName&amp;C7</f>
        <v>Euribor2W</v>
      </c>
      <c r="H7" s="114" t="str">
        <f>Mx_Deposits!D7</f>
        <v>EUR2WD_Mx_Quote#0001</v>
      </c>
      <c r="I7" s="117"/>
      <c r="J7" s="62" t="str">
        <f>_xll.qlDepositRateHelper(,H7,G7,Permanent,Trigger,ObjectOverwrite)</f>
        <v>obj_00564#0001</v>
      </c>
      <c r="K7" s="48"/>
      <c r="L7" s="9" t="str">
        <f t="shared" si="0"/>
        <v>Dp</v>
      </c>
      <c r="M7" s="90" t="str">
        <f t="shared" si="1"/>
        <v>obj_00564#0001</v>
      </c>
      <c r="N7" s="139" t="str">
        <f>IFERROR(_xll.qlRateHelperQuoteName(M7,Trigger),"--")</f>
        <v>EUR2WD_Mx_Quote</v>
      </c>
      <c r="O7" s="94">
        <f>IFERROR(_xll.qlRateHelperQuoteValue($M7,Trigger),"--")</f>
        <v>-2.3E-3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42402</v>
      </c>
      <c r="T7" s="95">
        <f>IFERROR(_xll.qlRateHelperPillarDate(M7,Trigger),"--")</f>
        <v>42416</v>
      </c>
      <c r="U7" s="164"/>
      <c r="V7" s="3" t="str">
        <f t="shared" si="2"/>
        <v>Dp</v>
      </c>
      <c r="W7" s="3" t="str">
        <v>obj_00564</v>
      </c>
      <c r="X7" s="3" t="str">
        <f>IFERROR(_xll.qlRateHelperQuoteName(W7,Trigger),"")</f>
        <v>EUR2WD_Mx_Quote</v>
      </c>
      <c r="Y7" s="68">
        <f>IFERROR(_xll.qlRateHelperRate(W7,Trigger),"")</f>
        <v>-2.3E-3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42402</v>
      </c>
      <c r="AB7" s="4">
        <f>IFERROR(_xll.qlRateHelperPillarDate(W7,Trigger),"")</f>
        <v>42416</v>
      </c>
      <c r="AC7" s="68">
        <v>-2.3545607648451164E-3</v>
      </c>
      <c r="AD7" s="163"/>
      <c r="AH7" s="151"/>
    </row>
    <row r="8" spans="1:34" ht="11.25" customHeight="1" x14ac:dyDescent="0.2">
      <c r="A8" s="177" t="s">
        <v>27</v>
      </c>
      <c r="B8" s="178" t="s">
        <v>138</v>
      </c>
      <c r="C8" s="179" t="s">
        <v>138</v>
      </c>
      <c r="D8" s="180"/>
      <c r="E8" s="180"/>
      <c r="F8" s="180"/>
      <c r="G8" s="181" t="str">
        <f>_xll.qlEuribor(,C8,,Permanent,Trigger,ObjectOverwrite)</f>
        <v>obj_00558#0001</v>
      </c>
      <c r="H8" s="182" t="str">
        <f>Mx_Deposits!D8</f>
        <v>EUR3WD_Mx_Quote#0001</v>
      </c>
      <c r="I8" s="180"/>
      <c r="J8" s="183" t="str">
        <f>_xll.qlDepositRateHelper(,H8,G8,Permanent,Trigger,ObjectOverwrite)</f>
        <v>obj_0056f#0001</v>
      </c>
      <c r="K8" s="48"/>
      <c r="L8" s="9" t="str">
        <f t="shared" si="0"/>
        <v>Dp</v>
      </c>
      <c r="M8" s="90" t="str">
        <f t="shared" si="1"/>
        <v>obj_0056f#0001</v>
      </c>
      <c r="N8" s="139" t="str">
        <f>IFERROR(_xll.qlRateHelperQuoteName(M8,Trigger),"--")</f>
        <v>EUR3WD_Mx_Quote</v>
      </c>
      <c r="O8" s="94">
        <f>IFERROR(_xll.qlRateHelperQuoteValue($M8,Trigger),"--")</f>
        <v>-2.3E-3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42402</v>
      </c>
      <c r="T8" s="95">
        <f>IFERROR(_xll.qlRateHelperPillarDate(M8,Trigger),"--")</f>
        <v>42423</v>
      </c>
      <c r="U8" s="164"/>
      <c r="V8" s="3" t="str">
        <f t="shared" si="2"/>
        <v>Dp</v>
      </c>
      <c r="W8" s="3" t="str">
        <v>obj_0056f</v>
      </c>
      <c r="X8" s="3" t="str">
        <f>IFERROR(_xll.qlRateHelperQuoteName(W8,Trigger),"")</f>
        <v>EUR3WD_Mx_Quote</v>
      </c>
      <c r="Y8" s="68">
        <f>IFERROR(_xll.qlRateHelperRate(W8,Trigger),"")</f>
        <v>-2.3E-3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42402</v>
      </c>
      <c r="AB8" s="4">
        <f>IFERROR(_xll.qlRateHelperPillarDate(W8,Trigger),"")</f>
        <v>42423</v>
      </c>
      <c r="AC8" s="68">
        <v>-2.348301206309346E-3</v>
      </c>
      <c r="AD8" s="163"/>
      <c r="AH8" s="151"/>
    </row>
    <row r="9" spans="1:34" ht="11.25" customHeight="1" x14ac:dyDescent="0.2">
      <c r="A9" s="58" t="s">
        <v>27</v>
      </c>
      <c r="B9" s="111" t="s">
        <v>2</v>
      </c>
      <c r="C9" s="61" t="s">
        <v>2</v>
      </c>
      <c r="D9" s="117"/>
      <c r="E9" s="117"/>
      <c r="F9" s="117"/>
      <c r="G9" s="60" t="str">
        <f>PROPER(Currency)&amp;FamilyName&amp;C9</f>
        <v>Euribor1M</v>
      </c>
      <c r="H9" s="114" t="str">
        <f>Mx_Deposits!D9</f>
        <v>EUR1MD_Mx_Quote#0001</v>
      </c>
      <c r="I9" s="117"/>
      <c r="J9" s="62" t="str">
        <f>_xll.qlDepositRateHelper(,H9,G9,Permanent,Trigger,ObjectOverwrite)</f>
        <v>obj_00568#0001</v>
      </c>
      <c r="K9" s="48"/>
      <c r="L9" s="9" t="str">
        <f t="shared" si="0"/>
        <v>Dp</v>
      </c>
      <c r="M9" s="90" t="str">
        <f t="shared" si="1"/>
        <v>obj_00568#0001</v>
      </c>
      <c r="N9" s="139" t="str">
        <f>IFERROR(_xll.qlRateHelperQuoteName(M9,Trigger),"--")</f>
        <v>EUR1MD_Mx_Quote</v>
      </c>
      <c r="O9" s="94">
        <f>IFERROR(_xll.qlRateHelperQuoteValue($M9,Trigger),"--")</f>
        <v>-2.1000000000000003E-3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42402</v>
      </c>
      <c r="T9" s="95">
        <f>IFERROR(_xll.qlRateHelperPillarDate(M9,Trigger),"--")</f>
        <v>42431</v>
      </c>
      <c r="U9" s="164"/>
      <c r="V9" s="3" t="str">
        <f t="shared" si="2"/>
        <v>Dp</v>
      </c>
      <c r="W9" s="3" t="str">
        <v>obj_00568</v>
      </c>
      <c r="X9" s="3" t="str">
        <f>IFERROR(_xll.qlRateHelperQuoteName(W9,Trigger),"")</f>
        <v>EUR1MD_Mx_Quote</v>
      </c>
      <c r="Y9" s="68">
        <f>IFERROR(_xll.qlRateHelperRate(W9,Trigger),"")</f>
        <v>-2.1000000000000003E-3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42402</v>
      </c>
      <c r="AB9" s="4">
        <f>IFERROR(_xll.qlRateHelperPillarDate(W9,Trigger),"")</f>
        <v>42431</v>
      </c>
      <c r="AC9" s="68">
        <v>-2.1661959998345811E-3</v>
      </c>
      <c r="AD9" s="163"/>
      <c r="AH9" s="151"/>
    </row>
    <row r="10" spans="1:34" ht="11.25" customHeight="1" x14ac:dyDescent="0.2">
      <c r="A10" s="58" t="s">
        <v>27</v>
      </c>
      <c r="B10" s="111" t="s">
        <v>38</v>
      </c>
      <c r="C10" s="61" t="s">
        <v>38</v>
      </c>
      <c r="D10" s="117"/>
      <c r="E10" s="117"/>
      <c r="F10" s="117"/>
      <c r="G10" s="60" t="str">
        <f>PROPER(Currency)&amp;FamilyName&amp;C10</f>
        <v>Euribor2M</v>
      </c>
      <c r="H10" s="114" t="str">
        <f>Mx_Deposits!D10</f>
        <v>EUR2MD_Mx_Quote#0001</v>
      </c>
      <c r="I10" s="117"/>
      <c r="J10" s="62" t="str">
        <f>_xll.qlDepositRateHelper(,H10,G10,Permanent,Trigger,ObjectOverwrite)</f>
        <v>obj_00570#0001</v>
      </c>
      <c r="K10" s="48"/>
      <c r="L10" s="9" t="str">
        <f t="shared" si="0"/>
        <v>Dp</v>
      </c>
      <c r="M10" s="90" t="str">
        <f t="shared" si="1"/>
        <v>obj_00570#0001</v>
      </c>
      <c r="N10" s="139" t="str">
        <f>IFERROR(_xll.qlRateHelperQuoteName(M10,Trigger),"--")</f>
        <v>EUR2MD_Mx_Quote</v>
      </c>
      <c r="O10" s="94">
        <f>IFERROR(_xll.qlRateHelperQuoteValue($M10,Trigger),"--")</f>
        <v>-1.9E-3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42402</v>
      </c>
      <c r="T10" s="95">
        <f>IFERROR(_xll.qlRateHelperPillarDate(M10,Trigger),"--")</f>
        <v>42464</v>
      </c>
      <c r="U10" s="164"/>
      <c r="V10" s="3" t="str">
        <f t="shared" si="2"/>
        <v>Dp</v>
      </c>
      <c r="W10" s="3" t="str">
        <v>obj_00570</v>
      </c>
      <c r="X10" s="3" t="str">
        <f>IFERROR(_xll.qlRateHelperQuoteName(W10,Trigger),"")</f>
        <v>EUR2MD_Mx_Quote</v>
      </c>
      <c r="Y10" s="68">
        <f>IFERROR(_xll.qlRateHelperRate(W10,Trigger),"")</f>
        <v>-1.9E-3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42402</v>
      </c>
      <c r="AB10" s="4">
        <f>IFERROR(_xll.qlRateHelperPillarDate(W10,Trigger),"")</f>
        <v>42464</v>
      </c>
      <c r="AC10" s="68">
        <v>-1.9574101189945999E-3</v>
      </c>
      <c r="AD10" s="163"/>
      <c r="AH10" s="151"/>
    </row>
    <row r="11" spans="1:34" ht="11.25" customHeight="1" x14ac:dyDescent="0.2">
      <c r="A11" s="58" t="s">
        <v>27</v>
      </c>
      <c r="B11" s="111" t="s">
        <v>0</v>
      </c>
      <c r="C11" s="61" t="s">
        <v>0</v>
      </c>
      <c r="D11" s="117"/>
      <c r="E11" s="117"/>
      <c r="F11" s="117"/>
      <c r="G11" s="60" t="str">
        <f>PROPER(Currency)&amp;FamilyName&amp;C11</f>
        <v>Euribor3M</v>
      </c>
      <c r="H11" s="114" t="str">
        <f>Mx_Deposits!D11</f>
        <v>EUR3MD_Mx_Quote#0001</v>
      </c>
      <c r="I11" s="117"/>
      <c r="J11" s="62" t="str">
        <f>_xll.qlDepositRateHelper(,H11,G11,Permanent,Trigger,ObjectOverwrite)</f>
        <v>obj_00565#0001</v>
      </c>
      <c r="K11" s="48"/>
      <c r="L11" s="9" t="str">
        <f t="shared" si="0"/>
        <v>Dp</v>
      </c>
      <c r="M11" s="90" t="str">
        <f t="shared" si="1"/>
        <v>obj_00565#0001</v>
      </c>
      <c r="N11" s="139" t="str">
        <f>IFERROR(_xll.qlRateHelperQuoteName(M11,Trigger),"--")</f>
        <v>EUR3MD_Mx_Quote</v>
      </c>
      <c r="O11" s="94">
        <f>IFERROR(_xll.qlRateHelperQuoteValue($M11,Trigger),"--")</f>
        <v>-1.6999999999999999E-3</v>
      </c>
      <c r="P11" s="93" t="b">
        <v>1</v>
      </c>
      <c r="Q11" s="90">
        <v>10</v>
      </c>
      <c r="R11" s="90">
        <v>1</v>
      </c>
      <c r="S11" s="95">
        <f>IFERROR(_xll.qlRateHelperEarliestDate(M11,Trigger),"--")</f>
        <v>42402</v>
      </c>
      <c r="T11" s="95">
        <f>IFERROR(_xll.qlRateHelperPillarDate(M11,Trigger),"--")</f>
        <v>42492</v>
      </c>
      <c r="U11" s="164"/>
      <c r="V11" s="3" t="str">
        <f t="shared" si="2"/>
        <v>Dp</v>
      </c>
      <c r="W11" s="3" t="str">
        <v>obj_00565</v>
      </c>
      <c r="X11" s="3" t="str">
        <f>IFERROR(_xll.qlRateHelperQuoteName(W11,Trigger),"")</f>
        <v>EUR3MD_Mx_Quote</v>
      </c>
      <c r="Y11" s="68">
        <f>IFERROR(_xll.qlRateHelperRate(W11,Trigger),"")</f>
        <v>-1.6999999999999999E-3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42402</v>
      </c>
      <c r="AB11" s="4">
        <f>IFERROR(_xll.qlRateHelperPillarDate(W11,Trigger),"")</f>
        <v>42492</v>
      </c>
      <c r="AC11" s="68">
        <v>-1.7541636681812512E-3</v>
      </c>
      <c r="AD11" s="163"/>
      <c r="AE11" s="71" t="s">
        <v>156</v>
      </c>
      <c r="AF11" s="71" t="s">
        <v>158</v>
      </c>
      <c r="AH11" s="151"/>
    </row>
    <row r="12" spans="1:34" ht="11.25" customHeight="1" x14ac:dyDescent="0.2">
      <c r="A12" s="153" t="s">
        <v>27</v>
      </c>
      <c r="B12" s="184" t="s">
        <v>108</v>
      </c>
      <c r="C12" s="154" t="s">
        <v>108</v>
      </c>
      <c r="D12" s="155"/>
      <c r="E12" s="155"/>
      <c r="F12" s="155"/>
      <c r="G12" s="156" t="str">
        <f>_xll.qlEuribor(,C12,,Permanent,Trigger,ObjectOverwrite)</f>
        <v>obj_00559#0001</v>
      </c>
      <c r="H12" s="185" t="str">
        <f>Mx_Deposits!D12</f>
        <v>EUR4MD_Mx_Quote#0001</v>
      </c>
      <c r="I12" s="155"/>
      <c r="J12" s="157" t="str">
        <f>_xll.qlDepositRateHelper(,H12,G12,Permanent,Trigger,ObjectOverwrite)</f>
        <v>obj_0056a#0001</v>
      </c>
      <c r="K12" s="48" t="s">
        <v>36</v>
      </c>
      <c r="L12" s="9" t="str">
        <f t="shared" si="0"/>
        <v>Dp</v>
      </c>
      <c r="M12" s="90" t="str">
        <f t="shared" si="1"/>
        <v>obj_0056a#0001</v>
      </c>
      <c r="N12" s="139" t="str">
        <f>IFERROR(_xll.qlRateHelperQuoteName(M12,Trigger),"--")</f>
        <v>EUR4MD_Mx_Quote</v>
      </c>
      <c r="O12" s="94">
        <f>IFERROR(_xll.qlRateHelperQuoteValue($M12,Trigger),"--")</f>
        <v>-1.6000000000000001E-3</v>
      </c>
      <c r="P12" s="93" t="b">
        <v>1</v>
      </c>
      <c r="Q12" s="90">
        <v>10</v>
      </c>
      <c r="R12" s="90">
        <v>1</v>
      </c>
      <c r="S12" s="95">
        <f>IFERROR(_xll.qlRateHelperEarliestDate(M12,Trigger),"--")</f>
        <v>42402</v>
      </c>
      <c r="T12" s="95">
        <f>IFERROR(_xll.qlRateHelperPillarDate(M12,Trigger),"--")</f>
        <v>42523</v>
      </c>
      <c r="U12" s="164"/>
      <c r="V12" s="3" t="str">
        <f t="shared" si="2"/>
        <v>Dp</v>
      </c>
      <c r="W12" s="3" t="str">
        <v>obj_0056a</v>
      </c>
      <c r="X12" s="3" t="str">
        <f>IFERROR(_xll.qlRateHelperQuoteName(W12,Trigger),"")</f>
        <v>EUR4MD_Mx_Quote</v>
      </c>
      <c r="Y12" s="68">
        <f>IFERROR(_xll.qlRateHelperRate(W12,Trigger),"")</f>
        <v>-1.6000000000000001E-3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42402</v>
      </c>
      <c r="AB12" s="4">
        <f>IFERROR(_xll.qlRateHelperPillarDate(W12,Trigger),"")</f>
        <v>42523</v>
      </c>
      <c r="AC12" s="68">
        <v>-1.648600792992708E-3</v>
      </c>
      <c r="AD12" s="163"/>
      <c r="AE12" s="100" t="str">
        <f>_xll.qlIMMNextCode($E$44-1,TRUE,Trigger)</f>
        <v>U6</v>
      </c>
      <c r="AF12" s="224">
        <v>0</v>
      </c>
      <c r="AH12" s="151"/>
    </row>
    <row r="13" spans="1:34" ht="11.25" customHeight="1" x14ac:dyDescent="0.2">
      <c r="A13" s="158" t="s">
        <v>27</v>
      </c>
      <c r="B13" s="186" t="s">
        <v>109</v>
      </c>
      <c r="C13" s="159" t="s">
        <v>109</v>
      </c>
      <c r="D13" s="160"/>
      <c r="E13" s="160"/>
      <c r="F13" s="160"/>
      <c r="G13" s="161" t="str">
        <f>_xll.qlEuribor(,C13,,Permanent,Trigger,ObjectOverwrite)</f>
        <v>obj_0054a#0001</v>
      </c>
      <c r="H13" s="187" t="str">
        <f>Mx_Deposits!D13</f>
        <v>EUR5MD_Mx_Quote#0001</v>
      </c>
      <c r="I13" s="160"/>
      <c r="J13" s="162" t="str">
        <f>_xll.qlDepositRateHelper(,H13,G13,Permanent,Trigger,ObjectOverwrite)</f>
        <v>obj_00573#0001</v>
      </c>
      <c r="K13" s="48"/>
      <c r="L13" s="9" t="str">
        <f t="shared" si="0"/>
        <v>Dp</v>
      </c>
      <c r="M13" s="90" t="str">
        <f t="shared" si="1"/>
        <v>obj_00573#0001</v>
      </c>
      <c r="N13" s="139" t="str">
        <f>IFERROR(_xll.qlRateHelperQuoteName(M13,Trigger),"--")</f>
        <v>EUR5MD_Mx_Quote</v>
      </c>
      <c r="O13" s="94">
        <f>IFERROR(_xll.qlRateHelperQuoteValue($M13,Trigger),"--")</f>
        <v>-1.2999999999999999E-3</v>
      </c>
      <c r="P13" s="93" t="b">
        <v>1</v>
      </c>
      <c r="Q13" s="90">
        <v>10</v>
      </c>
      <c r="R13" s="90">
        <v>1</v>
      </c>
      <c r="S13" s="95">
        <f>IFERROR(_xll.qlRateHelperEarliestDate(M13,Trigger),"--")</f>
        <v>42402</v>
      </c>
      <c r="T13" s="95">
        <f>IFERROR(_xll.qlRateHelperPillarDate(M13,Trigger),"--")</f>
        <v>42555</v>
      </c>
      <c r="U13" s="164"/>
      <c r="V13" s="3" t="str">
        <f t="shared" si="2"/>
        <v>Dp</v>
      </c>
      <c r="W13" s="3" t="str">
        <v>obj_00573</v>
      </c>
      <c r="X13" s="3" t="str">
        <f>IFERROR(_xll.qlRateHelperQuoteName(W13,Trigger),"")</f>
        <v>EUR5MD_Mx_Quote</v>
      </c>
      <c r="Y13" s="68">
        <f>IFERROR(_xll.qlRateHelperRate(W13,Trigger),"")</f>
        <v>-1.2999999999999999E-3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42402</v>
      </c>
      <c r="AB13" s="4">
        <f>IFERROR(_xll.qlRateHelperPillarDate(W13,Trigger),"")</f>
        <v>42555</v>
      </c>
      <c r="AC13" s="68">
        <v>-1.3468257401148276E-3</v>
      </c>
      <c r="AD13" s="163"/>
      <c r="AE13" s="100" t="str">
        <f>_xll.qlIMMNextCode(_xll.qlIMMdate(AE12,,Trigger),TRUE,Trigger)</f>
        <v>Z6</v>
      </c>
      <c r="AF13" s="224">
        <v>0</v>
      </c>
      <c r="AH13" s="151"/>
    </row>
    <row r="14" spans="1:34" ht="11.25" customHeight="1" x14ac:dyDescent="0.2">
      <c r="A14" s="58" t="s">
        <v>27</v>
      </c>
      <c r="B14" s="111" t="s">
        <v>3</v>
      </c>
      <c r="C14" s="61" t="s">
        <v>3</v>
      </c>
      <c r="D14" s="117"/>
      <c r="E14" s="117"/>
      <c r="F14" s="117"/>
      <c r="G14" s="60" t="str">
        <f>PROPER(Currency)&amp;FamilyName&amp;C14</f>
        <v>Euribor6M</v>
      </c>
      <c r="H14" s="114" t="str">
        <f>Mx_Deposits!D14</f>
        <v>EUR6MD_Mx_Quote#0001</v>
      </c>
      <c r="I14" s="117"/>
      <c r="J14" s="62" t="str">
        <f>_xll.qlDepositRateHelper(,H14,G14,Permanent,Trigger,ObjectOverwrite)</f>
        <v>obj_0056e#0001</v>
      </c>
      <c r="K14" s="48"/>
      <c r="L14" s="9" t="str">
        <f t="shared" si="0"/>
        <v>Dp</v>
      </c>
      <c r="M14" s="90" t="str">
        <f t="shared" si="1"/>
        <v>obj_0056e#0001</v>
      </c>
      <c r="N14" s="139" t="str">
        <f>IFERROR(_xll.qlRateHelperQuoteName(M14,Trigger),"--")</f>
        <v>EUR6MD_Mx_Quote</v>
      </c>
      <c r="O14" s="94">
        <f>IFERROR(_xll.qlRateHelperQuoteValue($M14,Trigger),"--")</f>
        <v>-1.1999999999999999E-3</v>
      </c>
      <c r="P14" s="93" t="b">
        <v>1</v>
      </c>
      <c r="Q14" s="90">
        <v>10</v>
      </c>
      <c r="R14" s="90">
        <v>1</v>
      </c>
      <c r="S14" s="95">
        <f>IFERROR(_xll.qlRateHelperEarliestDate(M14,Trigger),"--")</f>
        <v>42402</v>
      </c>
      <c r="T14" s="95">
        <f>IFERROR(_xll.qlRateHelperPillarDate(M14,Trigger),"--")</f>
        <v>42584</v>
      </c>
      <c r="V14" s="3" t="str">
        <f t="shared" si="2"/>
        <v>Dp</v>
      </c>
      <c r="W14" s="3" t="str">
        <v>obj_0056e</v>
      </c>
      <c r="X14" s="3" t="str">
        <f>IFERROR(_xll.qlRateHelperQuoteName(W14,Trigger),"")</f>
        <v>EUR6MD_Mx_Quote</v>
      </c>
      <c r="Y14" s="68">
        <f>IFERROR(_xll.qlRateHelperRate(W14,Trigger),"")</f>
        <v>-1.1999999999999999E-3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42402</v>
      </c>
      <c r="AB14" s="4">
        <f>IFERROR(_xll.qlRateHelperPillarDate(W14,Trigger),"")</f>
        <v>42584</v>
      </c>
      <c r="AC14" s="68">
        <v>-1.2431932259479919E-3</v>
      </c>
      <c r="AD14" s="163"/>
      <c r="AE14" s="100" t="str">
        <f>_xll.qlIMMNextCode(_xll.qlIMMdate(AE13,,Trigger),TRUE,Trigger)</f>
        <v>H7</v>
      </c>
      <c r="AF14" s="224">
        <v>0</v>
      </c>
      <c r="AH14" s="151"/>
    </row>
    <row r="15" spans="1:34" ht="11.25" customHeight="1" x14ac:dyDescent="0.2">
      <c r="A15" s="153" t="s">
        <v>27</v>
      </c>
      <c r="B15" s="184" t="s">
        <v>139</v>
      </c>
      <c r="C15" s="154" t="s">
        <v>139</v>
      </c>
      <c r="D15" s="155"/>
      <c r="E15" s="155"/>
      <c r="F15" s="155"/>
      <c r="G15" s="156" t="str">
        <f>_xll.qlEuribor(,C15,,Permanent,Trigger,ObjectOverwrite)</f>
        <v>obj_0054b#0001</v>
      </c>
      <c r="H15" s="185" t="str">
        <f>Mx_Deposits!D15</f>
        <v>EUR7MD_Mx_Quote#0001</v>
      </c>
      <c r="I15" s="155"/>
      <c r="J15" s="157" t="str">
        <f>_xll.qlDepositRateHelper(,H15,G15,Permanent,Trigger,ObjectOverwrite)</f>
        <v>obj_00566#0001</v>
      </c>
      <c r="K15" s="48"/>
      <c r="L15" s="9" t="str">
        <f t="shared" si="0"/>
        <v>Dp</v>
      </c>
      <c r="M15" s="90" t="str">
        <f t="shared" si="1"/>
        <v>obj_00566#0001</v>
      </c>
      <c r="N15" s="139" t="str">
        <f>IFERROR(_xll.qlRateHelperQuoteName(M15,Trigger),"--")</f>
        <v>EUR7MD_Mx_Quote</v>
      </c>
      <c r="O15" s="94">
        <f>IFERROR(_xll.qlRateHelperQuoteValue($M15,Trigger),"--")</f>
        <v>-8.9999999999999998E-4</v>
      </c>
      <c r="P15" s="93" t="b">
        <v>1</v>
      </c>
      <c r="Q15" s="90">
        <v>10</v>
      </c>
      <c r="R15" s="90">
        <v>1</v>
      </c>
      <c r="S15" s="95">
        <f>IFERROR(_xll.qlRateHelperEarliestDate(M15,Trigger),"--")</f>
        <v>42402</v>
      </c>
      <c r="T15" s="95">
        <f>IFERROR(_xll.qlRateHelperPillarDate(M15,Trigger),"--")</f>
        <v>42615</v>
      </c>
      <c r="V15" s="3" t="str">
        <f t="shared" si="2"/>
        <v>Dp</v>
      </c>
      <c r="W15" s="3" t="str">
        <v>obj_00566</v>
      </c>
      <c r="X15" s="3" t="str">
        <f>IFERROR(_xll.qlRateHelperQuoteName(W15,Trigger),"")</f>
        <v>EUR7MD_Mx_Quote</v>
      </c>
      <c r="Y15" s="68">
        <f>IFERROR(_xll.qlRateHelperRate(W15,Trigger),"")</f>
        <v>-8.9999999999999998E-4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42402</v>
      </c>
      <c r="AB15" s="4">
        <f>IFERROR(_xll.qlRateHelperPillarDate(W15,Trigger),"")</f>
        <v>42615</v>
      </c>
      <c r="AC15" s="68">
        <v>-9.4077271336834821E-4</v>
      </c>
      <c r="AD15" s="163"/>
      <c r="AE15" s="100" t="str">
        <f>_xll.qlIMMNextCode(_xll.qlIMMdate(AE14,,Trigger),TRUE,Trigger)</f>
        <v>M7</v>
      </c>
      <c r="AF15" s="224">
        <v>1.5E-3</v>
      </c>
      <c r="AH15" s="151"/>
    </row>
    <row r="16" spans="1:34" ht="11.25" customHeight="1" x14ac:dyDescent="0.2">
      <c r="A16" s="158" t="s">
        <v>27</v>
      </c>
      <c r="B16" s="186" t="s">
        <v>140</v>
      </c>
      <c r="C16" s="159" t="s">
        <v>140</v>
      </c>
      <c r="D16" s="160"/>
      <c r="E16" s="160"/>
      <c r="F16" s="160"/>
      <c r="G16" s="161" t="str">
        <f>_xll.qlEuribor(,C16,,Permanent,Trigger,ObjectOverwrite)</f>
        <v>obj_0054f#0001</v>
      </c>
      <c r="H16" s="187" t="str">
        <f>Mx_Deposits!D16</f>
        <v>EUR8MD_Mx_Quote#0001</v>
      </c>
      <c r="I16" s="160"/>
      <c r="J16" s="162" t="str">
        <f>_xll.qlDepositRateHelper(,H16,G16,Permanent,Trigger,ObjectOverwrite)</f>
        <v>obj_00567#0001</v>
      </c>
      <c r="K16" s="48"/>
      <c r="L16" s="9" t="str">
        <f t="shared" si="0"/>
        <v>Dp</v>
      </c>
      <c r="M16" s="90" t="str">
        <f t="shared" si="1"/>
        <v>obj_00567#0001</v>
      </c>
      <c r="N16" s="139" t="str">
        <f>IFERROR(_xll.qlRateHelperQuoteName(M16,Trigger),"--")</f>
        <v>EUR8MD_Mx_Quote</v>
      </c>
      <c r="O16" s="94">
        <f>IFERROR(_xll.qlRateHelperQuoteValue($M16,Trigger),"--")</f>
        <v>-6.9999999999999988E-4</v>
      </c>
      <c r="P16" s="93" t="b">
        <v>1</v>
      </c>
      <c r="Q16" s="90">
        <v>10</v>
      </c>
      <c r="R16" s="90">
        <v>1</v>
      </c>
      <c r="S16" s="95">
        <f>IFERROR(_xll.qlRateHelperEarliestDate(M16,Trigger),"--")</f>
        <v>42402</v>
      </c>
      <c r="T16" s="95">
        <f>IFERROR(_xll.qlRateHelperPillarDate(M16,Trigger),"--")</f>
        <v>42646</v>
      </c>
      <c r="V16" s="3" t="str">
        <f t="shared" si="2"/>
        <v>Stub</v>
      </c>
      <c r="W16" s="3" t="str">
        <v>obj_00595</v>
      </c>
      <c r="X16" s="3" t="str">
        <f>IFERROR(_xll.qlRateHelperQuoteName(W16,Trigger),"")</f>
        <v>EURSTUB_Mx_Quote</v>
      </c>
      <c r="Y16" s="68">
        <f>IFERROR(_xll.qlRateHelperRate(W16,Trigger),"")</f>
        <v>-8.6774194000000004E-4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42402</v>
      </c>
      <c r="AB16" s="4">
        <f>IFERROR(_xll.qlRateHelperPillarDate(W16,Trigger),"")</f>
        <v>42634</v>
      </c>
      <c r="AC16" s="68">
        <v>-9.0636733504169701E-4</v>
      </c>
      <c r="AD16" s="163"/>
      <c r="AE16" s="100" t="str">
        <f>_xll.qlIMMNextCode(_xll.qlIMMdate(AE15,,Trigger),TRUE,Trigger)</f>
        <v>U7</v>
      </c>
      <c r="AF16" s="224">
        <v>2E-3</v>
      </c>
      <c r="AH16" s="151"/>
    </row>
    <row r="17" spans="1:34" ht="11.25" customHeight="1" x14ac:dyDescent="0.2">
      <c r="A17" s="58" t="s">
        <v>27</v>
      </c>
      <c r="B17" s="111" t="s">
        <v>141</v>
      </c>
      <c r="C17" s="61" t="s">
        <v>141</v>
      </c>
      <c r="D17" s="117"/>
      <c r="E17" s="117"/>
      <c r="F17" s="117"/>
      <c r="G17" s="60" t="str">
        <f>PROPER(Currency)&amp;FamilyName&amp;C17</f>
        <v>Euribor9M</v>
      </c>
      <c r="H17" s="114" t="str">
        <f>Mx_Deposits!D17</f>
        <v>EUR9MD_Mx_Quote#0001</v>
      </c>
      <c r="I17" s="117"/>
      <c r="J17" s="62" t="str">
        <f>_xll.qlDepositRateHelper(,H17,G17,Permanent,Trigger,ObjectOverwrite)</f>
        <v>obj_0056d#0001</v>
      </c>
      <c r="K17" s="48"/>
      <c r="L17" s="9" t="str">
        <f t="shared" si="0"/>
        <v>Dp</v>
      </c>
      <c r="M17" s="90" t="str">
        <f t="shared" si="1"/>
        <v>obj_0056d#0001</v>
      </c>
      <c r="N17" s="139" t="str">
        <f>IFERROR(_xll.qlRateHelperQuoteName(M17,Trigger),"--")</f>
        <v>EUR9MD_Mx_Quote</v>
      </c>
      <c r="O17" s="94">
        <f>IFERROR(_xll.qlRateHelperQuoteValue($M17,Trigger),"--")</f>
        <v>-5.0000000000000001E-4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42402</v>
      </c>
      <c r="T17" s="95">
        <f>IFERROR(_xll.qlRateHelperPillarDate(M17,Trigger),"--")</f>
        <v>42676</v>
      </c>
      <c r="V17" s="3" t="str">
        <f t="shared" si="2"/>
        <v>FUT</v>
      </c>
      <c r="W17" s="3" t="str">
        <v>obj_00596</v>
      </c>
      <c r="X17" s="3" t="str">
        <f>IFERROR(_xll.qlRateHelperQuoteName(W17,Trigger),"")</f>
        <v>EURFUT3MU6_Quote</v>
      </c>
      <c r="Y17" s="68">
        <f>IFERROR(_xll.qlRateHelperRate(W17,Trigger),"")</f>
        <v>-3.3500000000001862E-3</v>
      </c>
      <c r="Z17" s="100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42634</v>
      </c>
      <c r="AB17" s="4">
        <f>IFERROR(_xll.qlRateHelperPillarDate(W17,Trigger),"")</f>
        <v>42725</v>
      </c>
      <c r="AC17" s="68">
        <v>-1.5997481951199486E-3</v>
      </c>
      <c r="AD17" s="163"/>
      <c r="AE17" s="101" t="str">
        <f>_xll.qlIMMNextCode(_xll.qlIMMdate(AE16,,Trigger),TRUE,Trigger)</f>
        <v>Z7</v>
      </c>
      <c r="AF17" s="225">
        <v>2.5000000000000001E-3</v>
      </c>
      <c r="AH17" s="151"/>
    </row>
    <row r="18" spans="1:34" ht="11.25" customHeight="1" x14ac:dyDescent="0.2">
      <c r="A18" s="153" t="s">
        <v>27</v>
      </c>
      <c r="B18" s="184" t="s">
        <v>142</v>
      </c>
      <c r="C18" s="154" t="s">
        <v>142</v>
      </c>
      <c r="D18" s="155"/>
      <c r="E18" s="155"/>
      <c r="F18" s="155"/>
      <c r="G18" s="156" t="str">
        <f>_xll.qlEuribor(,C18,,Permanent,Trigger,ObjectOverwrite)</f>
        <v>obj_00557#0001</v>
      </c>
      <c r="H18" s="185" t="str">
        <f>Mx_Deposits!D18</f>
        <v>EUR10MD_Mx_Quote#0001</v>
      </c>
      <c r="I18" s="155"/>
      <c r="J18" s="157" t="str">
        <f>_xll.qlDepositRateHelper(,H18,G18,Permanent,Trigger,ObjectOverwrite)</f>
        <v>obj_00569#0001</v>
      </c>
      <c r="K18" s="48"/>
      <c r="L18" s="9" t="str">
        <f t="shared" si="0"/>
        <v>Dp</v>
      </c>
      <c r="M18" s="90" t="str">
        <f t="shared" si="1"/>
        <v>obj_00569#0001</v>
      </c>
      <c r="N18" s="139" t="str">
        <f>IFERROR(_xll.qlRateHelperQuoteName(M18,Trigger),"--")</f>
        <v>EUR10MD_Mx_Quote</v>
      </c>
      <c r="O18" s="94">
        <f>IFERROR(_xll.qlRateHelperQuoteValue($M18,Trigger),"--")</f>
        <v>-2.9999999999999997E-4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42402</v>
      </c>
      <c r="T18" s="95">
        <f>IFERROR(_xll.qlRateHelperPillarDate(M18,Trigger),"--")</f>
        <v>42706</v>
      </c>
      <c r="V18" s="3" t="str">
        <f t="shared" si="2"/>
        <v>FUT</v>
      </c>
      <c r="W18" s="3" t="str">
        <v>obj_00597</v>
      </c>
      <c r="X18" s="3" t="str">
        <f>IFERROR(_xll.qlRateHelperQuoteName(W18,Trigger),"")</f>
        <v>EURFUT3MZ6_Quote</v>
      </c>
      <c r="Y18" s="68">
        <f>IFERROR(_xll.qlRateHelperRate(W18,Trigger),"")</f>
        <v>-3.3750000000001279E-3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42725</v>
      </c>
      <c r="AB18" s="4">
        <f>IFERROR(_xll.qlRateHelperPillarDate(W18,Trigger),"")</f>
        <v>42815</v>
      </c>
      <c r="AC18" s="68">
        <v>-1.9933247176244645E-3</v>
      </c>
      <c r="AD18" s="163"/>
      <c r="AH18" s="151"/>
    </row>
    <row r="19" spans="1:34" ht="11.25" customHeight="1" x14ac:dyDescent="0.2">
      <c r="A19" s="158" t="s">
        <v>27</v>
      </c>
      <c r="B19" s="186" t="s">
        <v>143</v>
      </c>
      <c r="C19" s="159" t="s">
        <v>143</v>
      </c>
      <c r="D19" s="160"/>
      <c r="E19" s="160"/>
      <c r="F19" s="160"/>
      <c r="G19" s="161" t="str">
        <f>_xll.qlEuribor(,C19,,Permanent,Trigger,ObjectOverwrite)</f>
        <v>obj_0055d#0001</v>
      </c>
      <c r="H19" s="187" t="str">
        <f>Mx_Deposits!D19</f>
        <v>EUR11MD_Mx_Quote#0001</v>
      </c>
      <c r="I19" s="160"/>
      <c r="J19" s="162" t="str">
        <f>_xll.qlDepositRateHelper(,H19,G19,Permanent,Trigger,ObjectOverwrite)</f>
        <v>obj_00571#0001</v>
      </c>
      <c r="K19" s="48"/>
      <c r="L19" s="9" t="str">
        <f t="shared" si="0"/>
        <v>Dp</v>
      </c>
      <c r="M19" s="90" t="str">
        <f t="shared" si="1"/>
        <v>obj_00571#0001</v>
      </c>
      <c r="N19" s="139" t="str">
        <f>IFERROR(_xll.qlRateHelperQuoteName(M19,Trigger),"--")</f>
        <v>EUR11MD_Mx_Quote</v>
      </c>
      <c r="O19" s="94">
        <f>IFERROR(_xll.qlRateHelperQuoteValue($M19,Trigger),"--")</f>
        <v>-1E-4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42402</v>
      </c>
      <c r="T19" s="95">
        <f>IFERROR(_xll.qlRateHelperPillarDate(M19,Trigger),"--")</f>
        <v>42737</v>
      </c>
      <c r="V19" s="3" t="str">
        <f t="shared" si="2"/>
        <v>FUT</v>
      </c>
      <c r="W19" s="3" t="str">
        <v>obj_00598</v>
      </c>
      <c r="X19" s="3" t="str">
        <f>IFERROR(_xll.qlRateHelperQuoteName(W19,Trigger),"")</f>
        <v>EURFUT3MH7_Quote</v>
      </c>
      <c r="Y19" s="68">
        <f>IFERROR(_xll.qlRateHelperRate(W19,Trigger),"")</f>
        <v>-3.3000000000000806E-3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42809</v>
      </c>
      <c r="AB19" s="4">
        <f>IFERROR(_xll.qlRateHelperPillarDate(W19,Trigger),"")</f>
        <v>42901</v>
      </c>
      <c r="AC19" s="68">
        <v>-2.2195208704543033E-3</v>
      </c>
      <c r="AD19" s="163"/>
      <c r="AH19" s="151"/>
    </row>
    <row r="20" spans="1:34" ht="11.25" customHeight="1" x14ac:dyDescent="0.2">
      <c r="A20" s="58" t="s">
        <v>27</v>
      </c>
      <c r="B20" s="111" t="s">
        <v>29</v>
      </c>
      <c r="C20" s="61" t="s">
        <v>29</v>
      </c>
      <c r="D20" s="117"/>
      <c r="E20" s="117"/>
      <c r="F20" s="117"/>
      <c r="G20" s="60" t="str">
        <f>PROPER(Currency)&amp;FamilyName&amp;C20</f>
        <v>Euribor1Y</v>
      </c>
      <c r="H20" s="114" t="str">
        <f>Mx_Deposits!D20</f>
        <v>EUR1YD_Mx_Quote#0001</v>
      </c>
      <c r="I20" s="117"/>
      <c r="J20" s="62" t="str">
        <f>_xll.qlDepositRateHelper(,H20,G20,Permanent,Trigger,ObjectOverwrite)</f>
        <v>obj_00572#0001</v>
      </c>
      <c r="K20" s="48"/>
      <c r="L20" s="9" t="str">
        <f t="shared" si="0"/>
        <v>Dp</v>
      </c>
      <c r="M20" s="90" t="str">
        <f t="shared" si="1"/>
        <v>obj_00572#0001</v>
      </c>
      <c r="N20" s="139" t="str">
        <f>IFERROR(_xll.qlRateHelperQuoteName(M20,Trigger),"--")</f>
        <v>EUR1YD_Mx_Quote</v>
      </c>
      <c r="O20" s="94">
        <f>IFERROR(_xll.qlRateHelperQuoteValue($M20,Trigger),"--")</f>
        <v>0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42402</v>
      </c>
      <c r="T20" s="95">
        <f>IFERROR(_xll.qlRateHelperPillarDate(M20,Trigger),"--")</f>
        <v>42768</v>
      </c>
      <c r="V20" s="3" t="str">
        <f t="shared" si="2"/>
        <v>FUT</v>
      </c>
      <c r="W20" s="3" t="str">
        <v>obj_00599</v>
      </c>
      <c r="X20" s="3" t="str">
        <f>IFERROR(_xll.qlRateHelperQuoteName(W20,Trigger),"")</f>
        <v>EURFUT3MM7_Quote</v>
      </c>
      <c r="Y20" s="68">
        <f>IFERROR(_xll.qlRateHelperRate(W20,Trigger),"")</f>
        <v>-3.1400000000000442E-3</v>
      </c>
      <c r="Z20" s="100">
        <f>IF(ISERROR(_xll.qlSwapRateHelperSpread($W20)),IF(ISERROR(_xll.qlFuturesRateHelperConvexityAdjustment($W20)),"",_xll.qlFuturesRateHelperConvexityAdjustment($W20)),_xll.qlSwapRateHelperSpread($W20))</f>
        <v>1.5E-5</v>
      </c>
      <c r="AA20" s="4">
        <f>IFERROR(_xll.qlRateHelperEarliestDate(W20,Trigger),"")</f>
        <v>42907</v>
      </c>
      <c r="AB20" s="4">
        <f>IFERROR(_xll.qlRateHelperPillarDate(W20,Trigger),"")</f>
        <v>42999</v>
      </c>
      <c r="AC20" s="68">
        <v>-2.3753793376124666E-3</v>
      </c>
      <c r="AD20" s="163"/>
      <c r="AH20" s="151"/>
    </row>
    <row r="21" spans="1:34" ht="11.25" customHeight="1" x14ac:dyDescent="0.2">
      <c r="A21" s="106" t="s">
        <v>160</v>
      </c>
      <c r="B21" s="188" t="str">
        <f>(_xll.qlCalendarBusinessDaysBetween(Calendar,Settlementdate,E44,Trigger)-1)&amp;"D"</f>
        <v>164D</v>
      </c>
      <c r="C21" s="107" t="str">
        <f>B21</f>
        <v>164D</v>
      </c>
      <c r="D21" s="107" t="b">
        <v>0</v>
      </c>
      <c r="E21" s="107" t="s">
        <v>7</v>
      </c>
      <c r="F21" s="107" t="s">
        <v>28</v>
      </c>
      <c r="G21" s="108" t="s">
        <v>136</v>
      </c>
      <c r="H21" s="189" t="str">
        <f>Mx_Deposits!D21</f>
        <v>EURSTUB_Mx_Quote#0001</v>
      </c>
      <c r="I21" s="116"/>
      <c r="J21" s="109" t="str">
        <f>_xll.qlDepositRateHelper2(,H21,C21,2,Calendar,E21,D21,F21,Permanent,Trigger,ObjectOverwrite)</f>
        <v>obj_00595#0001</v>
      </c>
      <c r="K21" s="48"/>
      <c r="L21" s="10" t="str">
        <f t="shared" si="0"/>
        <v>Stub</v>
      </c>
      <c r="M21" s="91" t="str">
        <f t="shared" si="1"/>
        <v>obj_00595#0001</v>
      </c>
      <c r="N21" s="140" t="str">
        <f>IFERROR(_xll.qlRateHelperQuoteName(M21,Trigger),"--")</f>
        <v>EURSTUB_Mx_Quote</v>
      </c>
      <c r="O21" s="97">
        <f>IFERROR(_xll.qlRateHelperQuoteValue($M21,Trigger),"--")</f>
        <v>-8.6774194000000004E-4</v>
      </c>
      <c r="P21" s="96" t="b">
        <v>1</v>
      </c>
      <c r="Q21" s="91">
        <v>10</v>
      </c>
      <c r="R21" s="91">
        <v>1</v>
      </c>
      <c r="S21" s="98">
        <f>IFERROR(_xll.qlRateHelperEarliestDate(M21,Trigger),"--")</f>
        <v>42402</v>
      </c>
      <c r="T21" s="98">
        <f>IFERROR(_xll.qlRateHelperPillarDate(M21,Trigger),"--")</f>
        <v>42634</v>
      </c>
      <c r="V21" s="3" t="str">
        <f t="shared" si="2"/>
        <v>FUT</v>
      </c>
      <c r="W21" s="3" t="str">
        <v>obj_005a6</v>
      </c>
      <c r="X21" s="3" t="str">
        <f>IFERROR(_xll.qlRateHelperQuoteName(W21,Trigger),"")</f>
        <v>EURFUT3MU7_Quote</v>
      </c>
      <c r="Y21" s="68">
        <f>IFERROR(_xll.qlRateHelperRate(W21,Trigger),"")</f>
        <v>-2.894999999999961E-3</v>
      </c>
      <c r="Z21" s="100">
        <f>IF(ISERROR(_xll.qlSwapRateHelperSpread($W21)),IF(ISERROR(_xll.qlFuturesRateHelperConvexityAdjustment($W21)),"",_xll.qlFuturesRateHelperConvexityAdjustment($W21)),_xll.qlSwapRateHelperSpread($W21))</f>
        <v>2.0000000000000002E-5</v>
      </c>
      <c r="AA21" s="4">
        <f>IFERROR(_xll.qlRateHelperEarliestDate(W21,Trigger),"")</f>
        <v>42998</v>
      </c>
      <c r="AB21" s="4">
        <f>IFERROR(_xll.qlRateHelperPillarDate(W21,Trigger),"")</f>
        <v>43089</v>
      </c>
      <c r="AC21" s="68">
        <v>-2.4478655649681066E-3</v>
      </c>
      <c r="AD21" s="163"/>
      <c r="AH21" s="151"/>
    </row>
    <row r="22" spans="1:34" ht="11.25" customHeight="1" x14ac:dyDescent="0.2">
      <c r="B22" s="47"/>
      <c r="C22" s="47"/>
      <c r="D22" s="47"/>
      <c r="E22" s="47"/>
      <c r="F22" s="47"/>
      <c r="G22" s="47" t="s">
        <v>3</v>
      </c>
      <c r="H22" s="47"/>
      <c r="K22" s="48"/>
      <c r="L22" s="9" t="str">
        <f>A24</f>
        <v>FRA</v>
      </c>
      <c r="M22" s="90" t="str">
        <f>IF(ISBLANK(J24),"--",J24)</f>
        <v>qlFraRateHelper(,H24,B24&amp;"M",G24,PillarDate,,Permanent,Trigger,ObjectOverwrite)</v>
      </c>
      <c r="N22" s="139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 t="shared" si="2"/>
        <v>FUT</v>
      </c>
      <c r="W22" s="3" t="str">
        <v>obj_005a5</v>
      </c>
      <c r="X22" s="3" t="str">
        <f>IFERROR(_xll.qlRateHelperQuoteName(W22,Trigger),"")</f>
        <v>EURFUT3MZ7_Quote</v>
      </c>
      <c r="Y22" s="68">
        <f>IFERROR(_xll.qlRateHelperRate(W22,Trigger),"")</f>
        <v>-2.5499999999998883E-3</v>
      </c>
      <c r="Z22" s="100">
        <f>IF(ISERROR(_xll.qlSwapRateHelperSpread($W22)),IF(ISERROR(_xll.qlFuturesRateHelperConvexityAdjustment($W22)),"",_xll.qlFuturesRateHelperConvexityAdjustment($W22)),_xll.qlSwapRateHelperSpread($W22))</f>
        <v>2.5000000000000001E-5</v>
      </c>
      <c r="AA22" s="4">
        <f>IFERROR(_xll.qlRateHelperEarliestDate(W22,Trigger),"")</f>
        <v>43089</v>
      </c>
      <c r="AB22" s="4">
        <f>IFERROR(_xll.qlRateHelperPillarDate(W22,Trigger),"")</f>
        <v>43179</v>
      </c>
      <c r="AC22" s="68">
        <v>-2.4638115315462963E-3</v>
      </c>
      <c r="AD22" s="163"/>
      <c r="AH22" s="151"/>
    </row>
    <row r="23" spans="1:34" ht="11.25" customHeight="1" x14ac:dyDescent="0.2">
      <c r="A23" s="63" t="s">
        <v>9</v>
      </c>
      <c r="B23" s="63" t="s">
        <v>112</v>
      </c>
      <c r="C23" s="63" t="s">
        <v>113</v>
      </c>
      <c r="D23" s="63"/>
      <c r="E23" s="63"/>
      <c r="F23" s="63"/>
      <c r="G23" s="63" t="s">
        <v>4</v>
      </c>
      <c r="H23" s="63" t="s">
        <v>1</v>
      </c>
      <c r="I23" s="63"/>
      <c r="J23" s="63" t="s">
        <v>25</v>
      </c>
      <c r="K23" s="48"/>
      <c r="L23" s="9" t="str">
        <f t="shared" ref="L23:L39" si="3">A25</f>
        <v>FRA</v>
      </c>
      <c r="M23" s="90" t="str">
        <f t="shared" ref="M23:M39" si="4">IF(ISBLANK(J25),"--",J25)</f>
        <v>--</v>
      </c>
      <c r="N23" s="139" t="str">
        <f>IFERROR(_xll.qlRateHelperQuoteName(M23,Trigger),"--")</f>
        <v>--</v>
      </c>
      <c r="O23" s="94" t="str">
        <f>IFERROR(_xll.qlRateHelperQuoteValue($M23,Trigger),"--")</f>
        <v>--</v>
      </c>
      <c r="P23" s="93" t="b">
        <v>0</v>
      </c>
      <c r="Q23" s="90">
        <v>10</v>
      </c>
      <c r="R23" s="90">
        <v>1</v>
      </c>
      <c r="S23" s="95" t="str">
        <f>IFERROR(_xll.qlRateHelperEarliestDate(M23,Trigger),"--")</f>
        <v>--</v>
      </c>
      <c r="T23" s="95" t="str">
        <f>IFERROR(_xll.qlRateHelperPillarDate(M23,Trigger),"--")</f>
        <v>--</v>
      </c>
      <c r="V23" s="3" t="str">
        <f t="shared" si="2"/>
        <v>Sw</v>
      </c>
      <c r="W23" s="3" t="str">
        <v>obj_00590</v>
      </c>
      <c r="X23" s="3" t="str">
        <f>IFERROR(_xll.qlRateHelperQuoteName(W23,Trigger),"")</f>
        <v>EURAB6E3Y_Quote</v>
      </c>
      <c r="Y23" s="68">
        <f>IFERROR(_xll.qlRateHelperRate(W23,Trigger),"")</f>
        <v>-1.25E-3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42402</v>
      </c>
      <c r="AB23" s="4">
        <f>IFERROR(_xll.qlRateHelperPillarDate(W23,Trigger),"")</f>
        <v>43500</v>
      </c>
      <c r="AC23" s="68">
        <v>-1.3070017171485618E-3</v>
      </c>
      <c r="AD23" s="163"/>
      <c r="AH23" s="151"/>
    </row>
    <row r="24" spans="1:34" ht="11.25" customHeight="1" x14ac:dyDescent="0.2">
      <c r="A24" s="53" t="s">
        <v>114</v>
      </c>
      <c r="B24" s="110">
        <v>1</v>
      </c>
      <c r="C24" s="56" t="str">
        <f>"x"&amp;B24+SUBSTITUTE($G$22,"M","")&amp;"F"</f>
        <v>x7F</v>
      </c>
      <c r="D24" s="123"/>
      <c r="E24" s="123"/>
      <c r="F24" s="123"/>
      <c r="G24" s="55" t="str">
        <f t="shared" ref="G24:G41" si="5">PROPER(Currency)&amp;FamilyName&amp;$G$22</f>
        <v>Euribor6M</v>
      </c>
      <c r="H24" s="113" t="str">
        <f t="shared" ref="H24:H41" si="6">Currency&amp;B24&amp;C24&amp;QuoteSuffix</f>
        <v>EUR1x7F_Quote</v>
      </c>
      <c r="I24" s="123"/>
      <c r="J24" s="57" t="s">
        <v>149</v>
      </c>
      <c r="K24" s="48"/>
      <c r="L24" s="9" t="str">
        <f t="shared" si="3"/>
        <v>FRA</v>
      </c>
      <c r="M24" s="90" t="str">
        <f t="shared" si="4"/>
        <v>--</v>
      </c>
      <c r="N24" s="139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2"/>
        <v>Sw</v>
      </c>
      <c r="W24" s="3" t="str">
        <v>obj_0057f</v>
      </c>
      <c r="X24" s="3" t="str">
        <f>IFERROR(_xll.qlRateHelperQuoteName(W24,Trigger),"")</f>
        <v>EURAB6E4Y_Quote</v>
      </c>
      <c r="Y24" s="68">
        <f>IFERROR(_xll.qlRateHelperRate(W24,Trigger),"")</f>
        <v>-3.7000000000000005E-4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42402</v>
      </c>
      <c r="AB24" s="4">
        <f>IFERROR(_xll.qlRateHelperPillarDate(W24,Trigger),"")</f>
        <v>43864</v>
      </c>
      <c r="AC24" s="68">
        <v>-4.152229473636382E-4</v>
      </c>
      <c r="AD24" s="163"/>
      <c r="AH24" s="151"/>
    </row>
    <row r="25" spans="1:34" ht="11.25" customHeight="1" x14ac:dyDescent="0.2">
      <c r="A25" s="58" t="s">
        <v>114</v>
      </c>
      <c r="B25" s="111">
        <v>2</v>
      </c>
      <c r="C25" s="61" t="str">
        <f t="shared" ref="C25:C41" si="7">"x"&amp;B25+SUBSTITUTE($G$22,"M","")&amp;"F"</f>
        <v>x8F</v>
      </c>
      <c r="D25" s="117"/>
      <c r="E25" s="117"/>
      <c r="F25" s="117"/>
      <c r="G25" s="60" t="str">
        <f t="shared" si="5"/>
        <v>Euribor6M</v>
      </c>
      <c r="H25" s="114" t="str">
        <f t="shared" si="6"/>
        <v>EUR2x8F_Quote</v>
      </c>
      <c r="I25" s="117"/>
      <c r="J25" s="62"/>
      <c r="K25" s="48"/>
      <c r="L25" s="9" t="str">
        <f t="shared" si="3"/>
        <v>FRA</v>
      </c>
      <c r="M25" s="90" t="str">
        <f t="shared" si="4"/>
        <v>--</v>
      </c>
      <c r="N25" s="139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2"/>
        <v>Sw</v>
      </c>
      <c r="W25" s="3" t="str">
        <v>obj_00586</v>
      </c>
      <c r="X25" s="3" t="str">
        <f>IFERROR(_xll.qlRateHelperQuoteName(W25,Trigger),"")</f>
        <v>EURAB6E5Y_Quote</v>
      </c>
      <c r="Y25" s="68">
        <f>IFERROR(_xll.qlRateHelperRate(W25,Trigger),"")</f>
        <v>7.3000000000000007E-4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42402</v>
      </c>
      <c r="AB25" s="4">
        <f>IFERROR(_xll.qlRateHelperPillarDate(W25,Trigger),"")</f>
        <v>44229</v>
      </c>
      <c r="AC25" s="68">
        <v>6.9353753848680716E-4</v>
      </c>
      <c r="AD25" s="163"/>
      <c r="AH25" s="151"/>
    </row>
    <row r="26" spans="1:34" ht="11.25" customHeight="1" x14ac:dyDescent="0.2">
      <c r="A26" s="58" t="s">
        <v>114</v>
      </c>
      <c r="B26" s="111">
        <v>3</v>
      </c>
      <c r="C26" s="61" t="str">
        <f t="shared" si="7"/>
        <v>x9F</v>
      </c>
      <c r="D26" s="117"/>
      <c r="E26" s="117"/>
      <c r="F26" s="117"/>
      <c r="G26" s="60" t="str">
        <f t="shared" si="5"/>
        <v>Euribor6M</v>
      </c>
      <c r="H26" s="114" t="str">
        <f t="shared" si="6"/>
        <v>EUR3x9F_Quote</v>
      </c>
      <c r="I26" s="117"/>
      <c r="J26" s="62"/>
      <c r="K26" s="48"/>
      <c r="L26" s="9" t="str">
        <f t="shared" si="3"/>
        <v>FRA</v>
      </c>
      <c r="M26" s="90" t="str">
        <f t="shared" si="4"/>
        <v>--</v>
      </c>
      <c r="N26" s="139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2"/>
        <v>Sw</v>
      </c>
      <c r="W26" s="3" t="str">
        <v>obj_0057b</v>
      </c>
      <c r="X26" s="3" t="str">
        <f>IFERROR(_xll.qlRateHelperQuoteName(W26,Trigger),"")</f>
        <v>EURAB6E6Y_Quote</v>
      </c>
      <c r="Y26" s="68">
        <f>IFERROR(_xll.qlRateHelperRate(W26,Trigger),"")</f>
        <v>1.98E-3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42402</v>
      </c>
      <c r="AB26" s="4">
        <f>IFERROR(_xll.qlRateHelperPillarDate(W26,Trigger),"")</f>
        <v>44594</v>
      </c>
      <c r="AC26" s="68">
        <v>1.9546378360005461E-3</v>
      </c>
      <c r="AD26" s="163"/>
      <c r="AH26" s="151"/>
    </row>
    <row r="27" spans="1:34" ht="11.25" customHeight="1" x14ac:dyDescent="0.2">
      <c r="A27" s="58" t="s">
        <v>114</v>
      </c>
      <c r="B27" s="111">
        <v>4</v>
      </c>
      <c r="C27" s="61" t="str">
        <f t="shared" si="7"/>
        <v>x10F</v>
      </c>
      <c r="D27" s="117"/>
      <c r="E27" s="117"/>
      <c r="F27" s="117"/>
      <c r="G27" s="60" t="str">
        <f t="shared" si="5"/>
        <v>Euribor6M</v>
      </c>
      <c r="H27" s="114" t="str">
        <f t="shared" si="6"/>
        <v>EUR4x10F_Quote</v>
      </c>
      <c r="I27" s="117"/>
      <c r="J27" s="62"/>
      <c r="K27" s="48"/>
      <c r="L27" s="9" t="str">
        <f t="shared" si="3"/>
        <v>FRA</v>
      </c>
      <c r="M27" s="90" t="str">
        <f t="shared" si="4"/>
        <v>--</v>
      </c>
      <c r="N27" s="139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2"/>
        <v>Sw</v>
      </c>
      <c r="W27" s="3" t="str">
        <v>obj_0058f</v>
      </c>
      <c r="X27" s="3" t="str">
        <f>IFERROR(_xll.qlRateHelperQuoteName(W27,Trigger),"")</f>
        <v>EURAB6E7Y_Quote</v>
      </c>
      <c r="Y27" s="68">
        <f>IFERROR(_xll.qlRateHelperRate(W27,Trigger),"")</f>
        <v>3.2700000000000003E-3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42402</v>
      </c>
      <c r="AB27" s="4">
        <f>IFERROR(_xll.qlRateHelperPillarDate(W27,Trigger),"")</f>
        <v>44959</v>
      </c>
      <c r="AC27" s="68">
        <v>3.261398524145183E-3</v>
      </c>
      <c r="AD27" s="163"/>
      <c r="AH27" s="151"/>
    </row>
    <row r="28" spans="1:34" ht="11.25" customHeight="1" x14ac:dyDescent="0.2">
      <c r="A28" s="58" t="s">
        <v>114</v>
      </c>
      <c r="B28" s="111">
        <v>5</v>
      </c>
      <c r="C28" s="61" t="str">
        <f t="shared" si="7"/>
        <v>x11F</v>
      </c>
      <c r="D28" s="117"/>
      <c r="E28" s="117"/>
      <c r="F28" s="117"/>
      <c r="G28" s="60" t="str">
        <f t="shared" si="5"/>
        <v>Euribor6M</v>
      </c>
      <c r="H28" s="114" t="str">
        <f t="shared" si="6"/>
        <v>EUR5x11F_Quote</v>
      </c>
      <c r="I28" s="117"/>
      <c r="J28" s="62"/>
      <c r="K28" s="48"/>
      <c r="L28" s="9" t="str">
        <f t="shared" si="3"/>
        <v>FRA</v>
      </c>
      <c r="M28" s="90" t="str">
        <f t="shared" si="4"/>
        <v>--</v>
      </c>
      <c r="N28" s="139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2"/>
        <v>Sw</v>
      </c>
      <c r="W28" s="3" t="str">
        <v>obj_00575</v>
      </c>
      <c r="X28" s="3" t="str">
        <f>IFERROR(_xll.qlRateHelperQuoteName(W28,Trigger),"")</f>
        <v>EURAB6E8Y_Quote</v>
      </c>
      <c r="Y28" s="68">
        <f>IFERROR(_xll.qlRateHelperRate(W28,Trigger),"")</f>
        <v>4.5399999999999998E-3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42402</v>
      </c>
      <c r="AB28" s="4">
        <f>IFERROR(_xll.qlRateHelperPillarDate(W28,Trigger),"")</f>
        <v>45324</v>
      </c>
      <c r="AC28" s="68">
        <v>4.5552975218434658E-3</v>
      </c>
      <c r="AD28" s="163"/>
      <c r="AH28" s="151"/>
    </row>
    <row r="29" spans="1:34" ht="11.25" customHeight="1" x14ac:dyDescent="0.2">
      <c r="A29" s="58" t="s">
        <v>114</v>
      </c>
      <c r="B29" s="111">
        <v>6</v>
      </c>
      <c r="C29" s="61" t="str">
        <f t="shared" si="7"/>
        <v>x12F</v>
      </c>
      <c r="D29" s="117"/>
      <c r="E29" s="117"/>
      <c r="F29" s="117"/>
      <c r="G29" s="60" t="str">
        <f t="shared" si="5"/>
        <v>Euribor6M</v>
      </c>
      <c r="H29" s="114" t="str">
        <f t="shared" si="6"/>
        <v>EUR6x12F_Quote</v>
      </c>
      <c r="I29" s="117"/>
      <c r="J29" s="62"/>
      <c r="K29" s="48"/>
      <c r="L29" s="9" t="str">
        <f t="shared" si="3"/>
        <v>FRA</v>
      </c>
      <c r="M29" s="90" t="str">
        <f t="shared" si="4"/>
        <v>--</v>
      </c>
      <c r="N29" s="139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2"/>
        <v>Sw</v>
      </c>
      <c r="W29" s="3" t="str">
        <v>obj_00580</v>
      </c>
      <c r="X29" s="3" t="str">
        <f>IFERROR(_xll.qlRateHelperQuoteName(W29,Trigger),"")</f>
        <v>EURAB6E9Y_Quote</v>
      </c>
      <c r="Y29" s="68">
        <f>IFERROR(_xll.qlRateHelperRate(W29,Trigger),"")</f>
        <v>5.7400000000000003E-3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42402</v>
      </c>
      <c r="AB29" s="4">
        <f>IFERROR(_xll.qlRateHelperPillarDate(W29,Trigger),"")</f>
        <v>45691</v>
      </c>
      <c r="AC29" s="68">
        <v>5.7844337708639086E-3</v>
      </c>
      <c r="AD29" s="163"/>
      <c r="AH29" s="151"/>
    </row>
    <row r="30" spans="1:34" ht="11.25" customHeight="1" x14ac:dyDescent="0.2">
      <c r="A30" s="58" t="s">
        <v>114</v>
      </c>
      <c r="B30" s="111">
        <v>7</v>
      </c>
      <c r="C30" s="61" t="str">
        <f t="shared" si="7"/>
        <v>x13F</v>
      </c>
      <c r="D30" s="117"/>
      <c r="E30" s="117"/>
      <c r="F30" s="117"/>
      <c r="G30" s="60" t="str">
        <f t="shared" si="5"/>
        <v>Euribor6M</v>
      </c>
      <c r="H30" s="114" t="str">
        <f t="shared" si="6"/>
        <v>EUR7x13F_Quote</v>
      </c>
      <c r="I30" s="117"/>
      <c r="J30" s="62"/>
      <c r="K30" s="48"/>
      <c r="L30" s="9" t="str">
        <f t="shared" si="3"/>
        <v>FRA</v>
      </c>
      <c r="M30" s="90" t="str">
        <f t="shared" si="4"/>
        <v>--</v>
      </c>
      <c r="N30" s="139" t="str">
        <f>IFERROR(_xll.qlRateHelperQuoteName(M30,Trigger),"--")</f>
        <v>--</v>
      </c>
      <c r="O30" s="94" t="str">
        <f>IFERROR(_xll.qlRateHelperQuoteValue($M30,Trigger),"--")</f>
        <v>--</v>
      </c>
      <c r="P30" s="93" t="b">
        <v>0</v>
      </c>
      <c r="Q30" s="90">
        <v>10</v>
      </c>
      <c r="R30" s="90">
        <v>1</v>
      </c>
      <c r="S30" s="95" t="str">
        <f>IFERROR(_xll.qlRateHelperEarliestDate(M30,Trigger),"--")</f>
        <v>--</v>
      </c>
      <c r="T30" s="95" t="str">
        <f>IFERROR(_xll.qlRateHelperPillarDate(M30,Trigger),"--")</f>
        <v>--</v>
      </c>
      <c r="V30" s="3" t="str">
        <f t="shared" si="2"/>
        <v>Sw</v>
      </c>
      <c r="W30" s="3" t="str">
        <v>obj_00588</v>
      </c>
      <c r="X30" s="3" t="str">
        <f>IFERROR(_xll.qlRateHelperQuoteName(W30,Trigger),"")</f>
        <v>EURAB6E10Y_Quote</v>
      </c>
      <c r="Y30" s="68">
        <f>IFERROR(_xll.qlRateHelperRate(W30,Trigger),"")</f>
        <v>6.8199999999999997E-3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42402</v>
      </c>
      <c r="AB30" s="4">
        <f>IFERROR(_xll.qlRateHelperPillarDate(W30,Trigger),"")</f>
        <v>46055</v>
      </c>
      <c r="AC30" s="68">
        <v>6.9000106357919814E-3</v>
      </c>
      <c r="AD30" s="163"/>
      <c r="AH30" s="151"/>
    </row>
    <row r="31" spans="1:34" ht="11.25" customHeight="1" x14ac:dyDescent="0.2">
      <c r="A31" s="58" t="s">
        <v>114</v>
      </c>
      <c r="B31" s="111">
        <v>8</v>
      </c>
      <c r="C31" s="61" t="str">
        <f t="shared" si="7"/>
        <v>x14F</v>
      </c>
      <c r="D31" s="117"/>
      <c r="E31" s="117"/>
      <c r="F31" s="117"/>
      <c r="G31" s="60" t="str">
        <f t="shared" si="5"/>
        <v>Euribor6M</v>
      </c>
      <c r="H31" s="114" t="str">
        <f t="shared" si="6"/>
        <v>EUR8x14F_Quote</v>
      </c>
      <c r="I31" s="117"/>
      <c r="J31" s="62"/>
      <c r="K31" s="48"/>
      <c r="L31" s="9" t="str">
        <f t="shared" si="3"/>
        <v>FRA</v>
      </c>
      <c r="M31" s="90" t="str">
        <f t="shared" si="4"/>
        <v>--</v>
      </c>
      <c r="N31" s="139" t="str">
        <f>IFERROR(_xll.qlRateHelperQuoteName(M31,Trigger),"--")</f>
        <v>--</v>
      </c>
      <c r="O31" s="94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2"/>
        <v>Sw</v>
      </c>
      <c r="W31" s="3" t="str">
        <v>obj_00592</v>
      </c>
      <c r="X31" s="3" t="str">
        <f>IFERROR(_xll.qlRateHelperQuoteName(W31,Trigger),"")</f>
        <v>EURAB6E11Y_Quote</v>
      </c>
      <c r="Y31" s="68">
        <f>IFERROR(_xll.qlRateHelperRate(W31,Trigger),"")</f>
        <v>7.79E-3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42402</v>
      </c>
      <c r="AB31" s="4">
        <f>IFERROR(_xll.qlRateHelperPillarDate(W31,Trigger),"")</f>
        <v>46420</v>
      </c>
      <c r="AC31" s="68">
        <v>7.909223629777291E-3</v>
      </c>
      <c r="AD31" s="163"/>
      <c r="AH31" s="151"/>
    </row>
    <row r="32" spans="1:34" ht="11.25" customHeight="1" x14ac:dyDescent="0.2">
      <c r="A32" s="58" t="s">
        <v>114</v>
      </c>
      <c r="B32" s="111">
        <v>9</v>
      </c>
      <c r="C32" s="61" t="str">
        <f t="shared" si="7"/>
        <v>x15F</v>
      </c>
      <c r="D32" s="117"/>
      <c r="E32" s="117"/>
      <c r="F32" s="117"/>
      <c r="G32" s="60" t="str">
        <f t="shared" si="5"/>
        <v>Euribor6M</v>
      </c>
      <c r="H32" s="114" t="str">
        <f t="shared" si="6"/>
        <v>EUR9x15F_Quote</v>
      </c>
      <c r="I32" s="117"/>
      <c r="J32" s="62"/>
      <c r="K32" s="48"/>
      <c r="L32" s="9" t="str">
        <f t="shared" si="3"/>
        <v>FRA</v>
      </c>
      <c r="M32" s="90" t="str">
        <f t="shared" si="4"/>
        <v>--</v>
      </c>
      <c r="N32" s="139" t="str">
        <f>IFERROR(_xll.qlRateHelperQuoteName(M32,Trigger),"--")</f>
        <v>--</v>
      </c>
      <c r="O32" s="94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2"/>
        <v>Sw</v>
      </c>
      <c r="W32" s="3" t="str">
        <v>obj_00584</v>
      </c>
      <c r="X32" s="3" t="str">
        <f>IFERROR(_xll.qlRateHelperQuoteName(W32,Trigger),"")</f>
        <v>EURAB6E12Y_Quote</v>
      </c>
      <c r="Y32" s="68">
        <f>IFERROR(_xll.qlRateHelperRate(W32,Trigger),"")</f>
        <v>8.6499999999999997E-3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42402</v>
      </c>
      <c r="AB32" s="4">
        <f>IFERROR(_xll.qlRateHelperPillarDate(W32,Trigger),"")</f>
        <v>46785</v>
      </c>
      <c r="AC32" s="68">
        <v>8.8102862817737281E-3</v>
      </c>
      <c r="AD32" s="163"/>
    </row>
    <row r="33" spans="1:30" ht="11.25" customHeight="1" x14ac:dyDescent="0.2">
      <c r="A33" s="58" t="s">
        <v>114</v>
      </c>
      <c r="B33" s="111">
        <v>10</v>
      </c>
      <c r="C33" s="61" t="str">
        <f t="shared" si="7"/>
        <v>x16F</v>
      </c>
      <c r="D33" s="117"/>
      <c r="E33" s="117"/>
      <c r="F33" s="117"/>
      <c r="G33" s="60" t="str">
        <f t="shared" si="5"/>
        <v>Euribor6M</v>
      </c>
      <c r="H33" s="114" t="str">
        <f t="shared" si="6"/>
        <v>EUR10x16F_Quote</v>
      </c>
      <c r="I33" s="117"/>
      <c r="J33" s="62"/>
      <c r="K33" s="48"/>
      <c r="L33" s="9" t="str">
        <f t="shared" si="3"/>
        <v>FRA</v>
      </c>
      <c r="M33" s="90" t="str">
        <f t="shared" si="4"/>
        <v>--</v>
      </c>
      <c r="N33" s="139" t="str">
        <f>IFERROR(_xll.qlRateHelperQuoteName(M33,Trigger),"--")</f>
        <v>--</v>
      </c>
      <c r="O33" s="94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2"/>
        <v>Sw</v>
      </c>
      <c r="W33" s="3" t="str">
        <v>obj_0057c</v>
      </c>
      <c r="X33" s="3" t="str">
        <f>IFERROR(_xll.qlRateHelperQuoteName(W33,Trigger),"")</f>
        <v>EURAB6E13Y_Quote</v>
      </c>
      <c r="Y33" s="68">
        <f>IFERROR(_xll.qlRateHelperRate(W33,Trigger),"")</f>
        <v>9.3999999999999986E-3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42402</v>
      </c>
      <c r="AB33" s="4">
        <f>IFERROR(_xll.qlRateHelperPillarDate(W33,Trigger),"")</f>
        <v>47151</v>
      </c>
      <c r="AC33" s="68">
        <v>9.5991027382311186E-3</v>
      </c>
      <c r="AD33" s="163"/>
    </row>
    <row r="34" spans="1:30" ht="11.25" customHeight="1" x14ac:dyDescent="0.2">
      <c r="A34" s="58" t="s">
        <v>114</v>
      </c>
      <c r="B34" s="111">
        <v>11</v>
      </c>
      <c r="C34" s="61" t="str">
        <f t="shared" si="7"/>
        <v>x17F</v>
      </c>
      <c r="D34" s="117"/>
      <c r="E34" s="117"/>
      <c r="F34" s="117"/>
      <c r="G34" s="60" t="str">
        <f t="shared" si="5"/>
        <v>Euribor6M</v>
      </c>
      <c r="H34" s="114" t="str">
        <f t="shared" si="6"/>
        <v>EUR11x17F_Quote</v>
      </c>
      <c r="I34" s="117"/>
      <c r="J34" s="62"/>
      <c r="K34" s="48"/>
      <c r="L34" s="9" t="str">
        <f t="shared" si="3"/>
        <v>FRA</v>
      </c>
      <c r="M34" s="90" t="str">
        <f t="shared" si="4"/>
        <v>--</v>
      </c>
      <c r="N34" s="139" t="str">
        <f>IFERROR(_xll.qlRateHelperQuoteName(M34,Trigger),"--")</f>
        <v>--</v>
      </c>
      <c r="O34" s="94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2"/>
        <v>Sw</v>
      </c>
      <c r="W34" s="3" t="str">
        <v>obj_00574</v>
      </c>
      <c r="X34" s="3" t="str">
        <f>IFERROR(_xll.qlRateHelperQuoteName(W34,Trigger),"")</f>
        <v>EURAB6E14Y_Quote</v>
      </c>
      <c r="Y34" s="68">
        <f>IFERROR(_xll.qlRateHelperRate(W34,Trigger),"")</f>
        <v>1.0049999999999998E-2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42402</v>
      </c>
      <c r="AB34" s="4">
        <f>IFERROR(_xll.qlRateHelperPillarDate(W34,Trigger),"")</f>
        <v>47518</v>
      </c>
      <c r="AC34" s="68">
        <v>1.0288292722816431E-2</v>
      </c>
      <c r="AD34" s="163"/>
    </row>
    <row r="35" spans="1:30" ht="11.25" customHeight="1" x14ac:dyDescent="0.2">
      <c r="A35" s="58" t="s">
        <v>114</v>
      </c>
      <c r="B35" s="111">
        <v>12</v>
      </c>
      <c r="C35" s="61" t="str">
        <f t="shared" si="7"/>
        <v>x18F</v>
      </c>
      <c r="D35" s="117"/>
      <c r="E35" s="117"/>
      <c r="F35" s="117"/>
      <c r="G35" s="60" t="str">
        <f t="shared" si="5"/>
        <v>Euribor6M</v>
      </c>
      <c r="H35" s="114" t="str">
        <f t="shared" si="6"/>
        <v>EUR12x18F_Quote</v>
      </c>
      <c r="I35" s="117"/>
      <c r="J35" s="62"/>
      <c r="K35" s="48"/>
      <c r="L35" s="9" t="str">
        <f t="shared" si="3"/>
        <v>FRA</v>
      </c>
      <c r="M35" s="90" t="str">
        <f t="shared" si="4"/>
        <v>--</v>
      </c>
      <c r="N35" s="139" t="str">
        <f>IFERROR(_xll.qlRateHelperQuoteName(M35,Trigger),"--")</f>
        <v>--</v>
      </c>
      <c r="O35" s="94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si="2"/>
        <v>Sw</v>
      </c>
      <c r="W35" s="3" t="str">
        <v>obj_00589</v>
      </c>
      <c r="X35" s="3" t="str">
        <f>IFERROR(_xll.qlRateHelperQuoteName(W35,Trigger),"")</f>
        <v>EURAB6E15Y_Quote</v>
      </c>
      <c r="Y35" s="68">
        <f>IFERROR(_xll.qlRateHelperRate(W35,Trigger),"")</f>
        <v>1.0589999999999999E-2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42402</v>
      </c>
      <c r="AB35" s="4">
        <f>IFERROR(_xll.qlRateHelperPillarDate(W35,Trigger),"")</f>
        <v>47882</v>
      </c>
      <c r="AC35" s="68">
        <v>1.0862911036649716E-2</v>
      </c>
      <c r="AD35" s="163"/>
    </row>
    <row r="36" spans="1:30" ht="11.25" customHeight="1" x14ac:dyDescent="0.2">
      <c r="A36" s="58" t="s">
        <v>114</v>
      </c>
      <c r="B36" s="111">
        <v>13</v>
      </c>
      <c r="C36" s="61" t="str">
        <f t="shared" si="7"/>
        <v>x19F</v>
      </c>
      <c r="D36" s="117"/>
      <c r="E36" s="117"/>
      <c r="F36" s="117"/>
      <c r="G36" s="60" t="str">
        <f t="shared" si="5"/>
        <v>Euribor6M</v>
      </c>
      <c r="H36" s="114" t="str">
        <f t="shared" si="6"/>
        <v>EUR13x19F_Quote</v>
      </c>
      <c r="I36" s="117"/>
      <c r="J36" s="62"/>
      <c r="K36" s="48"/>
      <c r="L36" s="9" t="str">
        <f t="shared" si="3"/>
        <v>FRA</v>
      </c>
      <c r="M36" s="90" t="str">
        <f t="shared" si="4"/>
        <v>--</v>
      </c>
      <c r="N36" s="139" t="str">
        <f>IFERROR(_xll.qlRateHelperQuoteName(M36,Trigger),"--")</f>
        <v>--</v>
      </c>
      <c r="O36" s="94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2"/>
        <v>Sw</v>
      </c>
      <c r="W36" s="3" t="str">
        <v>obj_0058a</v>
      </c>
      <c r="X36" s="3" t="str">
        <f>IFERROR(_xll.qlRateHelperQuoteName(W36,Trigger),"")</f>
        <v>EURAB6E16Y_Quote</v>
      </c>
      <c r="Y36" s="68">
        <f>IFERROR(_xll.qlRateHelperRate(W36,Trigger),"")</f>
        <v>1.1049999999999999E-2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42402</v>
      </c>
      <c r="AB36" s="4">
        <f>IFERROR(_xll.qlRateHelperPillarDate(W36,Trigger),"")</f>
        <v>48246</v>
      </c>
      <c r="AC36" s="68">
        <v>1.135385978532787E-2</v>
      </c>
      <c r="AD36" s="163"/>
    </row>
    <row r="37" spans="1:30" ht="11.25" customHeight="1" x14ac:dyDescent="0.2">
      <c r="A37" s="58" t="s">
        <v>114</v>
      </c>
      <c r="B37" s="111">
        <v>14</v>
      </c>
      <c r="C37" s="61" t="str">
        <f t="shared" si="7"/>
        <v>x20F</v>
      </c>
      <c r="D37" s="117"/>
      <c r="E37" s="117"/>
      <c r="F37" s="117"/>
      <c r="G37" s="60" t="str">
        <f t="shared" si="5"/>
        <v>Euribor6M</v>
      </c>
      <c r="H37" s="114" t="str">
        <f t="shared" si="6"/>
        <v>EUR14x20F_Quote</v>
      </c>
      <c r="I37" s="117"/>
      <c r="J37" s="62"/>
      <c r="K37" s="48"/>
      <c r="L37" s="9" t="str">
        <f t="shared" si="3"/>
        <v>FRA</v>
      </c>
      <c r="M37" s="90" t="str">
        <f t="shared" si="4"/>
        <v>--</v>
      </c>
      <c r="N37" s="139" t="str">
        <f>IFERROR(_xll.qlRateHelperQuoteName(M37,Trigger),"--")</f>
        <v>--</v>
      </c>
      <c r="O37" s="94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2"/>
        <v>Sw</v>
      </c>
      <c r="W37" s="3" t="str">
        <v>obj_00579</v>
      </c>
      <c r="X37" s="3" t="str">
        <f>IFERROR(_xll.qlRateHelperQuoteName(W37,Trigger),"")</f>
        <v>EURAB6E17Y_Quote</v>
      </c>
      <c r="Y37" s="68">
        <f>IFERROR(_xll.qlRateHelperRate(W37,Trigger),"")</f>
        <v>1.1430000000000001E-2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42402</v>
      </c>
      <c r="AB37" s="4">
        <f>IFERROR(_xll.qlRateHelperPillarDate(W37,Trigger),"")</f>
        <v>48612</v>
      </c>
      <c r="AC37" s="68">
        <v>1.1757529755461031E-2</v>
      </c>
      <c r="AD37" s="163"/>
    </row>
    <row r="38" spans="1:30" ht="11.25" customHeight="1" x14ac:dyDescent="0.2">
      <c r="A38" s="58" t="s">
        <v>114</v>
      </c>
      <c r="B38" s="111">
        <v>15</v>
      </c>
      <c r="C38" s="61" t="str">
        <f t="shared" si="7"/>
        <v>x21F</v>
      </c>
      <c r="D38" s="117"/>
      <c r="E38" s="117"/>
      <c r="F38" s="117"/>
      <c r="G38" s="60" t="str">
        <f t="shared" si="5"/>
        <v>Euribor6M</v>
      </c>
      <c r="H38" s="114" t="str">
        <f t="shared" si="6"/>
        <v>EUR15x21F_Quote</v>
      </c>
      <c r="I38" s="117"/>
      <c r="J38" s="62"/>
      <c r="K38" s="48"/>
      <c r="L38" s="9" t="str">
        <f t="shared" si="3"/>
        <v>FRA</v>
      </c>
      <c r="M38" s="90" t="str">
        <f t="shared" si="4"/>
        <v>--</v>
      </c>
      <c r="N38" s="139" t="str">
        <f>IFERROR(_xll.qlRateHelperQuoteName(M38,Trigger),"--")</f>
        <v>--</v>
      </c>
      <c r="O38" s="94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2"/>
        <v>Sw</v>
      </c>
      <c r="W38" s="3" t="str">
        <v>obj_00591</v>
      </c>
      <c r="X38" s="3" t="str">
        <f>IFERROR(_xll.qlRateHelperQuoteName(W38,Trigger),"")</f>
        <v>EURAB6E18Y_Quote</v>
      </c>
      <c r="Y38" s="68">
        <f>IFERROR(_xll.qlRateHelperRate(W38,Trigger),"")</f>
        <v>1.1739999999999999E-2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42402</v>
      </c>
      <c r="AB38" s="4">
        <f>IFERROR(_xll.qlRateHelperPillarDate(W38,Trigger),"")</f>
        <v>48977</v>
      </c>
      <c r="AC38" s="68">
        <v>1.2087561232092051E-2</v>
      </c>
      <c r="AD38" s="163"/>
    </row>
    <row r="39" spans="1:30" ht="11.25" customHeight="1" x14ac:dyDescent="0.2">
      <c r="A39" s="58" t="s">
        <v>114</v>
      </c>
      <c r="B39" s="111">
        <v>16</v>
      </c>
      <c r="C39" s="61" t="str">
        <f t="shared" si="7"/>
        <v>x22F</v>
      </c>
      <c r="D39" s="117"/>
      <c r="E39" s="117"/>
      <c r="F39" s="117"/>
      <c r="G39" s="60" t="str">
        <f t="shared" si="5"/>
        <v>Euribor6M</v>
      </c>
      <c r="H39" s="114" t="str">
        <f t="shared" si="6"/>
        <v>EUR16x22F_Quote</v>
      </c>
      <c r="I39" s="117"/>
      <c r="J39" s="62"/>
      <c r="K39" s="48"/>
      <c r="L39" s="9" t="str">
        <f t="shared" si="3"/>
        <v>FRA</v>
      </c>
      <c r="M39" s="90" t="str">
        <f t="shared" si="4"/>
        <v>--</v>
      </c>
      <c r="N39" s="139" t="str">
        <f>IFERROR(_xll.qlRateHelperQuoteName(M39,Trigger),"--")</f>
        <v>--</v>
      </c>
      <c r="O39" s="94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2"/>
        <v>Sw</v>
      </c>
      <c r="W39" s="3" t="str">
        <v>obj_00576</v>
      </c>
      <c r="X39" s="3" t="str">
        <f>IFERROR(_xll.qlRateHelperQuoteName(W39,Trigger),"")</f>
        <v>EURAB6E19Y_Quote</v>
      </c>
      <c r="Y39" s="68">
        <f>IFERROR(_xll.qlRateHelperRate(W39,Trigger),"")</f>
        <v>1.1990000000000001E-2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42402</v>
      </c>
      <c r="AB39" s="4">
        <f>IFERROR(_xll.qlRateHelperPillarDate(W39,Trigger),"")</f>
        <v>49342</v>
      </c>
      <c r="AC39" s="68">
        <v>1.2352127365177275E-2</v>
      </c>
      <c r="AD39" s="163"/>
    </row>
    <row r="40" spans="1:30" ht="11.25" customHeight="1" x14ac:dyDescent="0.2">
      <c r="A40" s="58" t="s">
        <v>114</v>
      </c>
      <c r="B40" s="111">
        <v>17</v>
      </c>
      <c r="C40" s="61" t="str">
        <f t="shared" si="7"/>
        <v>x23F</v>
      </c>
      <c r="D40" s="117"/>
      <c r="E40" s="117"/>
      <c r="F40" s="117"/>
      <c r="G40" s="60" t="str">
        <f t="shared" si="5"/>
        <v>Euribor6M</v>
      </c>
      <c r="H40" s="114" t="str">
        <f t="shared" si="6"/>
        <v>EUR17x23F_Quote</v>
      </c>
      <c r="I40" s="117"/>
      <c r="J40" s="62"/>
      <c r="K40" s="48"/>
      <c r="L40" s="66" t="str">
        <f t="shared" ref="L40:L61" si="8">A47</f>
        <v>FUT</v>
      </c>
      <c r="M40" s="124" t="str">
        <f t="shared" ref="M40:M61" si="9">IF(ISBLANK(J47),"--",J47)</f>
        <v>obj_005a1#0001</v>
      </c>
      <c r="N40" s="138" t="str">
        <f>IFERROR(_xll.qlRateHelperQuoteName(M40,Trigger),"--")</f>
        <v>EURFUT3MG6_Quote</v>
      </c>
      <c r="O40" s="143">
        <f>IFERROR(_xll.qlRateHelperQuoteValue($M40,Trigger),"--")</f>
        <v>100.1925</v>
      </c>
      <c r="P40" s="125" t="b">
        <f>IF($T$21&gt;S40,FALSE,TRUE)</f>
        <v>0</v>
      </c>
      <c r="Q40" s="124">
        <v>10</v>
      </c>
      <c r="R40" s="124">
        <v>1</v>
      </c>
      <c r="S40" s="127">
        <f>IFERROR(_xll.qlRateHelperEarliestDate(M40,Trigger),"--")</f>
        <v>42417</v>
      </c>
      <c r="T40" s="127">
        <f>IFERROR(_xll.qlRateHelperPillarDate(M40,Trigger),"--")</f>
        <v>42507</v>
      </c>
      <c r="V40" s="3" t="str">
        <f t="shared" si="2"/>
        <v>Sw</v>
      </c>
      <c r="W40" s="3" t="str">
        <v>obj_0058d</v>
      </c>
      <c r="X40" s="3" t="str">
        <f>IFERROR(_xll.qlRateHelperQuoteName(W40,Trigger),"")</f>
        <v>EURAB6E20Y_Quote</v>
      </c>
      <c r="Y40" s="68">
        <f>IFERROR(_xll.qlRateHelperRate(W40,Trigger),"")</f>
        <v>1.218E-2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42402</v>
      </c>
      <c r="AB40" s="4">
        <f>IFERROR(_xll.qlRateHelperPillarDate(W40,Trigger),"")</f>
        <v>49709</v>
      </c>
      <c r="AC40" s="68">
        <v>1.2550017981549802E-2</v>
      </c>
      <c r="AD40" s="163"/>
    </row>
    <row r="41" spans="1:30" ht="11.25" customHeight="1" x14ac:dyDescent="0.2">
      <c r="A41" s="1" t="s">
        <v>114</v>
      </c>
      <c r="B41" s="112">
        <v>18</v>
      </c>
      <c r="C41" s="8" t="str">
        <f t="shared" si="7"/>
        <v>x24F</v>
      </c>
      <c r="D41" s="118"/>
      <c r="E41" s="118"/>
      <c r="F41" s="118"/>
      <c r="G41" s="6" t="str">
        <f t="shared" si="5"/>
        <v>Euribor6M</v>
      </c>
      <c r="H41" s="115" t="str">
        <f t="shared" si="6"/>
        <v>EUR18x24F_Quote</v>
      </c>
      <c r="I41" s="118"/>
      <c r="J41" s="2"/>
      <c r="L41" s="9" t="str">
        <f t="shared" si="8"/>
        <v>FUT</v>
      </c>
      <c r="M41" s="90" t="str">
        <f t="shared" si="9"/>
        <v>obj_005a4#0001</v>
      </c>
      <c r="N41" s="139" t="str">
        <f>IFERROR(_xll.qlRateHelperQuoteName(M41,Trigger),"--")</f>
        <v>EURFUT3MH6_Quote</v>
      </c>
      <c r="O41" s="144">
        <f>IFERROR(_xll.qlRateHelperQuoteValue($M41,Trigger),"--")</f>
        <v>100.2475</v>
      </c>
      <c r="P41" s="93" t="b">
        <f t="shared" ref="P41:P61" si="10">IF($T$21&gt;S41,FALSE,TRUE)</f>
        <v>0</v>
      </c>
      <c r="Q41" s="90">
        <v>10</v>
      </c>
      <c r="R41" s="90">
        <v>1</v>
      </c>
      <c r="S41" s="95">
        <f>IFERROR(_xll.qlRateHelperEarliestDate(M41,Trigger),"--")</f>
        <v>42445</v>
      </c>
      <c r="T41" s="95">
        <f>IFERROR(_xll.qlRateHelperPillarDate(M41,Trigger),"--")</f>
        <v>42537</v>
      </c>
      <c r="V41" s="3" t="str">
        <f t="shared" si="2"/>
        <v>Sw</v>
      </c>
      <c r="W41" s="3" t="str">
        <v>obj_00593</v>
      </c>
      <c r="X41" s="3" t="str">
        <f>IFERROR(_xll.qlRateHelperQuoteName(W41,Trigger),"")</f>
        <v>EURAB6E21Y_Quote</v>
      </c>
      <c r="Y41" s="68">
        <f>IFERROR(_xll.qlRateHelperRate(W41,Trigger),"")</f>
        <v>1.2330000000000001E-2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42402</v>
      </c>
      <c r="AB41" s="4">
        <f>IFERROR(_xll.qlRateHelperPillarDate(W41,Trigger),"")</f>
        <v>50073</v>
      </c>
      <c r="AC41" s="68">
        <v>1.2702204736564018E-2</v>
      </c>
      <c r="AD41" s="163"/>
    </row>
    <row r="42" spans="1:30" ht="11.25" customHeight="1" x14ac:dyDescent="0.2">
      <c r="L42" s="9" t="str">
        <f t="shared" si="8"/>
        <v>FUT</v>
      </c>
      <c r="M42" s="90" t="str">
        <f t="shared" si="9"/>
        <v>obj_0059d#0001</v>
      </c>
      <c r="N42" s="139" t="str">
        <f>IFERROR(_xll.qlRateHelperQuoteName(M42,Trigger),"--")</f>
        <v>EURFUT3MJ6_Quote</v>
      </c>
      <c r="O42" s="144" t="str">
        <f>IFERROR(_xll.qlRateHelperQuoteValue($M42,Trigger),"--")</f>
        <v>--</v>
      </c>
      <c r="P42" s="93" t="b">
        <f t="shared" si="10"/>
        <v>0</v>
      </c>
      <c r="Q42" s="90">
        <v>10</v>
      </c>
      <c r="R42" s="90">
        <v>1</v>
      </c>
      <c r="S42" s="95">
        <f>IFERROR(_xll.qlRateHelperEarliestDate(M42,Trigger),"--")</f>
        <v>42480</v>
      </c>
      <c r="T42" s="95">
        <f>IFERROR(_xll.qlRateHelperPillarDate(M42,Trigger),"--")</f>
        <v>42571</v>
      </c>
      <c r="V42" s="3" t="str">
        <f t="shared" si="2"/>
        <v>Sw</v>
      </c>
      <c r="W42" s="3" t="str">
        <v>obj_0058e</v>
      </c>
      <c r="X42" s="3" t="str">
        <f>IFERROR(_xll.qlRateHelperQuoteName(W42,Trigger),"")</f>
        <v>EURAB6E22Y_Quote</v>
      </c>
      <c r="Y42" s="68">
        <f>IFERROR(_xll.qlRateHelperRate(W42,Trigger),"")</f>
        <v>1.244E-2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42402</v>
      </c>
      <c r="AB42" s="4">
        <f>IFERROR(_xll.qlRateHelperPillarDate(W42,Trigger),"")</f>
        <v>50438</v>
      </c>
      <c r="AC42" s="68">
        <v>1.2811083782240298E-2</v>
      </c>
      <c r="AD42" s="163"/>
    </row>
    <row r="43" spans="1:30" ht="11.25" customHeight="1" x14ac:dyDescent="0.2">
      <c r="D43" s="63" t="s">
        <v>156</v>
      </c>
      <c r="E43" s="63" t="s">
        <v>157</v>
      </c>
      <c r="L43" s="9" t="str">
        <f t="shared" si="8"/>
        <v>FUT</v>
      </c>
      <c r="M43" s="90" t="str">
        <f t="shared" si="9"/>
        <v>obj_0059b#0001</v>
      </c>
      <c r="N43" s="139" t="str">
        <f>IFERROR(_xll.qlRateHelperQuoteName(M43,Trigger),"--")</f>
        <v>EURFUT3MK6_Quote</v>
      </c>
      <c r="O43" s="144" t="str">
        <f>IFERROR(_xll.qlRateHelperQuoteValue($M43,Trigger),"--")</f>
        <v>--</v>
      </c>
      <c r="P43" s="93" t="b">
        <f t="shared" si="10"/>
        <v>0</v>
      </c>
      <c r="Q43" s="90">
        <v>10</v>
      </c>
      <c r="R43" s="90">
        <v>1</v>
      </c>
      <c r="S43" s="95">
        <f>IFERROR(_xll.qlRateHelperEarliestDate(M43,Trigger),"--")</f>
        <v>42508</v>
      </c>
      <c r="T43" s="95">
        <f>IFERROR(_xll.qlRateHelperPillarDate(M43,Trigger),"--")</f>
        <v>42600</v>
      </c>
      <c r="V43" s="3" t="str">
        <f t="shared" si="2"/>
        <v>Sw</v>
      </c>
      <c r="W43" s="3" t="str">
        <v>obj_0057a</v>
      </c>
      <c r="X43" s="3" t="str">
        <f>IFERROR(_xll.qlRateHelperQuoteName(W43,Trigger),"")</f>
        <v>EURAB6E23Y_Quote</v>
      </c>
      <c r="Y43" s="68">
        <f>IFERROR(_xll.qlRateHelperRate(W43,Trigger),"")</f>
        <v>1.252E-2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42402</v>
      </c>
      <c r="AB43" s="4">
        <f>IFERROR(_xll.qlRateHelperPillarDate(W43,Trigger),"")</f>
        <v>50803</v>
      </c>
      <c r="AC43" s="68">
        <v>1.2886283750503139E-2</v>
      </c>
      <c r="AD43" s="163"/>
    </row>
    <row r="44" spans="1:30" ht="11.25" customHeight="1" x14ac:dyDescent="0.2">
      <c r="D44" s="108" t="str">
        <f>_xll.qlIMMNextCode(_xll.qlIMMNextCode(_xll.qlIMMNextCode(Settlementdate+2,TRUE,),TRUE,),TRUE,)</f>
        <v>U6</v>
      </c>
      <c r="E44" s="223">
        <f>_xll.qlIMMdate(D44,,Trigger)</f>
        <v>42634</v>
      </c>
      <c r="L44" s="9" t="str">
        <f t="shared" si="8"/>
        <v>FUT</v>
      </c>
      <c r="M44" s="90" t="str">
        <f t="shared" si="9"/>
        <v>obj_005a7#0001</v>
      </c>
      <c r="N44" s="139" t="str">
        <f>IFERROR(_xll.qlRateHelperQuoteName(M44,Trigger),"--")</f>
        <v>EURFUT3MM6_Quote</v>
      </c>
      <c r="O44" s="144">
        <f>IFERROR(_xll.qlRateHelperQuoteValue($M44,Trigger),"--")</f>
        <v>100.31</v>
      </c>
      <c r="P44" s="93" t="b">
        <f t="shared" si="10"/>
        <v>0</v>
      </c>
      <c r="Q44" s="90">
        <v>10</v>
      </c>
      <c r="R44" s="90">
        <v>1</v>
      </c>
      <c r="S44" s="95">
        <f>IFERROR(_xll.qlRateHelperEarliestDate(M44,Trigger),"--")</f>
        <v>42536</v>
      </c>
      <c r="T44" s="95">
        <f>IFERROR(_xll.qlRateHelperPillarDate(M44,Trigger),"--")</f>
        <v>42628</v>
      </c>
      <c r="V44" s="3" t="str">
        <f t="shared" si="2"/>
        <v>Sw</v>
      </c>
      <c r="W44" s="3" t="str">
        <v>obj_00581</v>
      </c>
      <c r="X44" s="3" t="str">
        <f>IFERROR(_xll.qlRateHelperQuoteName(W44,Trigger),"")</f>
        <v>EURAB6E24Y_Quote</v>
      </c>
      <c r="Y44" s="68">
        <f>IFERROR(_xll.qlRateHelperRate(W44,Trigger),"")</f>
        <v>1.2580000000000001E-2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42402</v>
      </c>
      <c r="AB44" s="4">
        <f>IFERROR(_xll.qlRateHelperPillarDate(W44,Trigger),"")</f>
        <v>51168</v>
      </c>
      <c r="AC44" s="68">
        <v>1.2939280419830407E-2</v>
      </c>
      <c r="AD44" s="163"/>
    </row>
    <row r="45" spans="1:30" ht="11.25" customHeight="1" x14ac:dyDescent="0.2">
      <c r="B45" s="47"/>
      <c r="C45" s="47"/>
      <c r="D45" s="47"/>
      <c r="E45" s="47"/>
      <c r="F45" s="47"/>
      <c r="G45" s="47" t="s">
        <v>0</v>
      </c>
      <c r="H45" s="47" t="s">
        <v>81</v>
      </c>
      <c r="L45" s="9" t="str">
        <f t="shared" si="8"/>
        <v>FUT</v>
      </c>
      <c r="M45" s="90" t="str">
        <f t="shared" si="9"/>
        <v>obj_00596#0001</v>
      </c>
      <c r="N45" s="139" t="str">
        <f>IFERROR(_xll.qlRateHelperQuoteName(M45,Trigger),"--")</f>
        <v>EURFUT3MU6_Quote</v>
      </c>
      <c r="O45" s="144">
        <f>IFERROR(_xll.qlRateHelperQuoteValue($M45,Trigger),"--")</f>
        <v>100.33500000000001</v>
      </c>
      <c r="P45" s="93" t="b">
        <f t="shared" si="10"/>
        <v>1</v>
      </c>
      <c r="Q45" s="90">
        <v>10</v>
      </c>
      <c r="R45" s="90">
        <v>1</v>
      </c>
      <c r="S45" s="95">
        <f>IFERROR(_xll.qlRateHelperEarliestDate(M45,Trigger),"--")</f>
        <v>42634</v>
      </c>
      <c r="T45" s="95">
        <f>IFERROR(_xll.qlRateHelperPillarDate(M45,Trigger),"--")</f>
        <v>42725</v>
      </c>
      <c r="V45" s="3" t="str">
        <f t="shared" si="2"/>
        <v>Sw</v>
      </c>
      <c r="W45" s="3" t="str">
        <v>obj_00577</v>
      </c>
      <c r="X45" s="3" t="str">
        <f>IFERROR(_xll.qlRateHelperQuoteName(W45,Trigger),"")</f>
        <v>EURAB6E25Y_Quote</v>
      </c>
      <c r="Y45" s="68">
        <f>IFERROR(_xll.qlRateHelperRate(W45,Trigger),"")</f>
        <v>1.2619999999999999E-2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42402</v>
      </c>
      <c r="AB45" s="4">
        <f>IFERROR(_xll.qlRateHelperPillarDate(W45,Trigger),"")</f>
        <v>51536</v>
      </c>
      <c r="AC45" s="68">
        <v>1.296826160118885E-2</v>
      </c>
      <c r="AD45" s="163"/>
    </row>
    <row r="46" spans="1:30" ht="11.25" customHeight="1" x14ac:dyDescent="0.2">
      <c r="A46" s="63" t="s">
        <v>9</v>
      </c>
      <c r="B46" s="63" t="s">
        <v>83</v>
      </c>
      <c r="C46" s="63" t="s">
        <v>33</v>
      </c>
      <c r="D46" s="63"/>
      <c r="E46" s="63"/>
      <c r="F46" s="63"/>
      <c r="G46" s="63" t="s">
        <v>4</v>
      </c>
      <c r="H46" s="63" t="s">
        <v>1</v>
      </c>
      <c r="I46" s="63" t="s">
        <v>82</v>
      </c>
      <c r="J46" s="63" t="s">
        <v>25</v>
      </c>
      <c r="L46" s="9" t="str">
        <f t="shared" si="8"/>
        <v>FUT</v>
      </c>
      <c r="M46" s="90" t="str">
        <f t="shared" si="9"/>
        <v>obj_00597#0001</v>
      </c>
      <c r="N46" s="139" t="str">
        <f>IFERROR(_xll.qlRateHelperQuoteName(M46,Trigger),"--")</f>
        <v>EURFUT3MZ6_Quote</v>
      </c>
      <c r="O46" s="144">
        <f>IFERROR(_xll.qlRateHelperQuoteValue($M46,Trigger),"--")</f>
        <v>100.33750000000001</v>
      </c>
      <c r="P46" s="93" t="b">
        <f t="shared" si="10"/>
        <v>1</v>
      </c>
      <c r="Q46" s="90">
        <v>10</v>
      </c>
      <c r="R46" s="90">
        <v>1</v>
      </c>
      <c r="S46" s="95">
        <f>IFERROR(_xll.qlRateHelperEarliestDate(M46,Trigger),"--")</f>
        <v>42725</v>
      </c>
      <c r="T46" s="95">
        <f>IFERROR(_xll.qlRateHelperPillarDate(M46,Trigger),"--")</f>
        <v>42815</v>
      </c>
      <c r="V46" s="3" t="str">
        <f t="shared" si="2"/>
        <v>Sw</v>
      </c>
      <c r="W46" s="3" t="str">
        <v>obj_00585</v>
      </c>
      <c r="X46" s="3" t="str">
        <f>IFERROR(_xll.qlRateHelperQuoteName(W46,Trigger),"")</f>
        <v>EURAB6E26Y_Quote</v>
      </c>
      <c r="Y46" s="68">
        <f>IFERROR(_xll.qlRateHelperRate(W46,Trigger),"")</f>
        <v>1.2650000000000002E-2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42402</v>
      </c>
      <c r="AB46" s="4">
        <f>IFERROR(_xll.qlRateHelperPillarDate(W46,Trigger),"")</f>
        <v>51900</v>
      </c>
      <c r="AC46" s="68">
        <v>1.2988085127080901E-2</v>
      </c>
      <c r="AD46" s="163"/>
    </row>
    <row r="47" spans="1:30" ht="11.25" customHeight="1" x14ac:dyDescent="0.2">
      <c r="A47" s="53" t="s">
        <v>80</v>
      </c>
      <c r="B47" s="110" t="b">
        <v>0</v>
      </c>
      <c r="C47" s="56" t="str">
        <f>_xll.qlIMMNextCode(Evaluationdate-1,B47,Trigger)</f>
        <v>G6</v>
      </c>
      <c r="D47" s="123"/>
      <c r="E47" s="123"/>
      <c r="F47" s="123"/>
      <c r="G47" s="55" t="str">
        <f t="shared" ref="G47:G68" si="11">PROPER(Currency)&amp;FamilyName&amp;$G$45</f>
        <v>Euribor3M</v>
      </c>
      <c r="H47" s="113" t="str">
        <f t="shared" ref="H47:H68" si="12">Currency&amp;"FUT"&amp;$G$45&amp;$C47&amp;QuoteSuffix</f>
        <v>EURFUT3MG6_Quote</v>
      </c>
      <c r="I47" s="120">
        <f>IFERROR(INDEX($AF$12:$AF$17,MATCH(C47,$AE$12:$AE$17,0))/100,0)</f>
        <v>0</v>
      </c>
      <c r="J47" s="57" t="str">
        <f>_xll.qlFuturesRateHelper(,H47,,C47,G47,I47,Permanent,Trigger,ObjectOverwrite)</f>
        <v>obj_005a1#0001</v>
      </c>
      <c r="L47" s="9" t="str">
        <f t="shared" si="8"/>
        <v>FUT</v>
      </c>
      <c r="M47" s="90" t="str">
        <f t="shared" si="9"/>
        <v>obj_00598#0001</v>
      </c>
      <c r="N47" s="139" t="str">
        <f>IFERROR(_xll.qlRateHelperQuoteName(M47,Trigger),"--")</f>
        <v>EURFUT3MH7_Quote</v>
      </c>
      <c r="O47" s="144">
        <f>IFERROR(_xll.qlRateHelperQuoteValue($M47,Trigger),"--")</f>
        <v>100.33</v>
      </c>
      <c r="P47" s="93" t="b">
        <f t="shared" si="10"/>
        <v>1</v>
      </c>
      <c r="Q47" s="90">
        <v>10</v>
      </c>
      <c r="R47" s="90">
        <v>1</v>
      </c>
      <c r="S47" s="95">
        <f>IFERROR(_xll.qlRateHelperEarliestDate(M47,Trigger),"--")</f>
        <v>42809</v>
      </c>
      <c r="T47" s="95">
        <f>IFERROR(_xll.qlRateHelperPillarDate(M47,Trigger),"--")</f>
        <v>42901</v>
      </c>
      <c r="V47" s="3" t="str">
        <f t="shared" si="2"/>
        <v>Sw</v>
      </c>
      <c r="W47" s="3" t="str">
        <v>obj_00583</v>
      </c>
      <c r="X47" s="3" t="str">
        <f>IFERROR(_xll.qlRateHelperQuoteName(W47,Trigger),"")</f>
        <v>EURAB6E27Y_Quote</v>
      </c>
      <c r="Y47" s="68">
        <f>IFERROR(_xll.qlRateHelperRate(W47,Trigger),"")</f>
        <v>1.268E-2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42402</v>
      </c>
      <c r="AB47" s="4">
        <f>IFERROR(_xll.qlRateHelperPillarDate(W47,Trigger),"")</f>
        <v>52264</v>
      </c>
      <c r="AC47" s="68">
        <v>1.3009104175673242E-2</v>
      </c>
      <c r="AD47" s="163"/>
    </row>
    <row r="48" spans="1:30" ht="11.25" customHeight="1" x14ac:dyDescent="0.2">
      <c r="A48" s="58" t="s">
        <v>80</v>
      </c>
      <c r="B48" s="111" t="b">
        <v>0</v>
      </c>
      <c r="C48" s="61" t="str">
        <f>_xll.qlIMMNextCode(C47,B48,Trigger)</f>
        <v>H6</v>
      </c>
      <c r="D48" s="117"/>
      <c r="E48" s="117"/>
      <c r="F48" s="117"/>
      <c r="G48" s="60" t="str">
        <f t="shared" si="11"/>
        <v>Euribor3M</v>
      </c>
      <c r="H48" s="114" t="str">
        <f t="shared" si="12"/>
        <v>EURFUT3MH6_Quote</v>
      </c>
      <c r="I48" s="121">
        <f t="shared" ref="I48:I68" si="13">IFERROR(INDEX($AF$12:$AF$17,MATCH(C48,$AE$12:$AE$17,0))/100,0)</f>
        <v>0</v>
      </c>
      <c r="J48" s="62" t="str">
        <f>_xll.qlFuturesRateHelper(,H48,,C48,G48,I48,Permanent,Trigger,ObjectOverwrite)</f>
        <v>obj_005a4#0001</v>
      </c>
      <c r="L48" s="9" t="str">
        <f t="shared" si="8"/>
        <v>FUT</v>
      </c>
      <c r="M48" s="90" t="str">
        <f t="shared" si="9"/>
        <v>obj_00599#0001</v>
      </c>
      <c r="N48" s="139" t="str">
        <f>IFERROR(_xll.qlRateHelperQuoteName(M48,Trigger),"--")</f>
        <v>EURFUT3MM7_Quote</v>
      </c>
      <c r="O48" s="144">
        <f>IFERROR(_xll.qlRateHelperQuoteValue($M48,Trigger),"--")</f>
        <v>100.3125</v>
      </c>
      <c r="P48" s="93" t="b">
        <f t="shared" si="10"/>
        <v>1</v>
      </c>
      <c r="Q48" s="90">
        <v>10</v>
      </c>
      <c r="R48" s="90">
        <v>1</v>
      </c>
      <c r="S48" s="95">
        <f>IFERROR(_xll.qlRateHelperEarliestDate(M48,Trigger),"--")</f>
        <v>42907</v>
      </c>
      <c r="T48" s="95">
        <f>IFERROR(_xll.qlRateHelperPillarDate(M48,Trigger),"--")</f>
        <v>42999</v>
      </c>
      <c r="V48" s="3" t="str">
        <f t="shared" si="2"/>
        <v>Sw</v>
      </c>
      <c r="W48" s="3" t="str">
        <v>obj_00578</v>
      </c>
      <c r="X48" s="3" t="str">
        <f>IFERROR(_xll.qlRateHelperQuoteName(W48,Trigger),"")</f>
        <v>EURAB6E28Y_Quote</v>
      </c>
      <c r="Y48" s="68">
        <f>IFERROR(_xll.qlRateHelperRate(W48,Trigger),"")</f>
        <v>1.2699999999999999E-2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42402</v>
      </c>
      <c r="AB48" s="4">
        <f>IFERROR(_xll.qlRateHelperPillarDate(W48,Trigger),"")</f>
        <v>52629</v>
      </c>
      <c r="AC48" s="68">
        <v>1.3018958520655238E-2</v>
      </c>
      <c r="AD48" s="163"/>
    </row>
    <row r="49" spans="1:30" ht="11.25" customHeight="1" x14ac:dyDescent="0.2">
      <c r="A49" s="58" t="s">
        <v>80</v>
      </c>
      <c r="B49" s="111" t="b">
        <v>0</v>
      </c>
      <c r="C49" s="61" t="str">
        <f>_xll.qlIMMNextCode(C48,B49,Trigger)</f>
        <v>J6</v>
      </c>
      <c r="D49" s="117"/>
      <c r="E49" s="117"/>
      <c r="F49" s="117"/>
      <c r="G49" s="60" t="str">
        <f t="shared" si="11"/>
        <v>Euribor3M</v>
      </c>
      <c r="H49" s="114" t="str">
        <f t="shared" si="12"/>
        <v>EURFUT3MJ6_Quote</v>
      </c>
      <c r="I49" s="121">
        <f t="shared" si="13"/>
        <v>0</v>
      </c>
      <c r="J49" s="62" t="str">
        <f>_xll.qlFuturesRateHelper(,H49,,C49,G49,I49,Permanent,Trigger,ObjectOverwrite)</f>
        <v>obj_0059d#0001</v>
      </c>
      <c r="L49" s="9" t="str">
        <f t="shared" si="8"/>
        <v>FUT</v>
      </c>
      <c r="M49" s="90" t="str">
        <f t="shared" si="9"/>
        <v>obj_005a6#0001</v>
      </c>
      <c r="N49" s="139" t="str">
        <f>IFERROR(_xll.qlRateHelperQuoteName(M49,Trigger),"--")</f>
        <v>EURFUT3MU7_Quote</v>
      </c>
      <c r="O49" s="144">
        <f>IFERROR(_xll.qlRateHelperQuoteValue($M49,Trigger),"--")</f>
        <v>100.28749999999999</v>
      </c>
      <c r="P49" s="93" t="b">
        <f t="shared" si="10"/>
        <v>1</v>
      </c>
      <c r="Q49" s="90">
        <v>10</v>
      </c>
      <c r="R49" s="90">
        <v>1</v>
      </c>
      <c r="S49" s="95">
        <f>IFERROR(_xll.qlRateHelperEarliestDate(M49,Trigger),"--")</f>
        <v>42998</v>
      </c>
      <c r="T49" s="95">
        <f>IFERROR(_xll.qlRateHelperPillarDate(M49,Trigger),"--")</f>
        <v>43089</v>
      </c>
      <c r="V49" s="3" t="str">
        <f t="shared" si="2"/>
        <v>Sw</v>
      </c>
      <c r="W49" s="3" t="str">
        <v>obj_0058c</v>
      </c>
      <c r="X49" s="3" t="str">
        <f>IFERROR(_xll.qlRateHelperQuoteName(W49,Trigger),"")</f>
        <v>EURAB6E29Y_Quote</v>
      </c>
      <c r="Y49" s="68">
        <f>IFERROR(_xll.qlRateHelperRate(W49,Trigger),"")</f>
        <v>1.272E-2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42402</v>
      </c>
      <c r="AB49" s="4">
        <f>IFERROR(_xll.qlRateHelperPillarDate(W49,Trigger),"")</f>
        <v>52995</v>
      </c>
      <c r="AC49" s="68">
        <v>1.302858068715314E-2</v>
      </c>
      <c r="AD49" s="163"/>
    </row>
    <row r="50" spans="1:30" ht="11.25" customHeight="1" x14ac:dyDescent="0.2">
      <c r="A50" s="58" t="s">
        <v>80</v>
      </c>
      <c r="B50" s="111" t="b">
        <v>0</v>
      </c>
      <c r="C50" s="61" t="str">
        <f>_xll.qlIMMNextCode(C49,B50,Trigger)</f>
        <v>K6</v>
      </c>
      <c r="D50" s="117"/>
      <c r="E50" s="117"/>
      <c r="F50" s="117"/>
      <c r="G50" s="60" t="str">
        <f t="shared" si="11"/>
        <v>Euribor3M</v>
      </c>
      <c r="H50" s="114" t="str">
        <f t="shared" si="12"/>
        <v>EURFUT3MK6_Quote</v>
      </c>
      <c r="I50" s="121">
        <f t="shared" si="13"/>
        <v>0</v>
      </c>
      <c r="J50" s="62" t="str">
        <f>_xll.qlFuturesRateHelper(,H50,,C50,G50,I50,Permanent,Trigger,ObjectOverwrite)</f>
        <v>obj_0059b#0001</v>
      </c>
      <c r="L50" s="9" t="str">
        <f t="shared" si="8"/>
        <v>FUT</v>
      </c>
      <c r="M50" s="90" t="str">
        <f t="shared" si="9"/>
        <v>obj_005a5#0001</v>
      </c>
      <c r="N50" s="139" t="str">
        <f>IFERROR(_xll.qlRateHelperQuoteName(M50,Trigger),"--")</f>
        <v>EURFUT3MZ7_Quote</v>
      </c>
      <c r="O50" s="144">
        <f>IFERROR(_xll.qlRateHelperQuoteValue($M50,Trigger),"--")</f>
        <v>100.2525</v>
      </c>
      <c r="P50" s="93" t="b">
        <f t="shared" si="10"/>
        <v>1</v>
      </c>
      <c r="Q50" s="90">
        <v>10</v>
      </c>
      <c r="R50" s="90">
        <v>1</v>
      </c>
      <c r="S50" s="95">
        <f>IFERROR(_xll.qlRateHelperEarliestDate(M50,Trigger),"--")</f>
        <v>43089</v>
      </c>
      <c r="T50" s="95">
        <f>IFERROR(_xll.qlRateHelperPillarDate(M50,Trigger),"--")</f>
        <v>43179</v>
      </c>
      <c r="V50" s="3" t="str">
        <f t="shared" si="2"/>
        <v>Sw</v>
      </c>
      <c r="W50" s="3" t="str">
        <v>obj_0058b</v>
      </c>
      <c r="X50" s="3" t="str">
        <f>IFERROR(_xll.qlRateHelperQuoteName(W50,Trigger),"")</f>
        <v>EURAB6E30Y_Quote</v>
      </c>
      <c r="Y50" s="68">
        <f>IFERROR(_xll.qlRateHelperRate(W50,Trigger),"")</f>
        <v>1.2730000000000002E-2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42402</v>
      </c>
      <c r="AB50" s="4">
        <f>IFERROR(_xll.qlRateHelperPillarDate(W50,Trigger),"")</f>
        <v>53360</v>
      </c>
      <c r="AC50" s="68">
        <v>1.3028007298085989E-2</v>
      </c>
      <c r="AD50" s="163"/>
    </row>
    <row r="51" spans="1:30" ht="11.25" customHeight="1" x14ac:dyDescent="0.2">
      <c r="A51" s="1" t="s">
        <v>80</v>
      </c>
      <c r="B51" s="112" t="b">
        <v>0</v>
      </c>
      <c r="C51" s="8" t="str">
        <f>_xll.qlIMMNextCode(C50,B51,Trigger)</f>
        <v>M6</v>
      </c>
      <c r="D51" s="118"/>
      <c r="E51" s="118"/>
      <c r="F51" s="118"/>
      <c r="G51" s="6" t="str">
        <f t="shared" si="11"/>
        <v>Euribor3M</v>
      </c>
      <c r="H51" s="115" t="str">
        <f t="shared" si="12"/>
        <v>EURFUT3MM6_Quote</v>
      </c>
      <c r="I51" s="226">
        <f t="shared" si="13"/>
        <v>0</v>
      </c>
      <c r="J51" s="2" t="str">
        <f>_xll.qlFuturesRateHelper(,H51,,C51,G51,I51,Permanent,Trigger,ObjectOverwrite)</f>
        <v>obj_005a7#0001</v>
      </c>
      <c r="L51" s="9" t="str">
        <f t="shared" si="8"/>
        <v>FUT</v>
      </c>
      <c r="M51" s="90" t="str">
        <f t="shared" si="9"/>
        <v>obj_0059c#0001</v>
      </c>
      <c r="N51" s="139" t="str">
        <f>IFERROR(_xll.qlRateHelperQuoteName(M51,Trigger),"--")</f>
        <v>EURFUT3MH8_Quote</v>
      </c>
      <c r="O51" s="144">
        <f>IFERROR(_xll.qlRateHelperQuoteValue($M51,Trigger),"--")</f>
        <v>100.21250000000001</v>
      </c>
      <c r="P51" s="93" t="b">
        <f t="shared" si="10"/>
        <v>1</v>
      </c>
      <c r="Q51" s="90">
        <v>10</v>
      </c>
      <c r="R51" s="90">
        <v>1</v>
      </c>
      <c r="S51" s="95">
        <f>IFERROR(_xll.qlRateHelperEarliestDate(M51,Trigger),"--")</f>
        <v>43180</v>
      </c>
      <c r="T51" s="95">
        <f>IFERROR(_xll.qlRateHelperPillarDate(M51,Trigger),"--")</f>
        <v>43272</v>
      </c>
      <c r="V51" s="3" t="str">
        <f t="shared" si="2"/>
        <v>Sw</v>
      </c>
      <c r="W51" s="3" t="str">
        <v>obj_0057d</v>
      </c>
      <c r="X51" s="3" t="str">
        <f>IFERROR(_xll.qlRateHelperQuoteName(W51,Trigger),"")</f>
        <v>EURAB6E35Y_Quote</v>
      </c>
      <c r="Y51" s="68">
        <f>IFERROR(_xll.qlRateHelperRate(W51,Trigger),"")</f>
        <v>1.2760000000000001E-2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42402</v>
      </c>
      <c r="AB51" s="4">
        <f>IFERROR(_xll.qlRateHelperPillarDate(W51,Trigger),"")</f>
        <v>55186</v>
      </c>
      <c r="AC51" s="68">
        <v>1.3010264621039814E-2</v>
      </c>
      <c r="AD51" s="163"/>
    </row>
    <row r="52" spans="1:30" ht="11.25" customHeight="1" x14ac:dyDescent="0.2">
      <c r="A52" s="58" t="s">
        <v>80</v>
      </c>
      <c r="B52" s="111" t="b">
        <v>1</v>
      </c>
      <c r="C52" s="61" t="str">
        <f>_xll.qlIMMNextCode(C51,B52,Trigger)</f>
        <v>U6</v>
      </c>
      <c r="D52" s="117"/>
      <c r="E52" s="117"/>
      <c r="F52" s="117"/>
      <c r="G52" s="60" t="str">
        <f t="shared" si="11"/>
        <v>Euribor3M</v>
      </c>
      <c r="H52" s="114" t="str">
        <f t="shared" si="12"/>
        <v>EURFUT3MU6_Quote</v>
      </c>
      <c r="I52" s="121">
        <f t="shared" si="13"/>
        <v>0</v>
      </c>
      <c r="J52" s="62" t="str">
        <f>_xll.qlFuturesRateHelper(,H52,,C52,G52,I52,Permanent,Trigger,ObjectOverwrite)</f>
        <v>obj_00596#0001</v>
      </c>
      <c r="L52" s="9" t="str">
        <f t="shared" si="8"/>
        <v>FUT</v>
      </c>
      <c r="M52" s="90" t="str">
        <f t="shared" si="9"/>
        <v>obj_005a3#0001</v>
      </c>
      <c r="N52" s="139" t="str">
        <f>IFERROR(_xll.qlRateHelperQuoteName(M52,Trigger),"--")</f>
        <v>EURFUT3MM8_Quote</v>
      </c>
      <c r="O52" s="144">
        <f>IFERROR(_xll.qlRateHelperQuoteValue($M52,Trigger),"--")</f>
        <v>100.1575</v>
      </c>
      <c r="P52" s="93" t="b">
        <f t="shared" si="10"/>
        <v>1</v>
      </c>
      <c r="Q52" s="90">
        <v>10</v>
      </c>
      <c r="R52" s="90">
        <v>1</v>
      </c>
      <c r="S52" s="95">
        <f>IFERROR(_xll.qlRateHelperEarliestDate(M52,Trigger),"--")</f>
        <v>43271</v>
      </c>
      <c r="T52" s="95">
        <f>IFERROR(_xll.qlRateHelperPillarDate(M52,Trigger),"--")</f>
        <v>43363</v>
      </c>
      <c r="V52" s="3" t="str">
        <f t="shared" si="2"/>
        <v>Sw</v>
      </c>
      <c r="W52" s="3" t="str">
        <v>obj_00587</v>
      </c>
      <c r="X52" s="3" t="str">
        <f>IFERROR(_xll.qlRateHelperQuoteName(W52,Trigger),"")</f>
        <v>EURAB6E40Y_Quote</v>
      </c>
      <c r="Y52" s="68">
        <f>IFERROR(_xll.qlRateHelperRate(W52,Trigger),"")</f>
        <v>1.2760000000000001E-2</v>
      </c>
      <c r="Z52" s="100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42402</v>
      </c>
      <c r="AB52" s="4">
        <f>IFERROR(_xll.qlRateHelperPillarDate(W52,Trigger),"")</f>
        <v>57012</v>
      </c>
      <c r="AC52" s="68">
        <v>1.2967976101069563E-2</v>
      </c>
      <c r="AD52" s="163"/>
    </row>
    <row r="53" spans="1:30" ht="11.25" customHeight="1" x14ac:dyDescent="0.2">
      <c r="A53" s="58" t="s">
        <v>80</v>
      </c>
      <c r="B53" s="111" t="b">
        <v>1</v>
      </c>
      <c r="C53" s="61" t="str">
        <f>_xll.qlIMMNextCode(C52,B53,Trigger)</f>
        <v>Z6</v>
      </c>
      <c r="D53" s="117"/>
      <c r="E53" s="117"/>
      <c r="F53" s="117"/>
      <c r="G53" s="60" t="str">
        <f t="shared" si="11"/>
        <v>Euribor3M</v>
      </c>
      <c r="H53" s="114" t="str">
        <f t="shared" si="12"/>
        <v>EURFUT3MZ6_Quote</v>
      </c>
      <c r="I53" s="121">
        <f t="shared" si="13"/>
        <v>0</v>
      </c>
      <c r="J53" s="62" t="str">
        <f>_xll.qlFuturesRateHelper(,H53,,C53,G53,I53,Permanent,Trigger,ObjectOverwrite)</f>
        <v>obj_00597#0001</v>
      </c>
      <c r="L53" s="9" t="str">
        <f t="shared" si="8"/>
        <v>FUT</v>
      </c>
      <c r="M53" s="90" t="str">
        <f t="shared" si="9"/>
        <v>obj_0059a#0001</v>
      </c>
      <c r="N53" s="139" t="str">
        <f>IFERROR(_xll.qlRateHelperQuoteName(M53,Trigger),"--")</f>
        <v>EURFUT3MU8_Quote</v>
      </c>
      <c r="O53" s="144">
        <f>IFERROR(_xll.qlRateHelperQuoteValue($M53,Trigger),"--")</f>
        <v>100.0925</v>
      </c>
      <c r="P53" s="93" t="b">
        <f t="shared" si="10"/>
        <v>1</v>
      </c>
      <c r="Q53" s="90">
        <v>10</v>
      </c>
      <c r="R53" s="90">
        <v>1</v>
      </c>
      <c r="S53" s="95">
        <f>IFERROR(_xll.qlRateHelperEarliestDate(M53,Trigger),"--")</f>
        <v>43362</v>
      </c>
      <c r="T53" s="95">
        <f>IFERROR(_xll.qlRateHelperPillarDate(M53,Trigger),"--")</f>
        <v>43453</v>
      </c>
      <c r="V53" s="3" t="str">
        <f t="shared" si="2"/>
        <v>Sw</v>
      </c>
      <c r="W53" s="3" t="str">
        <v>obj_00582</v>
      </c>
      <c r="X53" s="3" t="str">
        <f>IFERROR(_xll.qlRateHelperQuoteName(W53,Trigger),"")</f>
        <v>EURAB6E50Y_Quote</v>
      </c>
      <c r="Y53" s="68">
        <f>IFERROR(_xll.qlRateHelperRate(W53,Trigger),"")</f>
        <v>1.2330000000000001E-2</v>
      </c>
      <c r="Z53" s="100">
        <f>IF(ISERROR(_xll.qlSwapRateHelperSpread($W53)),IF(ISERROR(_xll.qlFuturesRateHelperConvexityAdjustment($W53)),"",_xll.qlFuturesRateHelperConvexityAdjustment($W53)),_xll.qlSwapRateHelperSpread($W53))</f>
        <v>0</v>
      </c>
      <c r="AA53" s="4">
        <f>IFERROR(_xll.qlRateHelperEarliestDate(W53,Trigger),"")</f>
        <v>42402</v>
      </c>
      <c r="AB53" s="4">
        <f>IFERROR(_xll.qlRateHelperPillarDate(W53,Trigger),"")</f>
        <v>60665</v>
      </c>
      <c r="AC53" s="68">
        <v>1.2342191402387702E-2</v>
      </c>
      <c r="AD53" s="163"/>
    </row>
    <row r="54" spans="1:30" ht="11.25" customHeight="1" x14ac:dyDescent="0.2">
      <c r="A54" s="58" t="s">
        <v>80</v>
      </c>
      <c r="B54" s="111" t="b">
        <v>1</v>
      </c>
      <c r="C54" s="61" t="str">
        <f>_xll.qlIMMNextCode(C53,B54,Trigger)</f>
        <v>H7</v>
      </c>
      <c r="D54" s="117"/>
      <c r="E54" s="117"/>
      <c r="F54" s="117"/>
      <c r="G54" s="60" t="str">
        <f t="shared" si="11"/>
        <v>Euribor3M</v>
      </c>
      <c r="H54" s="114" t="str">
        <f t="shared" si="12"/>
        <v>EURFUT3MH7_Quote</v>
      </c>
      <c r="I54" s="121">
        <f t="shared" si="13"/>
        <v>0</v>
      </c>
      <c r="J54" s="62" t="str">
        <f>_xll.qlFuturesRateHelper(,H54,,C54,G54,I54,Permanent,Trigger,ObjectOverwrite)</f>
        <v>obj_00598#0001</v>
      </c>
      <c r="L54" s="9" t="str">
        <f t="shared" si="8"/>
        <v>FUT</v>
      </c>
      <c r="M54" s="90" t="str">
        <f t="shared" si="9"/>
        <v>obj_005a8#0001</v>
      </c>
      <c r="N54" s="139" t="str">
        <f>IFERROR(_xll.qlRateHelperQuoteName(M54,Trigger),"--")</f>
        <v>EURFUT3MZ8_Quote</v>
      </c>
      <c r="O54" s="144">
        <f>IFERROR(_xll.qlRateHelperQuoteValue($M54,Trigger),"--")</f>
        <v>100.0275</v>
      </c>
      <c r="P54" s="93" t="b">
        <f t="shared" si="10"/>
        <v>1</v>
      </c>
      <c r="Q54" s="90">
        <v>10</v>
      </c>
      <c r="R54" s="90">
        <v>1</v>
      </c>
      <c r="S54" s="95">
        <f>IFERROR(_xll.qlRateHelperEarliestDate(M54,Trigger),"--")</f>
        <v>43453</v>
      </c>
      <c r="T54" s="95">
        <f>IFERROR(_xll.qlRateHelperPillarDate(M54,Trigger),"--")</f>
        <v>43543</v>
      </c>
      <c r="V54" s="3" t="str">
        <f t="shared" si="2"/>
        <v>Sw</v>
      </c>
      <c r="W54" s="3" t="str">
        <v>obj_0057e</v>
      </c>
      <c r="X54" s="3" t="str">
        <f>IFERROR(_xll.qlRateHelperQuoteName(W54,Trigger),"")</f>
        <v>EURAB6E60Y_Quote</v>
      </c>
      <c r="Y54" s="68">
        <f>IFERROR(_xll.qlRateHelperRate(W54,Trigger),"")</f>
        <v>1.218E-2</v>
      </c>
      <c r="Z54" s="100">
        <f>IF(ISERROR(_xll.qlSwapRateHelperSpread($W54)),IF(ISERROR(_xll.qlFuturesRateHelperConvexityAdjustment($W54)),"",_xll.qlFuturesRateHelperConvexityAdjustment($W54)),_xll.qlSwapRateHelperSpread($W54))</f>
        <v>0</v>
      </c>
      <c r="AA54" s="4">
        <f>IFERROR(_xll.qlRateHelperEarliestDate(W54,Trigger),"")</f>
        <v>42402</v>
      </c>
      <c r="AB54" s="4">
        <f>IFERROR(_xll.qlRateHelperPillarDate(W54,Trigger),"")</f>
        <v>64318</v>
      </c>
      <c r="AC54" s="68">
        <v>1.2119249442877069E-2</v>
      </c>
      <c r="AD54" s="163"/>
    </row>
    <row r="55" spans="1:30" ht="11.25" customHeight="1" x14ac:dyDescent="0.2">
      <c r="A55" s="58" t="s">
        <v>80</v>
      </c>
      <c r="B55" s="111" t="b">
        <v>1</v>
      </c>
      <c r="C55" s="61" t="str">
        <f>_xll.qlIMMNextCode(C54,B55,Trigger)</f>
        <v>M7</v>
      </c>
      <c r="D55" s="117"/>
      <c r="E55" s="117"/>
      <c r="F55" s="117"/>
      <c r="G55" s="60" t="str">
        <f t="shared" si="11"/>
        <v>Euribor3M</v>
      </c>
      <c r="H55" s="114" t="str">
        <f t="shared" si="12"/>
        <v>EURFUT3MM7_Quote</v>
      </c>
      <c r="I55" s="121">
        <f t="shared" si="13"/>
        <v>1.5E-5</v>
      </c>
      <c r="J55" s="62" t="str">
        <f>_xll.qlFuturesRateHelper(,H55,,C55,G55,I55,Permanent,Trigger,ObjectOverwrite)</f>
        <v>obj_00599#0001</v>
      </c>
      <c r="L55" s="9" t="str">
        <f t="shared" si="8"/>
        <v>FUT</v>
      </c>
      <c r="M55" s="90" t="str">
        <f t="shared" si="9"/>
        <v>obj_005a0#0001</v>
      </c>
      <c r="N55" s="139" t="str">
        <f>IFERROR(_xll.qlRateHelperQuoteName(M55,Trigger),"--")</f>
        <v>EURFUT3MH9_Quote</v>
      </c>
      <c r="O55" s="144">
        <f>IFERROR(_xll.qlRateHelperQuoteValue($M55,Trigger),"--")</f>
        <v>99.957499999999996</v>
      </c>
      <c r="P55" s="93" t="b">
        <f t="shared" si="10"/>
        <v>1</v>
      </c>
      <c r="Q55" s="90">
        <v>10</v>
      </c>
      <c r="R55" s="90">
        <v>1</v>
      </c>
      <c r="S55" s="95">
        <f>IFERROR(_xll.qlRateHelperEarliestDate(M55,Trigger),"--")</f>
        <v>43544</v>
      </c>
      <c r="T55" s="95">
        <f>IFERROR(_xll.qlRateHelperPillarDate(M55,Trigger),"--")</f>
        <v>43636</v>
      </c>
      <c r="V55" s="3" t="str">
        <f t="shared" si="2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63"/>
    </row>
    <row r="56" spans="1:30" ht="11.25" customHeight="1" x14ac:dyDescent="0.2">
      <c r="A56" s="58" t="s">
        <v>80</v>
      </c>
      <c r="B56" s="111" t="b">
        <v>1</v>
      </c>
      <c r="C56" s="61" t="str">
        <f>_xll.qlIMMNextCode(C55,B56,Trigger)</f>
        <v>U7</v>
      </c>
      <c r="D56" s="117"/>
      <c r="E56" s="117"/>
      <c r="F56" s="117"/>
      <c r="G56" s="60" t="str">
        <f t="shared" si="11"/>
        <v>Euribor3M</v>
      </c>
      <c r="H56" s="114" t="str">
        <f t="shared" si="12"/>
        <v>EURFUT3MU7_Quote</v>
      </c>
      <c r="I56" s="121">
        <f t="shared" si="13"/>
        <v>2.0000000000000002E-5</v>
      </c>
      <c r="J56" s="62" t="str">
        <f>_xll.qlFuturesRateHelper(,H56,,C56,G56,I56,Permanent,Trigger,ObjectOverwrite)</f>
        <v>obj_005a6#0001</v>
      </c>
      <c r="L56" s="9" t="str">
        <f t="shared" si="8"/>
        <v>FUT</v>
      </c>
      <c r="M56" s="90" t="str">
        <f t="shared" si="9"/>
        <v>obj_0059e#0001</v>
      </c>
      <c r="N56" s="139" t="str">
        <f>IFERROR(_xll.qlRateHelperQuoteName(M56,Trigger),"--")</f>
        <v>EURFUT3MM9_Quote</v>
      </c>
      <c r="O56" s="144">
        <f>IFERROR(_xll.qlRateHelperQuoteValue($M56,Trigger),"--")</f>
        <v>99.887500000000003</v>
      </c>
      <c r="P56" s="93" t="b">
        <f t="shared" si="10"/>
        <v>1</v>
      </c>
      <c r="Q56" s="90">
        <v>10</v>
      </c>
      <c r="R56" s="90">
        <v>1</v>
      </c>
      <c r="S56" s="95">
        <f>IFERROR(_xll.qlRateHelperEarliestDate(M56,Trigger),"--")</f>
        <v>43635</v>
      </c>
      <c r="T56" s="95">
        <f>IFERROR(_xll.qlRateHelperPillarDate(M56,Trigger),"--")</f>
        <v>43727</v>
      </c>
      <c r="V56" s="3" t="str">
        <f t="shared" si="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63"/>
    </row>
    <row r="57" spans="1:30" ht="11.25" customHeight="1" x14ac:dyDescent="0.2">
      <c r="A57" s="58" t="s">
        <v>80</v>
      </c>
      <c r="B57" s="111" t="b">
        <v>1</v>
      </c>
      <c r="C57" s="61" t="str">
        <f>_xll.qlIMMNextCode(C56,B57,Trigger)</f>
        <v>Z7</v>
      </c>
      <c r="D57" s="117"/>
      <c r="E57" s="117"/>
      <c r="F57" s="117"/>
      <c r="G57" s="60" t="str">
        <f t="shared" si="11"/>
        <v>Euribor3M</v>
      </c>
      <c r="H57" s="114" t="str">
        <f t="shared" si="12"/>
        <v>EURFUT3MZ7_Quote</v>
      </c>
      <c r="I57" s="121">
        <f t="shared" si="13"/>
        <v>2.5000000000000001E-5</v>
      </c>
      <c r="J57" s="62" t="str">
        <f>_xll.qlFuturesRateHelper(,H57,,C57,G57,I57,Permanent,Trigger,ObjectOverwrite)</f>
        <v>obj_005a5#0001</v>
      </c>
      <c r="L57" s="9" t="str">
        <f t="shared" si="8"/>
        <v>FUT</v>
      </c>
      <c r="M57" s="90" t="str">
        <f t="shared" si="9"/>
        <v>obj_005a9#0001</v>
      </c>
      <c r="N57" s="139" t="str">
        <f>IFERROR(_xll.qlRateHelperQuoteName(M57,Trigger),"--")</f>
        <v>EURFUT3MU9_Quote</v>
      </c>
      <c r="O57" s="144">
        <f>IFERROR(_xll.qlRateHelperQuoteValue($M57,Trigger),"--")</f>
        <v>99.8125</v>
      </c>
      <c r="P57" s="93" t="b">
        <f t="shared" si="10"/>
        <v>1</v>
      </c>
      <c r="Q57" s="90">
        <v>10</v>
      </c>
      <c r="R57" s="90">
        <v>1</v>
      </c>
      <c r="S57" s="95">
        <f>IFERROR(_xll.qlRateHelperEarliestDate(M57,Trigger),"--")</f>
        <v>43726</v>
      </c>
      <c r="T57" s="95">
        <f>IFERROR(_xll.qlRateHelperPillarDate(M57,Trigger),"--")</f>
        <v>43817</v>
      </c>
      <c r="V57" s="3" t="str">
        <f t="shared" si="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63"/>
    </row>
    <row r="58" spans="1:30" ht="11.25" customHeight="1" x14ac:dyDescent="0.2">
      <c r="A58" s="58" t="s">
        <v>80</v>
      </c>
      <c r="B58" s="111" t="b">
        <v>1</v>
      </c>
      <c r="C58" s="61" t="str">
        <f>_xll.qlIMMNextCode(C57,B58,Trigger)</f>
        <v>H8</v>
      </c>
      <c r="D58" s="117"/>
      <c r="E58" s="117"/>
      <c r="F58" s="117"/>
      <c r="G58" s="60" t="str">
        <f t="shared" si="11"/>
        <v>Euribor3M</v>
      </c>
      <c r="H58" s="114" t="str">
        <f t="shared" si="12"/>
        <v>EURFUT3MH8_Quote</v>
      </c>
      <c r="I58" s="121">
        <f t="shared" si="13"/>
        <v>0</v>
      </c>
      <c r="J58" s="62" t="str">
        <f>_xll.qlFuturesRateHelper(,H58,,C58,G58,I58,Permanent,Trigger,ObjectOverwrite)</f>
        <v>obj_0059c#0001</v>
      </c>
      <c r="L58" s="9" t="str">
        <f t="shared" si="8"/>
        <v>FUT</v>
      </c>
      <c r="M58" s="90" t="str">
        <f t="shared" si="9"/>
        <v>obj_005a2#0001</v>
      </c>
      <c r="N58" s="139" t="str">
        <f>IFERROR(_xll.qlRateHelperQuoteName(M58,Trigger),"--")</f>
        <v>EURFUT3MZ9_Quote</v>
      </c>
      <c r="O58" s="144">
        <f>IFERROR(_xll.qlRateHelperQuoteValue($M58,Trigger),"--")</f>
        <v>99.732500000000002</v>
      </c>
      <c r="P58" s="93" t="b">
        <f t="shared" si="10"/>
        <v>1</v>
      </c>
      <c r="Q58" s="90">
        <v>10</v>
      </c>
      <c r="R58" s="90">
        <v>1</v>
      </c>
      <c r="S58" s="95">
        <f>IFERROR(_xll.qlRateHelperEarliestDate(M58,Trigger),"--")</f>
        <v>43817</v>
      </c>
      <c r="T58" s="95">
        <f>IFERROR(_xll.qlRateHelperPillarDate(M58,Trigger),"--")</f>
        <v>43908</v>
      </c>
      <c r="V58" s="3" t="str">
        <f t="shared" si="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63"/>
    </row>
    <row r="59" spans="1:30" ht="11.25" customHeight="1" x14ac:dyDescent="0.2">
      <c r="A59" s="58" t="s">
        <v>80</v>
      </c>
      <c r="B59" s="111" t="b">
        <v>1</v>
      </c>
      <c r="C59" s="61" t="str">
        <f>_xll.qlIMMNextCode(C58,B59,Trigger)</f>
        <v>M8</v>
      </c>
      <c r="D59" s="117"/>
      <c r="E59" s="117"/>
      <c r="F59" s="117"/>
      <c r="G59" s="60" t="str">
        <f t="shared" si="11"/>
        <v>Euribor3M</v>
      </c>
      <c r="H59" s="114" t="str">
        <f t="shared" si="12"/>
        <v>EURFUT3MM8_Quote</v>
      </c>
      <c r="I59" s="121">
        <f t="shared" si="13"/>
        <v>0</v>
      </c>
      <c r="J59" s="62" t="str">
        <f>_xll.qlFuturesRateHelper(,H59,,C59,G59,I59,Permanent,Trigger,ObjectOverwrite)</f>
        <v>obj_005a3#0001</v>
      </c>
      <c r="L59" s="9" t="str">
        <f t="shared" si="8"/>
        <v>FUT</v>
      </c>
      <c r="M59" s="90" t="str">
        <f t="shared" si="9"/>
        <v>obj_005aa#0001</v>
      </c>
      <c r="N59" s="139" t="str">
        <f>IFERROR(_xll.qlRateHelperQuoteName(M59,Trigger),"--")</f>
        <v>EURFUT3MH0_Quote</v>
      </c>
      <c r="O59" s="144">
        <f>IFERROR(_xll.qlRateHelperQuoteValue($M59,Trigger),"--")</f>
        <v>99.652500000000003</v>
      </c>
      <c r="P59" s="93" t="b">
        <f t="shared" si="10"/>
        <v>1</v>
      </c>
      <c r="Q59" s="90">
        <v>10</v>
      </c>
      <c r="R59" s="90">
        <v>1</v>
      </c>
      <c r="S59" s="95">
        <f>IFERROR(_xll.qlRateHelperEarliestDate(M59,Trigger),"--")</f>
        <v>43908</v>
      </c>
      <c r="T59" s="95">
        <f>IFERROR(_xll.qlRateHelperPillarDate(M59,Trigger),"--")</f>
        <v>44000</v>
      </c>
      <c r="V59" s="3" t="str">
        <f t="shared" si="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63"/>
    </row>
    <row r="60" spans="1:30" ht="11.25" customHeight="1" x14ac:dyDescent="0.2">
      <c r="A60" s="58" t="s">
        <v>80</v>
      </c>
      <c r="B60" s="111" t="b">
        <v>1</v>
      </c>
      <c r="C60" s="61" t="str">
        <f>_xll.qlIMMNextCode(C59,B60,Trigger)</f>
        <v>U8</v>
      </c>
      <c r="D60" s="117"/>
      <c r="E60" s="117"/>
      <c r="F60" s="117"/>
      <c r="G60" s="60" t="str">
        <f t="shared" si="11"/>
        <v>Euribor3M</v>
      </c>
      <c r="H60" s="114" t="str">
        <f t="shared" si="12"/>
        <v>EURFUT3MU8_Quote</v>
      </c>
      <c r="I60" s="121">
        <f t="shared" si="13"/>
        <v>0</v>
      </c>
      <c r="J60" s="62" t="str">
        <f>_xll.qlFuturesRateHelper(,H60,,C60,G60,I60,Permanent,Trigger,ObjectOverwrite)</f>
        <v>obj_0059a#0001</v>
      </c>
      <c r="L60" s="9" t="str">
        <f t="shared" si="8"/>
        <v>FUT</v>
      </c>
      <c r="M60" s="90" t="str">
        <f t="shared" si="9"/>
        <v>obj_0059f#0001</v>
      </c>
      <c r="N60" s="139" t="str">
        <f>IFERROR(_xll.qlRateHelperQuoteName(M60,Trigger),"--")</f>
        <v>EURFUT3MM0_Quote</v>
      </c>
      <c r="O60" s="144">
        <f>IFERROR(_xll.qlRateHelperQuoteValue($M60,Trigger),"--")</f>
        <v>99.57</v>
      </c>
      <c r="P60" s="93" t="b">
        <f t="shared" si="10"/>
        <v>1</v>
      </c>
      <c r="Q60" s="90">
        <v>10</v>
      </c>
      <c r="R60" s="90">
        <v>1</v>
      </c>
      <c r="S60" s="95">
        <f>IFERROR(_xll.qlRateHelperEarliestDate(M60,Trigger),"--")</f>
        <v>43999</v>
      </c>
      <c r="T60" s="95">
        <f>IFERROR(_xll.qlRateHelperPillarDate(M60,Trigger),"--")</f>
        <v>44091</v>
      </c>
      <c r="V60" s="3" t="str">
        <f t="shared" si="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63"/>
    </row>
    <row r="61" spans="1:30" ht="11.25" customHeight="1" x14ac:dyDescent="0.2">
      <c r="A61" s="58" t="s">
        <v>80</v>
      </c>
      <c r="B61" s="111" t="b">
        <v>1</v>
      </c>
      <c r="C61" s="61" t="str">
        <f>_xll.qlIMMNextCode(C60,B61,Trigger)</f>
        <v>Z8</v>
      </c>
      <c r="D61" s="117"/>
      <c r="E61" s="117"/>
      <c r="F61" s="117"/>
      <c r="G61" s="60" t="str">
        <f t="shared" si="11"/>
        <v>Euribor3M</v>
      </c>
      <c r="H61" s="114" t="str">
        <f t="shared" si="12"/>
        <v>EURFUT3MZ8_Quote</v>
      </c>
      <c r="I61" s="121">
        <f t="shared" si="13"/>
        <v>0</v>
      </c>
      <c r="J61" s="62" t="str">
        <f>_xll.qlFuturesRateHelper(,H61,,C61,G61,I61,Permanent,Trigger,ObjectOverwrite)</f>
        <v>obj_005a8#0001</v>
      </c>
      <c r="L61" s="10" t="str">
        <f t="shared" si="8"/>
        <v>FUT</v>
      </c>
      <c r="M61" s="91" t="str">
        <f t="shared" si="9"/>
        <v>obj_005ab#0001</v>
      </c>
      <c r="N61" s="140" t="str">
        <f>IFERROR(_xll.qlRateHelperQuoteName(M61,Trigger),"--")</f>
        <v>EURFUT3MU0_Quote</v>
      </c>
      <c r="O61" s="145">
        <f>IFERROR(_xll.qlRateHelperQuoteValue($M61,Trigger),"--")</f>
        <v>99.487499999999997</v>
      </c>
      <c r="P61" s="96" t="b">
        <f t="shared" si="10"/>
        <v>1</v>
      </c>
      <c r="Q61" s="91">
        <v>10</v>
      </c>
      <c r="R61" s="91">
        <v>1</v>
      </c>
      <c r="S61" s="98">
        <f>IFERROR(_xll.qlRateHelperEarliestDate(M61,Trigger),"--")</f>
        <v>44090</v>
      </c>
      <c r="T61" s="98">
        <f>IFERROR(_xll.qlRateHelperPillarDate(M61,Trigger),"--")</f>
        <v>44181</v>
      </c>
      <c r="V61" s="3" t="str">
        <f t="shared" si="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63"/>
    </row>
    <row r="62" spans="1:30" ht="11.25" customHeight="1" x14ac:dyDescent="0.2">
      <c r="A62" s="58" t="s">
        <v>80</v>
      </c>
      <c r="B62" s="111" t="b">
        <v>1</v>
      </c>
      <c r="C62" s="61" t="str">
        <f>_xll.qlIMMNextCode(C61,B62,Trigger)</f>
        <v>H9</v>
      </c>
      <c r="D62" s="117"/>
      <c r="E62" s="117"/>
      <c r="F62" s="117"/>
      <c r="G62" s="60" t="str">
        <f t="shared" si="11"/>
        <v>Euribor3M</v>
      </c>
      <c r="H62" s="114" t="str">
        <f t="shared" si="12"/>
        <v>EURFUT3MH9_Quote</v>
      </c>
      <c r="I62" s="121">
        <f t="shared" si="13"/>
        <v>0</v>
      </c>
      <c r="J62" s="62" t="str">
        <f>_xll.qlFuturesRateHelper(,H62,,C62,G62,I62,Permanent,Trigger,ObjectOverwrite)</f>
        <v>obj_005a0#0001</v>
      </c>
      <c r="L62" s="128" t="str">
        <f t="shared" ref="L62:L99" si="14">A71</f>
        <v>Sw</v>
      </c>
      <c r="M62" s="129" t="str">
        <f t="shared" ref="M62:M99" si="15">IF(ISBLANK(J71),"--",J71)</f>
        <v>--</v>
      </c>
      <c r="N62" s="141" t="str">
        <f>IFERROR(_xll.qlRateHelperQuoteName(M62,Trigger),"--")</f>
        <v>--</v>
      </c>
      <c r="O62" s="131" t="str">
        <f>IFERROR(_xll.qlRateHelperQuoteValue($M62,Trigger),"--")</f>
        <v>--</v>
      </c>
      <c r="P62" s="130" t="b">
        <v>0</v>
      </c>
      <c r="Q62" s="129">
        <v>50</v>
      </c>
      <c r="R62" s="129">
        <v>1</v>
      </c>
      <c r="S62" s="132" t="str">
        <f>IFERROR(_xll.qlRateHelperEarliestDate(M62,Trigger),"--")</f>
        <v>--</v>
      </c>
      <c r="T62" s="132" t="str">
        <f>IFERROR(_xll.qlRateHelperPillarDate(M62,Trigger),"--")</f>
        <v>--</v>
      </c>
      <c r="V62" s="3" t="str">
        <f t="shared" si="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63"/>
    </row>
    <row r="63" spans="1:30" ht="11.25" customHeight="1" x14ac:dyDescent="0.2">
      <c r="A63" s="58" t="s">
        <v>80</v>
      </c>
      <c r="B63" s="111" t="b">
        <v>1</v>
      </c>
      <c r="C63" s="61" t="str">
        <f>_xll.qlIMMNextCode(C62,B63,Trigger)</f>
        <v>M9</v>
      </c>
      <c r="D63" s="117"/>
      <c r="E63" s="117"/>
      <c r="F63" s="117"/>
      <c r="G63" s="60" t="str">
        <f t="shared" si="11"/>
        <v>Euribor3M</v>
      </c>
      <c r="H63" s="114" t="str">
        <f t="shared" si="12"/>
        <v>EURFUT3MM9_Quote</v>
      </c>
      <c r="I63" s="121">
        <f t="shared" si="13"/>
        <v>0</v>
      </c>
      <c r="J63" s="62" t="str">
        <f>_xll.qlFuturesRateHelper(,H63,,C63,G63,I63,Permanent,Trigger,ObjectOverwrite)</f>
        <v>obj_0059e#0001</v>
      </c>
      <c r="L63" s="69" t="str">
        <f t="shared" si="14"/>
        <v>Sw</v>
      </c>
      <c r="M63" s="133" t="str">
        <f t="shared" si="15"/>
        <v>--</v>
      </c>
      <c r="N63" s="142" t="str">
        <f>IFERROR(_xll.qlRateHelperQuoteName(M63,Trigger),"--")</f>
        <v>--</v>
      </c>
      <c r="O63" s="135" t="str">
        <f>IFERROR(_xll.qlRateHelperQuoteValue($M63,Trigger),"--")</f>
        <v>--</v>
      </c>
      <c r="P63" s="134" t="b">
        <v>0</v>
      </c>
      <c r="Q63" s="133">
        <v>50</v>
      </c>
      <c r="R63" s="133">
        <v>1</v>
      </c>
      <c r="S63" s="136" t="str">
        <f>IFERROR(_xll.qlRateHelperEarliestDate(M63,Trigger),"--")</f>
        <v>--</v>
      </c>
      <c r="T63" s="136" t="str">
        <f>IFERROR(_xll.qlRateHelperPillarDate(M63,Trigger),"--")</f>
        <v>--</v>
      </c>
      <c r="V63" s="3" t="str">
        <f t="shared" si="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63"/>
    </row>
    <row r="64" spans="1:30" ht="11.25" customHeight="1" x14ac:dyDescent="0.2">
      <c r="A64" s="58" t="s">
        <v>80</v>
      </c>
      <c r="B64" s="111" t="b">
        <v>1</v>
      </c>
      <c r="C64" s="61" t="str">
        <f>_xll.qlIMMNextCode(C63,B64,Trigger)</f>
        <v>U9</v>
      </c>
      <c r="D64" s="117"/>
      <c r="E64" s="117"/>
      <c r="F64" s="117"/>
      <c r="G64" s="60" t="str">
        <f t="shared" si="11"/>
        <v>Euribor3M</v>
      </c>
      <c r="H64" s="114" t="str">
        <f t="shared" si="12"/>
        <v>EURFUT3MU9_Quote</v>
      </c>
      <c r="I64" s="121">
        <f t="shared" si="13"/>
        <v>0</v>
      </c>
      <c r="J64" s="62" t="str">
        <f>_xll.qlFuturesRateHelper(,H64,,C64,G64,I64,Permanent,Trigger,ObjectOverwrite)</f>
        <v>obj_005a9#0001</v>
      </c>
      <c r="L64" s="69" t="str">
        <f t="shared" si="14"/>
        <v>Sw</v>
      </c>
      <c r="M64" s="133" t="str">
        <f t="shared" si="15"/>
        <v>--</v>
      </c>
      <c r="N64" s="142" t="str">
        <f>IFERROR(_xll.qlRateHelperQuoteName(M64,Trigger),"--")</f>
        <v>--</v>
      </c>
      <c r="O64" s="135" t="str">
        <f>IFERROR(_xll.qlRateHelperQuoteValue($M64,Trigger),"--")</f>
        <v>--</v>
      </c>
      <c r="P64" s="134" t="b">
        <v>0</v>
      </c>
      <c r="Q64" s="133">
        <v>50</v>
      </c>
      <c r="R64" s="133">
        <v>1</v>
      </c>
      <c r="S64" s="136" t="str">
        <f>IFERROR(_xll.qlRateHelperEarliestDate(M64,Trigger),"--")</f>
        <v>--</v>
      </c>
      <c r="T64" s="136" t="str">
        <f>IFERROR(_xll.qlRateHelperPillarDate(M64,Trigger),"--")</f>
        <v>--</v>
      </c>
      <c r="V64" s="3" t="str">
        <f t="shared" si="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63"/>
    </row>
    <row r="65" spans="1:30" ht="11.25" customHeight="1" x14ac:dyDescent="0.2">
      <c r="A65" s="58" t="s">
        <v>80</v>
      </c>
      <c r="B65" s="111" t="b">
        <v>1</v>
      </c>
      <c r="C65" s="61" t="str">
        <f>_xll.qlIMMNextCode(C64,B65,Trigger)</f>
        <v>Z9</v>
      </c>
      <c r="D65" s="117"/>
      <c r="E65" s="117"/>
      <c r="F65" s="117"/>
      <c r="G65" s="60" t="str">
        <f t="shared" si="11"/>
        <v>Euribor3M</v>
      </c>
      <c r="H65" s="114" t="str">
        <f t="shared" si="12"/>
        <v>EURFUT3MZ9_Quote</v>
      </c>
      <c r="I65" s="121">
        <f t="shared" si="13"/>
        <v>0</v>
      </c>
      <c r="J65" s="62" t="str">
        <f>_xll.qlFuturesRateHelper(,H65,,C65,G65,I65,Permanent,Trigger,ObjectOverwrite)</f>
        <v>obj_005a2#0001</v>
      </c>
      <c r="L65" s="69" t="str">
        <f t="shared" si="14"/>
        <v>Sw</v>
      </c>
      <c r="M65" s="133" t="str">
        <f t="shared" si="15"/>
        <v>--</v>
      </c>
      <c r="N65" s="142" t="str">
        <f>IFERROR(_xll.qlRateHelperQuoteName(M65,Trigger),"--")</f>
        <v>--</v>
      </c>
      <c r="O65" s="135" t="str">
        <f>IFERROR(_xll.qlRateHelperQuoteValue($M65,Trigger),"--")</f>
        <v>--</v>
      </c>
      <c r="P65" s="134" t="b">
        <v>0</v>
      </c>
      <c r="Q65" s="133">
        <v>50</v>
      </c>
      <c r="R65" s="133">
        <v>1</v>
      </c>
      <c r="S65" s="136" t="str">
        <f>IFERROR(_xll.qlRateHelperEarliestDate(M65,Trigger),"--")</f>
        <v>--</v>
      </c>
      <c r="T65" s="136" t="str">
        <f>IFERROR(_xll.qlRateHelperPillarDate(M65,Trigger),"--")</f>
        <v>--</v>
      </c>
      <c r="V65" s="3" t="str">
        <f t="shared" si="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63"/>
    </row>
    <row r="66" spans="1:30" ht="11.25" customHeight="1" x14ac:dyDescent="0.2">
      <c r="A66" s="58" t="s">
        <v>80</v>
      </c>
      <c r="B66" s="111" t="b">
        <v>1</v>
      </c>
      <c r="C66" s="61" t="str">
        <f>_xll.qlIMMNextCode(C65,B66,Trigger)</f>
        <v>H0</v>
      </c>
      <c r="D66" s="117"/>
      <c r="E66" s="117"/>
      <c r="F66" s="117"/>
      <c r="G66" s="60" t="str">
        <f t="shared" si="11"/>
        <v>Euribor3M</v>
      </c>
      <c r="H66" s="114" t="str">
        <f t="shared" si="12"/>
        <v>EURFUT3MH0_Quote</v>
      </c>
      <c r="I66" s="121">
        <f t="shared" si="13"/>
        <v>0</v>
      </c>
      <c r="J66" s="62" t="str">
        <f>_xll.qlFuturesRateHelper(,H66,,C66,G66,I66,Permanent,Trigger,ObjectOverwrite)</f>
        <v>obj_005aa#0001</v>
      </c>
      <c r="L66" s="69" t="str">
        <f t="shared" si="14"/>
        <v>Sw</v>
      </c>
      <c r="M66" s="133" t="str">
        <f t="shared" si="15"/>
        <v>--</v>
      </c>
      <c r="N66" s="142" t="str">
        <f>IFERROR(_xll.qlRateHelperQuoteName(M66,Trigger),"--")</f>
        <v>--</v>
      </c>
      <c r="O66" s="135" t="str">
        <f>IFERROR(_xll.qlRateHelperQuoteValue($M66,Trigger),"--")</f>
        <v>--</v>
      </c>
      <c r="P66" s="134" t="b">
        <v>0</v>
      </c>
      <c r="Q66" s="133">
        <v>50</v>
      </c>
      <c r="R66" s="133">
        <v>1</v>
      </c>
      <c r="S66" s="136" t="str">
        <f>IFERROR(_xll.qlRateHelperEarliestDate(M66,Trigger),"--")</f>
        <v>--</v>
      </c>
      <c r="T66" s="136" t="str">
        <f>IFERROR(_xll.qlRateHelperPillarDate(M66,Trigger),"--")</f>
        <v>--</v>
      </c>
      <c r="V66" s="3" t="str">
        <f t="shared" si="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63"/>
    </row>
    <row r="67" spans="1:30" ht="11.25" customHeight="1" x14ac:dyDescent="0.2">
      <c r="A67" s="58" t="s">
        <v>80</v>
      </c>
      <c r="B67" s="111" t="b">
        <v>1</v>
      </c>
      <c r="C67" s="61" t="str">
        <f>_xll.qlIMMNextCode(C66,B67,Trigger)</f>
        <v>M0</v>
      </c>
      <c r="D67" s="117"/>
      <c r="E67" s="117"/>
      <c r="F67" s="117"/>
      <c r="G67" s="60" t="str">
        <f t="shared" si="11"/>
        <v>Euribor3M</v>
      </c>
      <c r="H67" s="114" t="str">
        <f t="shared" si="12"/>
        <v>EURFUT3MM0_Quote</v>
      </c>
      <c r="I67" s="121">
        <f t="shared" si="13"/>
        <v>0</v>
      </c>
      <c r="J67" s="62" t="str">
        <f>_xll.qlFuturesRateHelper(,H67,,C67,G67,I67,Permanent,Trigger,ObjectOverwrite)</f>
        <v>obj_0059f#0001</v>
      </c>
      <c r="L67" s="69" t="str">
        <f t="shared" si="14"/>
        <v>Sw</v>
      </c>
      <c r="M67" s="133" t="str">
        <f t="shared" si="15"/>
        <v>obj_00590#0001</v>
      </c>
      <c r="N67" s="142" t="str">
        <f>IFERROR(_xll.qlRateHelperQuoteName(M67,Trigger),"--")</f>
        <v>EURAB6E3Y_Quote</v>
      </c>
      <c r="O67" s="135">
        <f>IFERROR(_xll.qlRateHelperQuoteValue($M67,Trigger),"--")</f>
        <v>-1.25E-3</v>
      </c>
      <c r="P67" s="134" t="b">
        <v>1</v>
      </c>
      <c r="Q67" s="133">
        <v>50</v>
      </c>
      <c r="R67" s="133">
        <v>1</v>
      </c>
      <c r="S67" s="136">
        <f>IFERROR(_xll.qlRateHelperEarliestDate(M67,Trigger),"--")</f>
        <v>42402</v>
      </c>
      <c r="T67" s="136">
        <f>IFERROR(_xll.qlRateHelperPillarDate(M67,Trigger),"--")</f>
        <v>43500</v>
      </c>
      <c r="V67" s="3" t="str">
        <f t="shared" si="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63"/>
    </row>
    <row r="68" spans="1:30" ht="11.25" customHeight="1" x14ac:dyDescent="0.2">
      <c r="A68" s="1" t="s">
        <v>80</v>
      </c>
      <c r="B68" s="112" t="b">
        <v>1</v>
      </c>
      <c r="C68" s="8" t="str">
        <f>_xll.qlIMMNextCode(C67,B68,Trigger)</f>
        <v>U0</v>
      </c>
      <c r="D68" s="118"/>
      <c r="E68" s="118"/>
      <c r="F68" s="118"/>
      <c r="G68" s="6" t="str">
        <f t="shared" si="11"/>
        <v>Euribor3M</v>
      </c>
      <c r="H68" s="115" t="str">
        <f t="shared" si="12"/>
        <v>EURFUT3MU0_Quote</v>
      </c>
      <c r="I68" s="226">
        <f t="shared" si="13"/>
        <v>0</v>
      </c>
      <c r="J68" s="2" t="str">
        <f>_xll.qlFuturesRateHelper(,H68,,C68,G68,I68,Permanent,Trigger,ObjectOverwrite)</f>
        <v>obj_005ab#0001</v>
      </c>
      <c r="L68" s="69" t="str">
        <f t="shared" si="14"/>
        <v>Sw</v>
      </c>
      <c r="M68" s="133" t="str">
        <f t="shared" si="15"/>
        <v>obj_0057f#0001</v>
      </c>
      <c r="N68" s="142" t="str">
        <f>IFERROR(_xll.qlRateHelperQuoteName(M68,Trigger),"--")</f>
        <v>EURAB6E4Y_Quote</v>
      </c>
      <c r="O68" s="135">
        <f>IFERROR(_xll.qlRateHelperQuoteValue($M68,Trigger),"--")</f>
        <v>-3.7000000000000005E-4</v>
      </c>
      <c r="P68" s="134" t="b">
        <v>1</v>
      </c>
      <c r="Q68" s="133">
        <v>50</v>
      </c>
      <c r="R68" s="133">
        <v>1</v>
      </c>
      <c r="S68" s="136">
        <f>IFERROR(_xll.qlRateHelperEarliestDate(M68,Trigger),"--")</f>
        <v>42402</v>
      </c>
      <c r="T68" s="136">
        <f>IFERROR(_xll.qlRateHelperPillarDate(M68,Trigger),"--")</f>
        <v>43864</v>
      </c>
      <c r="V68" s="3" t="str">
        <f t="shared" ref="V68:V99" si="16">IFERROR(INDEX($L$3:$L$99,MATCH(X68,$N$3:$N$99,0),1),"")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63"/>
    </row>
    <row r="69" spans="1:30" ht="11.25" customHeight="1" x14ac:dyDescent="0.2">
      <c r="G69" s="50" t="s">
        <v>115</v>
      </c>
      <c r="H69" s="50" t="s">
        <v>116</v>
      </c>
      <c r="L69" s="69" t="str">
        <f t="shared" si="14"/>
        <v>Sw</v>
      </c>
      <c r="M69" s="133" t="str">
        <f t="shared" si="15"/>
        <v>obj_00586#0001</v>
      </c>
      <c r="N69" s="142" t="str">
        <f>IFERROR(_xll.qlRateHelperQuoteName(M69,Trigger),"--")</f>
        <v>EURAB6E5Y_Quote</v>
      </c>
      <c r="O69" s="135">
        <f>IFERROR(_xll.qlRateHelperQuoteValue($M69,Trigger),"--")</f>
        <v>7.3000000000000007E-4</v>
      </c>
      <c r="P69" s="134" t="b">
        <v>1</v>
      </c>
      <c r="Q69" s="133">
        <v>50</v>
      </c>
      <c r="R69" s="133">
        <v>1</v>
      </c>
      <c r="S69" s="136">
        <f>IFERROR(_xll.qlRateHelperEarliestDate(M69,Trigger),"--")</f>
        <v>42402</v>
      </c>
      <c r="T69" s="136">
        <f>IFERROR(_xll.qlRateHelperPillarDate(M69,Trigger),"--")</f>
        <v>44229</v>
      </c>
      <c r="V69" s="3" t="str">
        <f t="shared" si="16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63"/>
    </row>
    <row r="70" spans="1:30" ht="11.25" customHeight="1" x14ac:dyDescent="0.2">
      <c r="A70" s="63" t="s">
        <v>9</v>
      </c>
      <c r="B70" s="63" t="s">
        <v>30</v>
      </c>
      <c r="C70" s="63" t="s">
        <v>100</v>
      </c>
      <c r="D70" s="63" t="s">
        <v>5</v>
      </c>
      <c r="E70" s="63" t="s">
        <v>34</v>
      </c>
      <c r="F70" s="63" t="s">
        <v>101</v>
      </c>
      <c r="G70" s="63" t="s">
        <v>4</v>
      </c>
      <c r="H70" s="63" t="s">
        <v>1</v>
      </c>
      <c r="I70" s="63" t="s">
        <v>99</v>
      </c>
      <c r="J70" s="63" t="s">
        <v>25</v>
      </c>
      <c r="L70" s="69" t="str">
        <f t="shared" si="14"/>
        <v>Sw</v>
      </c>
      <c r="M70" s="133" t="str">
        <f t="shared" si="15"/>
        <v>obj_0057b#0001</v>
      </c>
      <c r="N70" s="142" t="str">
        <f>IFERROR(_xll.qlRateHelperQuoteName(M70,Trigger),"--")</f>
        <v>EURAB6E6Y_Quote</v>
      </c>
      <c r="O70" s="135">
        <f>IFERROR(_xll.qlRateHelperQuoteValue($M70,Trigger),"--")</f>
        <v>1.98E-3</v>
      </c>
      <c r="P70" s="134" t="b">
        <v>1</v>
      </c>
      <c r="Q70" s="133">
        <v>50</v>
      </c>
      <c r="R70" s="133">
        <v>1</v>
      </c>
      <c r="S70" s="136">
        <f>IFERROR(_xll.qlRateHelperEarliestDate(M70,Trigger),"--")</f>
        <v>42402</v>
      </c>
      <c r="T70" s="136">
        <f>IFERROR(_xll.qlRateHelperPillarDate(M70,Trigger),"--")</f>
        <v>44594</v>
      </c>
      <c r="V70" s="3" t="str">
        <f t="shared" si="16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63"/>
    </row>
    <row r="71" spans="1:30" ht="11.25" customHeight="1" x14ac:dyDescent="0.2">
      <c r="A71" s="53" t="s">
        <v>26</v>
      </c>
      <c r="B71" s="54" t="s">
        <v>29</v>
      </c>
      <c r="C71" s="55" t="s">
        <v>6</v>
      </c>
      <c r="D71" s="60" t="s">
        <v>8</v>
      </c>
      <c r="E71" s="60" t="s">
        <v>7</v>
      </c>
      <c r="F71" s="60" t="s">
        <v>117</v>
      </c>
      <c r="G71" s="60" t="str">
        <f t="shared" ref="G71:G108" si="17">PROPER(Currency)&amp;FamilyName&amp;SUBSTITUTE($H$69,"E","M")</f>
        <v>Euribor6M</v>
      </c>
      <c r="H71" s="58" t="str">
        <f t="shared" ref="H71:H108" si="18">Currency&amp;$G$69&amp;$H$69&amp;$B71&amp;"_Quote"</f>
        <v>EURAB6E1Y_Quote</v>
      </c>
      <c r="I71" s="120">
        <v>0</v>
      </c>
      <c r="J71" s="57"/>
      <c r="L71" s="69" t="str">
        <f t="shared" si="14"/>
        <v>Sw</v>
      </c>
      <c r="M71" s="133" t="str">
        <f t="shared" si="15"/>
        <v>obj_0058f#0001</v>
      </c>
      <c r="N71" s="142" t="str">
        <f>IFERROR(_xll.qlRateHelperQuoteName(M71,Trigger),"--")</f>
        <v>EURAB6E7Y_Quote</v>
      </c>
      <c r="O71" s="135">
        <f>IFERROR(_xll.qlRateHelperQuoteValue($M71,Trigger),"--")</f>
        <v>3.2700000000000003E-3</v>
      </c>
      <c r="P71" s="134" t="b">
        <v>1</v>
      </c>
      <c r="Q71" s="133">
        <v>50</v>
      </c>
      <c r="R71" s="133">
        <v>1</v>
      </c>
      <c r="S71" s="136">
        <f>IFERROR(_xll.qlRateHelperEarliestDate(M71,Trigger),"--")</f>
        <v>42402</v>
      </c>
      <c r="T71" s="136">
        <f>IFERROR(_xll.qlRateHelperPillarDate(M71,Trigger),"--")</f>
        <v>44959</v>
      </c>
      <c r="V71" s="3" t="str">
        <f t="shared" si="16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63"/>
    </row>
    <row r="72" spans="1:30" ht="11.25" customHeight="1" x14ac:dyDescent="0.2">
      <c r="A72" s="58" t="s">
        <v>26</v>
      </c>
      <c r="B72" s="59" t="s">
        <v>39</v>
      </c>
      <c r="C72" s="60" t="s">
        <v>6</v>
      </c>
      <c r="D72" s="60" t="s">
        <v>8</v>
      </c>
      <c r="E72" s="60" t="s">
        <v>7</v>
      </c>
      <c r="F72" s="60" t="s">
        <v>117</v>
      </c>
      <c r="G72" s="60" t="str">
        <f t="shared" si="17"/>
        <v>Euribor6M</v>
      </c>
      <c r="H72" s="58" t="str">
        <f t="shared" si="18"/>
        <v>EURAB6E15M_Quote</v>
      </c>
      <c r="I72" s="121">
        <v>0</v>
      </c>
      <c r="J72" s="62"/>
      <c r="L72" s="69" t="str">
        <f t="shared" si="14"/>
        <v>Sw</v>
      </c>
      <c r="M72" s="133" t="str">
        <f t="shared" si="15"/>
        <v>obj_00575#0001</v>
      </c>
      <c r="N72" s="142" t="str">
        <f>IFERROR(_xll.qlRateHelperQuoteName(M72,Trigger),"--")</f>
        <v>EURAB6E8Y_Quote</v>
      </c>
      <c r="O72" s="135">
        <f>IFERROR(_xll.qlRateHelperQuoteValue($M72,Trigger),"--")</f>
        <v>4.5399999999999998E-3</v>
      </c>
      <c r="P72" s="134" t="b">
        <v>1</v>
      </c>
      <c r="Q72" s="133">
        <v>50</v>
      </c>
      <c r="R72" s="133">
        <v>1</v>
      </c>
      <c r="S72" s="136">
        <f>IFERROR(_xll.qlRateHelperEarliestDate(M72,Trigger),"--")</f>
        <v>42402</v>
      </c>
      <c r="T72" s="136">
        <f>IFERROR(_xll.qlRateHelperPillarDate(M72,Trigger),"--")</f>
        <v>45324</v>
      </c>
      <c r="V72" s="3" t="str">
        <f t="shared" si="16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63"/>
    </row>
    <row r="73" spans="1:30" ht="11.25" customHeight="1" x14ac:dyDescent="0.2">
      <c r="A73" s="58" t="s">
        <v>26</v>
      </c>
      <c r="B73" s="59" t="s">
        <v>40</v>
      </c>
      <c r="C73" s="60" t="s">
        <v>6</v>
      </c>
      <c r="D73" s="60" t="s">
        <v>8</v>
      </c>
      <c r="E73" s="60" t="s">
        <v>7</v>
      </c>
      <c r="F73" s="60" t="s">
        <v>117</v>
      </c>
      <c r="G73" s="60" t="str">
        <f t="shared" si="17"/>
        <v>Euribor6M</v>
      </c>
      <c r="H73" s="58" t="str">
        <f t="shared" si="18"/>
        <v>EURAB6E18M_Quote</v>
      </c>
      <c r="I73" s="121">
        <v>0</v>
      </c>
      <c r="J73" s="62"/>
      <c r="L73" s="69" t="str">
        <f t="shared" si="14"/>
        <v>Sw</v>
      </c>
      <c r="M73" s="133" t="str">
        <f t="shared" si="15"/>
        <v>obj_00580#0001</v>
      </c>
      <c r="N73" s="142" t="str">
        <f>IFERROR(_xll.qlRateHelperQuoteName(M73,Trigger),"--")</f>
        <v>EURAB6E9Y_Quote</v>
      </c>
      <c r="O73" s="135">
        <f>IFERROR(_xll.qlRateHelperQuoteValue($M73,Trigger),"--")</f>
        <v>5.7400000000000003E-3</v>
      </c>
      <c r="P73" s="134" t="b">
        <v>1</v>
      </c>
      <c r="Q73" s="133">
        <v>50</v>
      </c>
      <c r="R73" s="133">
        <v>1</v>
      </c>
      <c r="S73" s="136">
        <f>IFERROR(_xll.qlRateHelperEarliestDate(M73,Trigger),"--")</f>
        <v>42402</v>
      </c>
      <c r="T73" s="136">
        <f>IFERROR(_xll.qlRateHelperPillarDate(M73,Trigger),"--")</f>
        <v>45691</v>
      </c>
      <c r="V73" s="3" t="str">
        <f t="shared" si="16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63"/>
    </row>
    <row r="74" spans="1:30" ht="11.25" customHeight="1" x14ac:dyDescent="0.2">
      <c r="A74" s="58" t="s">
        <v>26</v>
      </c>
      <c r="B74" s="59" t="s">
        <v>41</v>
      </c>
      <c r="C74" s="60" t="s">
        <v>6</v>
      </c>
      <c r="D74" s="60" t="s">
        <v>8</v>
      </c>
      <c r="E74" s="60" t="s">
        <v>7</v>
      </c>
      <c r="F74" s="60" t="s">
        <v>117</v>
      </c>
      <c r="G74" s="60" t="str">
        <f t="shared" si="17"/>
        <v>Euribor6M</v>
      </c>
      <c r="H74" s="58" t="str">
        <f t="shared" si="18"/>
        <v>EURAB6E21M_Quote</v>
      </c>
      <c r="I74" s="121">
        <v>0</v>
      </c>
      <c r="J74" s="62"/>
      <c r="L74" s="69" t="str">
        <f t="shared" si="14"/>
        <v>Sw</v>
      </c>
      <c r="M74" s="133" t="str">
        <f t="shared" si="15"/>
        <v>obj_00588#0001</v>
      </c>
      <c r="N74" s="142" t="str">
        <f>IFERROR(_xll.qlRateHelperQuoteName(M74,Trigger),"--")</f>
        <v>EURAB6E10Y_Quote</v>
      </c>
      <c r="O74" s="135">
        <f>IFERROR(_xll.qlRateHelperQuoteValue($M74,Trigger),"--")</f>
        <v>6.8199999999999997E-3</v>
      </c>
      <c r="P74" s="134" t="b">
        <v>1</v>
      </c>
      <c r="Q74" s="133">
        <v>50</v>
      </c>
      <c r="R74" s="133">
        <v>1</v>
      </c>
      <c r="S74" s="136">
        <f>IFERROR(_xll.qlRateHelperEarliestDate(M74,Trigger),"--")</f>
        <v>42402</v>
      </c>
      <c r="T74" s="136">
        <f>IFERROR(_xll.qlRateHelperPillarDate(M74,Trigger),"--")</f>
        <v>46055</v>
      </c>
      <c r="V74" s="3" t="str">
        <f t="shared" si="16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63"/>
    </row>
    <row r="75" spans="1:30" ht="11.25" customHeight="1" x14ac:dyDescent="0.2">
      <c r="A75" s="58" t="s">
        <v>26</v>
      </c>
      <c r="B75" s="59" t="s">
        <v>42</v>
      </c>
      <c r="C75" s="60" t="s">
        <v>6</v>
      </c>
      <c r="D75" s="60" t="s">
        <v>8</v>
      </c>
      <c r="E75" s="60" t="s">
        <v>7</v>
      </c>
      <c r="F75" s="60" t="s">
        <v>117</v>
      </c>
      <c r="G75" s="60" t="str">
        <f t="shared" si="17"/>
        <v>Euribor6M</v>
      </c>
      <c r="H75" s="58" t="str">
        <f t="shared" si="18"/>
        <v>EURAB6E2Y_Quote</v>
      </c>
      <c r="I75" s="121">
        <v>0</v>
      </c>
      <c r="J75" s="62"/>
      <c r="L75" s="69" t="str">
        <f t="shared" si="14"/>
        <v>Sw</v>
      </c>
      <c r="M75" s="134" t="str">
        <f t="shared" si="15"/>
        <v>obj_00592#0001</v>
      </c>
      <c r="N75" s="142" t="str">
        <f>IFERROR(_xll.qlRateHelperQuoteName(M75,Trigger),"--")</f>
        <v>EURAB6E11Y_Quote</v>
      </c>
      <c r="O75" s="135">
        <f>IFERROR(_xll.qlRateHelperQuoteValue($M75,Trigger),"--")</f>
        <v>7.79E-3</v>
      </c>
      <c r="P75" s="134" t="b">
        <v>1</v>
      </c>
      <c r="Q75" s="134">
        <v>50</v>
      </c>
      <c r="R75" s="134">
        <v>1</v>
      </c>
      <c r="S75" s="136">
        <f>IFERROR(_xll.qlRateHelperEarliestDate(M75,Trigger),"--")</f>
        <v>42402</v>
      </c>
      <c r="T75" s="136">
        <f>IFERROR(_xll.qlRateHelperPillarDate(M75,Trigger),"--")</f>
        <v>46420</v>
      </c>
      <c r="V75" s="3" t="str">
        <f t="shared" si="16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63"/>
    </row>
    <row r="76" spans="1:30" ht="11.25" customHeight="1" x14ac:dyDescent="0.2">
      <c r="A76" s="58" t="s">
        <v>26</v>
      </c>
      <c r="B76" s="59" t="s">
        <v>43</v>
      </c>
      <c r="C76" s="60" t="s">
        <v>6</v>
      </c>
      <c r="D76" s="60" t="s">
        <v>8</v>
      </c>
      <c r="E76" s="60" t="s">
        <v>7</v>
      </c>
      <c r="F76" s="60" t="s">
        <v>117</v>
      </c>
      <c r="G76" s="60" t="str">
        <f t="shared" si="17"/>
        <v>Euribor6M</v>
      </c>
      <c r="H76" s="58" t="str">
        <f t="shared" si="18"/>
        <v>EURAB6E3Y_Quote</v>
      </c>
      <c r="I76" s="121">
        <v>0</v>
      </c>
      <c r="J76" s="62" t="str">
        <f>_xll.qlSwapRateHelper2(,H76,,B76,Calendar,D76,E76,F76,G76,I76,C76,Discounting,PillarDate,,Permanent,Trigger,ObjectOverwrite)</f>
        <v>obj_00590#0001</v>
      </c>
      <c r="L76" s="69" t="str">
        <f t="shared" si="14"/>
        <v>Sw</v>
      </c>
      <c r="M76" s="134" t="str">
        <f t="shared" si="15"/>
        <v>obj_00584#0001</v>
      </c>
      <c r="N76" s="142" t="str">
        <f>IFERROR(_xll.qlRateHelperQuoteName(M76,Trigger),"--")</f>
        <v>EURAB6E12Y_Quote</v>
      </c>
      <c r="O76" s="135">
        <f>IFERROR(_xll.qlRateHelperQuoteValue($M76,Trigger),"--")</f>
        <v>8.6499999999999997E-3</v>
      </c>
      <c r="P76" s="134" t="b">
        <v>1</v>
      </c>
      <c r="Q76" s="134">
        <v>50</v>
      </c>
      <c r="R76" s="134">
        <v>1</v>
      </c>
      <c r="S76" s="136">
        <f>IFERROR(_xll.qlRateHelperEarliestDate(M76,Trigger),"--")</f>
        <v>42402</v>
      </c>
      <c r="T76" s="136">
        <f>IFERROR(_xll.qlRateHelperPillarDate(M76,Trigger),"--")</f>
        <v>46785</v>
      </c>
      <c r="V76" s="3" t="str">
        <f t="shared" si="16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63"/>
    </row>
    <row r="77" spans="1:30" ht="11.25" customHeight="1" x14ac:dyDescent="0.2">
      <c r="A77" s="58" t="s">
        <v>26</v>
      </c>
      <c r="B77" s="59" t="s">
        <v>44</v>
      </c>
      <c r="C77" s="60" t="s">
        <v>6</v>
      </c>
      <c r="D77" s="60" t="s">
        <v>8</v>
      </c>
      <c r="E77" s="60" t="s">
        <v>7</v>
      </c>
      <c r="F77" s="60" t="s">
        <v>117</v>
      </c>
      <c r="G77" s="60" t="str">
        <f t="shared" si="17"/>
        <v>Euribor6M</v>
      </c>
      <c r="H77" s="58" t="str">
        <f t="shared" si="18"/>
        <v>EURAB6E4Y_Quote</v>
      </c>
      <c r="I77" s="121">
        <v>0</v>
      </c>
      <c r="J77" s="62" t="str">
        <f>_xll.qlSwapRateHelper2(,H77,,B77,Calendar,D77,E77,F77,G77,I77,C77,Discounting,PillarDate,,Permanent,Trigger,ObjectOverwrite)</f>
        <v>obj_0057f#0001</v>
      </c>
      <c r="L77" s="69" t="str">
        <f t="shared" si="14"/>
        <v>Sw</v>
      </c>
      <c r="M77" s="134" t="str">
        <f t="shared" si="15"/>
        <v>obj_0057c#0001</v>
      </c>
      <c r="N77" s="142" t="str">
        <f>IFERROR(_xll.qlRateHelperQuoteName(M77,Trigger),"--")</f>
        <v>EURAB6E13Y_Quote</v>
      </c>
      <c r="O77" s="135">
        <f>IFERROR(_xll.qlRateHelperQuoteValue($M77,Trigger),"--")</f>
        <v>9.3999999999999986E-3</v>
      </c>
      <c r="P77" s="134" t="b">
        <v>1</v>
      </c>
      <c r="Q77" s="134">
        <v>50</v>
      </c>
      <c r="R77" s="134">
        <v>1</v>
      </c>
      <c r="S77" s="136">
        <f>IFERROR(_xll.qlRateHelperEarliestDate(M77,Trigger),"--")</f>
        <v>42402</v>
      </c>
      <c r="T77" s="136">
        <f>IFERROR(_xll.qlRateHelperPillarDate(M77,Trigger),"--")</f>
        <v>47151</v>
      </c>
      <c r="V77" s="3" t="str">
        <f t="shared" si="16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63"/>
    </row>
    <row r="78" spans="1:30" ht="11.25" customHeight="1" x14ac:dyDescent="0.2">
      <c r="A78" s="58" t="s">
        <v>26</v>
      </c>
      <c r="B78" s="59" t="s">
        <v>45</v>
      </c>
      <c r="C78" s="60" t="s">
        <v>6</v>
      </c>
      <c r="D78" s="60" t="s">
        <v>8</v>
      </c>
      <c r="E78" s="60" t="s">
        <v>7</v>
      </c>
      <c r="F78" s="60" t="s">
        <v>117</v>
      </c>
      <c r="G78" s="60" t="str">
        <f t="shared" si="17"/>
        <v>Euribor6M</v>
      </c>
      <c r="H78" s="58" t="str">
        <f t="shared" si="18"/>
        <v>EURAB6E5Y_Quote</v>
      </c>
      <c r="I78" s="121">
        <v>0</v>
      </c>
      <c r="J78" s="62" t="str">
        <f>_xll.qlSwapRateHelper2(,H78,,B78,Calendar,D78,E78,F78,G78,I78,C78,Discounting,PillarDate,,Permanent,Trigger,ObjectOverwrite)</f>
        <v>obj_00586#0001</v>
      </c>
      <c r="L78" s="69" t="str">
        <f t="shared" si="14"/>
        <v>Sw</v>
      </c>
      <c r="M78" s="134" t="str">
        <f t="shared" si="15"/>
        <v>obj_00574#0001</v>
      </c>
      <c r="N78" s="142" t="str">
        <f>IFERROR(_xll.qlRateHelperQuoteName(M78,Trigger),"--")</f>
        <v>EURAB6E14Y_Quote</v>
      </c>
      <c r="O78" s="135">
        <f>IFERROR(_xll.qlRateHelperQuoteValue($M78,Trigger),"--")</f>
        <v>1.0049999999999998E-2</v>
      </c>
      <c r="P78" s="134" t="b">
        <v>1</v>
      </c>
      <c r="Q78" s="134">
        <v>50</v>
      </c>
      <c r="R78" s="134">
        <v>1</v>
      </c>
      <c r="S78" s="136">
        <f>IFERROR(_xll.qlRateHelperEarliestDate(M78,Trigger),"--")</f>
        <v>42402</v>
      </c>
      <c r="T78" s="136">
        <f>IFERROR(_xll.qlRateHelperPillarDate(M78,Trigger),"--")</f>
        <v>47518</v>
      </c>
      <c r="V78" s="3" t="str">
        <f t="shared" si="16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63"/>
    </row>
    <row r="79" spans="1:30" ht="11.25" customHeight="1" x14ac:dyDescent="0.2">
      <c r="A79" s="58" t="s">
        <v>26</v>
      </c>
      <c r="B79" s="59" t="s">
        <v>46</v>
      </c>
      <c r="C79" s="60" t="s">
        <v>6</v>
      </c>
      <c r="D79" s="60" t="s">
        <v>8</v>
      </c>
      <c r="E79" s="60" t="s">
        <v>7</v>
      </c>
      <c r="F79" s="60" t="s">
        <v>117</v>
      </c>
      <c r="G79" s="60" t="str">
        <f t="shared" si="17"/>
        <v>Euribor6M</v>
      </c>
      <c r="H79" s="58" t="str">
        <f t="shared" si="18"/>
        <v>EURAB6E6Y_Quote</v>
      </c>
      <c r="I79" s="121">
        <v>0</v>
      </c>
      <c r="J79" s="62" t="str">
        <f>_xll.qlSwapRateHelper2(,H79,,B79,Calendar,D79,E79,F79,G79,I79,C79,Discounting,PillarDate,,Permanent,Trigger,ObjectOverwrite)</f>
        <v>obj_0057b#0001</v>
      </c>
      <c r="L79" s="69" t="str">
        <f t="shared" si="14"/>
        <v>Sw</v>
      </c>
      <c r="M79" s="134" t="str">
        <f t="shared" si="15"/>
        <v>obj_00589#0001</v>
      </c>
      <c r="N79" s="142" t="str">
        <f>IFERROR(_xll.qlRateHelperQuoteName(M79,Trigger),"--")</f>
        <v>EURAB6E15Y_Quote</v>
      </c>
      <c r="O79" s="135">
        <f>IFERROR(_xll.qlRateHelperQuoteValue($M79,Trigger),"--")</f>
        <v>1.0589999999999999E-2</v>
      </c>
      <c r="P79" s="134" t="b">
        <v>1</v>
      </c>
      <c r="Q79" s="134">
        <v>50</v>
      </c>
      <c r="R79" s="134">
        <v>1</v>
      </c>
      <c r="S79" s="136">
        <f>IFERROR(_xll.qlRateHelperEarliestDate(M79,Trigger),"--")</f>
        <v>42402</v>
      </c>
      <c r="T79" s="136">
        <f>IFERROR(_xll.qlRateHelperPillarDate(M79,Trigger),"--")</f>
        <v>47882</v>
      </c>
      <c r="V79" s="3" t="str">
        <f t="shared" si="16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63"/>
    </row>
    <row r="80" spans="1:30" ht="11.25" customHeight="1" x14ac:dyDescent="0.2">
      <c r="A80" s="58" t="s">
        <v>26</v>
      </c>
      <c r="B80" s="59" t="s">
        <v>47</v>
      </c>
      <c r="C80" s="60" t="s">
        <v>6</v>
      </c>
      <c r="D80" s="60" t="s">
        <v>8</v>
      </c>
      <c r="E80" s="60" t="s">
        <v>7</v>
      </c>
      <c r="F80" s="60" t="s">
        <v>117</v>
      </c>
      <c r="G80" s="60" t="str">
        <f t="shared" si="17"/>
        <v>Euribor6M</v>
      </c>
      <c r="H80" s="58" t="str">
        <f t="shared" si="18"/>
        <v>EURAB6E7Y_Quote</v>
      </c>
      <c r="I80" s="121">
        <v>0</v>
      </c>
      <c r="J80" s="62" t="str">
        <f>_xll.qlSwapRateHelper2(,H80,,B80,Calendar,D80,E80,F80,G80,I80,C80,Discounting,PillarDate,,Permanent,Trigger,ObjectOverwrite)</f>
        <v>obj_0058f#0001</v>
      </c>
      <c r="L80" s="69" t="str">
        <f t="shared" si="14"/>
        <v>Sw</v>
      </c>
      <c r="M80" s="134" t="str">
        <f t="shared" si="15"/>
        <v>obj_0058a#0001</v>
      </c>
      <c r="N80" s="142" t="str">
        <f>IFERROR(_xll.qlRateHelperQuoteName(M80,Trigger),"--")</f>
        <v>EURAB6E16Y_Quote</v>
      </c>
      <c r="O80" s="135">
        <f>IFERROR(_xll.qlRateHelperQuoteValue($M80,Trigger),"--")</f>
        <v>1.1049999999999999E-2</v>
      </c>
      <c r="P80" s="134" t="b">
        <v>1</v>
      </c>
      <c r="Q80" s="134">
        <v>50</v>
      </c>
      <c r="R80" s="134">
        <v>1</v>
      </c>
      <c r="S80" s="136">
        <f>IFERROR(_xll.qlRateHelperEarliestDate(M80,Trigger),"--")</f>
        <v>42402</v>
      </c>
      <c r="T80" s="136">
        <f>IFERROR(_xll.qlRateHelperPillarDate(M80,Trigger),"--")</f>
        <v>48246</v>
      </c>
      <c r="V80" s="3" t="str">
        <f t="shared" si="16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63"/>
    </row>
    <row r="81" spans="1:30" x14ac:dyDescent="0.2">
      <c r="A81" s="58" t="s">
        <v>26</v>
      </c>
      <c r="B81" s="59" t="s">
        <v>48</v>
      </c>
      <c r="C81" s="60" t="s">
        <v>6</v>
      </c>
      <c r="D81" s="60" t="s">
        <v>8</v>
      </c>
      <c r="E81" s="60" t="s">
        <v>7</v>
      </c>
      <c r="F81" s="60" t="s">
        <v>117</v>
      </c>
      <c r="G81" s="60" t="str">
        <f t="shared" si="17"/>
        <v>Euribor6M</v>
      </c>
      <c r="H81" s="58" t="str">
        <f t="shared" si="18"/>
        <v>EURAB6E8Y_Quote</v>
      </c>
      <c r="I81" s="121">
        <v>0</v>
      </c>
      <c r="J81" s="62" t="str">
        <f>_xll.qlSwapRateHelper2(,H81,,B81,Calendar,D81,E81,F81,G81,I81,C81,Discounting,PillarDate,,Permanent,Trigger,ObjectOverwrite)</f>
        <v>obj_00575#0001</v>
      </c>
      <c r="L81" s="69" t="str">
        <f t="shared" si="14"/>
        <v>Sw</v>
      </c>
      <c r="M81" s="134" t="str">
        <f t="shared" si="15"/>
        <v>obj_00579#0001</v>
      </c>
      <c r="N81" s="142" t="str">
        <f>IFERROR(_xll.qlRateHelperQuoteName(M81,Trigger),"--")</f>
        <v>EURAB6E17Y_Quote</v>
      </c>
      <c r="O81" s="135">
        <f>IFERROR(_xll.qlRateHelperQuoteValue($M81,Trigger),"--")</f>
        <v>1.1430000000000001E-2</v>
      </c>
      <c r="P81" s="134" t="b">
        <v>1</v>
      </c>
      <c r="Q81" s="134">
        <v>50</v>
      </c>
      <c r="R81" s="134">
        <v>1</v>
      </c>
      <c r="S81" s="136">
        <f>IFERROR(_xll.qlRateHelperEarliestDate(M81,Trigger),"--")</f>
        <v>42402</v>
      </c>
      <c r="T81" s="136">
        <f>IFERROR(_xll.qlRateHelperPillarDate(M81,Trigger),"--")</f>
        <v>48612</v>
      </c>
      <c r="V81" s="3" t="str">
        <f t="shared" si="16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63"/>
    </row>
    <row r="82" spans="1:30" x14ac:dyDescent="0.2">
      <c r="A82" s="58" t="s">
        <v>26</v>
      </c>
      <c r="B82" s="59" t="s">
        <v>49</v>
      </c>
      <c r="C82" s="60" t="s">
        <v>6</v>
      </c>
      <c r="D82" s="60" t="s">
        <v>8</v>
      </c>
      <c r="E82" s="60" t="s">
        <v>7</v>
      </c>
      <c r="F82" s="60" t="s">
        <v>117</v>
      </c>
      <c r="G82" s="60" t="str">
        <f t="shared" si="17"/>
        <v>Euribor6M</v>
      </c>
      <c r="H82" s="58" t="str">
        <f t="shared" si="18"/>
        <v>EURAB6E9Y_Quote</v>
      </c>
      <c r="I82" s="121">
        <v>0</v>
      </c>
      <c r="J82" s="62" t="str">
        <f>_xll.qlSwapRateHelper2(,H82,,B82,Calendar,D82,E82,F82,G82,I82,C82,Discounting,PillarDate,,Permanent,Trigger,ObjectOverwrite)</f>
        <v>obj_00580#0001</v>
      </c>
      <c r="L82" s="69" t="str">
        <f t="shared" si="14"/>
        <v>Sw</v>
      </c>
      <c r="M82" s="134" t="str">
        <f t="shared" si="15"/>
        <v>obj_00591#0001</v>
      </c>
      <c r="N82" s="142" t="str">
        <f>IFERROR(_xll.qlRateHelperQuoteName(M82,Trigger),"--")</f>
        <v>EURAB6E18Y_Quote</v>
      </c>
      <c r="O82" s="135">
        <f>IFERROR(_xll.qlRateHelperQuoteValue($M82,Trigger),"--")</f>
        <v>1.1739999999999999E-2</v>
      </c>
      <c r="P82" s="134" t="b">
        <v>1</v>
      </c>
      <c r="Q82" s="134">
        <v>50</v>
      </c>
      <c r="R82" s="134">
        <v>1</v>
      </c>
      <c r="S82" s="136">
        <f>IFERROR(_xll.qlRateHelperEarliestDate(M82,Trigger),"--")</f>
        <v>42402</v>
      </c>
      <c r="T82" s="136">
        <f>IFERROR(_xll.qlRateHelperPillarDate(M82,Trigger),"--")</f>
        <v>48977</v>
      </c>
      <c r="V82" s="3" t="str">
        <f t="shared" si="16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63"/>
    </row>
    <row r="83" spans="1:30" x14ac:dyDescent="0.2">
      <c r="A83" s="58" t="s">
        <v>26</v>
      </c>
      <c r="B83" s="59" t="s">
        <v>50</v>
      </c>
      <c r="C83" s="60" t="s">
        <v>6</v>
      </c>
      <c r="D83" s="60" t="s">
        <v>8</v>
      </c>
      <c r="E83" s="60" t="s">
        <v>7</v>
      </c>
      <c r="F83" s="60" t="s">
        <v>117</v>
      </c>
      <c r="G83" s="60" t="str">
        <f t="shared" si="17"/>
        <v>Euribor6M</v>
      </c>
      <c r="H83" s="58" t="str">
        <f t="shared" si="18"/>
        <v>EURAB6E10Y_Quote</v>
      </c>
      <c r="I83" s="121">
        <v>0</v>
      </c>
      <c r="J83" s="62" t="str">
        <f>_xll.qlSwapRateHelper2(,H83,,B83,Calendar,D83,E83,F83,G83,I83,C83,Discounting,PillarDate,,Permanent,Trigger,ObjectOverwrite)</f>
        <v>obj_00588#0001</v>
      </c>
      <c r="L83" s="69" t="str">
        <f t="shared" si="14"/>
        <v>Sw</v>
      </c>
      <c r="M83" s="134" t="str">
        <f t="shared" si="15"/>
        <v>obj_00576#0001</v>
      </c>
      <c r="N83" s="142" t="str">
        <f>IFERROR(_xll.qlRateHelperQuoteName(M83,Trigger),"--")</f>
        <v>EURAB6E19Y_Quote</v>
      </c>
      <c r="O83" s="135">
        <f>IFERROR(_xll.qlRateHelperQuoteValue($M83,Trigger),"--")</f>
        <v>1.1990000000000001E-2</v>
      </c>
      <c r="P83" s="134" t="b">
        <v>1</v>
      </c>
      <c r="Q83" s="134">
        <v>50</v>
      </c>
      <c r="R83" s="134">
        <v>1</v>
      </c>
      <c r="S83" s="136">
        <f>IFERROR(_xll.qlRateHelperEarliestDate(M83,Trigger),"--")</f>
        <v>42402</v>
      </c>
      <c r="T83" s="136">
        <f>IFERROR(_xll.qlRateHelperPillarDate(M83,Trigger),"--")</f>
        <v>49342</v>
      </c>
      <c r="V83" s="3" t="str">
        <f t="shared" si="16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63"/>
    </row>
    <row r="84" spans="1:30" x14ac:dyDescent="0.2">
      <c r="A84" s="58" t="s">
        <v>26</v>
      </c>
      <c r="B84" s="59" t="s">
        <v>84</v>
      </c>
      <c r="C84" s="60" t="s">
        <v>6</v>
      </c>
      <c r="D84" s="60" t="s">
        <v>8</v>
      </c>
      <c r="E84" s="60" t="s">
        <v>7</v>
      </c>
      <c r="F84" s="60" t="s">
        <v>117</v>
      </c>
      <c r="G84" s="60" t="str">
        <f t="shared" si="17"/>
        <v>Euribor6M</v>
      </c>
      <c r="H84" s="58" t="str">
        <f t="shared" si="18"/>
        <v>EURAB6E11Y_Quote</v>
      </c>
      <c r="I84" s="121">
        <v>0</v>
      </c>
      <c r="J84" s="62" t="str">
        <f>_xll.qlSwapRateHelper2(,H84,,B84,Calendar,D84,E84,F84,G84,I84,C84,Discounting,PillarDate,,Permanent,Trigger,ObjectOverwrite)</f>
        <v>obj_00592#0001</v>
      </c>
      <c r="L84" s="69" t="str">
        <f t="shared" si="14"/>
        <v>Sw</v>
      </c>
      <c r="M84" s="134" t="str">
        <f t="shared" si="15"/>
        <v>obj_0058d#0001</v>
      </c>
      <c r="N84" s="142" t="str">
        <f>IFERROR(_xll.qlRateHelperQuoteName(M84,Trigger),"--")</f>
        <v>EURAB6E20Y_Quote</v>
      </c>
      <c r="O84" s="135">
        <f>IFERROR(_xll.qlRateHelperQuoteValue($M84,Trigger),"--")</f>
        <v>1.218E-2</v>
      </c>
      <c r="P84" s="134" t="b">
        <v>1</v>
      </c>
      <c r="Q84" s="134">
        <v>50</v>
      </c>
      <c r="R84" s="134">
        <v>1</v>
      </c>
      <c r="S84" s="136">
        <f>IFERROR(_xll.qlRateHelperEarliestDate(M84,Trigger),"--")</f>
        <v>42402</v>
      </c>
      <c r="T84" s="136">
        <f>IFERROR(_xll.qlRateHelperPillarDate(M84,Trigger),"--")</f>
        <v>49709</v>
      </c>
      <c r="V84" s="3" t="str">
        <f t="shared" si="16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63"/>
    </row>
    <row r="85" spans="1:30" x14ac:dyDescent="0.2">
      <c r="A85" s="58" t="s">
        <v>26</v>
      </c>
      <c r="B85" s="59" t="s">
        <v>51</v>
      </c>
      <c r="C85" s="60" t="s">
        <v>6</v>
      </c>
      <c r="D85" s="60" t="s">
        <v>8</v>
      </c>
      <c r="E85" s="60" t="s">
        <v>7</v>
      </c>
      <c r="F85" s="60" t="s">
        <v>117</v>
      </c>
      <c r="G85" s="60" t="str">
        <f t="shared" si="17"/>
        <v>Euribor6M</v>
      </c>
      <c r="H85" s="58" t="str">
        <f t="shared" si="18"/>
        <v>EURAB6E12Y_Quote</v>
      </c>
      <c r="I85" s="121">
        <v>0</v>
      </c>
      <c r="J85" s="62" t="str">
        <f>_xll.qlSwapRateHelper2(,H85,,B85,Calendar,D85,E85,F85,G85,I85,C85,Discounting,PillarDate,,Permanent,Trigger,ObjectOverwrite)</f>
        <v>obj_00584#0001</v>
      </c>
      <c r="L85" s="69" t="str">
        <f t="shared" si="14"/>
        <v>Sw</v>
      </c>
      <c r="M85" s="134" t="str">
        <f t="shared" si="15"/>
        <v>obj_00593#0001</v>
      </c>
      <c r="N85" s="142" t="str">
        <f>IFERROR(_xll.qlRateHelperQuoteName(M85,Trigger),"--")</f>
        <v>EURAB6E21Y_Quote</v>
      </c>
      <c r="O85" s="135">
        <f>IFERROR(_xll.qlRateHelperQuoteValue($M85,Trigger),"--")</f>
        <v>1.2330000000000001E-2</v>
      </c>
      <c r="P85" s="134" t="b">
        <v>1</v>
      </c>
      <c r="Q85" s="134">
        <v>50</v>
      </c>
      <c r="R85" s="134">
        <v>1</v>
      </c>
      <c r="S85" s="136">
        <f>IFERROR(_xll.qlRateHelperEarliestDate(M85,Trigger),"--")</f>
        <v>42402</v>
      </c>
      <c r="T85" s="136">
        <f>IFERROR(_xll.qlRateHelperPillarDate(M85,Trigger),"--")</f>
        <v>50073</v>
      </c>
      <c r="V85" s="3" t="str">
        <f t="shared" si="16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63"/>
    </row>
    <row r="86" spans="1:30" x14ac:dyDescent="0.2">
      <c r="A86" s="58" t="s">
        <v>26</v>
      </c>
      <c r="B86" s="59" t="s">
        <v>85</v>
      </c>
      <c r="C86" s="60" t="s">
        <v>6</v>
      </c>
      <c r="D86" s="60" t="s">
        <v>8</v>
      </c>
      <c r="E86" s="60" t="s">
        <v>7</v>
      </c>
      <c r="F86" s="60" t="s">
        <v>117</v>
      </c>
      <c r="G86" s="60" t="str">
        <f t="shared" si="17"/>
        <v>Euribor6M</v>
      </c>
      <c r="H86" s="58" t="str">
        <f t="shared" si="18"/>
        <v>EURAB6E13Y_Quote</v>
      </c>
      <c r="I86" s="121">
        <v>0</v>
      </c>
      <c r="J86" s="62" t="str">
        <f>_xll.qlSwapRateHelper2(,H86,,B86,Calendar,D86,E86,F86,G86,I86,C86,Discounting,PillarDate,,Permanent,Trigger,ObjectOverwrite)</f>
        <v>obj_0057c#0001</v>
      </c>
      <c r="L86" s="69" t="str">
        <f t="shared" si="14"/>
        <v>Sw</v>
      </c>
      <c r="M86" s="134" t="str">
        <f t="shared" si="15"/>
        <v>obj_0058e#0001</v>
      </c>
      <c r="N86" s="142" t="str">
        <f>IFERROR(_xll.qlRateHelperQuoteName(M86,Trigger),"--")</f>
        <v>EURAB6E22Y_Quote</v>
      </c>
      <c r="O86" s="135">
        <f>IFERROR(_xll.qlRateHelperQuoteValue($M86,Trigger),"--")</f>
        <v>1.244E-2</v>
      </c>
      <c r="P86" s="134" t="b">
        <v>1</v>
      </c>
      <c r="Q86" s="134">
        <v>50</v>
      </c>
      <c r="R86" s="134">
        <v>1</v>
      </c>
      <c r="S86" s="136">
        <f>IFERROR(_xll.qlRateHelperEarliestDate(M86,Trigger),"--")</f>
        <v>42402</v>
      </c>
      <c r="T86" s="136">
        <f>IFERROR(_xll.qlRateHelperPillarDate(M86,Trigger),"--")</f>
        <v>50438</v>
      </c>
      <c r="V86" s="3" t="str">
        <f t="shared" si="16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63"/>
    </row>
    <row r="87" spans="1:30" x14ac:dyDescent="0.2">
      <c r="A87" s="58" t="s">
        <v>26</v>
      </c>
      <c r="B87" s="59" t="s">
        <v>86</v>
      </c>
      <c r="C87" s="60" t="s">
        <v>6</v>
      </c>
      <c r="D87" s="60" t="s">
        <v>8</v>
      </c>
      <c r="E87" s="60" t="s">
        <v>7</v>
      </c>
      <c r="F87" s="60" t="s">
        <v>117</v>
      </c>
      <c r="G87" s="60" t="str">
        <f t="shared" si="17"/>
        <v>Euribor6M</v>
      </c>
      <c r="H87" s="58" t="str">
        <f t="shared" si="18"/>
        <v>EURAB6E14Y_Quote</v>
      </c>
      <c r="I87" s="121">
        <v>0</v>
      </c>
      <c r="J87" s="62" t="str">
        <f>_xll.qlSwapRateHelper2(,H87,,B87,Calendar,D87,E87,F87,G87,I87,C87,Discounting,PillarDate,,Permanent,Trigger,ObjectOverwrite)</f>
        <v>obj_00574#0001</v>
      </c>
      <c r="L87" s="69" t="str">
        <f t="shared" si="14"/>
        <v>Sw</v>
      </c>
      <c r="M87" s="134" t="str">
        <f t="shared" si="15"/>
        <v>obj_0057a#0001</v>
      </c>
      <c r="N87" s="142" t="str">
        <f>IFERROR(_xll.qlRateHelperQuoteName(M87,Trigger),"--")</f>
        <v>EURAB6E23Y_Quote</v>
      </c>
      <c r="O87" s="135">
        <f>IFERROR(_xll.qlRateHelperQuoteValue($M87,Trigger),"--")</f>
        <v>1.252E-2</v>
      </c>
      <c r="P87" s="134" t="b">
        <v>1</v>
      </c>
      <c r="Q87" s="134">
        <v>50</v>
      </c>
      <c r="R87" s="134">
        <v>1</v>
      </c>
      <c r="S87" s="136">
        <f>IFERROR(_xll.qlRateHelperEarliestDate(M87,Trigger),"--")</f>
        <v>42402</v>
      </c>
      <c r="T87" s="136">
        <f>IFERROR(_xll.qlRateHelperPillarDate(M87,Trigger),"--")</f>
        <v>50803</v>
      </c>
      <c r="V87" s="3" t="str">
        <f t="shared" si="16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63"/>
    </row>
    <row r="88" spans="1:30" x14ac:dyDescent="0.2">
      <c r="A88" s="58" t="s">
        <v>26</v>
      </c>
      <c r="B88" s="59" t="s">
        <v>52</v>
      </c>
      <c r="C88" s="60" t="s">
        <v>6</v>
      </c>
      <c r="D88" s="60" t="s">
        <v>8</v>
      </c>
      <c r="E88" s="60" t="s">
        <v>7</v>
      </c>
      <c r="F88" s="60" t="s">
        <v>117</v>
      </c>
      <c r="G88" s="60" t="str">
        <f t="shared" si="17"/>
        <v>Euribor6M</v>
      </c>
      <c r="H88" s="58" t="str">
        <f t="shared" si="18"/>
        <v>EURAB6E15Y_Quote</v>
      </c>
      <c r="I88" s="121">
        <v>0</v>
      </c>
      <c r="J88" s="62" t="str">
        <f>_xll.qlSwapRateHelper2(,H88,,B88,Calendar,D88,E88,F88,G88,I88,C88,Discounting,PillarDate,,Permanent,Trigger,ObjectOverwrite)</f>
        <v>obj_00589#0001</v>
      </c>
      <c r="L88" s="69" t="str">
        <f t="shared" si="14"/>
        <v>Sw</v>
      </c>
      <c r="M88" s="134" t="str">
        <f t="shared" si="15"/>
        <v>obj_00581#0001</v>
      </c>
      <c r="N88" s="142" t="str">
        <f>IFERROR(_xll.qlRateHelperQuoteName(M88,Trigger),"--")</f>
        <v>EURAB6E24Y_Quote</v>
      </c>
      <c r="O88" s="135">
        <f>IFERROR(_xll.qlRateHelperQuoteValue($M88,Trigger),"--")</f>
        <v>1.2580000000000001E-2</v>
      </c>
      <c r="P88" s="134" t="b">
        <v>1</v>
      </c>
      <c r="Q88" s="134">
        <v>50</v>
      </c>
      <c r="R88" s="134">
        <v>1</v>
      </c>
      <c r="S88" s="136">
        <f>IFERROR(_xll.qlRateHelperEarliestDate(M88,Trigger),"--")</f>
        <v>42402</v>
      </c>
      <c r="T88" s="136">
        <f>IFERROR(_xll.qlRateHelperPillarDate(M88,Trigger),"--")</f>
        <v>51168</v>
      </c>
      <c r="V88" s="3" t="str">
        <f t="shared" si="16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63"/>
    </row>
    <row r="89" spans="1:30" x14ac:dyDescent="0.2">
      <c r="A89" s="58" t="s">
        <v>26</v>
      </c>
      <c r="B89" s="59" t="s">
        <v>87</v>
      </c>
      <c r="C89" s="60" t="s">
        <v>6</v>
      </c>
      <c r="D89" s="60" t="s">
        <v>8</v>
      </c>
      <c r="E89" s="60" t="s">
        <v>7</v>
      </c>
      <c r="F89" s="60" t="s">
        <v>117</v>
      </c>
      <c r="G89" s="60" t="str">
        <f t="shared" si="17"/>
        <v>Euribor6M</v>
      </c>
      <c r="H89" s="58" t="str">
        <f t="shared" si="18"/>
        <v>EURAB6E16Y_Quote</v>
      </c>
      <c r="I89" s="121">
        <v>0</v>
      </c>
      <c r="J89" s="62" t="str">
        <f>_xll.qlSwapRateHelper2(,H89,,B89,Calendar,D89,E89,F89,G89,I89,C89,Discounting,PillarDate,,Permanent,Trigger,ObjectOverwrite)</f>
        <v>obj_0058a#0001</v>
      </c>
      <c r="L89" s="69" t="str">
        <f t="shared" si="14"/>
        <v>Sw</v>
      </c>
      <c r="M89" s="134" t="str">
        <f t="shared" si="15"/>
        <v>obj_00577#0001</v>
      </c>
      <c r="N89" s="142" t="str">
        <f>IFERROR(_xll.qlRateHelperQuoteName(M89,Trigger),"--")</f>
        <v>EURAB6E25Y_Quote</v>
      </c>
      <c r="O89" s="135">
        <f>IFERROR(_xll.qlRateHelperQuoteValue($M89,Trigger),"--")</f>
        <v>1.2619999999999999E-2</v>
      </c>
      <c r="P89" s="134" t="b">
        <v>1</v>
      </c>
      <c r="Q89" s="134">
        <v>50</v>
      </c>
      <c r="R89" s="134">
        <v>1</v>
      </c>
      <c r="S89" s="136">
        <f>IFERROR(_xll.qlRateHelperEarliestDate(M89,Trigger),"--")</f>
        <v>42402</v>
      </c>
      <c r="T89" s="136">
        <f>IFERROR(_xll.qlRateHelperPillarDate(M89,Trigger),"--")</f>
        <v>51536</v>
      </c>
      <c r="V89" s="3" t="str">
        <f t="shared" si="16"/>
        <v/>
      </c>
      <c r="W89" s="3" t="e">
        <v>#N/A</v>
      </c>
      <c r="X89" s="3" t="str">
        <f>IFERROR(_xll.qlRateHelperQuoteName(W89,Trigger),"")</f>
        <v/>
      </c>
      <c r="Y89" s="68" t="str">
        <f>IFERROR(_xll.qlRateHelperRate(W89,Trigger),"")</f>
        <v/>
      </c>
      <c r="Z89" s="100" t="str">
        <f>IF(ISERROR(_xll.qlSwapRateHelperSpread($W89)),IF(ISERROR(_xll.qlFuturesRateHelperConvexityAdjustment($W89)),"",_xll.qlFuturesRateHelperConvexityAdjustment($W89)),_xll.qlSwapRateHelperSpread($W89))</f>
        <v/>
      </c>
      <c r="AA89" s="4" t="str">
        <f>IFERROR(_xll.qlRateHelperEarliestDate(W89,Trigger),"")</f>
        <v/>
      </c>
      <c r="AB89" s="4" t="str">
        <f>IFERROR(_xll.qlRateHelperPillarDate(W89,Trigger),"")</f>
        <v/>
      </c>
      <c r="AC89" s="68" t="e">
        <v>#N/A</v>
      </c>
      <c r="AD89" s="163"/>
    </row>
    <row r="90" spans="1:30" x14ac:dyDescent="0.2">
      <c r="A90" s="58" t="s">
        <v>26</v>
      </c>
      <c r="B90" s="59" t="s">
        <v>88</v>
      </c>
      <c r="C90" s="60" t="s">
        <v>6</v>
      </c>
      <c r="D90" s="60" t="s">
        <v>8</v>
      </c>
      <c r="E90" s="60" t="s">
        <v>7</v>
      </c>
      <c r="F90" s="60" t="s">
        <v>117</v>
      </c>
      <c r="G90" s="60" t="str">
        <f t="shared" si="17"/>
        <v>Euribor6M</v>
      </c>
      <c r="H90" s="58" t="str">
        <f t="shared" si="18"/>
        <v>EURAB6E17Y_Quote</v>
      </c>
      <c r="I90" s="121">
        <v>0</v>
      </c>
      <c r="J90" s="62" t="str">
        <f>_xll.qlSwapRateHelper2(,H90,,B90,Calendar,D90,E90,F90,G90,I90,C90,Discounting,PillarDate,,Permanent,Trigger,ObjectOverwrite)</f>
        <v>obj_00579#0001</v>
      </c>
      <c r="K90" s="47" t="s">
        <v>36</v>
      </c>
      <c r="L90" s="69" t="str">
        <f t="shared" si="14"/>
        <v>Sw</v>
      </c>
      <c r="M90" s="134" t="str">
        <f t="shared" si="15"/>
        <v>obj_00585#0001</v>
      </c>
      <c r="N90" s="142" t="str">
        <f>IFERROR(_xll.qlRateHelperQuoteName(M90,Trigger),"--")</f>
        <v>EURAB6E26Y_Quote</v>
      </c>
      <c r="O90" s="135">
        <f>IFERROR(_xll.qlRateHelperQuoteValue($M90,Trigger),"--")</f>
        <v>1.2650000000000002E-2</v>
      </c>
      <c r="P90" s="134" t="b">
        <v>1</v>
      </c>
      <c r="Q90" s="134">
        <v>50</v>
      </c>
      <c r="R90" s="134">
        <v>1</v>
      </c>
      <c r="S90" s="136">
        <f>IFERROR(_xll.qlRateHelperEarliestDate(M90,Trigger),"--")</f>
        <v>42402</v>
      </c>
      <c r="T90" s="136">
        <f>IFERROR(_xll.qlRateHelperPillarDate(M90,Trigger),"--")</f>
        <v>51900</v>
      </c>
      <c r="V90" s="3" t="str">
        <f t="shared" si="16"/>
        <v/>
      </c>
      <c r="W90" s="3" t="e">
        <v>#N/A</v>
      </c>
      <c r="X90" s="3" t="str">
        <f>IFERROR(_xll.qlRateHelperQuoteName(W90,Trigger),"")</f>
        <v/>
      </c>
      <c r="Y90" s="68" t="str">
        <f>IFERROR(_xll.qlRateHelperRate(W90,Trigger),"")</f>
        <v/>
      </c>
      <c r="Z90" s="100" t="str">
        <f>IF(ISERROR(_xll.qlSwapRateHelperSpread($W90)),IF(ISERROR(_xll.qlFuturesRateHelperConvexityAdjustment($W90)),"",_xll.qlFuturesRateHelperConvexityAdjustment($W90)),_xll.qlSwapRateHelperSpread($W90))</f>
        <v/>
      </c>
      <c r="AA90" s="4" t="str">
        <f>IFERROR(_xll.qlRateHelperEarliestDate(W90,Trigger),"")</f>
        <v/>
      </c>
      <c r="AB90" s="4" t="str">
        <f>IFERROR(_xll.qlRateHelperPillarDate(W90,Trigger),"")</f>
        <v/>
      </c>
      <c r="AC90" s="68" t="e">
        <v>#N/A</v>
      </c>
      <c r="AD90" s="163"/>
    </row>
    <row r="91" spans="1:30" x14ac:dyDescent="0.2">
      <c r="A91" s="58" t="s">
        <v>26</v>
      </c>
      <c r="B91" s="59" t="s">
        <v>89</v>
      </c>
      <c r="C91" s="60" t="s">
        <v>6</v>
      </c>
      <c r="D91" s="60" t="s">
        <v>8</v>
      </c>
      <c r="E91" s="60" t="s">
        <v>7</v>
      </c>
      <c r="F91" s="60" t="s">
        <v>117</v>
      </c>
      <c r="G91" s="60" t="str">
        <f t="shared" si="17"/>
        <v>Euribor6M</v>
      </c>
      <c r="H91" s="58" t="str">
        <f t="shared" si="18"/>
        <v>EURAB6E18Y_Quote</v>
      </c>
      <c r="I91" s="121">
        <v>0</v>
      </c>
      <c r="J91" s="62" t="str">
        <f>_xll.qlSwapRateHelper2(,H91,,B91,Calendar,D91,E91,F91,G91,I91,C91,Discounting,PillarDate,,Permanent,Trigger,ObjectOverwrite)</f>
        <v>obj_00591#0001</v>
      </c>
      <c r="L91" s="69" t="str">
        <f t="shared" si="14"/>
        <v>Sw</v>
      </c>
      <c r="M91" s="134" t="str">
        <f t="shared" si="15"/>
        <v>obj_00583#0001</v>
      </c>
      <c r="N91" s="142" t="str">
        <f>IFERROR(_xll.qlRateHelperQuoteName(M91,Trigger),"--")</f>
        <v>EURAB6E27Y_Quote</v>
      </c>
      <c r="O91" s="135">
        <f>IFERROR(_xll.qlRateHelperQuoteValue($M91,Trigger),"--")</f>
        <v>1.268E-2</v>
      </c>
      <c r="P91" s="134" t="b">
        <v>1</v>
      </c>
      <c r="Q91" s="134">
        <v>50</v>
      </c>
      <c r="R91" s="134">
        <v>1</v>
      </c>
      <c r="S91" s="136">
        <f>IFERROR(_xll.qlRateHelperEarliestDate(M91,Trigger),"--")</f>
        <v>42402</v>
      </c>
      <c r="T91" s="136">
        <f>IFERROR(_xll.qlRateHelperPillarDate(M91,Trigger),"--")</f>
        <v>52264</v>
      </c>
      <c r="V91" s="3" t="str">
        <f t="shared" si="16"/>
        <v/>
      </c>
      <c r="W91" s="3" t="e">
        <v>#N/A</v>
      </c>
      <c r="X91" s="3" t="str">
        <f>IFERROR(_xll.qlRateHelperQuoteName(W91,Trigger),"")</f>
        <v/>
      </c>
      <c r="Y91" s="68" t="str">
        <f>IFERROR(_xll.qlRateHelperRate(W91,Trigger),"")</f>
        <v/>
      </c>
      <c r="Z91" s="100" t="str">
        <f>IF(ISERROR(_xll.qlSwapRateHelperSpread($W91)),IF(ISERROR(_xll.qlFuturesRateHelperConvexityAdjustment($W91)),"",_xll.qlFuturesRateHelperConvexityAdjustment($W91)),_xll.qlSwapRateHelperSpread($W91))</f>
        <v/>
      </c>
      <c r="AA91" s="4" t="str">
        <f>IFERROR(_xll.qlRateHelperEarliestDate(W91,Trigger),"")</f>
        <v/>
      </c>
      <c r="AB91" s="4" t="str">
        <f>IFERROR(_xll.qlRateHelperPillarDate(W91,Trigger),"")</f>
        <v/>
      </c>
      <c r="AC91" s="68" t="e">
        <v>#N/A</v>
      </c>
      <c r="AD91" s="163"/>
    </row>
    <row r="92" spans="1:30" x14ac:dyDescent="0.2">
      <c r="A92" s="58" t="s">
        <v>26</v>
      </c>
      <c r="B92" s="59" t="s">
        <v>90</v>
      </c>
      <c r="C92" s="60" t="s">
        <v>6</v>
      </c>
      <c r="D92" s="60" t="s">
        <v>8</v>
      </c>
      <c r="E92" s="60" t="s">
        <v>7</v>
      </c>
      <c r="F92" s="60" t="s">
        <v>117</v>
      </c>
      <c r="G92" s="60" t="str">
        <f t="shared" si="17"/>
        <v>Euribor6M</v>
      </c>
      <c r="H92" s="58" t="str">
        <f t="shared" si="18"/>
        <v>EURAB6E19Y_Quote</v>
      </c>
      <c r="I92" s="121">
        <v>0</v>
      </c>
      <c r="J92" s="62" t="str">
        <f>_xll.qlSwapRateHelper2(,H92,,B92,Calendar,D92,E92,F92,G92,I92,C92,Discounting,PillarDate,,Permanent,Trigger,ObjectOverwrite)</f>
        <v>obj_00576#0001</v>
      </c>
      <c r="L92" s="69" t="str">
        <f t="shared" si="14"/>
        <v>Sw</v>
      </c>
      <c r="M92" s="134" t="str">
        <f t="shared" si="15"/>
        <v>obj_00578#0001</v>
      </c>
      <c r="N92" s="142" t="str">
        <f>IFERROR(_xll.qlRateHelperQuoteName(M92,Trigger),"--")</f>
        <v>EURAB6E28Y_Quote</v>
      </c>
      <c r="O92" s="135">
        <f>IFERROR(_xll.qlRateHelperQuoteValue($M92,Trigger),"--")</f>
        <v>1.2699999999999999E-2</v>
      </c>
      <c r="P92" s="134" t="b">
        <v>1</v>
      </c>
      <c r="Q92" s="134">
        <v>50</v>
      </c>
      <c r="R92" s="134">
        <v>1</v>
      </c>
      <c r="S92" s="136">
        <f>IFERROR(_xll.qlRateHelperEarliestDate(M92,Trigger),"--")</f>
        <v>42402</v>
      </c>
      <c r="T92" s="136">
        <f>IFERROR(_xll.qlRateHelperPillarDate(M92,Trigger),"--")</f>
        <v>52629</v>
      </c>
      <c r="V92" s="3" t="str">
        <f t="shared" si="16"/>
        <v/>
      </c>
      <c r="W92" s="3" t="e">
        <v>#N/A</v>
      </c>
      <c r="X92" s="3" t="str">
        <f>IFERROR(_xll.qlRateHelperQuoteName(W92,Trigger),"")</f>
        <v/>
      </c>
      <c r="Y92" s="68" t="str">
        <f>IFERROR(_xll.qlRateHelperRate(W92,Trigger),"")</f>
        <v/>
      </c>
      <c r="Z92" s="100" t="str">
        <f>IF(ISERROR(_xll.qlSwapRateHelperSpread($W92)),IF(ISERROR(_xll.qlFuturesRateHelperConvexityAdjustment($W92)),"",_xll.qlFuturesRateHelperConvexityAdjustment($W92)),_xll.qlSwapRateHelperSpread($W92))</f>
        <v/>
      </c>
      <c r="AA92" s="4" t="str">
        <f>IFERROR(_xll.qlRateHelperEarliestDate(W92,Trigger),"")</f>
        <v/>
      </c>
      <c r="AB92" s="4" t="str">
        <f>IFERROR(_xll.qlRateHelperPillarDate(W92,Trigger),"")</f>
        <v/>
      </c>
      <c r="AC92" s="68" t="e">
        <v>#N/A</v>
      </c>
      <c r="AD92" s="163"/>
    </row>
    <row r="93" spans="1:30" x14ac:dyDescent="0.2">
      <c r="A93" s="58" t="s">
        <v>26</v>
      </c>
      <c r="B93" s="59" t="s">
        <v>53</v>
      </c>
      <c r="C93" s="60" t="s">
        <v>6</v>
      </c>
      <c r="D93" s="60" t="s">
        <v>8</v>
      </c>
      <c r="E93" s="60" t="s">
        <v>7</v>
      </c>
      <c r="F93" s="60" t="s">
        <v>117</v>
      </c>
      <c r="G93" s="60" t="str">
        <f t="shared" si="17"/>
        <v>Euribor6M</v>
      </c>
      <c r="H93" s="58" t="str">
        <f t="shared" si="18"/>
        <v>EURAB6E20Y_Quote</v>
      </c>
      <c r="I93" s="121">
        <v>0</v>
      </c>
      <c r="J93" s="62" t="str">
        <f>_xll.qlSwapRateHelper2(,H93,,B93,Calendar,D93,E93,F93,G93,I93,C93,Discounting,PillarDate,,Permanent,Trigger,ObjectOverwrite)</f>
        <v>obj_0058d#0001</v>
      </c>
      <c r="L93" s="69" t="str">
        <f t="shared" si="14"/>
        <v>Sw</v>
      </c>
      <c r="M93" s="134" t="str">
        <f t="shared" si="15"/>
        <v>obj_0058c#0001</v>
      </c>
      <c r="N93" s="142" t="str">
        <f>IFERROR(_xll.qlRateHelperQuoteName(M93,Trigger),"--")</f>
        <v>EURAB6E29Y_Quote</v>
      </c>
      <c r="O93" s="135">
        <f>IFERROR(_xll.qlRateHelperQuoteValue($M93,Trigger),"--")</f>
        <v>1.272E-2</v>
      </c>
      <c r="P93" s="134" t="b">
        <v>1</v>
      </c>
      <c r="Q93" s="134">
        <v>50</v>
      </c>
      <c r="R93" s="134">
        <v>1</v>
      </c>
      <c r="S93" s="136">
        <f>IFERROR(_xll.qlRateHelperEarliestDate(M93,Trigger),"--")</f>
        <v>42402</v>
      </c>
      <c r="T93" s="136">
        <f>IFERROR(_xll.qlRateHelperPillarDate(M93,Trigger),"--")</f>
        <v>52995</v>
      </c>
      <c r="V93" s="3" t="str">
        <f t="shared" si="16"/>
        <v/>
      </c>
      <c r="W93" s="3" t="e">
        <v>#N/A</v>
      </c>
      <c r="X93" s="3" t="str">
        <f>IFERROR(_xll.qlRateHelperQuoteName(W93,Trigger),"")</f>
        <v/>
      </c>
      <c r="Y93" s="68" t="str">
        <f>IFERROR(_xll.qlRateHelperRate(W93,Trigger),"")</f>
        <v/>
      </c>
      <c r="Z93" s="100" t="str">
        <f>IF(ISERROR(_xll.qlSwapRateHelperSpread($W93)),IF(ISERROR(_xll.qlFuturesRateHelperConvexityAdjustment($W93)),"",_xll.qlFuturesRateHelperConvexityAdjustment($W93)),_xll.qlSwapRateHelperSpread($W93))</f>
        <v/>
      </c>
      <c r="AA93" s="4" t="str">
        <f>IFERROR(_xll.qlRateHelperEarliestDate(W93,Trigger),"")</f>
        <v/>
      </c>
      <c r="AB93" s="4" t="str">
        <f>IFERROR(_xll.qlRateHelperPillarDate(W93,Trigger),"")</f>
        <v/>
      </c>
      <c r="AC93" s="68" t="e">
        <v>#N/A</v>
      </c>
      <c r="AD93" s="163"/>
    </row>
    <row r="94" spans="1:30" x14ac:dyDescent="0.2">
      <c r="A94" s="58" t="s">
        <v>26</v>
      </c>
      <c r="B94" s="59" t="s">
        <v>91</v>
      </c>
      <c r="C94" s="60" t="s">
        <v>6</v>
      </c>
      <c r="D94" s="60" t="s">
        <v>8</v>
      </c>
      <c r="E94" s="60" t="s">
        <v>7</v>
      </c>
      <c r="F94" s="60" t="s">
        <v>117</v>
      </c>
      <c r="G94" s="60" t="str">
        <f t="shared" si="17"/>
        <v>Euribor6M</v>
      </c>
      <c r="H94" s="58" t="str">
        <f t="shared" si="18"/>
        <v>EURAB6E21Y_Quote</v>
      </c>
      <c r="I94" s="121">
        <v>0</v>
      </c>
      <c r="J94" s="62" t="str">
        <f>_xll.qlSwapRateHelper2(,H94,,B94,Calendar,D94,E94,F94,G94,I94,C94,Discounting,PillarDate,,Permanent,Trigger,ObjectOverwrite)</f>
        <v>obj_00593#0001</v>
      </c>
      <c r="L94" s="69" t="str">
        <f t="shared" si="14"/>
        <v>Sw</v>
      </c>
      <c r="M94" s="134" t="str">
        <f t="shared" si="15"/>
        <v>obj_0058b#0001</v>
      </c>
      <c r="N94" s="142" t="str">
        <f>IFERROR(_xll.qlRateHelperQuoteName(M94,Trigger),"--")</f>
        <v>EURAB6E30Y_Quote</v>
      </c>
      <c r="O94" s="135">
        <f>IFERROR(_xll.qlRateHelperQuoteValue($M94,Trigger),"--")</f>
        <v>1.2730000000000002E-2</v>
      </c>
      <c r="P94" s="134" t="b">
        <v>1</v>
      </c>
      <c r="Q94" s="134">
        <v>50</v>
      </c>
      <c r="R94" s="134">
        <v>1</v>
      </c>
      <c r="S94" s="136">
        <f>IFERROR(_xll.qlRateHelperEarliestDate(M94,Trigger),"--")</f>
        <v>42402</v>
      </c>
      <c r="T94" s="136">
        <f>IFERROR(_xll.qlRateHelperPillarDate(M94,Trigger),"--")</f>
        <v>53360</v>
      </c>
      <c r="V94" s="3" t="str">
        <f t="shared" si="16"/>
        <v/>
      </c>
      <c r="W94" s="3" t="e">
        <v>#N/A</v>
      </c>
      <c r="X94" s="3" t="str">
        <f>IFERROR(_xll.qlRateHelperQuoteName(W94,Trigger),"")</f>
        <v/>
      </c>
      <c r="Y94" s="68" t="str">
        <f>IFERROR(_xll.qlRateHelperRate(W94,Trigger),"")</f>
        <v/>
      </c>
      <c r="Z94" s="100" t="str">
        <f>IF(ISERROR(_xll.qlSwapRateHelperSpread($W94)),IF(ISERROR(_xll.qlFuturesRateHelperConvexityAdjustment($W94)),"",_xll.qlFuturesRateHelperConvexityAdjustment($W94)),_xll.qlSwapRateHelperSpread($W94))</f>
        <v/>
      </c>
      <c r="AA94" s="4" t="str">
        <f>IFERROR(_xll.qlRateHelperEarliestDate(W94,Trigger),"")</f>
        <v/>
      </c>
      <c r="AB94" s="4" t="str">
        <f>IFERROR(_xll.qlRateHelperPillarDate(W94,Trigger),"")</f>
        <v/>
      </c>
      <c r="AC94" s="68" t="e">
        <v>#N/A</v>
      </c>
      <c r="AD94" s="163"/>
    </row>
    <row r="95" spans="1:30" x14ac:dyDescent="0.2">
      <c r="A95" s="58" t="s">
        <v>26</v>
      </c>
      <c r="B95" s="59" t="s">
        <v>92</v>
      </c>
      <c r="C95" s="60" t="s">
        <v>6</v>
      </c>
      <c r="D95" s="60" t="s">
        <v>8</v>
      </c>
      <c r="E95" s="60" t="s">
        <v>7</v>
      </c>
      <c r="F95" s="60" t="s">
        <v>117</v>
      </c>
      <c r="G95" s="60" t="str">
        <f t="shared" si="17"/>
        <v>Euribor6M</v>
      </c>
      <c r="H95" s="58" t="str">
        <f t="shared" si="18"/>
        <v>EURAB6E22Y_Quote</v>
      </c>
      <c r="I95" s="121">
        <v>0</v>
      </c>
      <c r="J95" s="62" t="str">
        <f>_xll.qlSwapRateHelper2(,H95,,B95,Calendar,D95,E95,F95,G95,I95,C95,Discounting,PillarDate,,Permanent,Trigger,ObjectOverwrite)</f>
        <v>obj_0058e#0001</v>
      </c>
      <c r="L95" s="69" t="str">
        <f t="shared" si="14"/>
        <v>Sw</v>
      </c>
      <c r="M95" s="134" t="str">
        <f t="shared" si="15"/>
        <v>obj_0057d#0001</v>
      </c>
      <c r="N95" s="142" t="str">
        <f>IFERROR(_xll.qlRateHelperQuoteName(M95,Trigger),"--")</f>
        <v>EURAB6E35Y_Quote</v>
      </c>
      <c r="O95" s="135">
        <f>IFERROR(_xll.qlRateHelperQuoteValue($M95,Trigger),"--")</f>
        <v>1.2760000000000001E-2</v>
      </c>
      <c r="P95" s="134" t="b">
        <v>1</v>
      </c>
      <c r="Q95" s="134">
        <v>50</v>
      </c>
      <c r="R95" s="134">
        <v>1</v>
      </c>
      <c r="S95" s="136">
        <f>IFERROR(_xll.qlRateHelperEarliestDate(M95,Trigger),"--")</f>
        <v>42402</v>
      </c>
      <c r="T95" s="136">
        <f>IFERROR(_xll.qlRateHelperPillarDate(M95,Trigger),"--")</f>
        <v>55186</v>
      </c>
      <c r="V95" s="3" t="str">
        <f t="shared" si="16"/>
        <v/>
      </c>
      <c r="W95" s="3" t="e">
        <v>#N/A</v>
      </c>
      <c r="X95" s="3" t="str">
        <f>IFERROR(_xll.qlRateHelperQuoteName(W95,Trigger),"")</f>
        <v/>
      </c>
      <c r="Y95" s="68" t="str">
        <f>IFERROR(_xll.qlRateHelperRate(W95,Trigger),"")</f>
        <v/>
      </c>
      <c r="Z95" s="100" t="str">
        <f>IF(ISERROR(_xll.qlSwapRateHelperSpread($W95)),IF(ISERROR(_xll.qlFuturesRateHelperConvexityAdjustment($W95)),"",_xll.qlFuturesRateHelperConvexityAdjustment($W95)),_xll.qlSwapRateHelperSpread($W95))</f>
        <v/>
      </c>
      <c r="AA95" s="4" t="str">
        <f>IFERROR(_xll.qlRateHelperEarliestDate(W95,Trigger),"")</f>
        <v/>
      </c>
      <c r="AB95" s="4" t="str">
        <f>IFERROR(_xll.qlRateHelperPillarDate(W95,Trigger),"")</f>
        <v/>
      </c>
      <c r="AC95" s="68" t="e">
        <v>#N/A</v>
      </c>
      <c r="AD95" s="163"/>
    </row>
    <row r="96" spans="1:30" x14ac:dyDescent="0.2">
      <c r="A96" s="58" t="s">
        <v>26</v>
      </c>
      <c r="B96" s="59" t="s">
        <v>93</v>
      </c>
      <c r="C96" s="60" t="s">
        <v>6</v>
      </c>
      <c r="D96" s="60" t="s">
        <v>8</v>
      </c>
      <c r="E96" s="60" t="s">
        <v>7</v>
      </c>
      <c r="F96" s="60" t="s">
        <v>117</v>
      </c>
      <c r="G96" s="60" t="str">
        <f t="shared" si="17"/>
        <v>Euribor6M</v>
      </c>
      <c r="H96" s="58" t="str">
        <f t="shared" si="18"/>
        <v>EURAB6E23Y_Quote</v>
      </c>
      <c r="I96" s="121">
        <v>0</v>
      </c>
      <c r="J96" s="62" t="str">
        <f>_xll.qlSwapRateHelper2(,H96,,B96,Calendar,D96,E96,F96,G96,I96,C96,Discounting,PillarDate,,Permanent,Trigger,ObjectOverwrite)</f>
        <v>obj_0057a#0001</v>
      </c>
      <c r="L96" s="69" t="str">
        <f t="shared" si="14"/>
        <v>Sw</v>
      </c>
      <c r="M96" s="134" t="str">
        <f t="shared" si="15"/>
        <v>obj_00587#0001</v>
      </c>
      <c r="N96" s="142" t="str">
        <f>IFERROR(_xll.qlRateHelperQuoteName(M96,Trigger),"--")</f>
        <v>EURAB6E40Y_Quote</v>
      </c>
      <c r="O96" s="135">
        <f>IFERROR(_xll.qlRateHelperQuoteValue($M96,Trigger),"--")</f>
        <v>1.2760000000000001E-2</v>
      </c>
      <c r="P96" s="134" t="b">
        <v>1</v>
      </c>
      <c r="Q96" s="134">
        <v>50</v>
      </c>
      <c r="R96" s="134">
        <v>1</v>
      </c>
      <c r="S96" s="136">
        <f>IFERROR(_xll.qlRateHelperEarliestDate(M96,Trigger),"--")</f>
        <v>42402</v>
      </c>
      <c r="T96" s="136">
        <f>IFERROR(_xll.qlRateHelperPillarDate(M96,Trigger),"--")</f>
        <v>57012</v>
      </c>
      <c r="V96" s="3" t="str">
        <f t="shared" si="16"/>
        <v/>
      </c>
      <c r="W96" s="3" t="e">
        <v>#N/A</v>
      </c>
      <c r="X96" s="3" t="str">
        <f>IFERROR(_xll.qlRateHelperQuoteName(W96,Trigger),"")</f>
        <v/>
      </c>
      <c r="Y96" s="68" t="str">
        <f>IFERROR(_xll.qlRateHelperRate(W96,Trigger),"")</f>
        <v/>
      </c>
      <c r="Z96" s="100" t="str">
        <f>IF(ISERROR(_xll.qlSwapRateHelperSpread($W96)),IF(ISERROR(_xll.qlFuturesRateHelperConvexityAdjustment($W96)),"",_xll.qlFuturesRateHelperConvexityAdjustment($W96)),_xll.qlSwapRateHelperSpread($W96))</f>
        <v/>
      </c>
      <c r="AA96" s="4" t="str">
        <f>IFERROR(_xll.qlRateHelperEarliestDate(W96,Trigger),"")</f>
        <v/>
      </c>
      <c r="AB96" s="4" t="str">
        <f>IFERROR(_xll.qlRateHelperPillarDate(W96,Trigger),"")</f>
        <v/>
      </c>
      <c r="AC96" s="68" t="e">
        <v>#N/A</v>
      </c>
      <c r="AD96" s="163"/>
    </row>
    <row r="97" spans="1:30" x14ac:dyDescent="0.2">
      <c r="A97" s="58" t="s">
        <v>26</v>
      </c>
      <c r="B97" s="59" t="s">
        <v>94</v>
      </c>
      <c r="C97" s="60" t="s">
        <v>6</v>
      </c>
      <c r="D97" s="60" t="s">
        <v>8</v>
      </c>
      <c r="E97" s="60" t="s">
        <v>7</v>
      </c>
      <c r="F97" s="60" t="s">
        <v>117</v>
      </c>
      <c r="G97" s="60" t="str">
        <f t="shared" si="17"/>
        <v>Euribor6M</v>
      </c>
      <c r="H97" s="58" t="str">
        <f t="shared" si="18"/>
        <v>EURAB6E24Y_Quote</v>
      </c>
      <c r="I97" s="121">
        <v>0</v>
      </c>
      <c r="J97" s="62" t="str">
        <f>_xll.qlSwapRateHelper2(,H97,,B97,Calendar,D97,E97,F97,G97,I97,C97,Discounting,PillarDate,,Permanent,Trigger,ObjectOverwrite)</f>
        <v>obj_00581#0001</v>
      </c>
      <c r="L97" s="69" t="str">
        <f t="shared" si="14"/>
        <v>Sw</v>
      </c>
      <c r="M97" s="134" t="str">
        <f t="shared" si="15"/>
        <v>--</v>
      </c>
      <c r="N97" s="142" t="str">
        <f>IFERROR(_xll.qlRateHelperQuoteName(M97,Trigger),"--")</f>
        <v>--</v>
      </c>
      <c r="O97" s="135" t="str">
        <f>IFERROR(_xll.qlRateHelperQuoteValue($M97,Trigger),"--")</f>
        <v>--</v>
      </c>
      <c r="P97" s="134" t="b">
        <v>0</v>
      </c>
      <c r="Q97" s="134">
        <v>50</v>
      </c>
      <c r="R97" s="134">
        <v>1</v>
      </c>
      <c r="S97" s="136" t="str">
        <f>IFERROR(_xll.qlRateHelperEarliestDate(M97,Trigger),"--")</f>
        <v>--</v>
      </c>
      <c r="T97" s="136" t="str">
        <f>IFERROR(_xll.qlRateHelperPillarDate(M97,Trigger),"--")</f>
        <v>--</v>
      </c>
      <c r="V97" s="3" t="str">
        <f t="shared" si="16"/>
        <v/>
      </c>
      <c r="W97" s="3" t="e">
        <v>#N/A</v>
      </c>
      <c r="X97" s="3" t="str">
        <f>IFERROR(_xll.qlRateHelperQuoteName(W97,Trigger),"")</f>
        <v/>
      </c>
      <c r="Y97" s="68" t="str">
        <f>IFERROR(_xll.qlRateHelperRate(W97,Trigger),"")</f>
        <v/>
      </c>
      <c r="Z97" s="100" t="str">
        <f>IF(ISERROR(_xll.qlSwapRateHelperSpread($W97)),IF(ISERROR(_xll.qlFuturesRateHelperConvexityAdjustment($W97)),"",_xll.qlFuturesRateHelperConvexityAdjustment($W97)),_xll.qlSwapRateHelperSpread($W97))</f>
        <v/>
      </c>
      <c r="AA97" s="4" t="str">
        <f>IFERROR(_xll.qlRateHelperEarliestDate(W97,Trigger),"")</f>
        <v/>
      </c>
      <c r="AB97" s="4" t="str">
        <f>IFERROR(_xll.qlRateHelperPillarDate(W97,Trigger),"")</f>
        <v/>
      </c>
      <c r="AC97" s="68" t="e">
        <v>#N/A</v>
      </c>
      <c r="AD97" s="163"/>
    </row>
    <row r="98" spans="1:30" x14ac:dyDescent="0.2">
      <c r="A98" s="58" t="s">
        <v>26</v>
      </c>
      <c r="B98" s="59" t="s">
        <v>54</v>
      </c>
      <c r="C98" s="60" t="s">
        <v>6</v>
      </c>
      <c r="D98" s="60" t="s">
        <v>8</v>
      </c>
      <c r="E98" s="60" t="s">
        <v>7</v>
      </c>
      <c r="F98" s="60" t="s">
        <v>117</v>
      </c>
      <c r="G98" s="60" t="str">
        <f t="shared" si="17"/>
        <v>Euribor6M</v>
      </c>
      <c r="H98" s="58" t="str">
        <f t="shared" si="18"/>
        <v>EURAB6E25Y_Quote</v>
      </c>
      <c r="I98" s="121">
        <v>0</v>
      </c>
      <c r="J98" s="62" t="str">
        <f>_xll.qlSwapRateHelper2(,H98,,B98,Calendar,D98,E98,F98,G98,I98,C98,Discounting,PillarDate,,Permanent,Trigger,ObjectOverwrite)</f>
        <v>obj_00577#0001</v>
      </c>
      <c r="L98" s="69" t="str">
        <f t="shared" si="14"/>
        <v>Sw</v>
      </c>
      <c r="M98" s="134" t="str">
        <f t="shared" si="15"/>
        <v>obj_00582#0001</v>
      </c>
      <c r="N98" s="142" t="str">
        <f>IFERROR(_xll.qlRateHelperQuoteName(M98,Trigger),"--")</f>
        <v>EURAB6E50Y_Quote</v>
      </c>
      <c r="O98" s="135">
        <f>IFERROR(_xll.qlRateHelperQuoteValue($M98,Trigger),"--")</f>
        <v>1.2330000000000001E-2</v>
      </c>
      <c r="P98" s="134" t="b">
        <v>1</v>
      </c>
      <c r="Q98" s="134">
        <v>50</v>
      </c>
      <c r="R98" s="134">
        <v>1</v>
      </c>
      <c r="S98" s="136">
        <f>IFERROR(_xll.qlRateHelperEarliestDate(M98,Trigger),"--")</f>
        <v>42402</v>
      </c>
      <c r="T98" s="136">
        <f>IFERROR(_xll.qlRateHelperPillarDate(M98,Trigger),"--")</f>
        <v>60665</v>
      </c>
      <c r="V98" s="3" t="str">
        <f t="shared" si="16"/>
        <v/>
      </c>
      <c r="W98" s="3" t="e">
        <v>#N/A</v>
      </c>
      <c r="X98" s="3" t="str">
        <f>IFERROR(_xll.qlRateHelperQuoteName(W98,Trigger),"")</f>
        <v/>
      </c>
      <c r="Y98" s="68" t="str">
        <f>IFERROR(_xll.qlRateHelperRate(W98,Trigger),"")</f>
        <v/>
      </c>
      <c r="Z98" s="100" t="str">
        <f>IF(ISERROR(_xll.qlSwapRateHelperSpread($W98)),IF(ISERROR(_xll.qlFuturesRateHelperConvexityAdjustment($W98)),"",_xll.qlFuturesRateHelperConvexityAdjustment($W98)),_xll.qlSwapRateHelperSpread($W98))</f>
        <v/>
      </c>
      <c r="AA98" s="4" t="str">
        <f>IFERROR(_xll.qlRateHelperEarliestDate(W98,Trigger),"")</f>
        <v/>
      </c>
      <c r="AB98" s="4" t="str">
        <f>IFERROR(_xll.qlRateHelperPillarDate(W98,Trigger),"")</f>
        <v/>
      </c>
      <c r="AC98" s="68" t="e">
        <v>#N/A</v>
      </c>
      <c r="AD98" s="163"/>
    </row>
    <row r="99" spans="1:30" x14ac:dyDescent="0.2">
      <c r="A99" s="58" t="s">
        <v>26</v>
      </c>
      <c r="B99" s="59" t="s">
        <v>95</v>
      </c>
      <c r="C99" s="60" t="s">
        <v>6</v>
      </c>
      <c r="D99" s="60" t="s">
        <v>8</v>
      </c>
      <c r="E99" s="60" t="s">
        <v>7</v>
      </c>
      <c r="F99" s="60" t="s">
        <v>117</v>
      </c>
      <c r="G99" s="60" t="str">
        <f t="shared" si="17"/>
        <v>Euribor6M</v>
      </c>
      <c r="H99" s="58" t="str">
        <f t="shared" si="18"/>
        <v>EURAB6E26Y_Quote</v>
      </c>
      <c r="I99" s="121">
        <v>0</v>
      </c>
      <c r="J99" s="62" t="str">
        <f>_xll.qlSwapRateHelper2(,H99,,B99,Calendar,D99,E99,F99,G99,I99,C99,Discounting,PillarDate,,Permanent,Trigger,ObjectOverwrite)</f>
        <v>obj_00585#0001</v>
      </c>
      <c r="L99" s="70" t="str">
        <f t="shared" si="14"/>
        <v>Sw</v>
      </c>
      <c r="M99" s="137" t="str">
        <f t="shared" si="15"/>
        <v>obj_0057e#0001</v>
      </c>
      <c r="N99" s="147" t="str">
        <f>IFERROR(_xll.qlRateHelperQuoteName(M99,Trigger),"--")</f>
        <v>EURAB6E60Y_Quote</v>
      </c>
      <c r="O99" s="148">
        <f>IFERROR(_xll.qlRateHelperQuoteValue($M99,Trigger),"--")</f>
        <v>1.218E-2</v>
      </c>
      <c r="P99" s="137" t="b">
        <v>1</v>
      </c>
      <c r="Q99" s="137">
        <v>50</v>
      </c>
      <c r="R99" s="137">
        <v>1</v>
      </c>
      <c r="S99" s="146">
        <f>IFERROR(_xll.qlRateHelperEarliestDate(M99,Trigger),"--")</f>
        <v>42402</v>
      </c>
      <c r="T99" s="146">
        <f>IFERROR(_xll.qlRateHelperPillarDate(M99,Trigger),"--")</f>
        <v>64318</v>
      </c>
      <c r="V99" s="5" t="str">
        <f t="shared" si="16"/>
        <v/>
      </c>
      <c r="W99" s="5" t="e">
        <v>#N/A</v>
      </c>
      <c r="X99" s="5" t="str">
        <f>IFERROR(_xll.qlRateHelperQuoteName(W99,Trigger),"")</f>
        <v/>
      </c>
      <c r="Y99" s="75" t="str">
        <f>IFERROR(_xll.qlRateHelperRate(W99,Trigger),"")</f>
        <v/>
      </c>
      <c r="Z99" s="101" t="str">
        <f>IF(ISERROR(_xll.qlSwapRateHelperSpread($W99)),IF(ISERROR(_xll.qlFuturesRateHelperConvexityAdjustment($W99)),"",_xll.qlFuturesRateHelperConvexityAdjustment($W99)),_xll.qlSwapRateHelperSpread($W99))</f>
        <v/>
      </c>
      <c r="AA99" s="11" t="str">
        <f>IFERROR(_xll.qlRateHelperEarliestDate(W99,Trigger),"")</f>
        <v/>
      </c>
      <c r="AB99" s="11" t="str">
        <f>IFERROR(_xll.qlRateHelperPillarDate(W99,Trigger),"")</f>
        <v/>
      </c>
      <c r="AC99" s="75" t="e">
        <v>#N/A</v>
      </c>
      <c r="AD99" s="163"/>
    </row>
    <row r="100" spans="1:30" x14ac:dyDescent="0.2">
      <c r="A100" s="58" t="s">
        <v>26</v>
      </c>
      <c r="B100" s="59" t="s">
        <v>55</v>
      </c>
      <c r="C100" s="60" t="s">
        <v>6</v>
      </c>
      <c r="D100" s="60" t="s">
        <v>8</v>
      </c>
      <c r="E100" s="60" t="s">
        <v>7</v>
      </c>
      <c r="F100" s="60" t="s">
        <v>117</v>
      </c>
      <c r="G100" s="60" t="str">
        <f t="shared" si="17"/>
        <v>Euribor6M</v>
      </c>
      <c r="H100" s="58" t="str">
        <f t="shared" si="18"/>
        <v>EURAB6E27Y_Quote</v>
      </c>
      <c r="I100" s="121">
        <v>0</v>
      </c>
      <c r="J100" s="62" t="str">
        <f>_xll.qlSwapRateHelper2(,H100,,B100,Calendar,D100,E100,F100,G100,I100,C100,Discounting,PillarDate,,Permanent,Trigger,ObjectOverwrite)</f>
        <v>obj_00583#0001</v>
      </c>
      <c r="AD100" s="163"/>
    </row>
    <row r="101" spans="1:30" x14ac:dyDescent="0.2">
      <c r="A101" s="58" t="s">
        <v>26</v>
      </c>
      <c r="B101" s="59" t="s">
        <v>96</v>
      </c>
      <c r="C101" s="60" t="s">
        <v>6</v>
      </c>
      <c r="D101" s="60" t="s">
        <v>8</v>
      </c>
      <c r="E101" s="60" t="s">
        <v>7</v>
      </c>
      <c r="F101" s="60" t="s">
        <v>117</v>
      </c>
      <c r="G101" s="60" t="str">
        <f t="shared" si="17"/>
        <v>Euribor6M</v>
      </c>
      <c r="H101" s="58" t="str">
        <f t="shared" si="18"/>
        <v>EURAB6E28Y_Quote</v>
      </c>
      <c r="I101" s="121">
        <v>0</v>
      </c>
      <c r="J101" s="62" t="str">
        <f>_xll.qlSwapRateHelper2(,H101,,B101,Calendar,D101,E101,F101,G101,I101,C101,Discounting,PillarDate,,Permanent,Trigger,ObjectOverwrite)</f>
        <v>obj_00578#0001</v>
      </c>
      <c r="AD101" s="163"/>
    </row>
    <row r="102" spans="1:30" x14ac:dyDescent="0.2">
      <c r="A102" s="58" t="s">
        <v>26</v>
      </c>
      <c r="B102" s="59" t="s">
        <v>97</v>
      </c>
      <c r="C102" s="60" t="s">
        <v>6</v>
      </c>
      <c r="D102" s="60" t="s">
        <v>8</v>
      </c>
      <c r="E102" s="60" t="s">
        <v>7</v>
      </c>
      <c r="F102" s="60" t="s">
        <v>117</v>
      </c>
      <c r="G102" s="60" t="str">
        <f t="shared" si="17"/>
        <v>Euribor6M</v>
      </c>
      <c r="H102" s="58" t="str">
        <f t="shared" si="18"/>
        <v>EURAB6E29Y_Quote</v>
      </c>
      <c r="I102" s="121">
        <v>0</v>
      </c>
      <c r="J102" s="62" t="str">
        <f>_xll.qlSwapRateHelper2(,H102,,B102,Calendar,D102,E102,F102,G102,I102,C102,Discounting,PillarDate,,Permanent,Trigger,ObjectOverwrite)</f>
        <v>obj_0058c#0001</v>
      </c>
      <c r="AD102" s="163"/>
    </row>
    <row r="103" spans="1:30" x14ac:dyDescent="0.2">
      <c r="A103" s="58" t="s">
        <v>26</v>
      </c>
      <c r="B103" s="59" t="s">
        <v>56</v>
      </c>
      <c r="C103" s="60" t="s">
        <v>6</v>
      </c>
      <c r="D103" s="60" t="s">
        <v>8</v>
      </c>
      <c r="E103" s="60" t="s">
        <v>7</v>
      </c>
      <c r="F103" s="60" t="s">
        <v>117</v>
      </c>
      <c r="G103" s="60" t="str">
        <f t="shared" si="17"/>
        <v>Euribor6M</v>
      </c>
      <c r="H103" s="58" t="str">
        <f t="shared" si="18"/>
        <v>EURAB6E30Y_Quote</v>
      </c>
      <c r="I103" s="121">
        <v>0</v>
      </c>
      <c r="J103" s="62" t="str">
        <f>_xll.qlSwapRateHelper2(,H103,,B103,Calendar,D103,E103,F103,G103,I103,C103,Discounting,PillarDate,,Permanent,Trigger,ObjectOverwrite)</f>
        <v>obj_0058b#0001</v>
      </c>
      <c r="AD103" s="163"/>
    </row>
    <row r="104" spans="1:30" x14ac:dyDescent="0.2">
      <c r="A104" s="58" t="s">
        <v>26</v>
      </c>
      <c r="B104" s="59" t="s">
        <v>57</v>
      </c>
      <c r="C104" s="60" t="s">
        <v>6</v>
      </c>
      <c r="D104" s="60" t="s">
        <v>8</v>
      </c>
      <c r="E104" s="60" t="s">
        <v>7</v>
      </c>
      <c r="F104" s="60" t="s">
        <v>117</v>
      </c>
      <c r="G104" s="60" t="str">
        <f t="shared" si="17"/>
        <v>Euribor6M</v>
      </c>
      <c r="H104" s="58" t="str">
        <f t="shared" si="18"/>
        <v>EURAB6E35Y_Quote</v>
      </c>
      <c r="I104" s="121">
        <v>0</v>
      </c>
      <c r="J104" s="62" t="str">
        <f>_xll.qlSwapRateHelper2(,H104,,B104,Calendar,D104,E104,F104,G104,I104,C104,Discounting,PillarDate,,Permanent,Trigger,ObjectOverwrite)</f>
        <v>obj_0057d#0001</v>
      </c>
      <c r="AD104" s="163"/>
    </row>
    <row r="105" spans="1:30" x14ac:dyDescent="0.2">
      <c r="A105" s="58" t="s">
        <v>26</v>
      </c>
      <c r="B105" s="59" t="s">
        <v>58</v>
      </c>
      <c r="C105" s="60" t="s">
        <v>6</v>
      </c>
      <c r="D105" s="60" t="s">
        <v>8</v>
      </c>
      <c r="E105" s="60" t="s">
        <v>7</v>
      </c>
      <c r="F105" s="60" t="s">
        <v>117</v>
      </c>
      <c r="G105" s="60" t="str">
        <f t="shared" si="17"/>
        <v>Euribor6M</v>
      </c>
      <c r="H105" s="58" t="str">
        <f t="shared" si="18"/>
        <v>EURAB6E40Y_Quote</v>
      </c>
      <c r="I105" s="119">
        <v>0</v>
      </c>
      <c r="J105" s="62" t="str">
        <f>_xll.qlSwapRateHelper2(,H105,,B105,Calendar,D105,E105,F105,G105,I105,C105,Discounting,PillarDate,,Permanent,Trigger,ObjectOverwrite)</f>
        <v>obj_00587#0001</v>
      </c>
      <c r="AD105" s="163"/>
    </row>
    <row r="106" spans="1:30" x14ac:dyDescent="0.2">
      <c r="A106" s="58" t="s">
        <v>26</v>
      </c>
      <c r="B106" s="59" t="s">
        <v>59</v>
      </c>
      <c r="C106" s="60" t="s">
        <v>6</v>
      </c>
      <c r="D106" s="60" t="s">
        <v>8</v>
      </c>
      <c r="E106" s="60" t="s">
        <v>7</v>
      </c>
      <c r="F106" s="60" t="s">
        <v>117</v>
      </c>
      <c r="G106" s="60" t="str">
        <f t="shared" si="17"/>
        <v>Euribor6M</v>
      </c>
      <c r="H106" s="58" t="str">
        <f t="shared" si="18"/>
        <v>EURAB6E45Y_Quote</v>
      </c>
      <c r="I106" s="119">
        <v>0</v>
      </c>
      <c r="J106" s="62"/>
      <c r="AD106" s="163"/>
    </row>
    <row r="107" spans="1:30" x14ac:dyDescent="0.2">
      <c r="A107" s="58" t="s">
        <v>26</v>
      </c>
      <c r="B107" s="59" t="s">
        <v>60</v>
      </c>
      <c r="C107" s="60" t="s">
        <v>6</v>
      </c>
      <c r="D107" s="60" t="s">
        <v>8</v>
      </c>
      <c r="E107" s="60" t="s">
        <v>7</v>
      </c>
      <c r="F107" s="60" t="s">
        <v>117</v>
      </c>
      <c r="G107" s="60" t="str">
        <f t="shared" si="17"/>
        <v>Euribor6M</v>
      </c>
      <c r="H107" s="58" t="str">
        <f t="shared" si="18"/>
        <v>EURAB6E50Y_Quote</v>
      </c>
      <c r="I107" s="119">
        <v>0</v>
      </c>
      <c r="J107" s="62" t="str">
        <f>_xll.qlSwapRateHelper2(,H107,,B107,Calendar,D107,E107,F107,G107,I107,C107,Discounting,PillarDate,,Permanent,Trigger,ObjectOverwrite)</f>
        <v>obj_00582#0001</v>
      </c>
      <c r="AD107" s="163"/>
    </row>
    <row r="108" spans="1:30" x14ac:dyDescent="0.2">
      <c r="A108" s="1" t="s">
        <v>26</v>
      </c>
      <c r="B108" s="7" t="s">
        <v>98</v>
      </c>
      <c r="C108" s="6" t="s">
        <v>6</v>
      </c>
      <c r="D108" s="6" t="s">
        <v>8</v>
      </c>
      <c r="E108" s="6" t="s">
        <v>7</v>
      </c>
      <c r="F108" s="6" t="s">
        <v>117</v>
      </c>
      <c r="G108" s="6" t="str">
        <f t="shared" si="17"/>
        <v>Euribor6M</v>
      </c>
      <c r="H108" s="1" t="str">
        <f t="shared" si="18"/>
        <v>EURAB6E60Y_Quote</v>
      </c>
      <c r="I108" s="122">
        <v>0</v>
      </c>
      <c r="J108" s="2" t="str">
        <f>_xll.qlSwapRateHelper2(,H108,,B108,Calendar,D108,E108,F108,G108,I108,C108,Discounting,PillarDate,,Permanent,Trigger,ObjectOverwrite)</f>
        <v>obj_0057e#0001</v>
      </c>
      <c r="AD108" s="163"/>
    </row>
    <row r="109" spans="1:30" x14ac:dyDescent="0.2">
      <c r="AD109" s="163"/>
    </row>
    <row r="110" spans="1:30" x14ac:dyDescent="0.2">
      <c r="AD110" s="163"/>
    </row>
    <row r="111" spans="1:30" x14ac:dyDescent="0.2">
      <c r="AD111" s="163"/>
    </row>
    <row r="112" spans="1:30" x14ac:dyDescent="0.2">
      <c r="AD112" s="163"/>
    </row>
    <row r="113" spans="30:30" x14ac:dyDescent="0.2">
      <c r="AD113" s="163"/>
    </row>
    <row r="114" spans="30:30" x14ac:dyDescent="0.2">
      <c r="AD114" s="163"/>
    </row>
    <row r="115" spans="30:30" x14ac:dyDescent="0.2">
      <c r="AD115" s="163"/>
    </row>
    <row r="116" spans="30:30" x14ac:dyDescent="0.2">
      <c r="AD116" s="163"/>
    </row>
    <row r="117" spans="30:30" x14ac:dyDescent="0.2">
      <c r="AD117" s="163"/>
    </row>
    <row r="118" spans="30:30" x14ac:dyDescent="0.2">
      <c r="AD118" s="163"/>
    </row>
    <row r="119" spans="30:30" x14ac:dyDescent="0.2">
      <c r="AD119" s="163"/>
    </row>
    <row r="120" spans="30:30" x14ac:dyDescent="0.2">
      <c r="AD120" s="163"/>
    </row>
    <row r="121" spans="30:30" x14ac:dyDescent="0.2">
      <c r="AD121" s="163"/>
    </row>
    <row r="122" spans="30:30" x14ac:dyDescent="0.2">
      <c r="AD122" s="163"/>
    </row>
    <row r="123" spans="30:30" x14ac:dyDescent="0.2">
      <c r="AD123" s="163"/>
    </row>
    <row r="124" spans="30:30" x14ac:dyDescent="0.2">
      <c r="AD124" s="163"/>
    </row>
    <row r="125" spans="30:30" x14ac:dyDescent="0.2">
      <c r="AD125" s="163"/>
    </row>
    <row r="126" spans="30:30" x14ac:dyDescent="0.2">
      <c r="AD126" s="163"/>
    </row>
    <row r="127" spans="30:30" x14ac:dyDescent="0.2">
      <c r="AD127" s="163"/>
    </row>
  </sheetData>
  <mergeCells count="1">
    <mergeCell ref="AE2:AF2"/>
  </mergeCells>
  <dataValidations count="4">
    <dataValidation type="list" allowBlank="1" showInputMessage="1" showErrorMessage="1" sqref="D71:D108">
      <formula1>"Annual,Semiannual,EveryFourthMonth,Quarterly,Bimonthly,Monthly,Biweekly,Weekly,Daily,Once,NoFrequency"</formula1>
    </dataValidation>
    <dataValidation type="list" allowBlank="1" showInputMessage="1" showErrorMessage="1" sqref="E71:E108 E3:E11 E21">
      <formula1>"Following,Modified Following,Preceding,Modified Preceding,Unadjusted,Half-Month Modified Following"</formula1>
    </dataValidation>
    <dataValidation type="list" allowBlank="1" showInputMessage="1" showErrorMessage="1" sqref="F71:F108 F3:F11 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B2" sqref="B2"/>
    </sheetView>
  </sheetViews>
  <sheetFormatPr defaultRowHeight="11.25" x14ac:dyDescent="0.2"/>
  <cols>
    <col min="1" max="1" width="2.7109375" style="47" customWidth="1"/>
    <col min="2" max="2" width="6" style="47" bestFit="1" customWidth="1"/>
    <col min="3" max="3" width="17.28515625" style="47" bestFit="1" customWidth="1"/>
    <col min="4" max="4" width="22.42578125" style="47" bestFit="1" customWidth="1"/>
    <col min="5" max="5" width="20.7109375" style="47" customWidth="1"/>
    <col min="6" max="8" width="2.7109375" style="47" customWidth="1"/>
    <col min="9" max="10" width="14.140625" style="47" bestFit="1" customWidth="1"/>
    <col min="11" max="11" width="8.140625" style="47" bestFit="1" customWidth="1"/>
    <col min="12" max="12" width="7" style="47" bestFit="1" customWidth="1"/>
    <col min="13" max="13" width="8" style="47" bestFit="1" customWidth="1"/>
    <col min="14" max="14" width="2.7109375" style="47" customWidth="1"/>
    <col min="15" max="15" width="10.140625" style="47" bestFit="1" customWidth="1"/>
    <col min="16" max="16" width="9.140625" style="47" bestFit="1" customWidth="1"/>
    <col min="17" max="17" width="2.7109375" style="47" customWidth="1"/>
    <col min="18" max="19" width="9.140625" style="47"/>
    <col min="20" max="20" width="19.28515625" style="47" bestFit="1" customWidth="1"/>
    <col min="21" max="23" width="8.85546875" style="47" bestFit="1" customWidth="1"/>
    <col min="24" max="16384" width="9.140625" style="47"/>
  </cols>
  <sheetData>
    <row r="1" spans="1:23" x14ac:dyDescent="0.2">
      <c r="A1" s="165"/>
      <c r="B1" s="166"/>
      <c r="C1" s="166"/>
      <c r="D1" s="166"/>
      <c r="E1" s="166"/>
      <c r="F1" s="167"/>
      <c r="G1" s="219"/>
      <c r="H1" s="168"/>
      <c r="I1" s="169"/>
      <c r="J1" s="169"/>
      <c r="K1" s="169"/>
      <c r="L1" s="170"/>
      <c r="M1" s="170"/>
      <c r="N1" s="170"/>
      <c r="O1" s="169"/>
      <c r="P1" s="171"/>
      <c r="Q1" s="172"/>
      <c r="R1" s="219"/>
      <c r="S1" s="219"/>
      <c r="T1" s="219"/>
      <c r="U1" s="219"/>
      <c r="V1" s="219"/>
      <c r="W1" s="219"/>
    </row>
    <row r="2" spans="1:23" s="228" customFormat="1" ht="21.75" customHeight="1" x14ac:dyDescent="0.25">
      <c r="A2" s="230"/>
      <c r="B2" s="231" t="s">
        <v>30</v>
      </c>
      <c r="C2" s="231" t="s">
        <v>153</v>
      </c>
      <c r="D2" s="232" t="s">
        <v>154</v>
      </c>
      <c r="E2" s="232" t="s">
        <v>11</v>
      </c>
      <c r="F2" s="233"/>
      <c r="G2" s="234"/>
      <c r="H2" s="230"/>
      <c r="I2" s="232" t="s">
        <v>30</v>
      </c>
      <c r="J2" s="221" t="str">
        <f>_xll.RData(J3:J20,K2:K2,"RTFEED:DTSIMI1","FRQ:1S",,K3)</f>
        <v>Paused at 11:53:30</v>
      </c>
      <c r="K2" s="232" t="s">
        <v>144</v>
      </c>
      <c r="L2" s="235"/>
      <c r="M2" s="232" t="s">
        <v>145</v>
      </c>
      <c r="N2" s="235"/>
      <c r="O2" s="232" t="s">
        <v>146</v>
      </c>
      <c r="P2" s="232" t="s">
        <v>147</v>
      </c>
      <c r="Q2" s="233"/>
      <c r="R2" s="234"/>
      <c r="S2" s="234"/>
      <c r="T2" s="234"/>
      <c r="U2" s="234"/>
      <c r="V2" s="234"/>
      <c r="W2" s="234"/>
    </row>
    <row r="3" spans="1:23" x14ac:dyDescent="0.2">
      <c r="A3" s="173"/>
      <c r="B3" s="190" t="s">
        <v>118</v>
      </c>
      <c r="C3" s="190" t="str">
        <f t="shared" ref="C3:C21" si="0">Currency&amp;B3&amp;"_Mx"&amp;QuoteSuffix</f>
        <v>EUROND_Mx_Quote</v>
      </c>
      <c r="D3" s="191" t="str">
        <f>_xll.qlSimpleQuote(C3,,0.01%,Permanent,Trigger,ObjectOverwrite)</f>
        <v>EUROND_Mx_Quote#0001</v>
      </c>
      <c r="E3" s="192" t="str">
        <f>_xll.ohRangeRetrieveError(D3)</f>
        <v/>
      </c>
      <c r="F3" s="16"/>
      <c r="G3" s="219"/>
      <c r="H3" s="173"/>
      <c r="I3" s="199" t="s">
        <v>37</v>
      </c>
      <c r="J3" s="212" t="str">
        <f t="shared" ref="J3:J21" si="1">Currency&amp;"X"&amp;I3&amp;"D="</f>
        <v>EURXOND=</v>
      </c>
      <c r="K3" s="200">
        <v>-0.23999990000000002</v>
      </c>
      <c r="L3" s="201"/>
      <c r="M3" s="202">
        <v>-9.9999900000000003E-2</v>
      </c>
      <c r="N3" s="201"/>
      <c r="O3" s="215">
        <f t="array" ref="O3:O21">QuoteLive</f>
        <v>-0.23999990000000002</v>
      </c>
      <c r="P3" s="203" t="e">
        <f>_xll.qlSimpleQuoteSetValue(D3,O3/100,Trigger)</f>
        <v>#N/A</v>
      </c>
      <c r="Q3" s="16"/>
      <c r="R3" s="219"/>
      <c r="S3" s="219"/>
      <c r="T3" s="219"/>
      <c r="U3" s="219"/>
      <c r="V3" s="219"/>
      <c r="W3" s="219"/>
    </row>
    <row r="4" spans="1:23" x14ac:dyDescent="0.2">
      <c r="A4" s="173"/>
      <c r="B4" s="193" t="s">
        <v>119</v>
      </c>
      <c r="C4" s="193" t="str">
        <f t="shared" si="0"/>
        <v>EURTND_Mx_Quote</v>
      </c>
      <c r="D4" s="194" t="str">
        <f>_xll.qlSimpleQuote(C4,,0.01%,Permanent,Trigger,ObjectOverwrite)</f>
        <v>EURTND_Mx_Quote#0001</v>
      </c>
      <c r="E4" s="195" t="str">
        <f>_xll.ohRangeRetrieveError(D4)</f>
        <v/>
      </c>
      <c r="F4" s="16"/>
      <c r="G4" s="219"/>
      <c r="H4" s="173"/>
      <c r="I4" s="204" t="s">
        <v>63</v>
      </c>
      <c r="J4" s="213" t="str">
        <f t="shared" si="1"/>
        <v>EURXTND=</v>
      </c>
      <c r="K4" s="205">
        <v>-0.24</v>
      </c>
      <c r="L4" s="201"/>
      <c r="M4" s="206">
        <v>-0.1</v>
      </c>
      <c r="N4" s="201"/>
      <c r="O4" s="216">
        <v>-0.24</v>
      </c>
      <c r="P4" s="207" t="e">
        <f>_xll.qlSimpleQuoteSetValue(D4,O4/100,Trigger)</f>
        <v>#N/A</v>
      </c>
      <c r="Q4" s="16"/>
      <c r="R4" s="219"/>
      <c r="S4" s="219"/>
      <c r="T4" s="219"/>
      <c r="U4" s="219"/>
      <c r="V4" s="219"/>
      <c r="W4" s="219"/>
    </row>
    <row r="5" spans="1:23" x14ac:dyDescent="0.2">
      <c r="A5" s="173"/>
      <c r="B5" s="193" t="s">
        <v>120</v>
      </c>
      <c r="C5" s="193" t="str">
        <f t="shared" si="0"/>
        <v>EURSND_Mx_Quote</v>
      </c>
      <c r="D5" s="194" t="str">
        <f>_xll.qlSimpleQuote(C5,,0.01%,Permanent,Trigger,ObjectOverwrite)</f>
        <v>EURSND_Mx_Quote#0001</v>
      </c>
      <c r="E5" s="195" t="str">
        <f>_xll.ohRangeRetrieveError(D5)</f>
        <v/>
      </c>
      <c r="F5" s="16"/>
      <c r="G5" s="219"/>
      <c r="H5" s="173"/>
      <c r="I5" s="204" t="s">
        <v>64</v>
      </c>
      <c r="J5" s="213" t="str">
        <f t="shared" si="1"/>
        <v>EURXSND=</v>
      </c>
      <c r="K5" s="205">
        <v>-0.24</v>
      </c>
      <c r="L5" s="201"/>
      <c r="M5" s="206">
        <v>-0.1</v>
      </c>
      <c r="N5" s="201"/>
      <c r="O5" s="216">
        <v>-0.24</v>
      </c>
      <c r="P5" s="207" t="e">
        <f>_xll.qlSimpleQuoteSetValue(D5,O5/100,Trigger)</f>
        <v>#N/A</v>
      </c>
      <c r="Q5" s="16"/>
      <c r="R5" s="219"/>
      <c r="S5" s="219"/>
      <c r="T5" s="219"/>
      <c r="U5" s="219"/>
      <c r="V5" s="219"/>
      <c r="W5" s="219"/>
    </row>
    <row r="6" spans="1:23" x14ac:dyDescent="0.2">
      <c r="A6" s="173"/>
      <c r="B6" s="193" t="s">
        <v>121</v>
      </c>
      <c r="C6" s="193" t="str">
        <f t="shared" si="0"/>
        <v>EURSWD_Mx_Quote</v>
      </c>
      <c r="D6" s="194" t="str">
        <f>_xll.qlSimpleQuote(C6,,0.01%,Permanent,Trigger,ObjectOverwrite)</f>
        <v>EURSWD_Mx_Quote#0001</v>
      </c>
      <c r="E6" s="195" t="str">
        <f>_xll.ohRangeRetrieveError(D6)</f>
        <v/>
      </c>
      <c r="F6" s="16"/>
      <c r="G6" s="219"/>
      <c r="H6" s="173"/>
      <c r="I6" s="204" t="s">
        <v>78</v>
      </c>
      <c r="J6" s="213" t="str">
        <f t="shared" si="1"/>
        <v>EURXSWD=</v>
      </c>
      <c r="K6" s="205">
        <v>-0.24</v>
      </c>
      <c r="L6" s="201"/>
      <c r="M6" s="206">
        <v>-0.09</v>
      </c>
      <c r="N6" s="201"/>
      <c r="O6" s="216">
        <v>-0.24</v>
      </c>
      <c r="P6" s="207" t="e">
        <f>_xll.qlSimpleQuoteSetValue(D6,O6/100,Trigger)</f>
        <v>#N/A</v>
      </c>
      <c r="Q6" s="16"/>
      <c r="R6" s="219"/>
      <c r="S6" s="219"/>
      <c r="T6" s="219"/>
      <c r="U6" s="219"/>
      <c r="V6" s="219"/>
      <c r="W6" s="219"/>
    </row>
    <row r="7" spans="1:23" x14ac:dyDescent="0.2">
      <c r="A7" s="173"/>
      <c r="B7" s="193" t="s">
        <v>122</v>
      </c>
      <c r="C7" s="193" t="str">
        <f t="shared" si="0"/>
        <v>EUR2WD_Mx_Quote</v>
      </c>
      <c r="D7" s="194" t="str">
        <f>_xll.qlSimpleQuote(C7,,0.01%,Permanent,Trigger,ObjectOverwrite)</f>
        <v>EUR2WD_Mx_Quote#0001</v>
      </c>
      <c r="E7" s="195" t="str">
        <f>_xll.ohRangeRetrieveError(D7)</f>
        <v/>
      </c>
      <c r="F7" s="16"/>
      <c r="G7" s="219"/>
      <c r="H7" s="173"/>
      <c r="I7" s="204" t="s">
        <v>137</v>
      </c>
      <c r="J7" s="213" t="str">
        <f t="shared" si="1"/>
        <v>EURX2WD=</v>
      </c>
      <c r="K7" s="205">
        <v>-0.22999999999999998</v>
      </c>
      <c r="L7" s="201"/>
      <c r="M7" s="206">
        <v>-0.08</v>
      </c>
      <c r="N7" s="201"/>
      <c r="O7" s="216">
        <v>-0.22999999999999998</v>
      </c>
      <c r="P7" s="207" t="e">
        <f>_xll.qlSimpleQuoteSetValue(D7,O7/100,Trigger)</f>
        <v>#N/A</v>
      </c>
      <c r="Q7" s="16"/>
      <c r="R7" s="219"/>
      <c r="S7" s="219"/>
      <c r="T7" s="219"/>
      <c r="U7" s="219"/>
      <c r="V7" s="219"/>
      <c r="W7" s="219"/>
    </row>
    <row r="8" spans="1:23" x14ac:dyDescent="0.2">
      <c r="A8" s="173"/>
      <c r="B8" s="193" t="s">
        <v>123</v>
      </c>
      <c r="C8" s="193" t="str">
        <f t="shared" si="0"/>
        <v>EUR3WD_Mx_Quote</v>
      </c>
      <c r="D8" s="194" t="str">
        <f>_xll.qlSimpleQuote(C8,,0.01%,Permanent,Trigger,ObjectOverwrite)</f>
        <v>EUR3WD_Mx_Quote#0001</v>
      </c>
      <c r="E8" s="195" t="str">
        <f>_xll.ohRangeRetrieveError(D8)</f>
        <v/>
      </c>
      <c r="F8" s="16"/>
      <c r="G8" s="219"/>
      <c r="H8" s="173"/>
      <c r="I8" s="204" t="s">
        <v>138</v>
      </c>
      <c r="J8" s="213" t="str">
        <f t="shared" si="1"/>
        <v>EURX3WD=</v>
      </c>
      <c r="K8" s="205">
        <v>-0.22999999999999998</v>
      </c>
      <c r="L8" s="201"/>
      <c r="M8" s="206">
        <v>-0.06</v>
      </c>
      <c r="N8" s="201"/>
      <c r="O8" s="216">
        <v>-0.22999999999999998</v>
      </c>
      <c r="P8" s="207" t="e">
        <f>_xll.qlSimpleQuoteSetValue(D8,O8/100,Trigger)</f>
        <v>#N/A</v>
      </c>
      <c r="Q8" s="16"/>
      <c r="R8" s="219"/>
      <c r="S8" s="219"/>
      <c r="T8" s="219"/>
      <c r="U8" s="219"/>
      <c r="V8" s="219"/>
      <c r="W8" s="219"/>
    </row>
    <row r="9" spans="1:23" x14ac:dyDescent="0.2">
      <c r="A9" s="173"/>
      <c r="B9" s="193" t="s">
        <v>124</v>
      </c>
      <c r="C9" s="193" t="str">
        <f t="shared" si="0"/>
        <v>EUR1MD_Mx_Quote</v>
      </c>
      <c r="D9" s="194" t="str">
        <f>_xll.qlSimpleQuote(C9,,0.01%,Permanent,Trigger,ObjectOverwrite)</f>
        <v>EUR1MD_Mx_Quote#0001</v>
      </c>
      <c r="E9" s="195" t="str">
        <f>_xll.ohRangeRetrieveError(D9)</f>
        <v/>
      </c>
      <c r="F9" s="16"/>
      <c r="G9" s="219"/>
      <c r="H9" s="173"/>
      <c r="I9" s="204" t="s">
        <v>2</v>
      </c>
      <c r="J9" s="213" t="str">
        <f t="shared" si="1"/>
        <v>EURX1MD=</v>
      </c>
      <c r="K9" s="205">
        <v>-0.21000000000000002</v>
      </c>
      <c r="L9" s="201"/>
      <c r="M9" s="206">
        <v>-0.04</v>
      </c>
      <c r="N9" s="201"/>
      <c r="O9" s="216">
        <v>-0.21000000000000002</v>
      </c>
      <c r="P9" s="207" t="e">
        <f>_xll.qlSimpleQuoteSetValue(D9,O9/100,Trigger)</f>
        <v>#N/A</v>
      </c>
      <c r="Q9" s="16"/>
      <c r="R9" s="219"/>
      <c r="S9" s="219"/>
      <c r="T9" s="219"/>
      <c r="U9" s="219"/>
      <c r="V9" s="219"/>
      <c r="W9" s="219"/>
    </row>
    <row r="10" spans="1:23" x14ac:dyDescent="0.2">
      <c r="A10" s="173"/>
      <c r="B10" s="193" t="s">
        <v>125</v>
      </c>
      <c r="C10" s="193" t="str">
        <f t="shared" si="0"/>
        <v>EUR2MD_Mx_Quote</v>
      </c>
      <c r="D10" s="194" t="str">
        <f>_xll.qlSimpleQuote(C10,,0.01%,Permanent,Trigger,ObjectOverwrite)</f>
        <v>EUR2MD_Mx_Quote#0001</v>
      </c>
      <c r="E10" s="195" t="str">
        <f>_xll.ohRangeRetrieveError(D10)</f>
        <v/>
      </c>
      <c r="F10" s="16"/>
      <c r="G10" s="219"/>
      <c r="H10" s="173"/>
      <c r="I10" s="204" t="s">
        <v>38</v>
      </c>
      <c r="J10" s="213" t="str">
        <f t="shared" si="1"/>
        <v>EURX2MD=</v>
      </c>
      <c r="K10" s="205">
        <v>-0.19</v>
      </c>
      <c r="L10" s="201"/>
      <c r="M10" s="206">
        <v>-0.02</v>
      </c>
      <c r="N10" s="201"/>
      <c r="O10" s="216">
        <v>-0.19</v>
      </c>
      <c r="P10" s="207" t="e">
        <f>_xll.qlSimpleQuoteSetValue(D10,O10/100,Trigger)</f>
        <v>#N/A</v>
      </c>
      <c r="Q10" s="16"/>
      <c r="R10" s="219"/>
      <c r="S10" s="219"/>
      <c r="T10" s="219"/>
      <c r="U10" s="219"/>
      <c r="V10" s="219"/>
      <c r="W10" s="219"/>
    </row>
    <row r="11" spans="1:23" x14ac:dyDescent="0.2">
      <c r="A11" s="173"/>
      <c r="B11" s="193" t="s">
        <v>126</v>
      </c>
      <c r="C11" s="193" t="str">
        <f t="shared" si="0"/>
        <v>EUR3MD_Mx_Quote</v>
      </c>
      <c r="D11" s="194" t="str">
        <f>_xll.qlSimpleQuote(C11,,0.01%,Permanent,Trigger,ObjectOverwrite)</f>
        <v>EUR3MD_Mx_Quote#0001</v>
      </c>
      <c r="E11" s="195" t="str">
        <f>_xll.ohRangeRetrieveError(D11)</f>
        <v/>
      </c>
      <c r="F11" s="16"/>
      <c r="G11" s="219"/>
      <c r="H11" s="173"/>
      <c r="I11" s="204" t="s">
        <v>0</v>
      </c>
      <c r="J11" s="213" t="str">
        <f t="shared" si="1"/>
        <v>EURX3MD=</v>
      </c>
      <c r="K11" s="205">
        <v>-0.16999999999999998</v>
      </c>
      <c r="L11" s="201"/>
      <c r="M11" s="206">
        <v>0.01</v>
      </c>
      <c r="N11" s="201"/>
      <c r="O11" s="216">
        <v>-0.16999999999999998</v>
      </c>
      <c r="P11" s="207" t="e">
        <f>_xll.qlSimpleQuoteSetValue(D11,O11/100,Trigger)</f>
        <v>#N/A</v>
      </c>
      <c r="Q11" s="16"/>
      <c r="R11" s="219"/>
      <c r="S11" s="219"/>
      <c r="T11" s="219"/>
      <c r="U11" s="219"/>
      <c r="V11" s="219"/>
      <c r="W11" s="219"/>
    </row>
    <row r="12" spans="1:23" x14ac:dyDescent="0.2">
      <c r="A12" s="173"/>
      <c r="B12" s="193" t="s">
        <v>127</v>
      </c>
      <c r="C12" s="193" t="str">
        <f t="shared" si="0"/>
        <v>EUR4MD_Mx_Quote</v>
      </c>
      <c r="D12" s="194" t="str">
        <f>_xll.qlSimpleQuote(C12,,0.01%,Permanent,Trigger,ObjectOverwrite)</f>
        <v>EUR4MD_Mx_Quote#0001</v>
      </c>
      <c r="E12" s="195" t="str">
        <f>_xll.ohRangeRetrieveError(D12)</f>
        <v/>
      </c>
      <c r="F12" s="16"/>
      <c r="G12" s="219"/>
      <c r="H12" s="173"/>
      <c r="I12" s="204" t="s">
        <v>108</v>
      </c>
      <c r="J12" s="213" t="str">
        <f t="shared" si="1"/>
        <v>EURX4MD=</v>
      </c>
      <c r="K12" s="205">
        <v>-0.16</v>
      </c>
      <c r="L12" s="201"/>
      <c r="M12" s="206">
        <v>0.03</v>
      </c>
      <c r="N12" s="201"/>
      <c r="O12" s="216">
        <v>-0.16</v>
      </c>
      <c r="P12" s="207" t="e">
        <f>_xll.qlSimpleQuoteSetValue(D12,O12/100,Trigger)</f>
        <v>#N/A</v>
      </c>
      <c r="Q12" s="16"/>
      <c r="R12" s="219"/>
      <c r="S12" s="219"/>
      <c r="T12" s="219"/>
      <c r="U12" s="219"/>
      <c r="V12" s="219"/>
      <c r="W12" s="219"/>
    </row>
    <row r="13" spans="1:23" x14ac:dyDescent="0.2">
      <c r="A13" s="173"/>
      <c r="B13" s="193" t="s">
        <v>128</v>
      </c>
      <c r="C13" s="193" t="str">
        <f t="shared" si="0"/>
        <v>EUR5MD_Mx_Quote</v>
      </c>
      <c r="D13" s="194" t="str">
        <f>_xll.qlSimpleQuote(C13,,0.01%,Permanent,Trigger,ObjectOverwrite)</f>
        <v>EUR5MD_Mx_Quote#0001</v>
      </c>
      <c r="E13" s="195" t="str">
        <f>_xll.ohRangeRetrieveError(D13)</f>
        <v/>
      </c>
      <c r="F13" s="16"/>
      <c r="G13" s="219"/>
      <c r="H13" s="173"/>
      <c r="I13" s="204" t="s">
        <v>109</v>
      </c>
      <c r="J13" s="213" t="str">
        <f t="shared" si="1"/>
        <v>EURX5MD=</v>
      </c>
      <c r="K13" s="205">
        <v>-0.13</v>
      </c>
      <c r="L13" s="201"/>
      <c r="M13" s="206">
        <v>0.06</v>
      </c>
      <c r="N13" s="201"/>
      <c r="O13" s="216">
        <v>-0.13</v>
      </c>
      <c r="P13" s="207" t="e">
        <f>_xll.qlSimpleQuoteSetValue(D13,O13/100,Trigger)</f>
        <v>#N/A</v>
      </c>
      <c r="Q13" s="16"/>
      <c r="R13" s="219"/>
      <c r="S13" s="219"/>
      <c r="T13" s="219"/>
      <c r="U13" s="219"/>
      <c r="V13" s="219"/>
      <c r="W13" s="219"/>
    </row>
    <row r="14" spans="1:23" x14ac:dyDescent="0.2">
      <c r="A14" s="173"/>
      <c r="B14" s="193" t="s">
        <v>129</v>
      </c>
      <c r="C14" s="193" t="str">
        <f t="shared" si="0"/>
        <v>EUR6MD_Mx_Quote</v>
      </c>
      <c r="D14" s="194" t="str">
        <f>_xll.qlSimpleQuote(C14,,0.01%,Permanent,Trigger,ObjectOverwrite)</f>
        <v>EUR6MD_Mx_Quote#0001</v>
      </c>
      <c r="E14" s="195" t="str">
        <f>_xll.ohRangeRetrieveError(D14)</f>
        <v/>
      </c>
      <c r="F14" s="16"/>
      <c r="G14" s="219"/>
      <c r="H14" s="173"/>
      <c r="I14" s="204" t="s">
        <v>3</v>
      </c>
      <c r="J14" s="213" t="str">
        <f t="shared" si="1"/>
        <v>EURX6MD=</v>
      </c>
      <c r="K14" s="205">
        <v>-0.12</v>
      </c>
      <c r="L14" s="201"/>
      <c r="M14" s="206">
        <v>0.09</v>
      </c>
      <c r="N14" s="201"/>
      <c r="O14" s="216">
        <v>-0.12</v>
      </c>
      <c r="P14" s="207" t="e">
        <f>_xll.qlSimpleQuoteSetValue(D14,O14/100,Trigger)</f>
        <v>#N/A</v>
      </c>
      <c r="Q14" s="16"/>
      <c r="R14" s="219"/>
      <c r="S14" s="219"/>
      <c r="T14" s="219"/>
      <c r="U14" s="219"/>
      <c r="V14" s="219"/>
      <c r="W14" s="219"/>
    </row>
    <row r="15" spans="1:23" x14ac:dyDescent="0.2">
      <c r="A15" s="173"/>
      <c r="B15" s="193" t="s">
        <v>130</v>
      </c>
      <c r="C15" s="193" t="str">
        <f t="shared" si="0"/>
        <v>EUR7MD_Mx_Quote</v>
      </c>
      <c r="D15" s="194" t="str">
        <f>_xll.qlSimpleQuote(C15,,0.01%,Permanent,Trigger,ObjectOverwrite)</f>
        <v>EUR7MD_Mx_Quote#0001</v>
      </c>
      <c r="E15" s="195" t="str">
        <f>_xll.ohRangeRetrieveError(D15)</f>
        <v/>
      </c>
      <c r="F15" s="16"/>
      <c r="G15" s="219"/>
      <c r="H15" s="173"/>
      <c r="I15" s="204" t="s">
        <v>139</v>
      </c>
      <c r="J15" s="213" t="str">
        <f t="shared" si="1"/>
        <v>EURX7MD=</v>
      </c>
      <c r="K15" s="205">
        <v>-0.09</v>
      </c>
      <c r="L15" s="201"/>
      <c r="M15" s="206">
        <v>0.11000000000000001</v>
      </c>
      <c r="N15" s="201"/>
      <c r="O15" s="216">
        <v>-0.09</v>
      </c>
      <c r="P15" s="207" t="e">
        <f>_xll.qlSimpleQuoteSetValue(D15,O15/100,Trigger)</f>
        <v>#N/A</v>
      </c>
      <c r="Q15" s="16"/>
      <c r="R15" s="219"/>
      <c r="S15" s="219"/>
      <c r="T15" s="219"/>
      <c r="U15" s="219"/>
      <c r="V15" s="219"/>
      <c r="W15" s="219"/>
    </row>
    <row r="16" spans="1:23" x14ac:dyDescent="0.2">
      <c r="A16" s="173"/>
      <c r="B16" s="193" t="s">
        <v>131</v>
      </c>
      <c r="C16" s="193" t="str">
        <f t="shared" si="0"/>
        <v>EUR8MD_Mx_Quote</v>
      </c>
      <c r="D16" s="194" t="str">
        <f>_xll.qlSimpleQuote(C16,,0.01%,Permanent,Trigger,ObjectOverwrite)</f>
        <v>EUR8MD_Mx_Quote#0001</v>
      </c>
      <c r="E16" s="195" t="str">
        <f>_xll.ohRangeRetrieveError(D16)</f>
        <v/>
      </c>
      <c r="F16" s="16"/>
      <c r="G16" s="219"/>
      <c r="H16" s="173"/>
      <c r="I16" s="204" t="s">
        <v>140</v>
      </c>
      <c r="J16" s="213" t="str">
        <f t="shared" si="1"/>
        <v>EURX8MD=</v>
      </c>
      <c r="K16" s="205">
        <v>-6.9999999999999993E-2</v>
      </c>
      <c r="L16" s="201"/>
      <c r="M16" s="206">
        <v>0.13</v>
      </c>
      <c r="N16" s="201"/>
      <c r="O16" s="216">
        <v>-6.9999999999999993E-2</v>
      </c>
      <c r="P16" s="207" t="e">
        <f>_xll.qlSimpleQuoteSetValue(D16,O16/100,Trigger)</f>
        <v>#N/A</v>
      </c>
      <c r="Q16" s="16"/>
      <c r="R16" s="219"/>
      <c r="S16" s="219"/>
      <c r="T16" s="219"/>
      <c r="U16" s="219"/>
      <c r="V16" s="219"/>
      <c r="W16" s="219"/>
    </row>
    <row r="17" spans="1:23" x14ac:dyDescent="0.2">
      <c r="A17" s="173"/>
      <c r="B17" s="193" t="s">
        <v>132</v>
      </c>
      <c r="C17" s="193" t="str">
        <f t="shared" si="0"/>
        <v>EUR9MD_Mx_Quote</v>
      </c>
      <c r="D17" s="194" t="str">
        <f>_xll.qlSimpleQuote(C17,,0.01%,Permanent,Trigger,ObjectOverwrite)</f>
        <v>EUR9MD_Mx_Quote#0001</v>
      </c>
      <c r="E17" s="195" t="str">
        <f>_xll.ohRangeRetrieveError(D17)</f>
        <v/>
      </c>
      <c r="F17" s="16"/>
      <c r="G17" s="219"/>
      <c r="H17" s="173"/>
      <c r="I17" s="204" t="s">
        <v>141</v>
      </c>
      <c r="J17" s="213" t="str">
        <f t="shared" si="1"/>
        <v>EURX9MD=</v>
      </c>
      <c r="K17" s="205">
        <v>-0.05</v>
      </c>
      <c r="L17" s="201"/>
      <c r="M17" s="206">
        <v>0.15</v>
      </c>
      <c r="N17" s="201"/>
      <c r="O17" s="216">
        <v>-0.05</v>
      </c>
      <c r="P17" s="207" t="e">
        <f>_xll.qlSimpleQuoteSetValue(D17,O17/100,Trigger)</f>
        <v>#N/A</v>
      </c>
      <c r="Q17" s="16"/>
      <c r="R17" s="219"/>
      <c r="S17" s="219"/>
      <c r="T17" s="219"/>
      <c r="U17" s="219"/>
      <c r="V17" s="219"/>
      <c r="W17" s="219"/>
    </row>
    <row r="18" spans="1:23" x14ac:dyDescent="0.2">
      <c r="A18" s="173"/>
      <c r="B18" s="193" t="s">
        <v>133</v>
      </c>
      <c r="C18" s="193" t="str">
        <f t="shared" si="0"/>
        <v>EUR10MD_Mx_Quote</v>
      </c>
      <c r="D18" s="194" t="str">
        <f>_xll.qlSimpleQuote(C18,,0.01%,Permanent,Trigger,ObjectOverwrite)</f>
        <v>EUR10MD_Mx_Quote#0001</v>
      </c>
      <c r="E18" s="195" t="str">
        <f>_xll.ohRangeRetrieveError(D18)</f>
        <v/>
      </c>
      <c r="F18" s="16"/>
      <c r="G18" s="219"/>
      <c r="H18" s="173"/>
      <c r="I18" s="204" t="s">
        <v>142</v>
      </c>
      <c r="J18" s="213" t="str">
        <f t="shared" si="1"/>
        <v>EURX10MD=</v>
      </c>
      <c r="K18" s="205">
        <v>-0.03</v>
      </c>
      <c r="L18" s="201"/>
      <c r="M18" s="206">
        <v>0.16999999999999998</v>
      </c>
      <c r="N18" s="201"/>
      <c r="O18" s="216">
        <v>-0.03</v>
      </c>
      <c r="P18" s="207" t="e">
        <f>_xll.qlSimpleQuoteSetValue(D18,O18/100,Trigger)</f>
        <v>#N/A</v>
      </c>
      <c r="Q18" s="16"/>
      <c r="R18" s="219"/>
      <c r="S18" s="219"/>
      <c r="T18" s="219"/>
      <c r="U18" s="219"/>
      <c r="V18" s="219"/>
      <c r="W18" s="219"/>
    </row>
    <row r="19" spans="1:23" x14ac:dyDescent="0.2">
      <c r="A19" s="173"/>
      <c r="B19" s="193" t="s">
        <v>134</v>
      </c>
      <c r="C19" s="193" t="str">
        <f t="shared" si="0"/>
        <v>EUR11MD_Mx_Quote</v>
      </c>
      <c r="D19" s="194" t="str">
        <f>_xll.qlSimpleQuote(C19,,0.01%,Permanent,Trigger,ObjectOverwrite)</f>
        <v>EUR11MD_Mx_Quote#0001</v>
      </c>
      <c r="E19" s="195" t="str">
        <f>_xll.ohRangeRetrieveError(D19)</f>
        <v/>
      </c>
      <c r="F19" s="16"/>
      <c r="G19" s="219"/>
      <c r="H19" s="173"/>
      <c r="I19" s="204" t="s">
        <v>143</v>
      </c>
      <c r="J19" s="213" t="str">
        <f t="shared" si="1"/>
        <v>EURX11MD=</v>
      </c>
      <c r="K19" s="205">
        <v>-0.01</v>
      </c>
      <c r="L19" s="201"/>
      <c r="M19" s="206">
        <v>0.19</v>
      </c>
      <c r="N19" s="201"/>
      <c r="O19" s="216">
        <v>-0.01</v>
      </c>
      <c r="P19" s="207" t="e">
        <f>_xll.qlSimpleQuoteSetValue(D19,O19/100,Trigger)</f>
        <v>#N/A</v>
      </c>
      <c r="Q19" s="16"/>
      <c r="R19" s="219"/>
      <c r="S19" s="219"/>
      <c r="T19" s="219"/>
      <c r="U19" s="219"/>
      <c r="V19" s="219"/>
      <c r="W19" s="219"/>
    </row>
    <row r="20" spans="1:23" x14ac:dyDescent="0.2">
      <c r="A20" s="173"/>
      <c r="B20" s="193" t="s">
        <v>135</v>
      </c>
      <c r="C20" s="193" t="str">
        <f t="shared" si="0"/>
        <v>EUR1YD_Mx_Quote</v>
      </c>
      <c r="D20" s="194" t="str">
        <f>_xll.qlSimpleQuote(C20,,0.01%,Permanent,Trigger,ObjectOverwrite)</f>
        <v>EUR1YD_Mx_Quote#0001</v>
      </c>
      <c r="E20" s="195" t="str">
        <f>_xll.ohRangeRetrieveError(D20)</f>
        <v/>
      </c>
      <c r="F20" s="16"/>
      <c r="G20" s="219"/>
      <c r="H20" s="173"/>
      <c r="I20" s="204" t="s">
        <v>29</v>
      </c>
      <c r="J20" s="213" t="str">
        <f t="shared" si="1"/>
        <v>EURX1YD=</v>
      </c>
      <c r="K20" s="205">
        <v>0</v>
      </c>
      <c r="L20" s="201"/>
      <c r="M20" s="208">
        <v>0.22000000000000003</v>
      </c>
      <c r="N20" s="201"/>
      <c r="O20" s="217">
        <v>0</v>
      </c>
      <c r="P20" s="209" t="e">
        <f>_xll.qlSimpleQuoteSetValue(D20,O20/100,Trigger)</f>
        <v>#N/A</v>
      </c>
      <c r="Q20" s="16"/>
      <c r="R20" s="219"/>
      <c r="S20" s="219"/>
    </row>
    <row r="21" spans="1:23" x14ac:dyDescent="0.2">
      <c r="A21" s="173"/>
      <c r="B21" s="196" t="s">
        <v>136</v>
      </c>
      <c r="C21" s="196" t="str">
        <f t="shared" si="0"/>
        <v>EURSTUB_Mx_Quote</v>
      </c>
      <c r="D21" s="197" t="str">
        <f>_xll.qlSimpleQuote(C21,,0.01%,Permanent,Trigger,ObjectOverwrite)</f>
        <v>EURSTUB_Mx_Quote#0001</v>
      </c>
      <c r="E21" s="198" t="str">
        <f>_xll.ohRangeRetrieveError(D21)</f>
        <v/>
      </c>
      <c r="F21" s="16"/>
      <c r="G21" s="219"/>
      <c r="H21" s="173"/>
      <c r="I21" s="210" t="s">
        <v>136</v>
      </c>
      <c r="J21" s="214" t="str">
        <f t="shared" si="1"/>
        <v>EURXSTUBD=</v>
      </c>
      <c r="K21" s="211">
        <f>$M$25</f>
        <v>-8.6774193999999999E-2</v>
      </c>
      <c r="L21" s="201"/>
      <c r="M21" s="208">
        <v>0.12129032300000001</v>
      </c>
      <c r="N21" s="201"/>
      <c r="O21" s="217">
        <v>-8.6774193999999999E-2</v>
      </c>
      <c r="P21" s="209" t="e">
        <f>_xll.qlSimpleQuoteSetValue(D21,O21/100,Trigger)</f>
        <v>#N/A</v>
      </c>
      <c r="Q21" s="16"/>
      <c r="R21" s="219"/>
      <c r="S21" s="219"/>
    </row>
    <row r="22" spans="1:23" x14ac:dyDescent="0.2">
      <c r="A22" s="174"/>
      <c r="B22" s="174"/>
      <c r="C22" s="174"/>
      <c r="D22" s="174"/>
      <c r="E22" s="174"/>
      <c r="F22" s="175"/>
      <c r="G22" s="219"/>
      <c r="H22" s="176"/>
      <c r="I22" s="174"/>
      <c r="J22" s="174"/>
      <c r="K22" s="174"/>
      <c r="L22" s="174"/>
      <c r="M22" s="174"/>
      <c r="N22" s="174"/>
      <c r="O22" s="174"/>
      <c r="P22" s="174"/>
      <c r="Q22" s="175"/>
      <c r="R22" s="219"/>
      <c r="S22" s="219"/>
      <c r="T22" s="219"/>
      <c r="U22" s="219"/>
      <c r="V22" s="219"/>
      <c r="W22" s="219"/>
    </row>
    <row r="24" spans="1:23" s="228" customFormat="1" ht="21" customHeight="1" x14ac:dyDescent="0.25">
      <c r="J24" s="227" t="str">
        <f>_xll.RData(J25,K24:L24,"RTFEED:DTSIMI1","FRQ:1S",,K25)</f>
        <v>Paused at 11:53:30</v>
      </c>
      <c r="K24" s="229" t="s">
        <v>144</v>
      </c>
      <c r="L24" s="227" t="s">
        <v>151</v>
      </c>
      <c r="M24" s="227" t="s">
        <v>152</v>
      </c>
    </row>
    <row r="25" spans="1:23" x14ac:dyDescent="0.2">
      <c r="J25" s="220" t="str">
        <f>$J$21</f>
        <v>EURXSTUBD=</v>
      </c>
      <c r="K25" s="222">
        <v>-7.677419399999999E-2</v>
      </c>
      <c r="L25" s="222">
        <v>-9.6774194000000008E-2</v>
      </c>
      <c r="M25" s="222">
        <f>AVERAGE(K25,L25)</f>
        <v>-8.6774193999999999E-2</v>
      </c>
    </row>
    <row r="32" spans="1:23" x14ac:dyDescent="0.2">
      <c r="E32" s="218"/>
    </row>
    <row r="33" spans="5:5" x14ac:dyDescent="0.2">
      <c r="E33" s="2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GeneralSettings</vt:lpstr>
      <vt:lpstr>EURSTD</vt:lpstr>
      <vt:lpstr>Mx_Deposits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QuoteLive</vt:lpstr>
      <vt:lpstr>QuoteStatic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2016-02-12T11:02:02Z</dcterms:modified>
</cp:coreProperties>
</file>