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nusianorg-my.sharepoint.com/personal/nicholas_dominic_binus_ac_id/Documents/My Research/Conf _ ICIMTech/Decision Theory and Risk Simulation Analysis for Optimizing Profit in PayLater Services/github/"/>
    </mc:Choice>
  </mc:AlternateContent>
  <xr:revisionPtr revIDLastSave="54" documentId="8_{4A8DF95C-EE39-4ED2-801A-5840C829F97E}" xr6:coauthVersionLast="47" xr6:coauthVersionMax="47" xr10:uidLastSave="{264AEB9A-B2EE-43B9-8F62-EC49E026C9DE}"/>
  <bookViews>
    <workbookView xWindow="-108" yWindow="-108" windowWidth="23256" windowHeight="12456" xr2:uid="{2B5637CE-4101-4F54-BD02-2D0C05B847A3}"/>
  </bookViews>
  <sheets>
    <sheet name="Quantitative Risk Analysi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3" l="1"/>
  <c r="E9" i="3"/>
  <c r="F42" i="3"/>
  <c r="I42" i="3" s="1"/>
  <c r="J44" i="3"/>
  <c r="G42" i="3"/>
  <c r="J42" i="3" s="1"/>
  <c r="J49" i="3"/>
  <c r="I49" i="3"/>
  <c r="C4" i="3"/>
  <c r="C20" i="3" s="1"/>
  <c r="H9" i="3"/>
  <c r="G43" i="3"/>
  <c r="J43" i="3" s="1"/>
  <c r="G44" i="3"/>
  <c r="G45" i="3"/>
  <c r="G46" i="3"/>
  <c r="J46" i="3" s="1"/>
  <c r="G47" i="3"/>
  <c r="G48" i="3"/>
  <c r="J48" i="3" s="1"/>
  <c r="G49" i="3"/>
  <c r="F43" i="3"/>
  <c r="I43" i="3" s="1"/>
  <c r="F44" i="3"/>
  <c r="F45" i="3"/>
  <c r="F46" i="3"/>
  <c r="I46" i="3" s="1"/>
  <c r="F47" i="3"/>
  <c r="F48" i="3"/>
  <c r="F49" i="3"/>
  <c r="I48" i="3"/>
  <c r="J47" i="3"/>
  <c r="I44" i="3"/>
  <c r="I47" i="3"/>
  <c r="G28" i="3"/>
  <c r="I28" i="3" s="1"/>
  <c r="G27" i="3"/>
  <c r="I27" i="3" s="1"/>
  <c r="D28" i="3"/>
  <c r="D29" i="3" s="1"/>
  <c r="C28" i="3"/>
  <c r="C5" i="3"/>
  <c r="D17" i="3" s="1" a="1"/>
  <c r="D17" i="3" s="1"/>
  <c r="J45" i="3"/>
  <c r="I45" i="3"/>
  <c r="H10" i="3"/>
  <c r="H11" i="3"/>
  <c r="H12" i="3"/>
  <c r="E12" i="3"/>
  <c r="F12" i="3"/>
  <c r="F10" i="3"/>
  <c r="F11" i="3"/>
  <c r="F9" i="3"/>
  <c r="E10" i="3"/>
  <c r="E11" i="3"/>
  <c r="C17" i="3" l="1"/>
  <c r="I9" i="3" s="1"/>
  <c r="G9" i="3"/>
  <c r="K9" i="3"/>
  <c r="C18" i="3"/>
  <c r="I10" i="3" s="1"/>
  <c r="J50" i="3"/>
  <c r="F50" i="3"/>
  <c r="I50" i="3"/>
  <c r="I12" i="3"/>
  <c r="C29" i="3"/>
  <c r="G34" i="3"/>
  <c r="I34" i="3" s="1"/>
  <c r="G35" i="3"/>
  <c r="I35" i="3" s="1"/>
  <c r="I29" i="3"/>
  <c r="J27" i="3" s="1"/>
  <c r="G12" i="3"/>
  <c r="G11" i="3"/>
  <c r="G10" i="3"/>
  <c r="C19" i="3"/>
  <c r="I11" i="3" s="1"/>
  <c r="M9" i="3" l="1"/>
  <c r="D78" i="3"/>
  <c r="D79" i="3"/>
  <c r="D87" i="3"/>
  <c r="D95" i="3"/>
  <c r="D102" i="3"/>
  <c r="D80" i="3"/>
  <c r="D88" i="3"/>
  <c r="D96" i="3"/>
  <c r="D81" i="3"/>
  <c r="D89" i="3"/>
  <c r="D97" i="3"/>
  <c r="D74" i="3"/>
  <c r="D82" i="3"/>
  <c r="D90" i="3"/>
  <c r="D98" i="3"/>
  <c r="D99" i="3"/>
  <c r="D101" i="3"/>
  <c r="D94" i="3"/>
  <c r="D103" i="3"/>
  <c r="D86" i="3"/>
  <c r="D75" i="3"/>
  <c r="D83" i="3"/>
  <c r="D91" i="3"/>
  <c r="D76" i="3"/>
  <c r="D84" i="3"/>
  <c r="D92" i="3"/>
  <c r="D100" i="3"/>
  <c r="D77" i="3"/>
  <c r="D85" i="3"/>
  <c r="D93" i="3"/>
  <c r="D56" i="3"/>
  <c r="D64" i="3"/>
  <c r="D72" i="3"/>
  <c r="D65" i="3"/>
  <c r="D73" i="3"/>
  <c r="D57" i="3"/>
  <c r="D58" i="3"/>
  <c r="D67" i="3"/>
  <c r="D60" i="3"/>
  <c r="D68" i="3"/>
  <c r="D61" i="3"/>
  <c r="D69" i="3"/>
  <c r="D54" i="3"/>
  <c r="D62" i="3"/>
  <c r="D70" i="3"/>
  <c r="D55" i="3"/>
  <c r="D63" i="3"/>
  <c r="D71" i="3"/>
  <c r="D66" i="3"/>
  <c r="D53" i="3"/>
  <c r="D59" i="3"/>
  <c r="I36" i="3"/>
  <c r="J35" i="3" s="1"/>
  <c r="J28" i="3"/>
  <c r="J34" i="3" l="1"/>
  <c r="J36" i="3" s="1"/>
  <c r="J29" i="3"/>
  <c r="M10" i="3" l="1"/>
  <c r="J11" i="3"/>
  <c r="J12" i="3"/>
  <c r="M11" i="3"/>
  <c r="M12" i="3"/>
  <c r="J10" i="3"/>
  <c r="L9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<sst xmlns="http://schemas.openxmlformats.org/spreadsheetml/2006/main" count="80" uniqueCount="56">
  <si>
    <t>DECISION TABLE</t>
  </si>
  <si>
    <t>Coefficient of Realism</t>
  </si>
  <si>
    <t>Favorable Market Probability Value</t>
  </si>
  <si>
    <t>The best (for Favorable Market)</t>
  </si>
  <si>
    <t>Unfavorable Market Probability Value</t>
  </si>
  <si>
    <t>The best (for Unfavorable Market)</t>
  </si>
  <si>
    <t>Alternative</t>
  </si>
  <si>
    <t>State of Nature</t>
  </si>
  <si>
    <t>Decision Making under Uncertainty</t>
  </si>
  <si>
    <t>Decision Making under Risk</t>
  </si>
  <si>
    <t>Favorable Market</t>
  </si>
  <si>
    <t>Unfavorable Market</t>
  </si>
  <si>
    <t>Optimistic Criterion</t>
  </si>
  <si>
    <t>Pessimistic Criterion</t>
  </si>
  <si>
    <t>Hurwicz Criterion</t>
  </si>
  <si>
    <t>Laplace Criterion</t>
  </si>
  <si>
    <t>Minimax Regret</t>
  </si>
  <si>
    <t>EMV</t>
  </si>
  <si>
    <t>EVwPI</t>
  </si>
  <si>
    <t>EVPI</t>
  </si>
  <si>
    <t>EOL</t>
  </si>
  <si>
    <t>Release in January 2022</t>
  </si>
  <si>
    <t>Release in February 2022</t>
  </si>
  <si>
    <t>Release in March 2022</t>
  </si>
  <si>
    <t>Cancel project</t>
  </si>
  <si>
    <t>Opportunity Loss Table</t>
  </si>
  <si>
    <t>BAYESIAN ANALYSIS</t>
  </si>
  <si>
    <t>Positive</t>
  </si>
  <si>
    <t>Real Market Condition</t>
  </si>
  <si>
    <t>Conditional Probability</t>
  </si>
  <si>
    <t>Prior
Probability</t>
  </si>
  <si>
    <t>Posterior Probability</t>
  </si>
  <si>
    <t>Joint Probability</t>
  </si>
  <si>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(State of Nature | Positive)</t>
    </r>
  </si>
  <si>
    <t>Negative</t>
  </si>
  <si>
    <t>Total</t>
  </si>
  <si>
    <t>PERT/CPM</t>
  </si>
  <si>
    <t>Activity</t>
  </si>
  <si>
    <t>Optimistic</t>
  </si>
  <si>
    <t>Most Likely</t>
  </si>
  <si>
    <t>Pessimistic</t>
  </si>
  <si>
    <t>Expected Time</t>
  </si>
  <si>
    <t>Variance</t>
  </si>
  <si>
    <t>On Critical Path</t>
  </si>
  <si>
    <t>Project Mean</t>
  </si>
  <si>
    <t>Project Variance</t>
  </si>
  <si>
    <t>Project Initialization</t>
  </si>
  <si>
    <t>Application Design</t>
  </si>
  <si>
    <t>Develop Prototype</t>
  </si>
  <si>
    <t>Develop Alpha Version</t>
  </si>
  <si>
    <t>Alpha Testing</t>
  </si>
  <si>
    <t>Develop Beta Version</t>
  </si>
  <si>
    <t>Beta Testing</t>
  </si>
  <si>
    <t>Deployment</t>
  </si>
  <si>
    <t>z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</si>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</sst>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9FFE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1" fillId="0" borderId="0" xfId="0" applyNumberFormat="1" applyFont="1"/>
    <xf numFmtId="0" fontId="1" fillId="2" borderId="0" xfId="0" applyFont="1" applyFill="1"/>
    <xf numFmtId="0" fontId="4" fillId="3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2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9" fontId="4" fillId="3" borderId="1" xfId="0" applyNumberFormat="1" applyFont="1" applyFill="1" applyBorder="1"/>
    <xf numFmtId="10" fontId="4" fillId="3" borderId="1" xfId="0" applyNumberFormat="1" applyFont="1" applyFill="1" applyBorder="1"/>
    <xf numFmtId="44" fontId="4" fillId="3" borderId="1" xfId="0" applyNumberFormat="1" applyFont="1" applyFill="1" applyBorder="1"/>
    <xf numFmtId="0" fontId="1" fillId="4" borderId="0" xfId="0" applyFont="1" applyFill="1"/>
    <xf numFmtId="0" fontId="3" fillId="4" borderId="0" xfId="0" applyFont="1" applyFill="1"/>
    <xf numFmtId="0" fontId="1" fillId="4" borderId="1" xfId="0" applyFont="1" applyFill="1" applyBorder="1" applyAlignment="1">
      <alignment horizontal="center" vertical="center"/>
    </xf>
    <xf numFmtId="9" fontId="4" fillId="4" borderId="1" xfId="0" applyNumberFormat="1" applyFont="1" applyFill="1" applyBorder="1"/>
    <xf numFmtId="44" fontId="1" fillId="4" borderId="1" xfId="0" applyNumberFormat="1" applyFont="1" applyFill="1" applyBorder="1"/>
    <xf numFmtId="10" fontId="4" fillId="4" borderId="1" xfId="0" applyNumberFormat="1" applyFont="1" applyFill="1" applyBorder="1"/>
    <xf numFmtId="0" fontId="4" fillId="4" borderId="1" xfId="0" applyFont="1" applyFill="1" applyBorder="1"/>
    <xf numFmtId="0" fontId="1" fillId="4" borderId="1" xfId="0" applyFont="1" applyFill="1" applyBorder="1" applyAlignment="1">
      <alignment horizontal="center"/>
    </xf>
    <xf numFmtId="44" fontId="1" fillId="4" borderId="1" xfId="0" applyNumberFormat="1" applyFont="1" applyFill="1" applyBorder="1" applyAlignment="1">
      <alignment vertical="center"/>
    </xf>
    <xf numFmtId="0" fontId="2" fillId="4" borderId="0" xfId="0" applyFont="1" applyFill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1" fillId="4" borderId="0" xfId="0" applyNumberFormat="1" applyFont="1" applyFill="1"/>
    <xf numFmtId="2" fontId="1" fillId="5" borderId="1" xfId="0" applyNumberFormat="1" applyFont="1" applyFill="1" applyBorder="1"/>
    <xf numFmtId="2" fontId="1" fillId="6" borderId="1" xfId="0" applyNumberFormat="1" applyFont="1" applyFill="1" applyBorder="1"/>
    <xf numFmtId="12" fontId="1" fillId="4" borderId="1" xfId="0" applyNumberFormat="1" applyFont="1" applyFill="1" applyBorder="1" applyAlignment="1">
      <alignment horizontal="center" vertical="center"/>
    </xf>
    <xf numFmtId="12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12" fontId="1" fillId="4" borderId="3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4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44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5CD"/>
      <color rgb="FFC6E0B4"/>
      <color rgb="FFA9D08E"/>
      <color rgb="FFFCC2C2"/>
      <color rgb="FFF79C9C"/>
      <color rgb="FFC9FFE4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'Quantitative Risk Analysis'!$D$52</c:f>
              <c:strCache>
                <c:ptCount val="1"/>
                <c:pt idx="0">
                  <c:v>pdf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'Quantitative Risk Analysis'!$C$53:$C$103</c:f>
              <c:numCache>
                <c:formatCode>General</c:formatCode>
                <c:ptCount val="51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59</c:v>
                </c:pt>
                <c:pt idx="39">
                  <c:v>60</c:v>
                </c:pt>
                <c:pt idx="40">
                  <c:v>61</c:v>
                </c:pt>
                <c:pt idx="41">
                  <c:v>62</c:v>
                </c:pt>
                <c:pt idx="42">
                  <c:v>63</c:v>
                </c:pt>
                <c:pt idx="43">
                  <c:v>64</c:v>
                </c:pt>
                <c:pt idx="44">
                  <c:v>65</c:v>
                </c:pt>
                <c:pt idx="45">
                  <c:v>66</c:v>
                </c:pt>
                <c:pt idx="46">
                  <c:v>67</c:v>
                </c:pt>
                <c:pt idx="47">
                  <c:v>68</c:v>
                </c:pt>
                <c:pt idx="48">
                  <c:v>69</c:v>
                </c:pt>
                <c:pt idx="49">
                  <c:v>70</c:v>
                </c:pt>
                <c:pt idx="50">
                  <c:v>71</c:v>
                </c:pt>
              </c:numCache>
            </c:numRef>
          </c:xVal>
          <c:yVal>
            <c:numRef>
              <c:f>'Quantitative Risk Analysis'!$D$53:$D$103</c:f>
              <c:numCache>
                <c:formatCode>General</c:formatCode>
                <c:ptCount val="51"/>
                <c:pt idx="0">
                  <c:v>9.6560284794737841E-3</c:v>
                </c:pt>
                <c:pt idx="1">
                  <c:v>1.0081621639910957E-2</c:v>
                </c:pt>
                <c:pt idx="2">
                  <c:v>1.0507458547767927E-2</c:v>
                </c:pt>
                <c:pt idx="3">
                  <c:v>1.0932019827618255E-2</c:v>
                </c:pt>
                <c:pt idx="4">
                  <c:v>1.1353730217007432E-2</c:v>
                </c:pt>
                <c:pt idx="5">
                  <c:v>1.1770967610074685E-2</c:v>
                </c:pt>
                <c:pt idx="6">
                  <c:v>1.2182072877782352E-2</c:v>
                </c:pt>
                <c:pt idx="7">
                  <c:v>1.2585360389169405E-2</c:v>
                </c:pt>
                <c:pt idx="8">
                  <c:v>1.2979129146420893E-2</c:v>
                </c:pt>
                <c:pt idx="9">
                  <c:v>1.3361674435741159E-2</c:v>
                </c:pt>
                <c:pt idx="10">
                  <c:v>1.3731299886238682E-2</c:v>
                </c:pt>
                <c:pt idx="11">
                  <c:v>1.4086329820466269E-2</c:v>
                </c:pt>
                <c:pt idx="12">
                  <c:v>1.4425121773088597E-2</c:v>
                </c:pt>
                <c:pt idx="13">
                  <c:v>1.4746079048527106E-2</c:v>
                </c:pt>
                <c:pt idx="14">
                  <c:v>1.5047663184494398E-2</c:v>
                </c:pt>
                <c:pt idx="15">
                  <c:v>1.5328406186184182E-2</c:v>
                </c:pt>
                <c:pt idx="16">
                  <c:v>1.5586922395608119E-2</c:v>
                </c:pt>
                <c:pt idx="17">
                  <c:v>1.5821919862214658E-2</c:v>
                </c:pt>
                <c:pt idx="18">
                  <c:v>1.6032211084502205E-2</c:v>
                </c:pt>
                <c:pt idx="19">
                  <c:v>1.6216722997830137E-2</c:v>
                </c:pt>
                <c:pt idx="20">
                  <c:v>1.6374506090982961E-2</c:v>
                </c:pt>
                <c:pt idx="21">
                  <c:v>1.6504742543167569E-2</c:v>
                </c:pt>
                <c:pt idx="22">
                  <c:v>1.6606753283901373E-2</c:v>
                </c:pt>
                <c:pt idx="23">
                  <c:v>1.6680003890528816E-2</c:v>
                </c:pt>
                <c:pt idx="24">
                  <c:v>1.6724109251706705E-2</c:v>
                </c:pt>
                <c:pt idx="25">
                  <c:v>1.6738836939920253E-2</c:v>
                </c:pt>
                <c:pt idx="26">
                  <c:v>1.6724109251706705E-2</c:v>
                </c:pt>
                <c:pt idx="27">
                  <c:v>1.6680003890528816E-2</c:v>
                </c:pt>
                <c:pt idx="28">
                  <c:v>1.6606753283901373E-2</c:v>
                </c:pt>
                <c:pt idx="29">
                  <c:v>1.6504742543167569E-2</c:v>
                </c:pt>
                <c:pt idx="30">
                  <c:v>1.6374506090982961E-2</c:v>
                </c:pt>
                <c:pt idx="31">
                  <c:v>1.6216722997830137E-2</c:v>
                </c:pt>
                <c:pt idx="32">
                  <c:v>1.6032211084502205E-2</c:v>
                </c:pt>
                <c:pt idx="33">
                  <c:v>1.5821919862214658E-2</c:v>
                </c:pt>
                <c:pt idx="34">
                  <c:v>1.5586922395608119E-2</c:v>
                </c:pt>
                <c:pt idx="35">
                  <c:v>1.5328406186184182E-2</c:v>
                </c:pt>
                <c:pt idx="36">
                  <c:v>1.5047663184494398E-2</c:v>
                </c:pt>
                <c:pt idx="37">
                  <c:v>1.4746079048527106E-2</c:v>
                </c:pt>
                <c:pt idx="38">
                  <c:v>1.4425121773088597E-2</c:v>
                </c:pt>
                <c:pt idx="39">
                  <c:v>1.4086329820466269E-2</c:v>
                </c:pt>
                <c:pt idx="40">
                  <c:v>1.3731299886238682E-2</c:v>
                </c:pt>
                <c:pt idx="41">
                  <c:v>1.3361674435741159E-2</c:v>
                </c:pt>
                <c:pt idx="42">
                  <c:v>1.2979129146420893E-2</c:v>
                </c:pt>
                <c:pt idx="43">
                  <c:v>1.2585360389169405E-2</c:v>
                </c:pt>
                <c:pt idx="44">
                  <c:v>1.2182072877782352E-2</c:v>
                </c:pt>
                <c:pt idx="45">
                  <c:v>1.1770967610074685E-2</c:v>
                </c:pt>
                <c:pt idx="46">
                  <c:v>1.1353730217007432E-2</c:v>
                </c:pt>
                <c:pt idx="47">
                  <c:v>1.0932019827618255E-2</c:v>
                </c:pt>
                <c:pt idx="48">
                  <c:v>1.0507458547767927E-2</c:v>
                </c:pt>
                <c:pt idx="49">
                  <c:v>1.0081621639910957E-2</c:v>
                </c:pt>
                <c:pt idx="50">
                  <c:v>9.6560284794737841E-3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97-4572-A3C4-D1151A9D1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555808"/>
        <c:axId val="991553728"/>
      </c:scatterChart>
      <c:valAx>
        <c:axId val="991555808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53728"/>
        <c:crosses val="autoZero"/>
        <c:crossBetween val="midCat"/>
      </c:valAx>
      <c:valAx>
        <c:axId val="991553728"/>
        <c:scaling>
          <c:orientation val="minMax"/>
          <c:min val="9.0000000000000028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5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51</xdr:row>
      <xdr:rowOff>80010</xdr:rowOff>
    </xdr:from>
    <xdr:to>
      <xdr:col>7</xdr:col>
      <xdr:colOff>960120</xdr:colOff>
      <xdr:row>65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6B69B5-8DC0-426C-BDF5-971FCF5DD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9F5E-A11E-4B08-AE61-64E5131DFA87}">
  <dimension ref="A2:M103"/>
  <sheetViews>
    <sheetView tabSelected="1" zoomScale="70" zoomScaleNormal="70" workbookViewId="0">
      <selection activeCell="I20" sqref="I20"/>
    </sheetView>
  </sheetViews>
  <sheetFormatPr defaultColWidth="8.88671875" defaultRowHeight="15.6" x14ac:dyDescent="0.3"/>
  <cols>
    <col min="1" max="1" width="8.88671875" style="1"/>
    <col min="2" max="2" width="31.88671875" style="1" customWidth="1"/>
    <col min="3" max="3" width="19" style="1" customWidth="1"/>
    <col min="4" max="4" width="21.5546875" style="1" customWidth="1"/>
    <col min="5" max="5" width="19" style="1" customWidth="1"/>
    <col min="6" max="6" width="19.6640625" style="1" customWidth="1"/>
    <col min="7" max="7" width="17.33203125" style="1" customWidth="1"/>
    <col min="8" max="8" width="16.6640625" style="1" bestFit="1" customWidth="1"/>
    <col min="9" max="9" width="18.88671875" style="1" customWidth="1"/>
    <col min="10" max="10" width="26.44140625" style="1" customWidth="1"/>
    <col min="11" max="13" width="14.6640625" style="1" customWidth="1"/>
    <col min="14" max="16384" width="8.88671875" style="1"/>
  </cols>
  <sheetData>
    <row r="2" spans="1:13" x14ac:dyDescent="0.3">
      <c r="A2" s="5"/>
      <c r="B2" s="2" t="s">
        <v>0</v>
      </c>
    </row>
    <row r="3" spans="1:13" x14ac:dyDescent="0.3">
      <c r="B3" s="1" t="s">
        <v>1</v>
      </c>
      <c r="C3" s="7">
        <v>0.8</v>
      </c>
      <c r="E3" s="1" t="s">
        <v>2</v>
      </c>
      <c r="G3" s="4">
        <v>0.78</v>
      </c>
    </row>
    <row r="4" spans="1:13" x14ac:dyDescent="0.3">
      <c r="B4" s="1" t="s">
        <v>3</v>
      </c>
      <c r="C4" s="1">
        <f>MAX(C9:C12)</f>
        <v>300000</v>
      </c>
      <c r="E4" s="1" t="s">
        <v>4</v>
      </c>
      <c r="G4" s="4">
        <v>0.22</v>
      </c>
    </row>
    <row r="5" spans="1:13" x14ac:dyDescent="0.3">
      <c r="B5" s="1" t="s">
        <v>5</v>
      </c>
      <c r="C5" s="1">
        <f>MAX(D9:D12)</f>
        <v>0</v>
      </c>
      <c r="E5" s="19"/>
      <c r="F5" s="19"/>
      <c r="G5" s="19"/>
      <c r="H5" s="19"/>
      <c r="I5" s="19"/>
      <c r="J5" s="19"/>
      <c r="K5" s="19"/>
      <c r="L5" s="19"/>
      <c r="M5" s="19"/>
    </row>
    <row r="6" spans="1:13" x14ac:dyDescent="0.3">
      <c r="E6" s="19"/>
      <c r="F6" s="19"/>
      <c r="G6" s="19"/>
      <c r="H6" s="19"/>
      <c r="I6" s="19"/>
      <c r="J6" s="19"/>
      <c r="K6" s="19"/>
      <c r="L6" s="19"/>
      <c r="M6" s="19"/>
    </row>
    <row r="7" spans="1:13" x14ac:dyDescent="0.3">
      <c r="B7" s="43" t="s">
        <v>6</v>
      </c>
      <c r="C7" s="44" t="s">
        <v>7</v>
      </c>
      <c r="D7" s="44"/>
      <c r="E7" s="45" t="s">
        <v>8</v>
      </c>
      <c r="F7" s="45"/>
      <c r="G7" s="45"/>
      <c r="H7" s="45"/>
      <c r="I7" s="45"/>
      <c r="J7" s="46" t="s">
        <v>9</v>
      </c>
      <c r="K7" s="46"/>
      <c r="L7" s="46"/>
      <c r="M7" s="46"/>
    </row>
    <row r="8" spans="1:13" x14ac:dyDescent="0.3">
      <c r="B8" s="43"/>
      <c r="C8" s="13" t="s">
        <v>10</v>
      </c>
      <c r="D8" s="13" t="s">
        <v>11</v>
      </c>
      <c r="E8" s="26" t="s">
        <v>12</v>
      </c>
      <c r="F8" s="26" t="s">
        <v>13</v>
      </c>
      <c r="G8" s="26" t="s">
        <v>14</v>
      </c>
      <c r="H8" s="26" t="s">
        <v>15</v>
      </c>
      <c r="I8" s="26" t="s">
        <v>16</v>
      </c>
      <c r="J8" s="21" t="s">
        <v>17</v>
      </c>
      <c r="K8" s="21" t="s">
        <v>18</v>
      </c>
      <c r="L8" s="21" t="s">
        <v>19</v>
      </c>
      <c r="M8" s="21" t="s">
        <v>20</v>
      </c>
    </row>
    <row r="9" spans="1:13" x14ac:dyDescent="0.3">
      <c r="B9" s="16" t="s">
        <v>21</v>
      </c>
      <c r="C9" s="18">
        <v>300000</v>
      </c>
      <c r="D9" s="18">
        <v>-170000</v>
      </c>
      <c r="E9" s="23">
        <f>MAX(C9:D9)</f>
        <v>300000</v>
      </c>
      <c r="F9" s="23">
        <f>MIN(C9:D9)</f>
        <v>-170000</v>
      </c>
      <c r="G9" s="23">
        <f>($C$3*E9)+((1-$C$3)*F9)</f>
        <v>206000</v>
      </c>
      <c r="H9" s="23">
        <f>(C9-D9)/COUNTA(C8:D8)</f>
        <v>235000</v>
      </c>
      <c r="I9" s="23">
        <f>MAX(C17:D17)</f>
        <v>170000</v>
      </c>
      <c r="J9" s="27">
        <f>(C9*$G$3)+(D9*$G$4)</f>
        <v>196600</v>
      </c>
      <c r="K9" s="50">
        <f>(MAX(C9:C12)*$G$3)+(MAX(D9:D12)*G4)</f>
        <v>234000</v>
      </c>
      <c r="L9" s="50">
        <f>K9-MAX(J9:J12)</f>
        <v>37400</v>
      </c>
      <c r="M9" s="27">
        <f>($G$3*C17)+($G$4*D17)</f>
        <v>37400</v>
      </c>
    </row>
    <row r="10" spans="1:13" x14ac:dyDescent="0.3">
      <c r="B10" s="17" t="s">
        <v>22</v>
      </c>
      <c r="C10" s="18">
        <v>200000</v>
      </c>
      <c r="D10" s="18">
        <v>-200000</v>
      </c>
      <c r="E10" s="23">
        <f t="shared" ref="E10:E11" si="0">MAX(C10:D10)</f>
        <v>200000</v>
      </c>
      <c r="F10" s="23">
        <f t="shared" ref="F10:F11" si="1">MIN(C10:D10)</f>
        <v>-200000</v>
      </c>
      <c r="G10" s="23">
        <f t="shared" ref="G10:G12" si="2">($C$3*E10)+((1-$C$3)*F10)</f>
        <v>120000</v>
      </c>
      <c r="H10" s="23">
        <f t="shared" ref="H10:H12" si="3">(C10-D10)/COUNTA(C9:D9)</f>
        <v>200000</v>
      </c>
      <c r="I10" s="23">
        <f t="shared" ref="I10:I12" si="4">MAX(C18:D18)</f>
        <v>200000</v>
      </c>
      <c r="J10" s="27">
        <f t="shared" ref="J10:J12" si="5">(C10*$G$3)+(D10*$G$4)</f>
        <v>112000</v>
      </c>
      <c r="K10" s="50"/>
      <c r="L10" s="50"/>
      <c r="M10" s="27">
        <f>($G$3*C18)+($G$4*D18)</f>
        <v>122000</v>
      </c>
    </row>
    <row r="11" spans="1:13" x14ac:dyDescent="0.3">
      <c r="B11" s="6" t="s">
        <v>23</v>
      </c>
      <c r="C11" s="18">
        <v>150000</v>
      </c>
      <c r="D11" s="18">
        <v>-225000</v>
      </c>
      <c r="E11" s="23">
        <f t="shared" si="0"/>
        <v>150000</v>
      </c>
      <c r="F11" s="23">
        <f t="shared" si="1"/>
        <v>-225000</v>
      </c>
      <c r="G11" s="23">
        <f t="shared" si="2"/>
        <v>75000</v>
      </c>
      <c r="H11" s="23">
        <f t="shared" si="3"/>
        <v>187500</v>
      </c>
      <c r="I11" s="23">
        <f t="shared" si="4"/>
        <v>225000</v>
      </c>
      <c r="J11" s="27">
        <f t="shared" si="5"/>
        <v>67500</v>
      </c>
      <c r="K11" s="50"/>
      <c r="L11" s="50"/>
      <c r="M11" s="27">
        <f t="shared" ref="M11:M12" si="6">($G$3*C19)+($G$4*D19)</f>
        <v>166500</v>
      </c>
    </row>
    <row r="12" spans="1:13" x14ac:dyDescent="0.3">
      <c r="B12" s="6" t="s">
        <v>24</v>
      </c>
      <c r="C12" s="18">
        <v>0</v>
      </c>
      <c r="D12" s="18">
        <v>0</v>
      </c>
      <c r="E12" s="23">
        <f>MAX(C12:D12)</f>
        <v>0</v>
      </c>
      <c r="F12" s="23">
        <f>MIN(C12:D12)</f>
        <v>0</v>
      </c>
      <c r="G12" s="23">
        <f t="shared" si="2"/>
        <v>0</v>
      </c>
      <c r="H12" s="23">
        <f t="shared" si="3"/>
        <v>0</v>
      </c>
      <c r="I12" s="23">
        <f t="shared" si="4"/>
        <v>300000</v>
      </c>
      <c r="J12" s="27">
        <f t="shared" si="5"/>
        <v>0</v>
      </c>
      <c r="K12" s="50"/>
      <c r="L12" s="50"/>
      <c r="M12" s="27">
        <f t="shared" si="6"/>
        <v>234000</v>
      </c>
    </row>
    <row r="13" spans="1:13" x14ac:dyDescent="0.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 x14ac:dyDescent="0.3">
      <c r="A14" s="19"/>
      <c r="B14" s="20" t="s">
        <v>25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3" x14ac:dyDescent="0.3">
      <c r="A15" s="19"/>
      <c r="B15" s="46" t="s">
        <v>6</v>
      </c>
      <c r="C15" s="46" t="s">
        <v>7</v>
      </c>
      <c r="D15" s="46"/>
      <c r="E15" s="19"/>
    </row>
    <row r="16" spans="1:13" x14ac:dyDescent="0.3">
      <c r="A16" s="19"/>
      <c r="B16" s="46"/>
      <c r="C16" s="21" t="s">
        <v>10</v>
      </c>
      <c r="D16" s="21" t="s">
        <v>11</v>
      </c>
      <c r="E16" s="19"/>
      <c r="H16" s="42"/>
    </row>
    <row r="17" spans="1:11" x14ac:dyDescent="0.3">
      <c r="A17" s="19"/>
      <c r="B17" s="22" t="s">
        <v>21</v>
      </c>
      <c r="C17" s="23">
        <f>$C$4-C9</f>
        <v>0</v>
      </c>
      <c r="D17" s="23" cm="1">
        <f t="array" ref="D17:D20">$C$5-D9:D12</f>
        <v>170000</v>
      </c>
      <c r="E17" s="19"/>
    </row>
    <row r="18" spans="1:11" x14ac:dyDescent="0.3">
      <c r="A18" s="19"/>
      <c r="B18" s="24" t="s">
        <v>22</v>
      </c>
      <c r="C18" s="23">
        <f t="shared" ref="C18:C19" si="7">$C$4-C10</f>
        <v>100000</v>
      </c>
      <c r="D18" s="23">
        <v>200000</v>
      </c>
      <c r="E18" s="19"/>
    </row>
    <row r="19" spans="1:11" x14ac:dyDescent="0.3">
      <c r="A19" s="19"/>
      <c r="B19" s="25" t="s">
        <v>23</v>
      </c>
      <c r="C19" s="23">
        <f t="shared" si="7"/>
        <v>150000</v>
      </c>
      <c r="D19" s="23">
        <v>225000</v>
      </c>
      <c r="E19" s="19"/>
    </row>
    <row r="20" spans="1:11" x14ac:dyDescent="0.3">
      <c r="A20" s="19"/>
      <c r="B20" s="25" t="s">
        <v>24</v>
      </c>
      <c r="C20" s="23">
        <f>$C$4-C12</f>
        <v>300000</v>
      </c>
      <c r="D20" s="23">
        <v>0</v>
      </c>
      <c r="E20" s="19"/>
      <c r="I20" s="4"/>
    </row>
    <row r="21" spans="1:11" x14ac:dyDescent="0.3">
      <c r="A21" s="19"/>
      <c r="B21" s="19"/>
      <c r="C21" s="19"/>
      <c r="D21" s="19"/>
      <c r="E21" s="19"/>
    </row>
    <row r="22" spans="1:11" x14ac:dyDescent="0.3">
      <c r="A22" s="5"/>
      <c r="B22" s="2" t="s">
        <v>26</v>
      </c>
      <c r="F22" s="3"/>
    </row>
    <row r="23" spans="1:11" x14ac:dyDescent="0.3">
      <c r="A23" s="19"/>
      <c r="B23" s="28"/>
      <c r="C23" s="19"/>
      <c r="D23" s="19"/>
      <c r="E23" s="19"/>
      <c r="F23" s="20"/>
      <c r="G23" s="19"/>
      <c r="H23" s="19"/>
      <c r="I23" s="19"/>
      <c r="J23" s="19"/>
      <c r="K23" s="19"/>
    </row>
    <row r="24" spans="1:11" x14ac:dyDescent="0.3">
      <c r="A24" s="19"/>
      <c r="B24" s="28"/>
      <c r="C24" s="19"/>
      <c r="D24" s="19"/>
      <c r="E24" s="19"/>
      <c r="F24" s="3" t="s">
        <v>27</v>
      </c>
      <c r="G24" s="19"/>
      <c r="H24" s="19"/>
      <c r="I24" s="19"/>
      <c r="J24" s="19"/>
      <c r="K24" s="19"/>
    </row>
    <row r="25" spans="1:11" x14ac:dyDescent="0.3">
      <c r="A25" s="19"/>
      <c r="B25" s="46" t="s">
        <v>28</v>
      </c>
      <c r="C25" s="47" t="s">
        <v>7</v>
      </c>
      <c r="D25" s="48"/>
      <c r="E25" s="19"/>
      <c r="F25" s="46" t="s">
        <v>7</v>
      </c>
      <c r="G25" s="49" t="s">
        <v>29</v>
      </c>
      <c r="H25" s="49" t="s">
        <v>30</v>
      </c>
      <c r="I25" s="46" t="s">
        <v>31</v>
      </c>
      <c r="J25" s="46"/>
      <c r="K25" s="19"/>
    </row>
    <row r="26" spans="1:11" x14ac:dyDescent="0.3">
      <c r="A26" s="19"/>
      <c r="B26" s="46"/>
      <c r="C26" s="21" t="s">
        <v>10</v>
      </c>
      <c r="D26" s="21" t="s">
        <v>11</v>
      </c>
      <c r="E26" s="19"/>
      <c r="F26" s="46"/>
      <c r="G26" s="49"/>
      <c r="H26" s="49"/>
      <c r="I26" s="21" t="s">
        <v>32</v>
      </c>
      <c r="J26" s="21" t="s">
        <v>33</v>
      </c>
      <c r="K26" s="19"/>
    </row>
    <row r="27" spans="1:11" x14ac:dyDescent="0.3">
      <c r="A27" s="19"/>
      <c r="B27" s="29" t="s">
        <v>27</v>
      </c>
      <c r="C27" s="32">
        <v>0.7</v>
      </c>
      <c r="D27" s="32">
        <v>0.2</v>
      </c>
      <c r="E27" s="19"/>
      <c r="F27" s="29" t="s">
        <v>10</v>
      </c>
      <c r="G27" s="30">
        <f>$C$27</f>
        <v>0.7</v>
      </c>
      <c r="H27" s="33">
        <v>0.5</v>
      </c>
      <c r="I27" s="30">
        <f>G27*H27</f>
        <v>0.35</v>
      </c>
      <c r="J27" s="30">
        <f>I27/$I$29</f>
        <v>0.77777777777777779</v>
      </c>
      <c r="K27" s="19"/>
    </row>
    <row r="28" spans="1:11" x14ac:dyDescent="0.3">
      <c r="A28" s="19"/>
      <c r="B28" s="29" t="s">
        <v>34</v>
      </c>
      <c r="C28" s="30">
        <f>1-C27</f>
        <v>0.30000000000000004</v>
      </c>
      <c r="D28" s="30">
        <f>1-D27</f>
        <v>0.8</v>
      </c>
      <c r="E28" s="19"/>
      <c r="F28" s="29" t="s">
        <v>11</v>
      </c>
      <c r="G28" s="30">
        <f>$D$27</f>
        <v>0.2</v>
      </c>
      <c r="H28" s="33">
        <v>0.5</v>
      </c>
      <c r="I28" s="30">
        <f>G28*H28</f>
        <v>0.1</v>
      </c>
      <c r="J28" s="30">
        <f>I28/$I$29</f>
        <v>0.22222222222222227</v>
      </c>
      <c r="K28" s="19"/>
    </row>
    <row r="29" spans="1:11" x14ac:dyDescent="0.3">
      <c r="A29" s="19"/>
      <c r="B29" s="29" t="s">
        <v>35</v>
      </c>
      <c r="C29" s="30">
        <f>SUM(C27:C28)</f>
        <v>1</v>
      </c>
      <c r="D29" s="30">
        <f>SUM(D27:D28)</f>
        <v>1</v>
      </c>
      <c r="E29" s="19"/>
      <c r="F29" s="19"/>
      <c r="G29" s="19"/>
      <c r="H29" s="19"/>
      <c r="I29" s="30">
        <f>SUM(I27:I28)</f>
        <v>0.44999999999999996</v>
      </c>
      <c r="J29" s="30">
        <f>SUM(J27:J28)</f>
        <v>1</v>
      </c>
      <c r="K29" s="19"/>
    </row>
    <row r="30" spans="1:11" x14ac:dyDescent="0.3">
      <c r="A30" s="19"/>
      <c r="B30" s="19"/>
      <c r="C30" s="31"/>
      <c r="D30" s="31"/>
      <c r="E30" s="19"/>
      <c r="F30" s="19"/>
      <c r="G30" s="19"/>
      <c r="H30" s="19"/>
      <c r="I30" s="31"/>
      <c r="J30" s="31"/>
      <c r="K30" s="19"/>
    </row>
    <row r="31" spans="1:11" x14ac:dyDescent="0.3">
      <c r="A31" s="19"/>
      <c r="B31" s="19"/>
      <c r="C31" s="31"/>
      <c r="D31" s="31"/>
      <c r="E31" s="19"/>
      <c r="F31" s="20" t="s">
        <v>34</v>
      </c>
      <c r="G31" s="19"/>
      <c r="H31" s="19"/>
      <c r="I31" s="19"/>
      <c r="J31" s="19"/>
      <c r="K31" s="19"/>
    </row>
    <row r="32" spans="1:11" ht="15.6" customHeight="1" x14ac:dyDescent="0.3">
      <c r="A32" s="19"/>
      <c r="B32" s="19"/>
      <c r="C32" s="31"/>
      <c r="D32" s="31"/>
      <c r="E32" s="19"/>
      <c r="F32" s="46" t="s">
        <v>7</v>
      </c>
      <c r="G32" s="49" t="s">
        <v>29</v>
      </c>
      <c r="H32" s="49" t="s">
        <v>30</v>
      </c>
      <c r="I32" s="46" t="s">
        <v>31</v>
      </c>
      <c r="J32" s="46"/>
      <c r="K32" s="19"/>
    </row>
    <row r="33" spans="1:11" x14ac:dyDescent="0.3">
      <c r="A33" s="19"/>
      <c r="B33" s="19"/>
      <c r="C33" s="31"/>
      <c r="D33" s="31"/>
      <c r="E33" s="19"/>
      <c r="F33" s="46"/>
      <c r="G33" s="49"/>
      <c r="H33" s="49"/>
      <c r="I33" s="21" t="s">
        <v>32</v>
      </c>
      <c r="J33" s="21" t="s">
        <v>33</v>
      </c>
      <c r="K33" s="19"/>
    </row>
    <row r="34" spans="1:11" x14ac:dyDescent="0.3">
      <c r="A34" s="19"/>
      <c r="B34" s="19"/>
      <c r="C34" s="31"/>
      <c r="D34" s="31"/>
      <c r="E34" s="19"/>
      <c r="F34" s="29" t="s">
        <v>10</v>
      </c>
      <c r="G34" s="30">
        <f>$C$28</f>
        <v>0.30000000000000004</v>
      </c>
      <c r="H34" s="33">
        <v>0.5</v>
      </c>
      <c r="I34" s="30">
        <f>G34*H34</f>
        <v>0.15000000000000002</v>
      </c>
      <c r="J34" s="30">
        <f>I34/$I$36</f>
        <v>0.27272727272727276</v>
      </c>
      <c r="K34" s="19"/>
    </row>
    <row r="35" spans="1:11" x14ac:dyDescent="0.3">
      <c r="A35" s="19"/>
      <c r="B35" s="19"/>
      <c r="C35" s="19"/>
      <c r="D35" s="19"/>
      <c r="E35" s="19"/>
      <c r="F35" s="29" t="s">
        <v>11</v>
      </c>
      <c r="G35" s="30">
        <f>$D$28</f>
        <v>0.8</v>
      </c>
      <c r="H35" s="33">
        <v>0.5</v>
      </c>
      <c r="I35" s="30">
        <f>G35*H35</f>
        <v>0.4</v>
      </c>
      <c r="J35" s="30">
        <f>I35/$I$36</f>
        <v>0.72727272727272729</v>
      </c>
      <c r="K35" s="19"/>
    </row>
    <row r="36" spans="1:11" x14ac:dyDescent="0.3">
      <c r="A36" s="19"/>
      <c r="B36" s="19"/>
      <c r="C36" s="19"/>
      <c r="D36" s="19"/>
      <c r="E36" s="19"/>
      <c r="F36" s="19"/>
      <c r="G36" s="19"/>
      <c r="H36" s="19"/>
      <c r="I36" s="30">
        <f>SUM(I34:I35)</f>
        <v>0.55000000000000004</v>
      </c>
      <c r="J36" s="30">
        <f>SUM(J34:J35)</f>
        <v>1</v>
      </c>
      <c r="K36" s="19"/>
    </row>
    <row r="37" spans="1:11" x14ac:dyDescent="0.3">
      <c r="A37" s="19"/>
      <c r="B37" s="19"/>
      <c r="C37" s="19"/>
      <c r="D37" s="19"/>
      <c r="E37" s="19"/>
      <c r="F37" s="19"/>
      <c r="G37" s="19"/>
      <c r="H37" s="19"/>
      <c r="I37" s="31"/>
      <c r="J37" s="31"/>
      <c r="K37" s="19"/>
    </row>
    <row r="38" spans="1:11" x14ac:dyDescent="0.3">
      <c r="A38" s="5"/>
      <c r="B38" s="2" t="s">
        <v>36</v>
      </c>
    </row>
    <row r="39" spans="1:11" x14ac:dyDescent="0.3">
      <c r="A39" s="19"/>
      <c r="B39" s="28"/>
      <c r="C39" s="19"/>
      <c r="D39" s="19"/>
      <c r="E39" s="19"/>
      <c r="F39" s="19"/>
      <c r="G39" s="19"/>
      <c r="H39" s="19"/>
      <c r="I39" s="19"/>
      <c r="J39" s="19"/>
      <c r="K39" s="19"/>
    </row>
    <row r="40" spans="1:11" x14ac:dyDescent="0.3">
      <c r="A40" s="19"/>
      <c r="B40" s="28"/>
      <c r="C40" s="19"/>
      <c r="D40" s="19"/>
      <c r="E40" s="19"/>
      <c r="F40" s="19"/>
      <c r="G40" s="19"/>
      <c r="H40" s="19"/>
      <c r="I40" s="19"/>
      <c r="J40" s="19"/>
      <c r="K40" s="19"/>
    </row>
    <row r="41" spans="1:11" x14ac:dyDescent="0.3">
      <c r="A41" s="19"/>
      <c r="B41" s="21" t="s">
        <v>37</v>
      </c>
      <c r="C41" s="21" t="s">
        <v>38</v>
      </c>
      <c r="D41" s="21" t="s">
        <v>39</v>
      </c>
      <c r="E41" s="21" t="s">
        <v>40</v>
      </c>
      <c r="F41" s="21" t="s">
        <v>41</v>
      </c>
      <c r="G41" s="21" t="s">
        <v>42</v>
      </c>
      <c r="H41" s="21" t="s">
        <v>43</v>
      </c>
      <c r="I41" s="21" t="s">
        <v>44</v>
      </c>
      <c r="J41" s="21" t="s">
        <v>45</v>
      </c>
      <c r="K41" s="19"/>
    </row>
    <row r="42" spans="1:11" x14ac:dyDescent="0.3">
      <c r="A42" s="19"/>
      <c r="B42" s="8" t="s">
        <v>46</v>
      </c>
      <c r="C42" s="40">
        <v>5</v>
      </c>
      <c r="D42" s="40">
        <v>10</v>
      </c>
      <c r="E42" s="40">
        <v>15</v>
      </c>
      <c r="F42" s="21">
        <f>ROUNDUP((C42+(4*D42)+E42)/6, 0)</f>
        <v>10</v>
      </c>
      <c r="G42" s="34">
        <f>POWER((E42-C42)/6,2)</f>
        <v>2.7777777777777781</v>
      </c>
      <c r="H42" s="9">
        <v>1</v>
      </c>
      <c r="I42" s="21">
        <f>IF(H42=1,F42,0)</f>
        <v>10</v>
      </c>
      <c r="J42" s="34">
        <f>IF(H42=1,G42,0)</f>
        <v>2.7777777777777781</v>
      </c>
      <c r="K42" s="19"/>
    </row>
    <row r="43" spans="1:11" x14ac:dyDescent="0.3">
      <c r="A43" s="19"/>
      <c r="B43" s="8" t="s">
        <v>47</v>
      </c>
      <c r="C43" s="40">
        <v>7</v>
      </c>
      <c r="D43" s="40">
        <v>14</v>
      </c>
      <c r="E43" s="40">
        <v>28</v>
      </c>
      <c r="F43" s="21">
        <f t="shared" ref="F43:F49" si="8">ROUNDUP((C43+(4*D43)+E43)/6, 0)</f>
        <v>16</v>
      </c>
      <c r="G43" s="34">
        <f t="shared" ref="G43:G49" si="9">POWER((E43-C43)/6,2)</f>
        <v>12.25</v>
      </c>
      <c r="H43" s="9">
        <v>1</v>
      </c>
      <c r="I43" s="21">
        <f t="shared" ref="I43:I48" si="10">IF(H43=1,F43,0)</f>
        <v>16</v>
      </c>
      <c r="J43" s="34">
        <f t="shared" ref="J43:J48" si="11">IF(H43=1,G43,0)</f>
        <v>12.25</v>
      </c>
      <c r="K43" s="19"/>
    </row>
    <row r="44" spans="1:11" x14ac:dyDescent="0.3">
      <c r="A44" s="19"/>
      <c r="B44" s="8" t="s">
        <v>48</v>
      </c>
      <c r="C44" s="40">
        <v>14</v>
      </c>
      <c r="D44" s="40">
        <v>21</v>
      </c>
      <c r="E44" s="40">
        <v>30</v>
      </c>
      <c r="F44" s="21">
        <f t="shared" si="8"/>
        <v>22</v>
      </c>
      <c r="G44" s="34">
        <f t="shared" si="9"/>
        <v>7.1111111111111107</v>
      </c>
      <c r="H44" s="9">
        <v>0</v>
      </c>
      <c r="I44" s="21">
        <f t="shared" si="10"/>
        <v>0</v>
      </c>
      <c r="J44" s="34">
        <f>IF(H44=1,G44,0)</f>
        <v>0</v>
      </c>
      <c r="K44" s="19"/>
    </row>
    <row r="45" spans="1:11" x14ac:dyDescent="0.3">
      <c r="A45" s="19"/>
      <c r="B45" s="8" t="s">
        <v>49</v>
      </c>
      <c r="C45" s="40">
        <v>7</v>
      </c>
      <c r="D45" s="40">
        <v>14</v>
      </c>
      <c r="E45" s="40">
        <v>21</v>
      </c>
      <c r="F45" s="21">
        <f t="shared" si="8"/>
        <v>14</v>
      </c>
      <c r="G45" s="34">
        <f t="shared" si="9"/>
        <v>5.4444444444444455</v>
      </c>
      <c r="H45" s="9">
        <v>0</v>
      </c>
      <c r="I45" s="21">
        <f t="shared" si="10"/>
        <v>0</v>
      </c>
      <c r="J45" s="34">
        <f t="shared" si="11"/>
        <v>0</v>
      </c>
      <c r="K45" s="19"/>
    </row>
    <row r="46" spans="1:11" x14ac:dyDescent="0.3">
      <c r="A46" s="19"/>
      <c r="B46" s="8" t="s">
        <v>50</v>
      </c>
      <c r="C46" s="40">
        <v>3</v>
      </c>
      <c r="D46" s="40">
        <v>7</v>
      </c>
      <c r="E46" s="40">
        <v>14</v>
      </c>
      <c r="F46" s="21">
        <f t="shared" si="8"/>
        <v>8</v>
      </c>
      <c r="G46" s="34">
        <f t="shared" si="9"/>
        <v>3.3611111111111107</v>
      </c>
      <c r="H46" s="9">
        <v>1</v>
      </c>
      <c r="I46" s="21">
        <f t="shared" si="10"/>
        <v>8</v>
      </c>
      <c r="J46" s="34">
        <f t="shared" si="11"/>
        <v>3.3611111111111107</v>
      </c>
      <c r="K46" s="19"/>
    </row>
    <row r="47" spans="1:11" x14ac:dyDescent="0.3">
      <c r="A47" s="19"/>
      <c r="B47" s="14" t="s">
        <v>51</v>
      </c>
      <c r="C47" s="41">
        <v>7</v>
      </c>
      <c r="D47" s="41">
        <v>21</v>
      </c>
      <c r="E47" s="41">
        <v>30</v>
      </c>
      <c r="F47" s="21">
        <f t="shared" si="8"/>
        <v>21</v>
      </c>
      <c r="G47" s="35">
        <f t="shared" si="9"/>
        <v>14.694444444444446</v>
      </c>
      <c r="H47" s="15">
        <v>0</v>
      </c>
      <c r="I47" s="36">
        <f t="shared" si="10"/>
        <v>0</v>
      </c>
      <c r="J47" s="35">
        <f t="shared" si="11"/>
        <v>0</v>
      </c>
      <c r="K47" s="19"/>
    </row>
    <row r="48" spans="1:11" x14ac:dyDescent="0.3">
      <c r="A48" s="19"/>
      <c r="B48" s="8" t="s">
        <v>52</v>
      </c>
      <c r="C48" s="40">
        <v>7</v>
      </c>
      <c r="D48" s="40">
        <v>10</v>
      </c>
      <c r="E48" s="40">
        <v>21</v>
      </c>
      <c r="F48" s="21">
        <f t="shared" si="8"/>
        <v>12</v>
      </c>
      <c r="G48" s="34">
        <f t="shared" si="9"/>
        <v>5.4444444444444455</v>
      </c>
      <c r="H48" s="9">
        <v>1</v>
      </c>
      <c r="I48" s="21">
        <f t="shared" si="10"/>
        <v>12</v>
      </c>
      <c r="J48" s="34">
        <f t="shared" si="11"/>
        <v>5.4444444444444455</v>
      </c>
      <c r="K48" s="19"/>
    </row>
    <row r="49" spans="1:11" x14ac:dyDescent="0.3">
      <c r="A49" s="19"/>
      <c r="B49" s="8" t="s">
        <v>53</v>
      </c>
      <c r="C49" s="40">
        <v>3</v>
      </c>
      <c r="D49" s="40">
        <v>7</v>
      </c>
      <c r="E49" s="40">
        <v>10</v>
      </c>
      <c r="F49" s="21">
        <f t="shared" si="8"/>
        <v>7</v>
      </c>
      <c r="G49" s="34">
        <f t="shared" si="9"/>
        <v>1.3611111111111114</v>
      </c>
      <c r="H49" s="9">
        <v>0</v>
      </c>
      <c r="I49" s="21">
        <f>IF(H49=1,F49,0)</f>
        <v>0</v>
      </c>
      <c r="J49" s="34">
        <f>IF(H49=1,G49,0)</f>
        <v>0</v>
      </c>
      <c r="K49" s="19"/>
    </row>
    <row r="50" spans="1:11" x14ac:dyDescent="0.3">
      <c r="A50" s="19"/>
      <c r="B50" s="19"/>
      <c r="C50" s="19"/>
      <c r="D50" s="19"/>
      <c r="E50" s="19"/>
      <c r="F50" s="37">
        <f>SUM(F42:F49)</f>
        <v>110</v>
      </c>
      <c r="G50" s="19"/>
      <c r="H50" s="19"/>
      <c r="I50" s="38">
        <f>SUM(I42:I49)</f>
        <v>46</v>
      </c>
      <c r="J50" s="39">
        <f>SUM(J42:J49)</f>
        <v>23.833333333333336</v>
      </c>
      <c r="K50" s="19"/>
    </row>
    <row r="51" spans="1:11" x14ac:dyDescent="0.3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</row>
    <row r="52" spans="1:11" x14ac:dyDescent="0.3">
      <c r="C52" s="11" t="s">
        <v>54</v>
      </c>
      <c r="D52" s="11" t="s">
        <v>55</v>
      </c>
    </row>
    <row r="53" spans="1:11" x14ac:dyDescent="0.3">
      <c r="C53" s="10">
        <v>21</v>
      </c>
      <c r="D53" s="10">
        <f>NORMDIST(C53,$I$50,$J$50,0)</f>
        <v>9.6560284794737841E-3</v>
      </c>
    </row>
    <row r="54" spans="1:11" ht="15.75" customHeight="1" x14ac:dyDescent="0.3">
      <c r="C54" s="10">
        <v>22</v>
      </c>
      <c r="D54" s="10">
        <f t="shared" ref="D54:D101" si="12">NORMDIST(C54,$I$50,$J$50,0)</f>
        <v>1.0081621639910957E-2</v>
      </c>
      <c r="E54" s="12"/>
    </row>
    <row r="55" spans="1:11" ht="15.75" customHeight="1" x14ac:dyDescent="0.3">
      <c r="C55" s="10">
        <v>23</v>
      </c>
      <c r="D55" s="10">
        <f t="shared" si="12"/>
        <v>1.0507458547767927E-2</v>
      </c>
    </row>
    <row r="56" spans="1:11" ht="15.75" customHeight="1" x14ac:dyDescent="0.3">
      <c r="C56" s="10">
        <v>24</v>
      </c>
      <c r="D56" s="10">
        <f t="shared" si="12"/>
        <v>1.0932019827618255E-2</v>
      </c>
    </row>
    <row r="57" spans="1:11" ht="15.75" customHeight="1" x14ac:dyDescent="0.3">
      <c r="C57" s="10">
        <v>25</v>
      </c>
      <c r="D57" s="10">
        <f t="shared" si="12"/>
        <v>1.1353730217007432E-2</v>
      </c>
    </row>
    <row r="58" spans="1:11" ht="15.75" customHeight="1" x14ac:dyDescent="0.3">
      <c r="C58" s="10">
        <v>26</v>
      </c>
      <c r="D58" s="10">
        <f t="shared" si="12"/>
        <v>1.1770967610074685E-2</v>
      </c>
    </row>
    <row r="59" spans="1:11" ht="15.75" customHeight="1" x14ac:dyDescent="0.3">
      <c r="C59" s="10">
        <v>27</v>
      </c>
      <c r="D59" s="10">
        <f t="shared" si="12"/>
        <v>1.2182072877782352E-2</v>
      </c>
    </row>
    <row r="60" spans="1:11" ht="15.75" customHeight="1" x14ac:dyDescent="0.3">
      <c r="C60" s="10">
        <v>28</v>
      </c>
      <c r="D60" s="10">
        <f t="shared" si="12"/>
        <v>1.2585360389169405E-2</v>
      </c>
    </row>
    <row r="61" spans="1:11" x14ac:dyDescent="0.3">
      <c r="C61" s="10">
        <v>29</v>
      </c>
      <c r="D61" s="10">
        <f t="shared" si="12"/>
        <v>1.2979129146420893E-2</v>
      </c>
    </row>
    <row r="62" spans="1:11" x14ac:dyDescent="0.3">
      <c r="C62" s="10">
        <v>30</v>
      </c>
      <c r="D62" s="10">
        <f t="shared" si="12"/>
        <v>1.3361674435741159E-2</v>
      </c>
    </row>
    <row r="63" spans="1:11" x14ac:dyDescent="0.3">
      <c r="C63" s="10">
        <v>31</v>
      </c>
      <c r="D63" s="10">
        <f t="shared" si="12"/>
        <v>1.3731299886238682E-2</v>
      </c>
    </row>
    <row r="64" spans="1:11" x14ac:dyDescent="0.3">
      <c r="C64" s="10">
        <v>32</v>
      </c>
      <c r="D64" s="10">
        <f t="shared" si="12"/>
        <v>1.4086329820466269E-2</v>
      </c>
    </row>
    <row r="65" spans="3:4" x14ac:dyDescent="0.3">
      <c r="C65" s="10">
        <v>33</v>
      </c>
      <c r="D65" s="10">
        <f t="shared" si="12"/>
        <v>1.4425121773088597E-2</v>
      </c>
    </row>
    <row r="66" spans="3:4" x14ac:dyDescent="0.3">
      <c r="C66" s="10">
        <v>34</v>
      </c>
      <c r="D66" s="10">
        <f t="shared" si="12"/>
        <v>1.4746079048527106E-2</v>
      </c>
    </row>
    <row r="67" spans="3:4" x14ac:dyDescent="0.3">
      <c r="C67" s="10">
        <v>35</v>
      </c>
      <c r="D67" s="10">
        <f t="shared" si="12"/>
        <v>1.5047663184494398E-2</v>
      </c>
    </row>
    <row r="68" spans="3:4" x14ac:dyDescent="0.3">
      <c r="C68" s="10">
        <v>36</v>
      </c>
      <c r="D68" s="10">
        <f t="shared" si="12"/>
        <v>1.5328406186184182E-2</v>
      </c>
    </row>
    <row r="69" spans="3:4" x14ac:dyDescent="0.3">
      <c r="C69" s="10">
        <v>37</v>
      </c>
      <c r="D69" s="10">
        <f t="shared" si="12"/>
        <v>1.5586922395608119E-2</v>
      </c>
    </row>
    <row r="70" spans="3:4" x14ac:dyDescent="0.3">
      <c r="C70" s="10">
        <v>38</v>
      </c>
      <c r="D70" s="10">
        <f t="shared" si="12"/>
        <v>1.5821919862214658E-2</v>
      </c>
    </row>
    <row r="71" spans="3:4" x14ac:dyDescent="0.3">
      <c r="C71" s="10">
        <v>39</v>
      </c>
      <c r="D71" s="10">
        <f t="shared" si="12"/>
        <v>1.6032211084502205E-2</v>
      </c>
    </row>
    <row r="72" spans="3:4" x14ac:dyDescent="0.3">
      <c r="C72" s="10">
        <v>40</v>
      </c>
      <c r="D72" s="10">
        <f t="shared" si="12"/>
        <v>1.6216722997830137E-2</v>
      </c>
    </row>
    <row r="73" spans="3:4" x14ac:dyDescent="0.3">
      <c r="C73" s="10">
        <v>41</v>
      </c>
      <c r="D73" s="10">
        <f t="shared" si="12"/>
        <v>1.6374506090982961E-2</v>
      </c>
    </row>
    <row r="74" spans="3:4" x14ac:dyDescent="0.3">
      <c r="C74" s="10">
        <v>42</v>
      </c>
      <c r="D74" s="10">
        <f t="shared" si="12"/>
        <v>1.6504742543167569E-2</v>
      </c>
    </row>
    <row r="75" spans="3:4" x14ac:dyDescent="0.3">
      <c r="C75" s="10">
        <v>43</v>
      </c>
      <c r="D75" s="10">
        <f t="shared" si="12"/>
        <v>1.6606753283901373E-2</v>
      </c>
    </row>
    <row r="76" spans="3:4" x14ac:dyDescent="0.3">
      <c r="C76" s="10">
        <v>44</v>
      </c>
      <c r="D76" s="10">
        <f t="shared" si="12"/>
        <v>1.6680003890528816E-2</v>
      </c>
    </row>
    <row r="77" spans="3:4" x14ac:dyDescent="0.3">
      <c r="C77" s="10">
        <v>45</v>
      </c>
      <c r="D77" s="10">
        <f t="shared" si="12"/>
        <v>1.6724109251706705E-2</v>
      </c>
    </row>
    <row r="78" spans="3:4" x14ac:dyDescent="0.3">
      <c r="C78" s="10">
        <v>46</v>
      </c>
      <c r="D78" s="10">
        <f t="shared" si="12"/>
        <v>1.6738836939920253E-2</v>
      </c>
    </row>
    <row r="79" spans="3:4" x14ac:dyDescent="0.3">
      <c r="C79" s="10">
        <v>47</v>
      </c>
      <c r="D79" s="10">
        <f t="shared" si="12"/>
        <v>1.6724109251706705E-2</v>
      </c>
    </row>
    <row r="80" spans="3:4" x14ac:dyDescent="0.3">
      <c r="C80" s="10">
        <v>48</v>
      </c>
      <c r="D80" s="10">
        <f t="shared" si="12"/>
        <v>1.6680003890528816E-2</v>
      </c>
    </row>
    <row r="81" spans="3:4" x14ac:dyDescent="0.3">
      <c r="C81" s="10">
        <v>49</v>
      </c>
      <c r="D81" s="10">
        <f t="shared" si="12"/>
        <v>1.6606753283901373E-2</v>
      </c>
    </row>
    <row r="82" spans="3:4" x14ac:dyDescent="0.3">
      <c r="C82" s="10">
        <v>50</v>
      </c>
      <c r="D82" s="10">
        <f t="shared" si="12"/>
        <v>1.6504742543167569E-2</v>
      </c>
    </row>
    <row r="83" spans="3:4" x14ac:dyDescent="0.3">
      <c r="C83" s="10">
        <v>51</v>
      </c>
      <c r="D83" s="10">
        <f t="shared" si="12"/>
        <v>1.6374506090982961E-2</v>
      </c>
    </row>
    <row r="84" spans="3:4" x14ac:dyDescent="0.3">
      <c r="C84" s="10">
        <v>52</v>
      </c>
      <c r="D84" s="10">
        <f t="shared" si="12"/>
        <v>1.6216722997830137E-2</v>
      </c>
    </row>
    <row r="85" spans="3:4" x14ac:dyDescent="0.3">
      <c r="C85" s="10">
        <v>53</v>
      </c>
      <c r="D85" s="10">
        <f t="shared" si="12"/>
        <v>1.6032211084502205E-2</v>
      </c>
    </row>
    <row r="86" spans="3:4" x14ac:dyDescent="0.3">
      <c r="C86" s="10">
        <v>54</v>
      </c>
      <c r="D86" s="10">
        <f t="shared" si="12"/>
        <v>1.5821919862214658E-2</v>
      </c>
    </row>
    <row r="87" spans="3:4" x14ac:dyDescent="0.3">
      <c r="C87" s="10">
        <v>55</v>
      </c>
      <c r="D87" s="10">
        <f t="shared" si="12"/>
        <v>1.5586922395608119E-2</v>
      </c>
    </row>
    <row r="88" spans="3:4" x14ac:dyDescent="0.3">
      <c r="C88" s="10">
        <v>56</v>
      </c>
      <c r="D88" s="10">
        <f t="shared" si="12"/>
        <v>1.5328406186184182E-2</v>
      </c>
    </row>
    <row r="89" spans="3:4" x14ac:dyDescent="0.3">
      <c r="C89" s="10">
        <v>57</v>
      </c>
      <c r="D89" s="10">
        <f t="shared" si="12"/>
        <v>1.5047663184494398E-2</v>
      </c>
    </row>
    <row r="90" spans="3:4" x14ac:dyDescent="0.3">
      <c r="C90" s="10">
        <v>58</v>
      </c>
      <c r="D90" s="10">
        <f t="shared" si="12"/>
        <v>1.4746079048527106E-2</v>
      </c>
    </row>
    <row r="91" spans="3:4" x14ac:dyDescent="0.3">
      <c r="C91" s="10">
        <v>59</v>
      </c>
      <c r="D91" s="10">
        <f t="shared" si="12"/>
        <v>1.4425121773088597E-2</v>
      </c>
    </row>
    <row r="92" spans="3:4" x14ac:dyDescent="0.3">
      <c r="C92" s="10">
        <v>60</v>
      </c>
      <c r="D92" s="10">
        <f t="shared" si="12"/>
        <v>1.4086329820466269E-2</v>
      </c>
    </row>
    <row r="93" spans="3:4" x14ac:dyDescent="0.3">
      <c r="C93" s="10">
        <v>61</v>
      </c>
      <c r="D93" s="10">
        <f t="shared" si="12"/>
        <v>1.3731299886238682E-2</v>
      </c>
    </row>
    <row r="94" spans="3:4" x14ac:dyDescent="0.3">
      <c r="C94" s="10">
        <v>62</v>
      </c>
      <c r="D94" s="10">
        <f t="shared" si="12"/>
        <v>1.3361674435741159E-2</v>
      </c>
    </row>
    <row r="95" spans="3:4" x14ac:dyDescent="0.3">
      <c r="C95" s="10">
        <v>63</v>
      </c>
      <c r="D95" s="10">
        <f t="shared" si="12"/>
        <v>1.2979129146420893E-2</v>
      </c>
    </row>
    <row r="96" spans="3:4" x14ac:dyDescent="0.3">
      <c r="C96" s="10">
        <v>64</v>
      </c>
      <c r="D96" s="10">
        <f t="shared" si="12"/>
        <v>1.2585360389169405E-2</v>
      </c>
    </row>
    <row r="97" spans="3:4" x14ac:dyDescent="0.3">
      <c r="C97" s="10">
        <v>65</v>
      </c>
      <c r="D97" s="10">
        <f t="shared" si="12"/>
        <v>1.2182072877782352E-2</v>
      </c>
    </row>
    <row r="98" spans="3:4" x14ac:dyDescent="0.3">
      <c r="C98" s="10">
        <v>66</v>
      </c>
      <c r="D98" s="10">
        <f t="shared" si="12"/>
        <v>1.1770967610074685E-2</v>
      </c>
    </row>
    <row r="99" spans="3:4" x14ac:dyDescent="0.3">
      <c r="C99" s="10">
        <v>67</v>
      </c>
      <c r="D99" s="10">
        <f t="shared" si="12"/>
        <v>1.1353730217007432E-2</v>
      </c>
    </row>
    <row r="100" spans="3:4" x14ac:dyDescent="0.3">
      <c r="C100" s="10">
        <v>68</v>
      </c>
      <c r="D100" s="10">
        <f t="shared" si="12"/>
        <v>1.0932019827618255E-2</v>
      </c>
    </row>
    <row r="101" spans="3:4" x14ac:dyDescent="0.3">
      <c r="C101" s="10">
        <v>69</v>
      </c>
      <c r="D101" s="10">
        <f t="shared" si="12"/>
        <v>1.0507458547767927E-2</v>
      </c>
    </row>
    <row r="102" spans="3:4" x14ac:dyDescent="0.3">
      <c r="C102" s="10">
        <v>70</v>
      </c>
      <c r="D102" s="10">
        <f t="shared" ref="D102:D103" si="13">NORMDIST(C102,$I$50,$J$50,0)</f>
        <v>1.0081621639910957E-2</v>
      </c>
    </row>
    <row r="103" spans="3:4" x14ac:dyDescent="0.3">
      <c r="C103" s="10">
        <v>71</v>
      </c>
      <c r="D103" s="10">
        <f t="shared" si="13"/>
        <v>9.6560284794737841E-3</v>
      </c>
    </row>
  </sheetData>
  <mergeCells count="18">
    <mergeCell ref="L9:L12"/>
    <mergeCell ref="K9:K12"/>
    <mergeCell ref="J7:M7"/>
    <mergeCell ref="F32:F33"/>
    <mergeCell ref="G32:G33"/>
    <mergeCell ref="H32:H33"/>
    <mergeCell ref="I32:J32"/>
    <mergeCell ref="B25:B26"/>
    <mergeCell ref="C25:D25"/>
    <mergeCell ref="G25:G26"/>
    <mergeCell ref="H25:H26"/>
    <mergeCell ref="I25:J25"/>
    <mergeCell ref="F25:F26"/>
    <mergeCell ref="B7:B8"/>
    <mergeCell ref="C7:D7"/>
    <mergeCell ref="E7:I7"/>
    <mergeCell ref="C15:D15"/>
    <mergeCell ref="B15:B16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 Risk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NICHOLAS DOMINIC</cp:lastModifiedBy>
  <cp:revision/>
  <dcterms:created xsi:type="dcterms:W3CDTF">2021-10-25T02:09:11Z</dcterms:created>
  <dcterms:modified xsi:type="dcterms:W3CDTF">2022-02-11T09:45:03Z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e78e5312-339d-41e7-ae1f-48c334b14d08</vt:lpwstr>
  </property>
</Properties>
</file>