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All" sheetId="2" r:id="rId5"/>
    <sheet state="visible" name="Query Evaluation types" sheetId="3" r:id="rId6"/>
    <sheet state="visible" name="Query Baselines (min. elapsed t" sheetId="4" r:id="rId7"/>
    <sheet state="visible" name="Query Automatic evaluations" sheetId="5" r:id="rId8"/>
    <sheet state="visible" name="Variables" sheetId="6" r:id="rId9"/>
    <sheet state="visible" name="Query Baselines (elapsed time)" sheetId="7" r:id="rId10"/>
    <sheet state="visible" name="Query Baselines" sheetId="8" r:id="rId11"/>
    <sheet state="visible" name="Sampling - means" sheetId="9" r:id="rId12"/>
    <sheet state="visible" name="Sampling - share" sheetId="10" r:id="rId13"/>
    <sheet state="visible" name="Sampling - retrieved" sheetId="11" r:id="rId14"/>
    <sheet state="visible" name="Sampling - retrieved (abusive t" sheetId="12" r:id="rId15"/>
    <sheet state="visible" name="Sampling - change from unavaila" sheetId="13" r:id="rId16"/>
  </sheets>
  <definedNames>
    <definedName hidden="1" localSheetId="1" name="Z_5B929F3C_1E49_43EF_B862_5253297A55B8_.wvu.FilterData">All!$A$1:$AC$999</definedName>
    <definedName hidden="1" localSheetId="2" name="Z_5B929F3C_1E49_43EF_B862_5253297A55B8_.wvu.FilterData">'Query Evaluation types'!$A$1:$E$1000</definedName>
    <definedName hidden="1" localSheetId="3" name="Z_5B929F3C_1E49_43EF_B862_5253297A55B8_.wvu.FilterData">'Query Baselines (min. elapsed t'!$A$1:$E$1000</definedName>
    <definedName hidden="1" localSheetId="4" name="Z_5B929F3C_1E49_43EF_B862_5253297A55B8_.wvu.FilterData">'Query Automatic evaluations'!$A$1:$E$1000</definedName>
    <definedName hidden="1" localSheetId="6" name="Z_5B929F3C_1E49_43EF_B862_5253297A55B8_.wvu.FilterData">'Query Baselines (elapsed time)'!$A$1:$E$1000</definedName>
    <definedName hidden="1" localSheetId="7" name="Z_5B929F3C_1E49_43EF_B862_5253297A55B8_.wvu.FilterData">'Query Baselines'!$A$1:$E$1000</definedName>
    <definedName hidden="1" localSheetId="1" name="Z_6CDEC91B_DE29_4B6D_BA45_05FCE215692D_.wvu.FilterData">All!$A$1:$V$999</definedName>
    <definedName hidden="1" localSheetId="1" name="Z_6863D2C9_3ABF_4528_9C2F_3771B42196C0_.wvu.FilterData">All!$A$1:$V$998</definedName>
  </definedNames>
  <calcPr/>
  <customWorkbookViews>
    <customWorkbookView activeSheetId="0" maximized="1" windowHeight="0" windowWidth="0" guid="{5B929F3C-1E49-43EF-B862-5253297A55B8}" name="Chronological"/>
    <customWorkbookView activeSheetId="0" maximized="1" windowHeight="0" windowWidth="0" guid="{6CDEC91B-DE29-4B6D-BA45-05FCE215692D}" name="Twitter"/>
    <customWorkbookView activeSheetId="0" maximized="1" windowHeight="0" windowWidth="0" guid="{6863D2C9-3ABF-4528-9C2F-3771B42196C0}" name="Football"/>
  </customWorkbookViews>
</workbook>
</file>

<file path=xl/sharedStrings.xml><?xml version="1.0" encoding="utf-8"?>
<sst xmlns="http://schemas.openxmlformats.org/spreadsheetml/2006/main" count="1463" uniqueCount="570">
  <si>
    <t>The citation (author, year)</t>
  </si>
  <si>
    <t>Year</t>
  </si>
  <si>
    <t>The year of publication (extracted automatically from the citation)</t>
  </si>
  <si>
    <t>Citation</t>
  </si>
  <si>
    <t>The LaTeX citation</t>
  </si>
  <si>
    <t>Twitter</t>
  </si>
  <si>
    <t>Whether the paper uses Twitter data</t>
  </si>
  <si>
    <t>Stream</t>
  </si>
  <si>
    <t>The type of stream used to collect the data: the unspecified stream uses the Sample API; the specified stream uses the Filtering API to filter in any way</t>
  </si>
  <si>
    <t>Pivot</t>
  </si>
  <si>
    <t>Whether the algorithm is primarily a document-pivot or feature-pivot technique, or a combination of the two</t>
  </si>
  <si>
    <t>Latency</t>
  </si>
  <si>
    <t>The time window size of the algorithm, whether sliding or static</t>
  </si>
  <si>
    <t>Describes</t>
  </si>
  <si>
    <t>The algorithm's output for each topic: a list of features or one or more documents, or a combination of the two</t>
  </si>
  <si>
    <t>Datasets</t>
  </si>
  <si>
    <t>The number of datasets used in the evaluation</t>
  </si>
  <si>
    <t>Football datasets</t>
  </si>
  <si>
    <t>The number of football datasets used in the evaluation</t>
  </si>
  <si>
    <t>Tweets</t>
  </si>
  <si>
    <t>The range of dataset sizes used in the evaluation</t>
  </si>
  <si>
    <t>Metric</t>
  </si>
  <si>
    <t>The evaluation metrics used in the research</t>
  </si>
  <si>
    <t>Evaluation</t>
  </si>
  <si>
    <r>
      <rPr>
        <rFont val="Arial"/>
        <color theme="1"/>
      </rPr>
      <t xml:space="preserve">The type of evaluation: an empirical evaluation, manual annotation (such as mapping topics to the ground truth) or automatic evaluation; a semi-automatic evaluation is when </t>
    </r>
    <r>
      <rPr>
        <rFont val="Arial"/>
        <b/>
        <color theme="1"/>
      </rPr>
      <t>the ground truth is created manually and specifically for the evaluation</t>
    </r>
    <r>
      <rPr>
        <rFont val="Arial"/>
        <color theme="1"/>
      </rPr>
      <t xml:space="preserve"> (especially if it has subjective elements): it's semi-automatic because someone has to decide whether a topic adequately describes a ground truth topic</t>
    </r>
  </si>
  <si>
    <t>Automatic type</t>
  </si>
  <si>
    <t>The type of automatic evaluation: classification, aligned timelines (a special kind of classification) or keyword evaluation</t>
  </si>
  <si>
    <t>Annotators</t>
  </si>
  <si>
    <t>Who annotated the ground truth or the topics: the researchers themselves or expert judges, experts or other annotators</t>
  </si>
  <si>
    <t>Topics</t>
  </si>
  <si>
    <t>The types of ground truth topics sought in the research, filled-in only for  football datasets</t>
  </si>
  <si>
    <t>Ground truth</t>
  </si>
  <si>
    <t>The ground truth sources</t>
  </si>
  <si>
    <t>Baseline</t>
  </si>
  <si>
    <r>
      <rPr>
        <rFont val="Arial"/>
        <color theme="1"/>
      </rPr>
      <t xml:space="preserve">The baselines used by the authors: </t>
    </r>
    <r>
      <rPr>
        <rFont val="Arial"/>
        <b/>
        <color theme="1"/>
      </rPr>
      <t>algorithms (from research)</t>
    </r>
    <r>
      <rPr>
        <rFont val="Arial"/>
        <color theme="1"/>
      </rPr>
      <t xml:space="preserve">, a comparison of configurations of the author's own algorithm </t>
    </r>
    <r>
      <rPr>
        <rFont val="Arial"/>
        <b/>
        <color theme="1"/>
      </rPr>
      <t>or trivial implementations</t>
    </r>
    <r>
      <rPr>
        <rFont val="Arial"/>
        <color theme="1"/>
      </rPr>
      <t>, a comparison of results published elsewhere (like the SNOW 2014 challenge), or no evaluation at all</t>
    </r>
  </si>
  <si>
    <t>Algorithms</t>
  </si>
  <si>
    <t>The algorithms used as baselines</t>
  </si>
  <si>
    <t>Open-source</t>
  </si>
  <si>
    <t>Whether the algorithm is available as an open-source project</t>
  </si>
  <si>
    <t>Football</t>
  </si>
  <si>
    <t>Whether the evaluation studies football mathces</t>
  </si>
  <si>
    <t>Notes</t>
  </si>
  <si>
    <t>Notes describing any notable deviations from other research or evaluation methodology</t>
  </si>
  <si>
    <t>Paper</t>
  </si>
  <si>
    <t>Allan et al. (1998) [26]</t>
  </si>
  <si>
    <t>Unspecified</t>
  </si>
  <si>
    <t>Document-pivot</t>
  </si>
  <si>
    <t>Documents</t>
  </si>
  <si>
    <t>Precision, recall, F-score, misses, false alarms</t>
  </si>
  <si>
    <t>Automatic</t>
  </si>
  <si>
    <t>Annotated dataset</t>
  </si>
  <si>
    <t>Published results</t>
  </si>
  <si>
    <t>Allan et al. (1998) [27]</t>
  </si>
  <si>
    <t>Misses, false alarms</t>
  </si>
  <si>
    <t>Parameter tweaking</t>
  </si>
  <si>
    <t>Yang et al. (1999)</t>
  </si>
  <si>
    <t>Allan et al. (2000)</t>
  </si>
  <si>
    <t>Precision, recall, misses, false alarms, richness, detection error trade-off</t>
  </si>
  <si>
    <t>None</t>
  </si>
  <si>
    <t>Swan and Jensen (2000)</t>
  </si>
  <si>
    <t>Feature-pivot</t>
  </si>
  <si>
    <t>Features</t>
  </si>
  <si>
    <t>Empirical</t>
  </si>
  <si>
    <t>Manual</t>
  </si>
  <si>
    <t>External</t>
  </si>
  <si>
    <t>Allan et al. (2002)</t>
  </si>
  <si>
    <t>Likert scale</t>
  </si>
  <si>
    <t>The dataset is annotated, but the authors still employ four studens to evaluate clusters/topics</t>
  </si>
  <si>
    <t>Carthy et al. (2002)</t>
  </si>
  <si>
    <t>Recall</t>
  </si>
  <si>
    <t>Annoated dataset</t>
  </si>
  <si>
    <t>Chen and Ku (2002)</t>
  </si>
  <si>
    <t>Annotated datasets</t>
  </si>
  <si>
    <t>Yang et al. (2002)</t>
  </si>
  <si>
    <t>Cost</t>
  </si>
  <si>
    <t>Semi-automatic</t>
  </si>
  <si>
    <t>Researchers</t>
  </si>
  <si>
    <t>The authors create their own ground truth</t>
  </si>
  <si>
    <t>Kleinberg et al. (2003)</t>
  </si>
  <si>
    <t>Kumaran and Allan (2004)</t>
  </si>
  <si>
    <t>Published algorithms</t>
  </si>
  <si>
    <t>Brants et al. (2003)</t>
  </si>
  <si>
    <t>Makkonen et al. (2004)</t>
  </si>
  <si>
    <t>Precision, recall, F-score, detection cost</t>
  </si>
  <si>
    <t>Trivial baselines</t>
  </si>
  <si>
    <t>The authors use a simple classifier as a baseline</t>
  </si>
  <si>
    <t>Fung et al. (2005)</t>
  </si>
  <si>
    <t>Days</t>
  </si>
  <si>
    <t>Li et al. (2005)</t>
  </si>
  <si>
    <t>Detection cost</t>
  </si>
  <si>
    <t>A trivial baseline, not from research</t>
  </si>
  <si>
    <t>Xiaowei et al. (2008)</t>
  </si>
  <si>
    <t>Cost, false alarm</t>
  </si>
  <si>
    <t>Zheng et al. (2008)</t>
  </si>
  <si>
    <t>Retrospective</t>
  </si>
  <si>
    <t>Detection cost, detection error tradeoff</t>
  </si>
  <si>
    <t>Lappas et al. (2009)</t>
  </si>
  <si>
    <t>Precision</t>
  </si>
  <si>
    <t>Wikipedia</t>
  </si>
  <si>
    <t>Kleinberg (2003), Lucene, Ruzzo and Topma (1999)</t>
  </si>
  <si>
    <t>An annotator mapped topics to Wikipedia</t>
  </si>
  <si>
    <t>Sankaranarayanan et al. (2009)</t>
  </si>
  <si>
    <t>Semantics</t>
  </si>
  <si>
    <t>Holz and Teresniak (2010)</t>
  </si>
  <si>
    <t>Petrović et al., 2010</t>
  </si>
  <si>
    <t>\citet{Petrovic2010}</t>
  </si>
  <si>
    <t>Detection cost, detection error tradeoff, memory usage, average precision</t>
  </si>
  <si>
    <t>Document classification</t>
  </si>
  <si>
    <t>Published algorithms, parameter tweaking, trivial baselines</t>
  </si>
  <si>
    <t>Phuvipadawat and Murata (2010)</t>
  </si>
  <si>
    <t>Sakaki et al. (2010)</t>
  </si>
  <si>
    <t>Specified</t>
  </si>
  <si>
    <t>Japan Meteorological Agency</t>
  </si>
  <si>
    <t>Someone maps topics to the ground truth</t>
  </si>
  <si>
    <t>Zhang and Wang (2010)</t>
  </si>
  <si>
    <t>The baselines are really a comparison of using different term-weighting schemes</t>
  </si>
  <si>
    <t>Bashaddadh and Mohd (2011)</t>
  </si>
  <si>
    <t>Chakrabarti and Punera (2011)</t>
  </si>
  <si>
    <t>Precision, recall</t>
  </si>
  <si>
    <t>Touchdowns, field-goals, interceptions, defenses &amp; fumbles, and penalties &amp; fumbles</t>
  </si>
  <si>
    <t>Choudhury and Breslin ( 2011)</t>
  </si>
  <si>
    <t>Minutes</t>
  </si>
  <si>
    <t>Precision, recall, F-score</t>
  </si>
  <si>
    <t>Out, scoring six, scoring four</t>
  </si>
  <si>
    <t>Annotators create the ground truth</t>
  </si>
  <si>
    <t>Earle et al. (2011)</t>
  </si>
  <si>
    <t>USGS</t>
  </si>
  <si>
    <t>The authors map topics to the USGS catalog</t>
  </si>
  <si>
    <t>Gu et al. (2011)</t>
  </si>
  <si>
    <t>Coherence/precision, coverage/recall</t>
  </si>
  <si>
    <t>Researchers and external</t>
  </si>
  <si>
    <t>Published algorithms, parameter tweaking</t>
  </si>
  <si>
    <t>Chen et al. (2008)</t>
  </si>
  <si>
    <t>The evaluation includes a comparison of configurations of the authors' own algorithm</t>
  </si>
  <si>
    <t>Lanagan and Smeaton (2011)</t>
  </si>
  <si>
    <t>101–4,073</t>
  </si>
  <si>
    <t>Goals and yellow cards</t>
  </si>
  <si>
    <t>Marcus et al. (2011)</t>
  </si>
  <si>
    <t>Documents and features</t>
  </si>
  <si>
    <t>Precision and recall</t>
  </si>
  <si>
    <t>Significant events</t>
  </si>
  <si>
    <t>Popescu et al. (2011)</t>
  </si>
  <si>
    <t>Precision, recall, F-score, average precision, AUC, MRR, P@k</t>
  </si>
  <si>
    <t>Window classification</t>
  </si>
  <si>
    <t>Shamma et al. (2011)</t>
  </si>
  <si>
    <t>Zhao et al. (2011)</t>
  </si>
  <si>
    <t>Seconds</t>
  </si>
  <si>
    <t>Touchdowns, interceptions, field goals, fumbles or nothing</t>
  </si>
  <si>
    <t>Video-taped games</t>
  </si>
  <si>
    <t>Hsieh et al. (2012)</t>
  </si>
  <si>
    <t>81,655–1,455,151</t>
  </si>
  <si>
    <t>Goals, yellow cards, substitutions, corners, fouls and shots</t>
  </si>
  <si>
    <t>Lee et al. (2012)</t>
  </si>
  <si>
    <t>Chen et al. (2007), Whitney et al. (2009), Fung et al. (2005)</t>
  </si>
  <si>
    <t>A similar evaluation to Aiello et al. (2013), with the authors choosing the keywords themselves</t>
  </si>
  <si>
    <t>Nichols et al. (2012)</t>
  </si>
  <si>
    <t>72,335–113,189</t>
  </si>
  <si>
    <t>Yellow and red cards, penalties, goals and own goals, start and end of game, half-time</t>
  </si>
  <si>
    <t>FIFA, ESPN, Yahoo!, NYT</t>
  </si>
  <si>
    <t>Ozdikis et al. (2012)</t>
  </si>
  <si>
    <t>Precision, recall, F-score, intra-distance similarity</t>
  </si>
  <si>
    <t>Clusters must have at least 250 documents</t>
  </si>
  <si>
    <t>Petrović et al. (2012)</t>
  </si>
  <si>
    <t>\citet{Petrovic2012}</t>
  </si>
  <si>
    <t>Wikipedia, annotated dataset</t>
  </si>
  <si>
    <t>Published algorithms, parameter tweaking, published results</t>
  </si>
  <si>
    <t>LSH (Petrovic et al., 2010), UMass (Allan et al., 2000), Kumaran and Allan (2004)</t>
  </si>
  <si>
    <t>Van Oorschot et al. (2012)</t>
  </si>
  <si>
    <t>\citet{VanOorschot2012}</t>
  </si>
  <si>
    <t>Goals, own goals, red cards, yellow cards, substitutions</t>
  </si>
  <si>
    <t>Dutch Premier League</t>
  </si>
  <si>
    <t>Aiello et al. (2013)</t>
  </si>
  <si>
    <t>Keyword precision, keyword recall, topic recall</t>
  </si>
  <si>
    <t>Keyword matching</t>
  </si>
  <si>
    <t>LDA, Doc-p (Petrovic et al., 2010), GFeat-p (O'Connor et al., 2010), FPM (frequent pattern mining) (Li et al., 2008), SFPM (soft FPM), BNgram</t>
  </si>
  <si>
    <t>The authors created the ground truth</t>
  </si>
  <si>
    <t>Cataldi et al. (2013)</t>
  </si>
  <si>
    <t>Guille et al., 2013</t>
  </si>
  <si>
    <t>The library includes four algorithms, none by the authors</t>
  </si>
  <si>
    <t>Liu et al. (2013)</t>
  </si>
  <si>
    <t>Hours</t>
  </si>
  <si>
    <t>Precision, recall, F-measure</t>
  </si>
  <si>
    <t>Shen et al. (2013)</t>
  </si>
  <si>
    <t>163,775–345,335</t>
  </si>
  <si>
    <t>ESPN, MacRumors</t>
  </si>
  <si>
    <t>Marcus et al., 2011</t>
  </si>
  <si>
    <t>The authors align the ground truth and generated timelines by projecting the ground truth topics; only significant events are retained</t>
  </si>
  <si>
    <t>Vasudevan et al. (2013)</t>
  </si>
  <si>
    <t>~3,000,000</t>
  </si>
  <si>
    <t>Burnside et al. (2014)</t>
  </si>
  <si>
    <t>SNOW 2014</t>
  </si>
  <si>
    <t>Chierichetti et al. (2014)</t>
  </si>
  <si>
    <t>1,490,000–342,000,000</t>
  </si>
  <si>
    <t>Precision, recall, Matthews correlation coefficient</t>
  </si>
  <si>
    <t>Goals</t>
  </si>
  <si>
    <t>soccerstand.com, NYT, WSJ</t>
  </si>
  <si>
    <t>SNOW 2014; the baseline is trivial; the authors approach the problem as a classification task for 15-second time windows</t>
  </si>
  <si>
    <t>Corney et al. (2014)</t>
  </si>
  <si>
    <t>Guille and Favre (2014)</t>
  </si>
  <si>
    <t>1,437,126–2,086,136</t>
  </si>
  <si>
    <t>Parikh and Karlapalem (2013), Benhardus and Kalita (2013)</t>
  </si>
  <si>
    <t>SNOW 2014, the authors include a comparison of configurations of their own algorithm</t>
  </si>
  <si>
    <t>Ifrim et al. (2014)</t>
  </si>
  <si>
    <t>Martin-Dancausa and Göker (2014)</t>
  </si>
  <si>
    <t>\citet{MartinDancausa2014}</t>
  </si>
  <si>
    <t>Nutakki et al. (2014)</t>
  </si>
  <si>
    <t>Petkos et al. (2014)</t>
  </si>
  <si>
    <t>Van Canneyt et al. (2014)</t>
  </si>
  <si>
    <t>\citet{VanCanneyt2014}</t>
  </si>
  <si>
    <t>De Boom et al. (2015)</t>
  </si>
  <si>
    <t>\citet{DeBoom2015}</t>
  </si>
  <si>
    <t>Precision, recall, F-score, purity</t>
  </si>
  <si>
    <t>The authors annotated the dataset themselves</t>
  </si>
  <si>
    <t>Feng et al. (2015)</t>
  </si>
  <si>
    <t>Normalized mutual information, mean average precision</t>
  </si>
  <si>
    <t>Shou et al. (2013), Tsur et al. (2013), Mathioudakis and Koudas (2010)</t>
  </si>
  <si>
    <t>Kumar et al. (2015)</t>
  </si>
  <si>
    <t>The authors mapped topics to Wikipedia; the authors cluster tweets but present key event terms</t>
  </si>
  <si>
    <t>Löchtefeld et al. (2015)</t>
  </si>
  <si>
    <t>\citet{Lochtefeld2015}</t>
  </si>
  <si>
    <t>103–11,894</t>
  </si>
  <si>
    <t>fussball.de</t>
  </si>
  <si>
    <t>The authors create their own ground truth (similar to Aiello et al. (2013))</t>
  </si>
  <si>
    <t>Madani et al. (2015)</t>
  </si>
  <si>
    <t>Twitter Trends</t>
  </si>
  <si>
    <t>Benhardus and Kalita (2013)</t>
  </si>
  <si>
    <t>The authors map the topics to Twitter Trending topics</t>
  </si>
  <si>
    <t>McMinn and Jose (2015)</t>
  </si>
  <si>
    <t>Combination</t>
  </si>
  <si>
    <t>LSH (Petrovic et al., 2010), Cluster Summarization (Aggarwal et al., 2012)</t>
  </si>
  <si>
    <t>Clusters must have at least 10 documents; 5 annotators used ground truth from Wikipedia Current Events portal</t>
  </si>
  <si>
    <t>Meladianos et al. (2015)</t>
  </si>
  <si>
    <t>72,335–1,907,999</t>
  </si>
  <si>
    <t>Precision, recall, F-score, detection error tradeoff</t>
  </si>
  <si>
    <t>ESPN</t>
  </si>
  <si>
    <t>A human editor annotated the ground truth, which was then filtered; the baselines may not be from research</t>
  </si>
  <si>
    <t>Unankard et al. (2015)</t>
  </si>
  <si>
    <t>Unspecified and specified</t>
  </si>
  <si>
    <t>Precision, count</t>
  </si>
  <si>
    <t>Google</t>
  </si>
  <si>
    <t>KeyGraph (Sayyadi et al., 2009), Semantic Expansion of Hashtags (Ozdikis et al., 2012), EnBlogue (Alvanaki et al., 2012), LEED (Unankard et al., 2013)</t>
  </si>
  <si>
    <t>The authors validated topics using Google</t>
  </si>
  <si>
    <t>Weiler et al. (2015) [308]</t>
  </si>
  <si>
    <t>\citet{Weiler2015a}</t>
  </si>
  <si>
    <t>Precision, recall, redundancy, throughput, F-score</t>
  </si>
  <si>
    <t>Google, DBpedia, Bloomberg</t>
  </si>
  <si>
    <t>Published algorithms, trivial baselines</t>
  </si>
  <si>
    <t>Sparck Jones (1988), Bontcheva and Rout (2014), Weiler et al. (2014), Weng et al. (2011), Cordeiro (2012)</t>
  </si>
  <si>
    <t>Includes some trivial baselines</t>
  </si>
  <si>
    <t>Weiler et al. (2015) [309]</t>
  </si>
  <si>
    <t>\citet{Weiler2015b}</t>
  </si>
  <si>
    <t>Precision, recall, throughput, redundancy</t>
  </si>
  <si>
    <t>Google, Reuters</t>
  </si>
  <si>
    <t>Sparck Jones (1988), Bontcheva and Rout (2014), Weiler et al. (2014), Weng et al. (2011), Cordeiro (2012), Weiler et al. (2013)</t>
  </si>
  <si>
    <t>Zhou et al. (2015)</t>
  </si>
  <si>
    <t>Ritter et al. (2012)</t>
  </si>
  <si>
    <t>Adedoyin-Olowe et al. (2016)</t>
  </si>
  <si>
    <t>\citet{AdedoyinOlowe2016}</t>
  </si>
  <si>
    <t>MSM, BBC</t>
  </si>
  <si>
    <t>Same datasets as Aiello et al. (2013), but the authors map topics to the ground truth</t>
  </si>
  <si>
    <t>Buntain et al. (2016)</t>
  </si>
  <si>
    <t>809,426–1,166,767</t>
  </si>
  <si>
    <t>ROC, AUC</t>
  </si>
  <si>
    <t>"sports journalism articles, game highlights, box scores, blog posts, and social media messages"</t>
  </si>
  <si>
    <t>Vasudevan et al. (2013), Lehmann et al. (2012), Zhao et al. (2011)</t>
  </si>
  <si>
    <t>The annotation is likely to be semi-automatic, with the researchers or other annotators mapping topics to the ground truth</t>
  </si>
  <si>
    <t>Hua et al. (2016)</t>
  </si>
  <si>
    <t>Precision, recall, F-score, timeliness</t>
  </si>
  <si>
    <t>GSR</t>
  </si>
  <si>
    <t>Sakaki et al. (2010), Yin et al., Weng et al., Lappas et al. (2009)</t>
  </si>
  <si>
    <t>Liu et al. (2016)</t>
  </si>
  <si>
    <t>Count, precision, recall</t>
  </si>
  <si>
    <t>Other</t>
  </si>
  <si>
    <t>Reuters, AP, CNN</t>
  </si>
  <si>
    <t>LSH (Petrovic et al., 2010)</t>
  </si>
  <si>
    <t>Preoţiuc-Pietro et al. (2016)</t>
  </si>
  <si>
    <t>\citet{PreotiucPietro2016}</t>
  </si>
  <si>
    <t>2,500,000–150,000,000</t>
  </si>
  <si>
    <t>Weiler et al. (2016)</t>
  </si>
  <si>
    <t>Overlap, throughput</t>
  </si>
  <si>
    <t>There is no need for a manual evaluation to compare the outputs</t>
  </si>
  <si>
    <t>Zhou et al. (2016)</t>
  </si>
  <si>
    <t>Akhtar and Siddique (2017)</t>
  </si>
  <si>
    <t>Fours, sixes and wickets</t>
  </si>
  <si>
    <t>The time windows start from 60 minutes, but drill down hierarchically to 1 minute</t>
  </si>
  <si>
    <t>Edouard et al. (2017)</t>
  </si>
  <si>
    <t>2,342–43,000,000</t>
  </si>
  <si>
    <t>Zhou et al. (2011), Zhou et al. (2017), McMinn and Jose (2015), Katragadda et al. (2016)</t>
  </si>
  <si>
    <t>Hammad and El-Beltagy (2017)</t>
  </si>
  <si>
    <t>Youm7.com, ElWatanNews.com, Akhbarak.net and possibly others</t>
  </si>
  <si>
    <t>The authors mapped topics to several ground truths</t>
  </si>
  <si>
    <t>He et al. (2017)</t>
  </si>
  <si>
    <t>Li et al. (2017)</t>
  </si>
  <si>
    <t>LSH (Petrovic et al., 2010), UMass (Allan et al., 2000)</t>
  </si>
  <si>
    <t>The evaluation actually uses an automatic evaluation for clustering and a manual evaluation for event coverage</t>
  </si>
  <si>
    <t>Liu et al. (2017)</t>
  </si>
  <si>
    <t>Precision, recall, nDCG, seconds</t>
  </si>
  <si>
    <t>Freitas and Ji (2016)</t>
  </si>
  <si>
    <t>Mamo et al. (2017)</t>
  </si>
  <si>
    <t>Google search results</t>
  </si>
  <si>
    <t>Cataldi et al., 2014</t>
  </si>
  <si>
    <t>Nolasco and Oliveira (2017)</t>
  </si>
  <si>
    <t>Mainstream media</t>
  </si>
  <si>
    <t>Tonon et al. (2017)</t>
  </si>
  <si>
    <t>Weiler et al. (2017)</t>
  </si>
  <si>
    <t>Precision, recall, F-score, throughput, memory usage, redundancy</t>
  </si>
  <si>
    <t>Google, NYT</t>
  </si>
  <si>
    <t>Trivial baselines, LDA (Blei et al., 2003), Weiler et al. (2013), Weiler et al. (2014), WATIS (Cordeiro, 2012), EDCoW (Weng and Lee, 2011), ENB (Alvanaki et al., 2012)</t>
  </si>
  <si>
    <t>The authors must map the topics to Google or NYT search results</t>
  </si>
  <si>
    <t>Zhou et al. (2017)</t>
  </si>
  <si>
    <t>Chen and Terejanu (2018)</t>
  </si>
  <si>
    <t>\citet{Chen2018a}</t>
  </si>
  <si>
    <t>Count, precision, recall, F-score</t>
  </si>
  <si>
    <t>Hossny and Mitchell (2018)</t>
  </si>
  <si>
    <t>AUC, ROC, F-score, precision, recall, accuracy, AUPR</t>
  </si>
  <si>
    <t>Weng et al. (2011), Crodeiro et al. (2012), Cui et al. (2017), Nguyen et al. (2017), Willer et al. (2016), Adedoyin-Olowe et al. (2016)</t>
  </si>
  <si>
    <t>Hsu et al. (2018)</t>
  </si>
  <si>
    <t>Mean opinion score, subject quality of experience, hit rate</t>
  </si>
  <si>
    <t>Huang et al. (2018)</t>
  </si>
  <si>
    <t>218,313–345,335</t>
  </si>
  <si>
    <t>Meladianos et al. (2018)</t>
  </si>
  <si>
    <t>41,539–973,985</t>
  </si>
  <si>
    <t>A human editor annotated the ground truth, which was then filtered; the baselines is not from research</t>
  </si>
  <si>
    <t>Petroni et al. (2018)</t>
  </si>
  <si>
    <t>Choi and Park (2019)</t>
  </si>
  <si>
    <t>Topic recall at k, keyword precision at k, keeyword precision, keyword recall, keyword F-score at k</t>
  </si>
  <si>
    <t>Using Aiello et al. (2013)'s dataset</t>
  </si>
  <si>
    <t>GabAllah and Rafea (2019)</t>
  </si>
  <si>
    <t>Rafea and GabAllah (2018)</t>
  </si>
  <si>
    <t>The baseline is the authors' own</t>
  </si>
  <si>
    <t>Hasan et al. (2019)</t>
  </si>
  <si>
    <t>First Story Detection (Petrovic et al., 2010), TwitterNews (Hasan et al., 2016), LDA-SocialSensor (Aiello et al., 2013), TrendingScore (Benhardus and Kalita, 2013), mention-anomaly-based Event Detection (Guille and Favre, 2015)</t>
  </si>
  <si>
    <t>The authors use the annotated dataset for recall, and 2 human judges to calculate precision</t>
  </si>
  <si>
    <t>Mele et al. (2019)</t>
  </si>
  <si>
    <t>Precision, recall, informativeness</t>
  </si>
  <si>
    <t>Blei and Lafferty (2006), Fung et al. (2005), Weng and Lee (2011), Srijith et al. (2017), Ritter et al. (2012), Ritter et al. (2011)</t>
  </si>
  <si>
    <t>Pradhan et al. (2019)</t>
  </si>
  <si>
    <t>1,653–24,667</t>
  </si>
  <si>
    <t>Saeed et al. (2019)</t>
  </si>
  <si>
    <t>\citet{Saeed2019b}</t>
  </si>
  <si>
    <t>Topic recall at k, keyword precision at k</t>
  </si>
  <si>
    <t>Weiler et al. (2019)</t>
  </si>
  <si>
    <t>F-score, throughput, latency</t>
  </si>
  <si>
    <t>Shifty (Weiler et al., 2014) and Log-Likelihood Ratio (Weiler et al., 2013)</t>
  </si>
  <si>
    <t>The dataset is an artificial stream; the baselines are the authors' own</t>
  </si>
  <si>
    <t>Berven et al. (2020)</t>
  </si>
  <si>
    <t>Google News</t>
  </si>
  <si>
    <t>Farnaghi et al. (2020)</t>
  </si>
  <si>
    <t>Silhouette</t>
  </si>
  <si>
    <t>Validity indices</t>
  </si>
  <si>
    <t>The evaluation is based only on the Silhouette coefficient</t>
  </si>
  <si>
    <t>George et al. (2021)</t>
  </si>
  <si>
    <t>Precision, recall, strength index</t>
  </si>
  <si>
    <t>Andrienko et al. (2015)</t>
  </si>
  <si>
    <t>Hettiarachchi et al. (2021)</t>
  </si>
  <si>
    <t>99,995–174,498</t>
  </si>
  <si>
    <t>Precision, recall, F-score, keyword recall</t>
  </si>
  <si>
    <t>Guille and Favre (2014), TopicSketch (Xie et al., 2016). SEDTWik (Moraiba et al., 2019)</t>
  </si>
  <si>
    <t>Mamo et al. (2021)</t>
  </si>
  <si>
    <t>\citet{Mamo2021c}</t>
  </si>
  <si>
    <t>63,891–303,982</t>
  </si>
  <si>
    <t>Yellow and red cards, penalties, goals, own goals and disallowed goals, start and end of each half, substitutions</t>
  </si>
  <si>
    <r>
      <rPr>
        <rFont val="Arial"/>
        <color theme="1"/>
      </rPr>
      <t xml:space="preserve">The Guardian, </t>
    </r>
    <r>
      <rPr>
        <rFont val="Arial"/>
        <color rgb="FF000000"/>
      </rPr>
      <t>LiveScore.com</t>
    </r>
  </si>
  <si>
    <t>Zhao et al., 2011</t>
  </si>
  <si>
    <t>Zhang et al. (2021)</t>
  </si>
  <si>
    <t>TF-IDF, Weng and Lee (2011)</t>
  </si>
  <si>
    <t>Di Corso et al. (2022)</t>
  </si>
  <si>
    <t>\citet{DiCorso2022}</t>
  </si>
  <si>
    <t>Silhouette, perplexity, entropy, time</t>
  </si>
  <si>
    <t>Elbow method (Pang-Ning et al., 2006), RPC (Zhao et al., 2015), En-LDA (Zhang et al., 2017)</t>
  </si>
  <si>
    <t>The evaluation is based only on the Silhouette coefficient and other automatic indices</t>
  </si>
  <si>
    <t>Kolajo et al. (2022)</t>
  </si>
  <si>
    <t>LSH (Petrovic et al., 2010), Aggarwal et al. (2012), McMinn and Jose (2015), Repp (2016) (MSc dissertation)</t>
  </si>
  <si>
    <t>Percentage</t>
  </si>
  <si>
    <t>The count is 0 because empty values are not counted</t>
  </si>
  <si>
    <t>Automatic and semi-automatic</t>
  </si>
  <si>
    <t>Percentage (of publications)</t>
  </si>
  <si>
    <t>The next cell means: appears in x% of all papers</t>
  </si>
  <si>
    <t>Trivial</t>
  </si>
  <si>
    <t>Sum</t>
  </si>
  <si>
    <t>Papers</t>
  </si>
  <si>
    <t>Median of datasets</t>
  </si>
  <si>
    <t>Mean of datasets</t>
  </si>
  <si>
    <t>Count</t>
  </si>
  <si>
    <t>Mean datasets</t>
  </si>
  <si>
    <t>Median datasets</t>
  </si>
  <si>
    <t>Age of most recent baseline</t>
  </si>
  <si>
    <t>Elapsed</t>
  </si>
  <si>
    <t>Cumulative</t>
  </si>
  <si>
    <t>Cumulative (percent)</t>
  </si>
  <si>
    <t>Reverse cumulative (percent)</t>
  </si>
  <si>
    <t>Variable</t>
  </si>
  <si>
    <t>Description</t>
  </si>
  <si>
    <t>Value</t>
  </si>
  <si>
    <t>Processed</t>
  </si>
  <si>
    <t>String</t>
  </si>
  <si>
    <t>Digit</t>
  </si>
  <si>
    <t>numeral</t>
  </si>
  <si>
    <t>Numeral</t>
  </si>
  <si>
    <t>\ReviewNumberOfStudies</t>
  </si>
  <si>
    <t>the total number of studies</t>
  </si>
  <si>
    <t>one</t>
  </si>
  <si>
    <t>\ReviewManualEvaluations</t>
  </si>
  <si>
    <t>the total number of studies that use manual evaluations</t>
  </si>
  <si>
    <t>two</t>
  </si>
  <si>
    <t>\ReviewManualEvaluationsPercent</t>
  </si>
  <si>
    <t>the total number of studies that use manual evaluations (percent)</t>
  </si>
  <si>
    <t>three</t>
  </si>
  <si>
    <t>\ReviewManualSemiAutomaticEvaluations</t>
  </si>
  <si>
    <t>the total number of studies that use manual or semi-automatic evaluations</t>
  </si>
  <si>
    <t>\ReviewManualSemiAutomaticEvaluationsPercent</t>
  </si>
  <si>
    <t>the total number of studies that use manual or semi-automatic evaluations (percent)</t>
  </si>
  <si>
    <t>\ReviewSemiAutomaticEvaluations</t>
  </si>
  <si>
    <t>the total number of studies that use semi-automatic evaluations</t>
  </si>
  <si>
    <t>four</t>
  </si>
  <si>
    <t>\ReviewSemiAutomaticEvaluationsPercent</t>
  </si>
  <si>
    <t>the total number of studies that use semi-automatic evaluations (percent)</t>
  </si>
  <si>
    <t>five</t>
  </si>
  <si>
    <t>\ReviewAutomaticEvaluations</t>
  </si>
  <si>
    <t>the total number of studies that use automatic evaluations</t>
  </si>
  <si>
    <t>six</t>
  </si>
  <si>
    <t>\ReviewAutomaticEvaluationsPercent</t>
  </si>
  <si>
    <t>the total number of studies that use automatic evaluations (percent)</t>
  </si>
  <si>
    <t>seven</t>
  </si>
  <si>
    <t>\ReviewAutomaticSemiAutomaticEvaluations</t>
  </si>
  <si>
    <t>the total number of studies that use semi-automatic or automatic evaluations</t>
  </si>
  <si>
    <t>eight</t>
  </si>
  <si>
    <t>\ReviewAutomaticSemiAutomaticEvaluationsPercent</t>
  </si>
  <si>
    <t>the total number of studies that use semi-automatic or automatic evaluations (percent)</t>
  </si>
  <si>
    <t>nine</t>
  </si>
  <si>
    <t>\ReviewEmpiricalNoneEvaluations</t>
  </si>
  <si>
    <t>the total number of studies that use an empirical evaluation or none at all</t>
  </si>
  <si>
    <t>\ReviewEmpiricalNoneEvaluationsPercent</t>
  </si>
  <si>
    <t>the total number of studies that use an empirical evaluation or none at all (percent)</t>
  </si>
  <si>
    <t>\ReviewWindowClassification</t>
  </si>
  <si>
    <t>the number of automatic window classification evaluations</t>
  </si>
  <si>
    <t>\ReviewWindowClassificationPercent</t>
  </si>
  <si>
    <t>the number of automatic window classification evaluations (percent)</t>
  </si>
  <si>
    <t>\ReviewDocumentClassification</t>
  </si>
  <si>
    <t>the number of automatic document classification evaluations</t>
  </si>
  <si>
    <t>\ReviewDocumentClassificationPercent</t>
  </si>
  <si>
    <t>the number of automatic document classification evaluations (percent)</t>
  </si>
  <si>
    <t>\ReviewKeyword</t>
  </si>
  <si>
    <t>the number of automatic keyword evaluations</t>
  </si>
  <si>
    <t>\ReviewKeywordPercent</t>
  </si>
  <si>
    <t>the number of automatic keyword evaluations (percent)</t>
  </si>
  <si>
    <t>\ReviewValidityIndices</t>
  </si>
  <si>
    <t>the number of automatic evaluations using Validity indices</t>
  </si>
  <si>
    <t>\ReviewValidityIndicesPercent</t>
  </si>
  <si>
    <t>the number of automatic evaluations using Validity indices (percent)</t>
  </si>
  <si>
    <t>\ReviewOther</t>
  </si>
  <si>
    <t>the number of other automatic evaluations</t>
  </si>
  <si>
    <t>\ReviewOtherPercent</t>
  </si>
  <si>
    <t>the number of other automatic evaluations (percent)</t>
  </si>
  <si>
    <t>\ReviewAllAnnotations</t>
  </si>
  <si>
    <t>the total number of studies that use and describe annotations</t>
  </si>
  <si>
    <t>\ReviewResearcherAnnotations</t>
  </si>
  <si>
    <t>the total number of studies with annotations by researchers</t>
  </si>
  <si>
    <t>\ReviewResearcherAnnotationsPercent</t>
  </si>
  <si>
    <t>the total number of studies with annotations by researchers (percent)</t>
  </si>
  <si>
    <t>\ReviewCombinedAnnotations</t>
  </si>
  <si>
    <t>the total number of studies with annotations by researchers and external judges</t>
  </si>
  <si>
    <t>\ReviewCombinedAnnotationsPercent</t>
  </si>
  <si>
    <t>the total number of studies with annotations by researchers and external judges (percent)</t>
  </si>
  <si>
    <t>\ReviewNoBaseline</t>
  </si>
  <si>
    <t>the number of studies that compare their algorithms to no baseline at all (and therefore also excluding trivial algorithms and comparison of configurations)</t>
  </si>
  <si>
    <t>\ReviewNoBaselinePercent</t>
  </si>
  <si>
    <t>the number of studies that compare their algorithms to no baseline at all (percent)</t>
  </si>
  <si>
    <t>\ReviewConfigurationsOnly</t>
  </si>
  <si>
    <t>the number of studies that only compare different configurations of their own algorithms</t>
  </si>
  <si>
    <t>\ReviewConfigurationsOnlyPercent</t>
  </si>
  <si>
    <t>the number of studies that only compare different configurations of their own algorithms (percent)</t>
  </si>
  <si>
    <t>\ReviewConfigurations</t>
  </si>
  <si>
    <t>the number of studies that compare different configurations of their own algorithms</t>
  </si>
  <si>
    <t>\ReviewConfigurationsPercent</t>
  </si>
  <si>
    <t>the number of studies that compare different configurations of their own algorithms (percent)</t>
  </si>
  <si>
    <t>\ReviewConfigurationsAlgorithms</t>
  </si>
  <si>
    <t>the number of studies that compare different configurations of their own algorithms, and also use algorithms from literature as a baseline</t>
  </si>
  <si>
    <t>\ReviewConfigurationsAlgorithmsPercent</t>
  </si>
  <si>
    <t>the number of studies that compare different configurations of their own algorithms, and also use algorithms from literature as a baseline (percent)</t>
  </si>
  <si>
    <t>\ReviewAlgorithms</t>
  </si>
  <si>
    <t>the number of studies that compare their algorithms with other algorithms from literature (and possibly with other types of baselines too) (percent)</t>
  </si>
  <si>
    <t>\ReviewAlgorithmsPercent</t>
  </si>
  <si>
    <t>\ReviewTrivialOnly</t>
  </si>
  <si>
    <t>the number of studies that only compare their algorithms with trivial algorithms</t>
  </si>
  <si>
    <t>\ReviewTrivialOnlyPercent</t>
  </si>
  <si>
    <t>the number of studies that only compare their algorithms with trivial algorithms (percent)</t>
  </si>
  <si>
    <t>\ReviewTrivial</t>
  </si>
  <si>
    <t>the number of studies that compare their algorithms with trivial algorithms</t>
  </si>
  <si>
    <t>\ReviewTrivialPercent</t>
  </si>
  <si>
    <t>the number of studies that compare their algorithms with trivial algorithms (percent)</t>
  </si>
  <si>
    <t>\ReviewPublishedResults</t>
  </si>
  <si>
    <t>the number of studies that compare their algorithms with published results</t>
  </si>
  <si>
    <t>\ReviewPublishedResultsPercent</t>
  </si>
  <si>
    <t>the number of studies that compare their algorithms with published results (percent)</t>
  </si>
  <si>
    <t>\ReviewManualDatasetsMean</t>
  </si>
  <si>
    <t>the average number of datasets used in manual evaluations</t>
  </si>
  <si>
    <t>\ReviewManualDatasetsN</t>
  </si>
  <si>
    <t>the number of studies with manual evaluations that describe datasets</t>
  </si>
  <si>
    <t>\ReviewSemiAutomaticDatasetsMean</t>
  </si>
  <si>
    <t>the average number of datasets used in semi-automatic evaluations</t>
  </si>
  <si>
    <t>\ReviewSemiAutomaticDatasetsN</t>
  </si>
  <si>
    <t>the number of studies with semi-automatic evaluations that describe datasets</t>
  </si>
  <si>
    <t>\ReviewAutomaticDatasetsMean</t>
  </si>
  <si>
    <t>the average number of datasets used in automatic evaluations</t>
  </si>
  <si>
    <t>\ReviewAutomaticDatasetsN</t>
  </si>
  <si>
    <t>the number of studies with automatic evaluations that describe datasets</t>
  </si>
  <si>
    <t>\ReviewFootball</t>
  </si>
  <si>
    <t>the number of studies evaluated (partially or fully) on football matches</t>
  </si>
  <si>
    <t>\ReviewOpenSource</t>
  </si>
  <si>
    <t>the number of open-source algorithms</t>
  </si>
  <si>
    <t>\ReviewBaselineLessEqualTwoYears</t>
  </si>
  <si>
    <t>the number of studies that compared algorithms with baselines published within the previous two years</t>
  </si>
  <si>
    <t>\ReviewBaselineLessEqualTwoYearsPercent</t>
  </si>
  <si>
    <t>the number of studies that compared algorithms with baselines published within the previous two years (percent)</t>
  </si>
  <si>
    <t>\ReviewBaselineMoreEqualFourYears</t>
  </si>
  <si>
    <t>the number of studies that compared algorithms with baselines published four or more years before</t>
  </si>
  <si>
    <t>\ReviewBaselineMoreEqualFourYearsPercent</t>
  </si>
  <si>
    <t>the number of studies that compared algorithms with baselines published four or more years before (percent)</t>
  </si>
  <si>
    <t>#CRYCHE</t>
  </si>
  <si>
    <t>#SOUARS</t>
  </si>
  <si>
    <t>#TURITA</t>
  </si>
  <si>
    <t>#LIVATM (1)</t>
  </si>
  <si>
    <t>#LIVATM (2)</t>
  </si>
  <si>
    <t>#LIVATM (7)</t>
  </si>
  <si>
    <t>#LEIMUN</t>
  </si>
  <si>
    <t>#UWCL</t>
  </si>
  <si>
    <t>Only #CRYCHE, #SOUARS, #TURITA, #LEIMUN</t>
  </si>
  <si>
    <t>Unavailable</t>
  </si>
  <si>
    <t>Available</t>
  </si>
  <si>
    <t>Difference</t>
  </si>
  <si>
    <t>Change</t>
  </si>
  <si>
    <t>Differece</t>
  </si>
  <si>
    <t>Average change</t>
  </si>
  <si>
    <t>Average change (%)</t>
  </si>
  <si>
    <t>Conclusion</t>
  </si>
  <si>
    <t>Collected</t>
  </si>
  <si>
    <t>Account age (days)</t>
  </si>
  <si>
    <t>Available tweets are much more likely to be from older accounts</t>
  </si>
  <si>
    <t>Account followers</t>
  </si>
  <si>
    <t>Available tweets are from much more popular accounts</t>
  </si>
  <si>
    <t>Account favorites</t>
  </si>
  <si>
    <t>Account statuses</t>
  </si>
  <si>
    <t>Available tweets are from accounts that tweet a lot (but remember these are also older accounts)</t>
  </si>
  <si>
    <t>URLs</t>
  </si>
  <si>
    <t>Mentions</t>
  </si>
  <si>
    <t>Hashtags</t>
  </si>
  <si>
    <t>What is the share of _ in unavailable and available tweets? H0: change is 0%</t>
  </si>
  <si>
    <t>Only #CRYCHE, #SOUARS, #TURITA, #LIVATM</t>
  </si>
  <si>
    <t>Verified accounts</t>
  </si>
  <si>
    <t>Tweets by verified accounts are much more likely to be available</t>
  </si>
  <si>
    <t>New accounts</t>
  </si>
  <si>
    <t>Accounts with no description</t>
  </si>
  <si>
    <t>Accounts with no followers</t>
  </si>
  <si>
    <t>Retweets</t>
  </si>
  <si>
    <t>Tweets with URLs</t>
  </si>
  <si>
    <t>Tweets mentioning 'stream'</t>
  </si>
  <si>
    <t>53.53% here means: 53.53% of unavailable tweets mention the word 'stream'</t>
  </si>
  <si>
    <t>How many _ could be retrieved? H0: % unavailable is the same as % unavailable tweets</t>
  </si>
  <si>
    <t>Abusive tweets</t>
  </si>
  <si>
    <t>Founta et al. (2018)</t>
  </si>
  <si>
    <t>Waseem and Hovy (2016)</t>
  </si>
  <si>
    <t>Normal</t>
  </si>
  <si>
    <t>Abusive</t>
  </si>
  <si>
    <t>Hateful</t>
  </si>
  <si>
    <t>Spam</t>
  </si>
  <si>
    <t>Racism</t>
  </si>
  <si>
    <t>Sexism</t>
  </si>
  <si>
    <t>Only #CRYCHE, #SOUARS, #TURITA</t>
  </si>
  <si>
    <t>Almost all tweets by verified authors remain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</si>
</sst>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Inconsolata"/>
    </font>
    <font>
      <color theme="1"/>
      <name val="Inherit"/>
    </font>
    <font>
      <color rgb="FF232629"/>
      <name val="Inherit"/>
    </font>
    <font>
      <b/>
      <color theme="1"/>
      <name val="Arial"/>
    </font>
    <font>
      <b/>
      <u/>
      <color rgb="FF1155CC"/>
    </font>
  </fonts>
  <fills count="3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8C4"/>
        <bgColor rgb="FFDDD8C4"/>
      </patternFill>
    </fill>
    <fill>
      <patternFill patternType="solid">
        <fgColor rgb="FFDCD7C3"/>
        <bgColor rgb="FFDCD7C3"/>
      </patternFill>
    </fill>
    <fill>
      <patternFill patternType="solid">
        <fgColor rgb="FF69A297"/>
        <bgColor rgb="FF69A297"/>
      </patternFill>
    </fill>
    <fill>
      <patternFill patternType="solid">
        <fgColor rgb="FFAE848C"/>
        <bgColor rgb="FFAE848C"/>
      </patternFill>
    </fill>
    <fill>
      <patternFill patternType="solid">
        <fgColor rgb="FFAD828B"/>
        <bgColor rgb="FFAD828B"/>
      </patternFill>
    </fill>
    <fill>
      <patternFill patternType="solid">
        <fgColor rgb="FFC9B4AC"/>
        <bgColor rgb="FFC9B4AC"/>
      </patternFill>
    </fill>
    <fill>
      <patternFill patternType="solid">
        <fgColor rgb="FFC8B4AC"/>
        <bgColor rgb="FFC8B4AC"/>
      </patternFill>
    </fill>
    <fill>
      <patternFill patternType="solid">
        <fgColor rgb="FFC6B0A9"/>
        <bgColor rgb="FFC6B0A9"/>
      </patternFill>
    </fill>
    <fill>
      <patternFill patternType="solid">
        <fgColor rgb="FFC3A9A5"/>
        <bgColor rgb="FFC3A9A5"/>
      </patternFill>
    </fill>
    <fill>
      <patternFill patternType="solid">
        <fgColor rgb="FFB0878E"/>
        <bgColor rgb="FFB0878E"/>
      </patternFill>
    </fill>
    <fill>
      <patternFill patternType="solid">
        <fgColor rgb="FFAE848D"/>
        <bgColor rgb="FFAE848D"/>
      </patternFill>
    </fill>
    <fill>
      <patternFill patternType="solid">
        <fgColor rgb="FFBC9D9D"/>
        <bgColor rgb="FFBC9D9D"/>
      </patternFill>
    </fill>
    <fill>
      <patternFill patternType="solid">
        <fgColor rgb="FFB89699"/>
        <bgColor rgb="FFB89699"/>
      </patternFill>
    </fill>
    <fill>
      <patternFill patternType="solid">
        <fgColor rgb="FF9D6779"/>
        <bgColor rgb="FF9D6779"/>
      </patternFill>
    </fill>
    <fill>
      <patternFill patternType="solid">
        <fgColor rgb="FFBFA3A1"/>
        <bgColor rgb="FFBFA3A1"/>
      </patternFill>
    </fill>
    <fill>
      <patternFill patternType="solid">
        <fgColor rgb="FFAF858D"/>
        <bgColor rgb="FFAF858D"/>
      </patternFill>
    </fill>
    <fill>
      <patternFill patternType="solid">
        <fgColor rgb="FFAE838C"/>
        <bgColor rgb="FFAE838C"/>
      </patternFill>
    </fill>
    <fill>
      <patternFill patternType="solid">
        <fgColor rgb="FF9C6377"/>
        <bgColor rgb="FF9C6377"/>
      </patternFill>
    </fill>
    <fill>
      <patternFill patternType="solid">
        <fgColor rgb="FFD4D4C1"/>
        <bgColor rgb="FFD4D4C1"/>
      </patternFill>
    </fill>
    <fill>
      <patternFill patternType="solid">
        <fgColor rgb="FFD3D4C0"/>
        <bgColor rgb="FFD3D4C0"/>
      </patternFill>
    </fill>
    <fill>
      <patternFill patternType="solid">
        <fgColor rgb="FFD1C2B5"/>
        <bgColor rgb="FFD1C2B5"/>
      </patternFill>
    </fill>
    <fill>
      <patternFill patternType="solid">
        <fgColor rgb="FFCFBFB3"/>
        <bgColor rgb="FFCFBFB3"/>
      </patternFill>
    </fill>
    <fill>
      <patternFill patternType="solid">
        <fgColor rgb="FFDCD8C4"/>
        <bgColor rgb="FFDCD8C4"/>
      </patternFill>
    </fill>
    <fill>
      <patternFill patternType="solid">
        <fgColor rgb="FFD5C9BA"/>
        <bgColor rgb="FFD5C9BA"/>
      </patternFill>
    </fill>
    <fill>
      <patternFill patternType="solid">
        <fgColor rgb="FFB59195"/>
        <bgColor rgb="FFB59195"/>
      </patternFill>
    </fill>
    <fill>
      <patternFill patternType="solid">
        <fgColor rgb="FFA26F7E"/>
        <bgColor rgb="FFA26F7E"/>
      </patternFill>
    </fill>
    <fill>
      <patternFill patternType="solid">
        <fgColor rgb="FFA3707F"/>
        <bgColor rgb="FFA3707F"/>
      </patternFill>
    </fill>
    <fill>
      <patternFill patternType="solid">
        <fgColor rgb="FFD7CEBD"/>
        <bgColor rgb="FFD7CEBD"/>
      </patternFill>
    </fill>
    <fill>
      <patternFill patternType="solid">
        <fgColor rgb="FFD7CDBD"/>
        <bgColor rgb="FFD7CDBD"/>
      </patternFill>
    </fill>
    <fill>
      <patternFill patternType="solid">
        <fgColor rgb="FFD0C1B5"/>
        <bgColor rgb="FFD0C1B5"/>
      </patternFill>
    </fill>
    <fill>
      <patternFill patternType="solid">
        <fgColor rgb="FFB2C4B3"/>
        <bgColor rgb="FFB2C4B3"/>
      </patternFill>
    </fill>
  </fills>
  <borders count="10">
    <border/>
    <border>
      <right/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7" numFmtId="0" xfId="0" applyAlignment="1" applyFont="1">
      <alignment readingOrder="0"/>
    </xf>
    <xf borderId="0" fillId="0" fontId="2" numFmtId="2" xfId="0" applyFont="1" applyNumberFormat="1"/>
    <xf borderId="0" fillId="0" fontId="2" numFmtId="1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4" numFmtId="10" xfId="0" applyAlignment="1" applyFont="1" applyNumberFormat="1">
      <alignment horizontal="right" vertical="bottom"/>
    </xf>
    <xf borderId="0" fillId="0" fontId="8" numFmtId="0" xfId="0" applyFont="1"/>
    <xf borderId="0" fillId="2" fontId="9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2" fillId="0" fontId="10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3" fillId="0" fontId="1" numFmtId="0" xfId="0" applyAlignment="1" applyBorder="1" applyFont="1">
      <alignment readingOrder="0"/>
    </xf>
    <xf borderId="4" fillId="0" fontId="2" numFmtId="10" xfId="0" applyAlignment="1" applyBorder="1" applyFont="1" applyNumberFormat="1">
      <alignment readingOrder="0"/>
    </xf>
    <xf borderId="5" fillId="0" fontId="2" numFmtId="10" xfId="0" applyAlignment="1" applyBorder="1" applyFont="1" applyNumberFormat="1">
      <alignment readingOrder="0"/>
    </xf>
    <xf borderId="5" fillId="0" fontId="2" numFmtId="10" xfId="0" applyBorder="1" applyFont="1" applyNumberFormat="1"/>
    <xf borderId="6" fillId="0" fontId="2" numFmtId="10" xfId="0" applyBorder="1" applyFont="1" applyNumberFormat="1"/>
    <xf borderId="5" fillId="0" fontId="2" numFmtId="0" xfId="0" applyBorder="1" applyFont="1"/>
    <xf borderId="6" fillId="0" fontId="2" numFmtId="0" xfId="0" applyBorder="1" applyFont="1"/>
    <xf borderId="3" fillId="0" fontId="4" numFmtId="10" xfId="0" applyAlignment="1" applyBorder="1" applyFont="1" applyNumberFormat="1">
      <alignment horizontal="right" vertical="bottom"/>
    </xf>
    <xf borderId="7" fillId="0" fontId="4" numFmtId="10" xfId="0" applyAlignment="1" applyBorder="1" applyFont="1" applyNumberFormat="1">
      <alignment horizontal="right" vertical="bottom"/>
    </xf>
    <xf borderId="5" fillId="0" fontId="4" numFmtId="10" xfId="0" applyAlignment="1" applyBorder="1" applyFont="1" applyNumberFormat="1">
      <alignment horizontal="right" readingOrder="0" vertical="bottom"/>
    </xf>
    <xf borderId="4" fillId="0" fontId="4" numFmtId="10" xfId="0" applyAlignment="1" applyBorder="1" applyFont="1" applyNumberFormat="1">
      <alignment horizontal="right" readingOrder="0" vertical="bottom"/>
    </xf>
    <xf borderId="5" fillId="0" fontId="4" numFmtId="10" xfId="0" applyAlignment="1" applyBorder="1" applyFont="1" applyNumberFormat="1">
      <alignment vertical="bottom"/>
    </xf>
    <xf borderId="6" fillId="0" fontId="4" numFmtId="10" xfId="0" applyAlignment="1" applyBorder="1" applyFont="1" applyNumberFormat="1">
      <alignment vertical="bottom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2" numFmtId="0" xfId="0" applyFont="1"/>
    <xf borderId="7" fillId="0" fontId="2" numFmtId="10" xfId="0" applyBorder="1" applyFont="1" applyNumberFormat="1"/>
    <xf borderId="3" fillId="0" fontId="2" numFmtId="1" xfId="0" applyAlignment="1" applyBorder="1" applyFont="1" applyNumberFormat="1">
      <alignment readingOrder="0"/>
    </xf>
    <xf borderId="0" fillId="0" fontId="2" numFmtId="1" xfId="0" applyAlignment="1" applyFont="1" applyNumberFormat="1">
      <alignment readingOrder="0"/>
    </xf>
    <xf borderId="3" fillId="0" fontId="4" numFmtId="1" xfId="0" applyAlignment="1" applyBorder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7" fillId="3" fontId="4" numFmtId="10" xfId="0" applyAlignment="1" applyBorder="1" applyFill="1" applyFont="1" applyNumberFormat="1">
      <alignment horizontal="right" vertical="bottom"/>
    </xf>
    <xf borderId="7" fillId="4" fontId="4" numFmtId="10" xfId="0" applyAlignment="1" applyBorder="1" applyFill="1" applyFont="1" applyNumberFormat="1">
      <alignment horizontal="right" vertical="bottom"/>
    </xf>
    <xf borderId="0" fillId="0" fontId="4" numFmtId="1" xfId="0" applyAlignment="1" applyFont="1" applyNumberFormat="1">
      <alignment horizontal="right" readingOrder="0" vertical="bottom"/>
    </xf>
    <xf borderId="3" fillId="0" fontId="4" numFmtId="1" xfId="0" applyAlignment="1" applyBorder="1" applyFont="1" applyNumberFormat="1">
      <alignment horizontal="right" readingOrder="0" vertical="bottom"/>
    </xf>
    <xf borderId="7" fillId="5" fontId="4" numFmtId="10" xfId="0" applyAlignment="1" applyBorder="1" applyFill="1" applyFont="1" applyNumberFormat="1">
      <alignment horizontal="right" vertical="bottom"/>
    </xf>
    <xf borderId="0" fillId="0" fontId="1" numFmtId="0" xfId="0" applyAlignment="1" applyFont="1">
      <alignment readingOrder="0" shrinkToFit="0" wrapText="1"/>
    </xf>
    <xf borderId="3" fillId="0" fontId="2" numFmtId="164" xfId="0" applyAlignment="1" applyBorder="1" applyFont="1" applyNumberForma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3" fillId="0" fontId="2" numFmtId="164" xfId="0" applyAlignment="1" applyBorder="1" applyFont="1" applyNumberFormat="1">
      <alignment readingOrder="0"/>
    </xf>
    <xf borderId="3" fillId="0" fontId="4" numFmtId="164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7" fillId="6" fontId="4" numFmtId="10" xfId="0" applyAlignment="1" applyBorder="1" applyFill="1" applyFont="1" applyNumberFormat="1">
      <alignment horizontal="right" vertical="bottom"/>
    </xf>
    <xf borderId="7" fillId="7" fontId="4" numFmtId="10" xfId="0" applyAlignment="1" applyBorder="1" applyFill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3" fillId="0" fontId="4" numFmtId="164" xfId="0" applyAlignment="1" applyBorder="1" applyFont="1" applyNumberFormat="1">
      <alignment horizontal="right" readingOrder="0" vertical="bottom"/>
    </xf>
    <xf borderId="7" fillId="8" fontId="4" numFmtId="10" xfId="0" applyAlignment="1" applyBorder="1" applyFill="1" applyFont="1" applyNumberFormat="1">
      <alignment horizontal="right" vertical="bottom"/>
    </xf>
    <xf borderId="7" fillId="9" fontId="4" numFmtId="10" xfId="0" applyAlignment="1" applyBorder="1" applyFill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8" fillId="0" fontId="2" numFmtId="164" xfId="0" applyAlignment="1" applyBorder="1" applyFont="1" applyNumberFormat="1">
      <alignment readingOrder="0" shrinkToFit="0" wrapText="1"/>
    </xf>
    <xf borderId="2" fillId="0" fontId="2" numFmtId="164" xfId="0" applyAlignment="1" applyBorder="1" applyFont="1" applyNumberFormat="1">
      <alignment readingOrder="0"/>
    </xf>
    <xf borderId="2" fillId="0" fontId="2" numFmtId="164" xfId="0" applyBorder="1" applyFont="1" applyNumberFormat="1"/>
    <xf borderId="9" fillId="0" fontId="2" numFmtId="10" xfId="0" applyBorder="1" applyFont="1" applyNumberFormat="1"/>
    <xf borderId="8" fillId="0" fontId="2" numFmtId="164" xfId="0" applyAlignment="1" applyBorder="1" applyFont="1" applyNumberFormat="1">
      <alignment readingOrder="0"/>
    </xf>
    <xf borderId="8" fillId="0" fontId="4" numFmtId="164" xfId="0" applyAlignment="1" applyBorder="1" applyFont="1" applyNumberFormat="1">
      <alignment horizontal="right" vertical="bottom"/>
    </xf>
    <xf borderId="2" fillId="0" fontId="4" numFmtId="164" xfId="0" applyAlignment="1" applyBorder="1" applyFont="1" applyNumberFormat="1">
      <alignment horizontal="right" vertical="bottom"/>
    </xf>
    <xf borderId="9" fillId="10" fontId="4" numFmtId="10" xfId="0" applyAlignment="1" applyBorder="1" applyFill="1" applyFont="1" applyNumberFormat="1">
      <alignment horizontal="right" vertical="bottom"/>
    </xf>
    <xf borderId="9" fillId="11" fontId="4" numFmtId="10" xfId="0" applyAlignment="1" applyBorder="1" applyFill="1" applyFont="1" applyNumberFormat="1">
      <alignment horizontal="right" vertical="bottom"/>
    </xf>
    <xf borderId="2" fillId="0" fontId="4" numFmtId="164" xfId="0" applyAlignment="1" applyBorder="1" applyFont="1" applyNumberFormat="1">
      <alignment horizontal="right" readingOrder="0" vertical="bottom"/>
    </xf>
    <xf borderId="8" fillId="0" fontId="4" numFmtId="164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/>
    </xf>
    <xf borderId="0" fillId="0" fontId="4" numFmtId="10" xfId="0" applyAlignment="1" applyFont="1" applyNumberFormat="1">
      <alignment vertical="bottom"/>
    </xf>
    <xf borderId="0" fillId="0" fontId="4" numFmtId="10" xfId="0" applyAlignment="1" applyFont="1" applyNumberFormat="1">
      <alignment horizontal="right" readingOrder="0" vertical="bottom"/>
    </xf>
    <xf borderId="3" fillId="0" fontId="2" numFmtId="10" xfId="0" applyAlignment="1" applyBorder="1" applyFont="1" applyNumberFormat="1">
      <alignment readingOrder="0"/>
    </xf>
    <xf borderId="3" fillId="0" fontId="4" numFmtId="10" xfId="0" applyAlignment="1" applyBorder="1" applyFont="1" applyNumberFormat="1">
      <alignment horizontal="right" readingOrder="0" vertical="bottom"/>
    </xf>
    <xf borderId="7" fillId="12" fontId="4" numFmtId="10" xfId="0" applyAlignment="1" applyBorder="1" applyFill="1" applyFont="1" applyNumberFormat="1">
      <alignment horizontal="right" vertical="bottom"/>
    </xf>
    <xf borderId="7" fillId="13" fontId="4" numFmtId="10" xfId="0" applyAlignment="1" applyBorder="1" applyFill="1" applyFont="1" applyNumberFormat="1">
      <alignment horizontal="right" vertical="bottom"/>
    </xf>
    <xf borderId="7" fillId="14" fontId="4" numFmtId="10" xfId="0" applyAlignment="1" applyBorder="1" applyFill="1" applyFont="1" applyNumberFormat="1">
      <alignment horizontal="right" vertical="bottom"/>
    </xf>
    <xf borderId="7" fillId="15" fontId="4" numFmtId="10" xfId="0" applyAlignment="1" applyBorder="1" applyFill="1" applyFont="1" applyNumberFormat="1">
      <alignment horizontal="right" vertical="bottom"/>
    </xf>
    <xf borderId="7" fillId="16" fontId="4" numFmtId="10" xfId="0" applyAlignment="1" applyBorder="1" applyFill="1" applyFont="1" applyNumberFormat="1">
      <alignment horizontal="right" vertical="bottom"/>
    </xf>
    <xf borderId="7" fillId="17" fontId="4" numFmtId="10" xfId="0" applyAlignment="1" applyBorder="1" applyFill="1" applyFont="1" applyNumberFormat="1">
      <alignment horizontal="right" vertical="bottom"/>
    </xf>
    <xf borderId="7" fillId="18" fontId="4" numFmtId="10" xfId="0" applyAlignment="1" applyBorder="1" applyFill="1" applyFont="1" applyNumberFormat="1">
      <alignment horizontal="right" vertical="bottom"/>
    </xf>
    <xf borderId="7" fillId="19" fontId="4" numFmtId="10" xfId="0" applyAlignment="1" applyBorder="1" applyFill="1" applyFont="1" applyNumberFormat="1">
      <alignment horizontal="right" vertical="bottom"/>
    </xf>
    <xf borderId="8" fillId="0" fontId="2" numFmtId="10" xfId="0" applyAlignment="1" applyBorder="1" applyFont="1" applyNumberFormat="1">
      <alignment readingOrder="0"/>
    </xf>
    <xf borderId="2" fillId="0" fontId="2" numFmtId="10" xfId="0" applyAlignment="1" applyBorder="1" applyFont="1" applyNumberFormat="1">
      <alignment readingOrder="0"/>
    </xf>
    <xf borderId="2" fillId="0" fontId="2" numFmtId="10" xfId="0" applyBorder="1" applyFont="1" applyNumberFormat="1"/>
    <xf borderId="8" fillId="0" fontId="4" numFmtId="10" xfId="0" applyAlignment="1" applyBorder="1" applyFont="1" applyNumberFormat="1">
      <alignment horizontal="right" vertical="bottom"/>
    </xf>
    <xf borderId="2" fillId="0" fontId="4" numFmtId="10" xfId="0" applyAlignment="1" applyBorder="1" applyFont="1" applyNumberFormat="1">
      <alignment horizontal="right" vertical="bottom"/>
    </xf>
    <xf borderId="9" fillId="20" fontId="4" numFmtId="10" xfId="0" applyAlignment="1" applyBorder="1" applyFill="1" applyFont="1" applyNumberFormat="1">
      <alignment horizontal="right" vertical="bottom"/>
    </xf>
    <xf borderId="2" fillId="0" fontId="4" numFmtId="10" xfId="0" applyAlignment="1" applyBorder="1" applyFont="1" applyNumberFormat="1">
      <alignment horizontal="right" readingOrder="0" vertical="bottom"/>
    </xf>
    <xf borderId="8" fillId="0" fontId="4" numFmtId="10" xfId="0" applyAlignment="1" applyBorder="1" applyFont="1" applyNumberFormat="1">
      <alignment horizontal="right" readingOrder="0" vertical="bottom"/>
    </xf>
    <xf borderId="7" fillId="21" fontId="4" numFmtId="10" xfId="0" applyAlignment="1" applyBorder="1" applyFill="1" applyFont="1" applyNumberFormat="1">
      <alignment horizontal="right" vertical="bottom"/>
    </xf>
    <xf borderId="7" fillId="22" fontId="4" numFmtId="10" xfId="0" applyAlignment="1" applyBorder="1" applyFill="1" applyFont="1" applyNumberFormat="1">
      <alignment horizontal="right" vertical="bottom"/>
    </xf>
    <xf borderId="7" fillId="23" fontId="4" numFmtId="10" xfId="0" applyAlignment="1" applyBorder="1" applyFill="1" applyFont="1" applyNumberFormat="1">
      <alignment horizontal="right" vertical="bottom"/>
    </xf>
    <xf borderId="7" fillId="24" fontId="4" numFmtId="10" xfId="0" applyAlignment="1" applyBorder="1" applyFill="1" applyFont="1" applyNumberFormat="1">
      <alignment horizontal="right" vertical="bottom"/>
    </xf>
    <xf borderId="7" fillId="25" fontId="4" numFmtId="10" xfId="0" applyAlignment="1" applyBorder="1" applyFill="1" applyFont="1" applyNumberFormat="1">
      <alignment horizontal="right" vertical="bottom"/>
    </xf>
    <xf borderId="7" fillId="26" fontId="4" numFmtId="10" xfId="0" applyAlignment="1" applyBorder="1" applyFill="1" applyFont="1" applyNumberFormat="1">
      <alignment horizontal="right" vertical="bottom"/>
    </xf>
    <xf borderId="7" fillId="27" fontId="4" numFmtId="10" xfId="0" applyAlignment="1" applyBorder="1" applyFill="1" applyFont="1" applyNumberFormat="1">
      <alignment horizontal="right" vertical="bottom"/>
    </xf>
    <xf borderId="0" fillId="0" fontId="11" numFmtId="0" xfId="0" applyAlignment="1" applyFont="1">
      <alignment readingOrder="0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28" fontId="4" numFmtId="10" xfId="0" applyAlignment="1" applyBorder="1" applyFill="1" applyFont="1" applyNumberFormat="1">
      <alignment horizontal="right" vertical="bottom"/>
    </xf>
    <xf borderId="7" fillId="29" fontId="4" numFmtId="10" xfId="0" applyAlignment="1" applyBorder="1" applyFill="1" applyFont="1" applyNumberFormat="1">
      <alignment horizontal="right" vertical="bottom"/>
    </xf>
    <xf borderId="7" fillId="30" fontId="4" numFmtId="10" xfId="0" applyAlignment="1" applyBorder="1" applyFill="1" applyFont="1" applyNumberFormat="1">
      <alignment horizontal="right" vertical="bottom"/>
    </xf>
    <xf borderId="7" fillId="31" fontId="4" numFmtId="10" xfId="0" applyAlignment="1" applyBorder="1" applyFill="1" applyFont="1" applyNumberFormat="1">
      <alignment horizontal="right" vertical="bottom"/>
    </xf>
    <xf borderId="7" fillId="32" fontId="4" numFmtId="10" xfId="0" applyAlignment="1" applyBorder="1" applyFill="1" applyFont="1" applyNumberFormat="1">
      <alignment horizontal="right" vertical="bottom"/>
    </xf>
    <xf borderId="9" fillId="13" fontId="4" numFmtId="10" xfId="0" applyAlignment="1" applyBorder="1" applyFont="1" applyNumberFormat="1">
      <alignment horizontal="right" vertical="bottom"/>
    </xf>
    <xf borderId="0" fillId="33" fontId="4" numFmtId="10" xfId="0" applyAlignment="1" applyFill="1" applyFont="1" applyNumberFormat="1">
      <alignment horizontal="right" vertical="bottom"/>
    </xf>
    <xf borderId="3" fillId="0" fontId="2" numFmtId="10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Elapsed vs Percentage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'Query Baselines (min. elapsed t'!$I$3:$I$13</c:f>
            </c:strRef>
          </c:cat>
          <c:val>
            <c:numRef>
              <c:f>'Query Baselines (min. elapsed t'!$K$3:$K$13</c:f>
              <c:numCache/>
            </c:numRef>
          </c:val>
        </c:ser>
        <c:axId val="1130378030"/>
        <c:axId val="463534851"/>
      </c:barChart>
      <c:catAx>
        <c:axId val="11303780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Elapsed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534851"/>
      </c:catAx>
      <c:valAx>
        <c:axId val="4635348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3780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Elapsed vs Percentage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'Query Baselines (elapsed time)'!$M$3:$M$13</c:f>
            </c:strRef>
          </c:cat>
          <c:val>
            <c:numRef>
              <c:f>'Query Baselines (elapsed time)'!$O$3:$O$13</c:f>
              <c:numCache/>
            </c:numRef>
          </c:val>
        </c:ser>
        <c:axId val="1709592393"/>
        <c:axId val="740926377"/>
      </c:barChart>
      <c:catAx>
        <c:axId val="17095923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Elapsed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926377"/>
      </c:catAx>
      <c:valAx>
        <c:axId val="7409263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59239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'Query Baselines'!$P$24:$P$32</c:f>
            </c:strRef>
          </c:cat>
          <c:val>
            <c:numRef>
              <c:f>'Query Baselines'!$Q$24:$Q$32</c:f>
              <c:numCache/>
            </c:numRef>
          </c:val>
        </c:ser>
        <c:axId val="682597747"/>
        <c:axId val="122211637"/>
      </c:barChart>
      <c:catAx>
        <c:axId val="682597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11637"/>
      </c:catAx>
      <c:valAx>
        <c:axId val="122211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597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</xdr:colOff>
      <xdr:row>15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552450</xdr:colOff>
      <xdr:row>1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-davidson/hate-speech-and-offensive-language/tree/master/lexicon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 t="array" ref="A1:A37">TRANSPOSE(All!1:1)</f>
        <v>Paper</v>
      </c>
      <c r="B1" s="2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88"/>
    <col customWidth="1" min="2" max="2" width="4.75"/>
  </cols>
  <sheetData>
    <row r="1">
      <c r="A1" s="3" t="s">
        <v>43</v>
      </c>
      <c r="B1" s="3" t="s">
        <v>1</v>
      </c>
      <c r="C1" s="3" t="s">
        <v>3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2" t="s">
        <v>44</v>
      </c>
      <c r="B2" s="2" t="str">
        <f>IFERROR(__xludf.DUMMYFUNCTION("IF(LEN(A2), REGEXEXTRACT(A2, ""[0-9]{4}""), """")"),"1998")</f>
        <v>1998</v>
      </c>
      <c r="C2" s="4" t="str">
        <f>IFERROR(__xludf.DUMMYFUNCTION("TEXTJOIN("""", TRUE, ""\citet{"", REGEXEXTRACT(A2, ""^[A-Za-z]+""), B2, ""}"")"),"\citet{Allan1998}")</f>
        <v>\citet{Allan1998}</v>
      </c>
      <c r="D2" s="4" t="b">
        <v>0</v>
      </c>
      <c r="E2" s="2" t="s">
        <v>45</v>
      </c>
      <c r="F2" s="2" t="s">
        <v>46</v>
      </c>
      <c r="G2" s="4"/>
      <c r="H2" s="2" t="s">
        <v>47</v>
      </c>
      <c r="I2" s="4"/>
      <c r="J2" s="4"/>
      <c r="L2" s="2" t="s">
        <v>48</v>
      </c>
      <c r="M2" s="2" t="s">
        <v>49</v>
      </c>
      <c r="N2" s="4"/>
      <c r="O2" s="4"/>
      <c r="Q2" s="2" t="s">
        <v>50</v>
      </c>
      <c r="R2" s="2" t="s">
        <v>51</v>
      </c>
      <c r="T2" s="4" t="b">
        <v>0</v>
      </c>
      <c r="U2" s="4" t="b">
        <v>0</v>
      </c>
      <c r="V2" s="5"/>
    </row>
    <row r="3">
      <c r="A3" s="2" t="s">
        <v>52</v>
      </c>
      <c r="B3" s="2" t="str">
        <f>IFERROR(__xludf.DUMMYFUNCTION("IF(LEN(A3), REGEXEXTRACT(A3, ""[0-9]{4}""), """")"),"1998")</f>
        <v>1998</v>
      </c>
      <c r="C3" s="4" t="str">
        <f>IFERROR(__xludf.DUMMYFUNCTION("TEXTJOIN("""", TRUE, ""\citet{"", REGEXEXTRACT(A3, ""^[A-Za-z]+""), B3, ""}"")"),"\citet{Allan1998}")</f>
        <v>\citet{Allan1998}</v>
      </c>
      <c r="D3" s="4" t="b">
        <v>0</v>
      </c>
      <c r="E3" s="2" t="s">
        <v>45</v>
      </c>
      <c r="F3" s="2" t="s">
        <v>46</v>
      </c>
      <c r="G3" s="4"/>
      <c r="H3" s="2" t="s">
        <v>47</v>
      </c>
      <c r="I3" s="4"/>
      <c r="J3" s="4"/>
      <c r="L3" s="2" t="s">
        <v>53</v>
      </c>
      <c r="M3" s="2" t="s">
        <v>49</v>
      </c>
      <c r="N3" s="4"/>
      <c r="O3" s="4"/>
      <c r="Q3" s="2" t="s">
        <v>50</v>
      </c>
      <c r="R3" s="2" t="s">
        <v>54</v>
      </c>
      <c r="T3" s="4" t="b">
        <v>0</v>
      </c>
      <c r="U3" s="4" t="b">
        <v>0</v>
      </c>
      <c r="V3" s="5"/>
    </row>
    <row r="4">
      <c r="A4" s="2" t="s">
        <v>55</v>
      </c>
      <c r="B4" s="2" t="str">
        <f>IFERROR(__xludf.DUMMYFUNCTION("IF(LEN(A4), REGEXEXTRACT(A4, ""[0-9]{4}""), """")"),"1999")</f>
        <v>1999</v>
      </c>
      <c r="C4" s="4" t="str">
        <f>IFERROR(__xludf.DUMMYFUNCTION("TEXTJOIN("""", TRUE, ""\citet{"", REGEXEXTRACT(A4, ""^[A-Za-z]+""), B4, ""}"")"),"\citet{Yang1999}")</f>
        <v>\citet{Yang1999}</v>
      </c>
      <c r="D4" s="4" t="b">
        <v>0</v>
      </c>
      <c r="E4" s="2" t="s">
        <v>45</v>
      </c>
      <c r="F4" s="2" t="s">
        <v>46</v>
      </c>
      <c r="G4" s="4"/>
      <c r="H4" s="2" t="s">
        <v>47</v>
      </c>
      <c r="I4" s="4"/>
      <c r="J4" s="4"/>
      <c r="L4" s="2" t="s">
        <v>48</v>
      </c>
      <c r="M4" s="2" t="s">
        <v>49</v>
      </c>
      <c r="N4" s="4"/>
      <c r="O4" s="4"/>
      <c r="Q4" s="2" t="s">
        <v>50</v>
      </c>
      <c r="R4" s="2" t="s">
        <v>51</v>
      </c>
      <c r="T4" s="4" t="b">
        <v>0</v>
      </c>
      <c r="U4" s="4" t="b">
        <v>0</v>
      </c>
      <c r="V4" s="5"/>
    </row>
    <row r="5">
      <c r="A5" s="2" t="s">
        <v>56</v>
      </c>
      <c r="B5" s="2" t="str">
        <f>IFERROR(__xludf.DUMMYFUNCTION("IF(LEN(A5), REGEXEXTRACT(A5, ""[0-9]{4}""), """")"),"2000")</f>
        <v>2000</v>
      </c>
      <c r="C5" s="4" t="str">
        <f>IFERROR(__xludf.DUMMYFUNCTION("TEXTJOIN("""", TRUE, ""\citet{"", REGEXEXTRACT(A5, ""^[A-Za-z]+""), B5, ""}"")"),"\citet{Allan2000}")</f>
        <v>\citet{Allan2000}</v>
      </c>
      <c r="D5" s="4" t="b">
        <v>0</v>
      </c>
      <c r="E5" s="2" t="s">
        <v>45</v>
      </c>
      <c r="F5" s="2" t="s">
        <v>46</v>
      </c>
      <c r="G5" s="4"/>
      <c r="H5" s="2" t="s">
        <v>47</v>
      </c>
      <c r="I5" s="4"/>
      <c r="J5" s="4"/>
      <c r="L5" s="2" t="s">
        <v>57</v>
      </c>
      <c r="M5" s="2" t="s">
        <v>49</v>
      </c>
      <c r="N5" s="4"/>
      <c r="O5" s="4"/>
      <c r="Q5" s="2" t="s">
        <v>50</v>
      </c>
      <c r="R5" s="2" t="s">
        <v>58</v>
      </c>
      <c r="T5" s="4" t="b">
        <v>0</v>
      </c>
      <c r="U5" s="4" t="b">
        <v>0</v>
      </c>
      <c r="V5" s="5"/>
    </row>
    <row r="6">
      <c r="A6" s="2" t="s">
        <v>59</v>
      </c>
      <c r="B6" s="2" t="str">
        <f>IFERROR(__xludf.DUMMYFUNCTION("IF(LEN(A6), REGEXEXTRACT(A6, ""[0-9]{4}""), """")"),"2000")</f>
        <v>2000</v>
      </c>
      <c r="C6" s="4" t="str">
        <f>IFERROR(__xludf.DUMMYFUNCTION("TEXTJOIN("""", TRUE, ""\citet{"", REGEXEXTRACT(A6, ""^[A-Za-z]+""), B6, ""}"")"),"\citet{Swan2000}")</f>
        <v>\citet{Swan2000}</v>
      </c>
      <c r="D6" s="4" t="b">
        <v>0</v>
      </c>
      <c r="E6" s="2" t="s">
        <v>45</v>
      </c>
      <c r="F6" s="2" t="s">
        <v>60</v>
      </c>
      <c r="G6" s="4"/>
      <c r="H6" s="2" t="s">
        <v>61</v>
      </c>
      <c r="I6" s="4"/>
      <c r="J6" s="4"/>
      <c r="L6" s="2" t="s">
        <v>62</v>
      </c>
      <c r="M6" s="2" t="s">
        <v>63</v>
      </c>
      <c r="N6" s="4"/>
      <c r="O6" s="2" t="s">
        <v>64</v>
      </c>
      <c r="R6" s="2" t="s">
        <v>58</v>
      </c>
      <c r="T6" s="4" t="b">
        <v>0</v>
      </c>
      <c r="U6" s="4" t="b">
        <v>0</v>
      </c>
      <c r="V6" s="5"/>
    </row>
    <row r="7">
      <c r="A7" s="2" t="s">
        <v>65</v>
      </c>
      <c r="B7" s="2" t="str">
        <f>IFERROR(__xludf.DUMMYFUNCTION("IF(LEN(A7), REGEXEXTRACT(A7, ""[0-9]{4}""), """")"),"2002")</f>
        <v>2002</v>
      </c>
      <c r="C7" s="4" t="str">
        <f>IFERROR(__xludf.DUMMYFUNCTION("TEXTJOIN("""", TRUE, ""\citet{"", REGEXEXTRACT(A7, ""^[A-Za-z]+""), B7, ""}"")"),"\citet{Allan2002}")</f>
        <v>\citet{Allan2002}</v>
      </c>
      <c r="D7" s="4" t="b">
        <v>0</v>
      </c>
      <c r="E7" s="2" t="s">
        <v>45</v>
      </c>
      <c r="F7" s="2" t="s">
        <v>46</v>
      </c>
      <c r="G7" s="4"/>
      <c r="H7" s="2" t="s">
        <v>47</v>
      </c>
      <c r="I7" s="4"/>
      <c r="J7" s="4"/>
      <c r="L7" s="2" t="s">
        <v>66</v>
      </c>
      <c r="M7" s="2" t="s">
        <v>63</v>
      </c>
      <c r="N7" s="4"/>
      <c r="O7" s="2" t="s">
        <v>64</v>
      </c>
      <c r="Q7" s="2" t="s">
        <v>50</v>
      </c>
      <c r="R7" s="2" t="s">
        <v>58</v>
      </c>
      <c r="T7" s="4" t="b">
        <v>0</v>
      </c>
      <c r="U7" s="4" t="b">
        <v>0</v>
      </c>
      <c r="V7" s="6" t="s">
        <v>67</v>
      </c>
    </row>
    <row r="8">
      <c r="A8" s="2" t="s">
        <v>68</v>
      </c>
      <c r="B8" s="2" t="str">
        <f>IFERROR(__xludf.DUMMYFUNCTION("IF(LEN(A8), REGEXEXTRACT(A8, ""[0-9]{4}""), """")"),"2002")</f>
        <v>2002</v>
      </c>
      <c r="C8" s="4" t="str">
        <f>IFERROR(__xludf.DUMMYFUNCTION("TEXTJOIN("""", TRUE, ""\citet{"", REGEXEXTRACT(A8, ""^[A-Za-z]+""), B8, ""}"")"),"\citet{Carthy2002}")</f>
        <v>\citet{Carthy2002}</v>
      </c>
      <c r="D8" s="4" t="b">
        <v>0</v>
      </c>
      <c r="E8" s="2" t="s">
        <v>45</v>
      </c>
      <c r="F8" s="2" t="s">
        <v>60</v>
      </c>
      <c r="G8" s="4"/>
      <c r="H8" s="2" t="s">
        <v>61</v>
      </c>
      <c r="I8" s="4"/>
      <c r="J8" s="4"/>
      <c r="L8" s="2" t="s">
        <v>69</v>
      </c>
      <c r="M8" s="2" t="s">
        <v>49</v>
      </c>
      <c r="N8" s="4"/>
      <c r="O8" s="4"/>
      <c r="Q8" s="2" t="s">
        <v>70</v>
      </c>
      <c r="R8" s="2" t="s">
        <v>54</v>
      </c>
      <c r="T8" s="4" t="b">
        <v>0</v>
      </c>
      <c r="U8" s="4" t="b">
        <v>0</v>
      </c>
      <c r="V8" s="5"/>
    </row>
    <row r="9">
      <c r="A9" s="2" t="s">
        <v>71</v>
      </c>
      <c r="B9" s="2" t="str">
        <f>IFERROR(__xludf.DUMMYFUNCTION("IF(LEN(A9), REGEXEXTRACT(A9, ""[0-9]{4}""), """")"),"2002")</f>
        <v>2002</v>
      </c>
      <c r="C9" s="4" t="str">
        <f>IFERROR(__xludf.DUMMYFUNCTION("TEXTJOIN("""", TRUE, ""\citet{"", REGEXEXTRACT(A9, ""^[A-Za-z]+""), B9, ""}"")"),"\citet{Chen2002}")</f>
        <v>\citet{Chen2002}</v>
      </c>
      <c r="D9" s="4" t="b">
        <v>0</v>
      </c>
      <c r="E9" s="2" t="s">
        <v>45</v>
      </c>
      <c r="F9" s="2" t="s">
        <v>46</v>
      </c>
      <c r="G9" s="4"/>
      <c r="H9" s="2" t="s">
        <v>47</v>
      </c>
      <c r="I9" s="4"/>
      <c r="J9" s="4"/>
      <c r="L9" s="2" t="s">
        <v>53</v>
      </c>
      <c r="M9" s="2" t="s">
        <v>49</v>
      </c>
      <c r="N9" s="4"/>
      <c r="O9" s="4"/>
      <c r="Q9" s="2" t="s">
        <v>72</v>
      </c>
      <c r="R9" s="2" t="s">
        <v>54</v>
      </c>
      <c r="T9" s="4" t="b">
        <v>0</v>
      </c>
      <c r="U9" s="4" t="b">
        <v>0</v>
      </c>
      <c r="V9" s="5"/>
    </row>
    <row r="10">
      <c r="A10" s="2" t="s">
        <v>73</v>
      </c>
      <c r="B10" s="2" t="str">
        <f>IFERROR(__xludf.DUMMYFUNCTION("IF(LEN(A10), REGEXEXTRACT(A10, ""[0-9]{4}""), """")"),"2002")</f>
        <v>2002</v>
      </c>
      <c r="C10" s="4" t="str">
        <f>IFERROR(__xludf.DUMMYFUNCTION("TEXTJOIN("""", TRUE, ""\citet{"", REGEXEXTRACT(A10, ""^[A-Za-z]+""), B10, ""}"")"),"\citet{Yang2002}")</f>
        <v>\citet{Yang2002}</v>
      </c>
      <c r="D10" s="4" t="b">
        <v>0</v>
      </c>
      <c r="E10" s="2" t="s">
        <v>45</v>
      </c>
      <c r="F10" s="2" t="s">
        <v>46</v>
      </c>
      <c r="G10" s="4"/>
      <c r="H10" s="2" t="s">
        <v>47</v>
      </c>
      <c r="I10" s="4"/>
      <c r="J10" s="4"/>
      <c r="L10" s="2" t="s">
        <v>74</v>
      </c>
      <c r="M10" s="2" t="s">
        <v>75</v>
      </c>
      <c r="N10" s="4"/>
      <c r="O10" s="2" t="s">
        <v>76</v>
      </c>
      <c r="Q10" s="2" t="s">
        <v>72</v>
      </c>
      <c r="R10" s="2" t="s">
        <v>54</v>
      </c>
      <c r="T10" s="4" t="b">
        <v>0</v>
      </c>
      <c r="U10" s="4" t="b">
        <v>0</v>
      </c>
      <c r="V10" s="6" t="s">
        <v>77</v>
      </c>
    </row>
    <row r="11">
      <c r="A11" s="2" t="s">
        <v>78</v>
      </c>
      <c r="B11" s="2" t="str">
        <f>IFERROR(__xludf.DUMMYFUNCTION("IF(LEN(A11), REGEXEXTRACT(A11, ""[0-9]{4}""), """")"),"2003")</f>
        <v>2003</v>
      </c>
      <c r="C11" s="4" t="str">
        <f>IFERROR(__xludf.DUMMYFUNCTION("TEXTJOIN("""", TRUE, ""\citet{"", REGEXEXTRACT(A11, ""^[A-Za-z]+""), B11, ""}"")"),"\citet{Kleinberg2003}")</f>
        <v>\citet{Kleinberg2003}</v>
      </c>
      <c r="D11" s="4" t="b">
        <v>0</v>
      </c>
      <c r="E11" s="2" t="s">
        <v>45</v>
      </c>
      <c r="F11" s="2" t="s">
        <v>60</v>
      </c>
      <c r="G11" s="4"/>
      <c r="H11" s="2" t="s">
        <v>61</v>
      </c>
      <c r="I11" s="4"/>
      <c r="J11" s="4"/>
      <c r="M11" s="2" t="s">
        <v>62</v>
      </c>
      <c r="N11" s="4"/>
      <c r="O11" s="4"/>
      <c r="R11" s="2" t="s">
        <v>58</v>
      </c>
      <c r="T11" s="4" t="b">
        <v>0</v>
      </c>
      <c r="U11" s="4" t="b">
        <v>0</v>
      </c>
      <c r="V11" s="5"/>
    </row>
    <row r="12">
      <c r="A12" s="2" t="s">
        <v>79</v>
      </c>
      <c r="B12" s="2" t="str">
        <f>IFERROR(__xludf.DUMMYFUNCTION("IF(LEN(A12), REGEXEXTRACT(A12, ""[0-9]{4}""), """")"),"2004")</f>
        <v>2004</v>
      </c>
      <c r="C12" s="4" t="str">
        <f>IFERROR(__xludf.DUMMYFUNCTION("TEXTJOIN("""", TRUE, ""\citet{"", REGEXEXTRACT(A12, ""^[A-Za-z]+""), B12, ""}"")"),"\citet{Kumaran2004}")</f>
        <v>\citet{Kumaran2004}</v>
      </c>
      <c r="D12" s="4" t="b">
        <v>0</v>
      </c>
      <c r="E12" s="2" t="s">
        <v>45</v>
      </c>
      <c r="F12" s="2" t="s">
        <v>46</v>
      </c>
      <c r="G12" s="4"/>
      <c r="H12" s="2" t="s">
        <v>47</v>
      </c>
      <c r="I12" s="4"/>
      <c r="J12" s="4"/>
      <c r="L12" s="2" t="s">
        <v>74</v>
      </c>
      <c r="M12" s="2" t="s">
        <v>49</v>
      </c>
      <c r="N12" s="4"/>
      <c r="O12" s="4"/>
      <c r="Q12" s="2" t="s">
        <v>50</v>
      </c>
      <c r="R12" s="2" t="s">
        <v>80</v>
      </c>
      <c r="S12" s="2" t="s">
        <v>81</v>
      </c>
      <c r="T12" s="4" t="b">
        <v>0</v>
      </c>
      <c r="U12" s="4" t="b">
        <v>0</v>
      </c>
      <c r="V12" s="5"/>
    </row>
    <row r="13">
      <c r="A13" s="2" t="s">
        <v>82</v>
      </c>
      <c r="B13" s="2" t="str">
        <f>IFERROR(__xludf.DUMMYFUNCTION("IF(LEN(A13), REGEXEXTRACT(A13, ""[0-9]{4}""), """")"),"2004")</f>
        <v>2004</v>
      </c>
      <c r="C13" s="4" t="str">
        <f>IFERROR(__xludf.DUMMYFUNCTION("TEXTJOIN("""", TRUE, ""\citet{"", REGEXEXTRACT(A13, ""^[A-Za-z]+""), B13, ""}"")"),"\citet{Makkonen2004}")</f>
        <v>\citet{Makkonen2004}</v>
      </c>
      <c r="D13" s="4" t="b">
        <v>0</v>
      </c>
      <c r="E13" s="2" t="s">
        <v>45</v>
      </c>
      <c r="F13" s="2" t="s">
        <v>46</v>
      </c>
      <c r="G13" s="4"/>
      <c r="H13" s="2" t="s">
        <v>47</v>
      </c>
      <c r="I13" s="4"/>
      <c r="J13" s="4"/>
      <c r="L13" s="2" t="s">
        <v>83</v>
      </c>
      <c r="M13" s="2" t="s">
        <v>49</v>
      </c>
      <c r="N13" s="4"/>
      <c r="O13" s="4"/>
      <c r="Q13" s="2" t="s">
        <v>50</v>
      </c>
      <c r="R13" s="2" t="s">
        <v>84</v>
      </c>
      <c r="T13" s="4" t="b">
        <v>0</v>
      </c>
      <c r="U13" s="4" t="b">
        <v>0</v>
      </c>
      <c r="V13" s="6" t="s">
        <v>85</v>
      </c>
    </row>
    <row r="14">
      <c r="A14" s="2" t="s">
        <v>86</v>
      </c>
      <c r="B14" s="2" t="str">
        <f>IFERROR(__xludf.DUMMYFUNCTION("IF(LEN(A14), REGEXEXTRACT(A14, ""[0-9]{4}""), """")"),"2005")</f>
        <v>2005</v>
      </c>
      <c r="C14" s="4" t="str">
        <f>IFERROR(__xludf.DUMMYFUNCTION("TEXTJOIN("""", TRUE, ""\citet{"", REGEXEXTRACT(A14, ""^[A-Za-z]+""), B14, ""}"")"),"\citet{Fung2005}")</f>
        <v>\citet{Fung2005}</v>
      </c>
      <c r="D14" s="4" t="b">
        <v>0</v>
      </c>
      <c r="E14" s="2" t="s">
        <v>45</v>
      </c>
      <c r="F14" s="2" t="s">
        <v>60</v>
      </c>
      <c r="G14" s="2" t="s">
        <v>87</v>
      </c>
      <c r="H14" s="2" t="s">
        <v>61</v>
      </c>
      <c r="I14" s="4"/>
      <c r="J14" s="4"/>
      <c r="M14" s="2" t="s">
        <v>62</v>
      </c>
      <c r="N14" s="4"/>
      <c r="O14" s="4"/>
      <c r="R14" s="2" t="s">
        <v>58</v>
      </c>
      <c r="T14" s="4" t="b">
        <v>0</v>
      </c>
      <c r="U14" s="4" t="b">
        <v>0</v>
      </c>
      <c r="V14" s="5"/>
    </row>
    <row r="15">
      <c r="A15" s="2" t="s">
        <v>88</v>
      </c>
      <c r="B15" s="2" t="str">
        <f>IFERROR(__xludf.DUMMYFUNCTION("IF(LEN(A15), REGEXEXTRACT(A15, ""[0-9]{4}""), """")"),"2005")</f>
        <v>2005</v>
      </c>
      <c r="C15" s="4" t="str">
        <f>IFERROR(__xludf.DUMMYFUNCTION("TEXTJOIN("""", TRUE, ""\citet{"", REGEXEXTRACT(A15, ""^[A-Za-z]+""), B15, ""}"")"),"\citet{Li2005}")</f>
        <v>\citet{Li2005}</v>
      </c>
      <c r="D15" s="2" t="b">
        <v>0</v>
      </c>
      <c r="E15" s="2" t="s">
        <v>45</v>
      </c>
      <c r="F15" s="4"/>
      <c r="G15" s="4"/>
      <c r="H15" s="4"/>
      <c r="I15" s="4"/>
      <c r="J15" s="4"/>
      <c r="L15" s="2" t="s">
        <v>89</v>
      </c>
      <c r="M15" s="2" t="s">
        <v>49</v>
      </c>
      <c r="N15" s="4"/>
      <c r="O15" s="4"/>
      <c r="Q15" s="2" t="s">
        <v>50</v>
      </c>
      <c r="R15" s="2" t="s">
        <v>84</v>
      </c>
      <c r="T15" s="4" t="b">
        <v>0</v>
      </c>
      <c r="U15" s="4" t="b">
        <v>0</v>
      </c>
      <c r="V15" s="6" t="s">
        <v>90</v>
      </c>
    </row>
    <row r="16">
      <c r="A16" s="2" t="s">
        <v>91</v>
      </c>
      <c r="B16" s="2" t="str">
        <f>IFERROR(__xludf.DUMMYFUNCTION("IF(LEN(A16), REGEXEXTRACT(A16, ""[0-9]{4}""), """")"),"2008")</f>
        <v>2008</v>
      </c>
      <c r="C16" s="4" t="str">
        <f>IFERROR(__xludf.DUMMYFUNCTION("TEXTJOIN("""", TRUE, ""\citet{"", REGEXEXTRACT(A16, ""^[A-Za-z]+""), B16, ""}"")"),"\citet{Xiaowei2008}")</f>
        <v>\citet{Xiaowei2008}</v>
      </c>
      <c r="D16" s="4" t="b">
        <v>0</v>
      </c>
      <c r="E16" s="2" t="s">
        <v>45</v>
      </c>
      <c r="F16" s="2" t="s">
        <v>46</v>
      </c>
      <c r="G16" s="4"/>
      <c r="H16" s="2" t="s">
        <v>47</v>
      </c>
      <c r="I16" s="4"/>
      <c r="J16" s="4"/>
      <c r="L16" s="2" t="s">
        <v>92</v>
      </c>
      <c r="M16" s="2" t="s">
        <v>49</v>
      </c>
      <c r="N16" s="4"/>
      <c r="O16" s="4"/>
      <c r="Q16" s="2" t="s">
        <v>50</v>
      </c>
      <c r="R16" s="2" t="s">
        <v>54</v>
      </c>
      <c r="T16" s="4" t="b">
        <v>0</v>
      </c>
      <c r="U16" s="4" t="b">
        <v>0</v>
      </c>
      <c r="V16" s="5"/>
    </row>
    <row r="17">
      <c r="A17" s="2" t="s">
        <v>93</v>
      </c>
      <c r="B17" s="2" t="str">
        <f>IFERROR(__xludf.DUMMYFUNCTION("IF(LEN(A17), REGEXEXTRACT(A17, ""[0-9]{4}""), """")"),"2008")</f>
        <v>2008</v>
      </c>
      <c r="C17" s="4" t="str">
        <f>IFERROR(__xludf.DUMMYFUNCTION("TEXTJOIN("""", TRUE, ""\citet{"", REGEXEXTRACT(A17, ""^[A-Za-z]+""), B17, ""}"")"),"\citet{Zheng2008}")</f>
        <v>\citet{Zheng2008}</v>
      </c>
      <c r="D17" s="2" t="b">
        <v>0</v>
      </c>
      <c r="E17" s="2" t="s">
        <v>45</v>
      </c>
      <c r="F17" s="2" t="s">
        <v>60</v>
      </c>
      <c r="G17" s="2" t="s">
        <v>94</v>
      </c>
      <c r="H17" s="2" t="s">
        <v>61</v>
      </c>
      <c r="I17" s="4"/>
      <c r="J17" s="4"/>
      <c r="L17" s="2" t="s">
        <v>95</v>
      </c>
      <c r="M17" s="2" t="s">
        <v>49</v>
      </c>
      <c r="N17" s="4"/>
      <c r="O17" s="4"/>
      <c r="Q17" s="2" t="s">
        <v>50</v>
      </c>
      <c r="R17" s="2" t="s">
        <v>51</v>
      </c>
      <c r="T17" s="4" t="b">
        <v>0</v>
      </c>
      <c r="U17" s="4" t="b">
        <v>0</v>
      </c>
      <c r="V17" s="5"/>
    </row>
    <row r="18">
      <c r="A18" s="2" t="s">
        <v>96</v>
      </c>
      <c r="B18" s="2" t="str">
        <f>IFERROR(__xludf.DUMMYFUNCTION("IF(LEN(A18), REGEXEXTRACT(A18, ""[0-9]{4}""), """")"),"2009")</f>
        <v>2009</v>
      </c>
      <c r="C18" s="4" t="str">
        <f>IFERROR(__xludf.DUMMYFUNCTION("TEXTJOIN("""", TRUE, ""\citet{"", REGEXEXTRACT(A18, ""^[A-Za-z]+""), B18, ""}"")"),"\citet{Lappas2009}")</f>
        <v>\citet{Lappas2009}</v>
      </c>
      <c r="D18" s="4" t="b">
        <v>0</v>
      </c>
      <c r="E18" s="2" t="s">
        <v>45</v>
      </c>
      <c r="F18" s="2" t="s">
        <v>60</v>
      </c>
      <c r="G18" s="4"/>
      <c r="H18" s="2" t="s">
        <v>61</v>
      </c>
      <c r="I18" s="4"/>
      <c r="J18" s="4"/>
      <c r="L18" s="2" t="s">
        <v>97</v>
      </c>
      <c r="M18" s="2" t="s">
        <v>75</v>
      </c>
      <c r="N18" s="2"/>
      <c r="O18" s="2" t="s">
        <v>64</v>
      </c>
      <c r="Q18" s="2" t="s">
        <v>98</v>
      </c>
      <c r="R18" s="2" t="s">
        <v>80</v>
      </c>
      <c r="S18" s="2" t="s">
        <v>99</v>
      </c>
      <c r="T18" s="4" t="b">
        <v>0</v>
      </c>
      <c r="U18" s="4" t="b">
        <v>0</v>
      </c>
      <c r="V18" s="6" t="s">
        <v>100</v>
      </c>
    </row>
    <row r="19">
      <c r="A19" s="2" t="s">
        <v>101</v>
      </c>
      <c r="B19" s="2" t="str">
        <f>IFERROR(__xludf.DUMMYFUNCTION("IF(LEN(A19), REGEXEXTRACT(A19, ""[0-9]{4}""), """")"),"2009")</f>
        <v>2009</v>
      </c>
      <c r="C19" s="4" t="str">
        <f>IFERROR(__xludf.DUMMYFUNCTION("TEXTJOIN("""", TRUE, ""\citet{"", REGEXEXTRACT(A19, ""^[A-Za-z]+""), B19, ""}"")"),"\citet{Sankaranarayanan2009}")</f>
        <v>\citet{Sankaranarayanan2009}</v>
      </c>
      <c r="D19" s="2" t="b">
        <v>1</v>
      </c>
      <c r="E19" s="2" t="s">
        <v>45</v>
      </c>
      <c r="F19" s="2" t="s">
        <v>46</v>
      </c>
      <c r="G19" s="4"/>
      <c r="H19" s="2" t="s">
        <v>102</v>
      </c>
      <c r="I19" s="4"/>
      <c r="J19" s="4"/>
      <c r="M19" s="2" t="s">
        <v>58</v>
      </c>
      <c r="N19" s="4"/>
      <c r="O19" s="4"/>
      <c r="R19" s="2" t="s">
        <v>58</v>
      </c>
      <c r="T19" s="4" t="b">
        <v>0</v>
      </c>
      <c r="U19" s="4" t="b">
        <v>0</v>
      </c>
      <c r="V19" s="5"/>
    </row>
    <row r="20">
      <c r="A20" s="2" t="s">
        <v>103</v>
      </c>
      <c r="B20" s="2" t="str">
        <f>IFERROR(__xludf.DUMMYFUNCTION("IF(LEN(A20), REGEXEXTRACT(A20, ""[0-9]{4}""), """")"),"2010")</f>
        <v>2010</v>
      </c>
      <c r="C20" s="4" t="str">
        <f>IFERROR(__xludf.DUMMYFUNCTION("TEXTJOIN("""", TRUE, ""\citet{"", REGEXEXTRACT(A20, ""^[A-Za-z]+""), B20, ""}"")"),"\citet{Holz2010}")</f>
        <v>\citet{Holz2010}</v>
      </c>
      <c r="D20" s="4" t="b">
        <v>0</v>
      </c>
      <c r="E20" s="2" t="s">
        <v>45</v>
      </c>
      <c r="F20" s="2" t="s">
        <v>60</v>
      </c>
      <c r="G20" s="4"/>
      <c r="H20" s="2" t="s">
        <v>61</v>
      </c>
      <c r="I20" s="4"/>
      <c r="J20" s="4"/>
      <c r="M20" s="2" t="s">
        <v>62</v>
      </c>
      <c r="N20" s="4"/>
      <c r="O20" s="4"/>
      <c r="Q20" s="2" t="s">
        <v>50</v>
      </c>
      <c r="R20" s="2" t="s">
        <v>58</v>
      </c>
      <c r="T20" s="4" t="b">
        <v>0</v>
      </c>
      <c r="U20" s="4" t="b">
        <v>0</v>
      </c>
      <c r="V20" s="5"/>
    </row>
    <row r="21">
      <c r="A21" s="2" t="s">
        <v>104</v>
      </c>
      <c r="B21" s="2" t="str">
        <f>IFERROR(__xludf.DUMMYFUNCTION("IF(LEN(A21), REGEXEXTRACT(A21, ""[0-9]{4}""), """")"),"2010")</f>
        <v>2010</v>
      </c>
      <c r="C21" s="2" t="s">
        <v>105</v>
      </c>
      <c r="D21" s="2" t="b">
        <v>1</v>
      </c>
      <c r="E21" s="2" t="s">
        <v>45</v>
      </c>
      <c r="F21" s="2" t="s">
        <v>60</v>
      </c>
      <c r="G21" s="4"/>
      <c r="H21" s="2" t="s">
        <v>47</v>
      </c>
      <c r="I21" s="4"/>
      <c r="J21" s="4"/>
      <c r="L21" s="2" t="s">
        <v>106</v>
      </c>
      <c r="M21" s="2" t="s">
        <v>63</v>
      </c>
      <c r="N21" s="2" t="s">
        <v>107</v>
      </c>
      <c r="O21" s="2" t="s">
        <v>64</v>
      </c>
      <c r="R21" s="2" t="s">
        <v>108</v>
      </c>
      <c r="S21" s="2" t="s">
        <v>56</v>
      </c>
      <c r="T21" s="4" t="b">
        <v>0</v>
      </c>
      <c r="U21" s="4" t="b">
        <v>0</v>
      </c>
      <c r="V21" s="5"/>
    </row>
    <row r="22">
      <c r="A22" s="2" t="s">
        <v>109</v>
      </c>
      <c r="B22" s="2" t="str">
        <f>IFERROR(__xludf.DUMMYFUNCTION("IF(LEN(A22), REGEXEXTRACT(A22, ""[0-9]{4}""), """")"),"2010")</f>
        <v>2010</v>
      </c>
      <c r="C22" s="4" t="str">
        <f>IFERROR(__xludf.DUMMYFUNCTION("TEXTJOIN("""", TRUE, ""\citet{"", REGEXEXTRACT(A22, ""^[A-Za-z]+""), B22, ""}"")"),"\citet{Phuvipadawat2010}")</f>
        <v>\citet{Phuvipadawat2010}</v>
      </c>
      <c r="D22" s="2" t="b">
        <v>1</v>
      </c>
      <c r="E22" s="2" t="s">
        <v>45</v>
      </c>
      <c r="F22" s="2" t="s">
        <v>46</v>
      </c>
      <c r="G22" s="4"/>
      <c r="H22" s="2" t="s">
        <v>47</v>
      </c>
      <c r="I22" s="4"/>
      <c r="J22" s="4"/>
      <c r="M22" s="2" t="s">
        <v>62</v>
      </c>
      <c r="N22" s="4"/>
      <c r="O22" s="4"/>
      <c r="R22" s="2" t="s">
        <v>54</v>
      </c>
      <c r="T22" s="4" t="b">
        <v>0</v>
      </c>
      <c r="U22" s="4" t="b">
        <v>0</v>
      </c>
      <c r="V22" s="5"/>
    </row>
    <row r="23">
      <c r="A23" s="2" t="s">
        <v>110</v>
      </c>
      <c r="B23" s="2" t="str">
        <f>IFERROR(__xludf.DUMMYFUNCTION("IF(LEN(A23), REGEXEXTRACT(A23, ""[0-9]{4}""), """")"),"2010")</f>
        <v>2010</v>
      </c>
      <c r="C23" s="4" t="str">
        <f>IFERROR(__xludf.DUMMYFUNCTION("TEXTJOIN("""", TRUE, ""\citet{"", REGEXEXTRACT(A23, ""^[A-Za-z]+""), B23, ""}"")"),"\citet{Sakaki2010}")</f>
        <v>\citet{Sakaki2010}</v>
      </c>
      <c r="D23" s="2" t="b">
        <v>1</v>
      </c>
      <c r="E23" s="2" t="s">
        <v>111</v>
      </c>
      <c r="F23" s="2" t="s">
        <v>60</v>
      </c>
      <c r="G23" s="4"/>
      <c r="H23" s="4"/>
      <c r="I23" s="2">
        <v>2.0</v>
      </c>
      <c r="L23" s="2" t="s">
        <v>69</v>
      </c>
      <c r="M23" s="2" t="s">
        <v>63</v>
      </c>
      <c r="N23" s="4"/>
      <c r="O23" s="4"/>
      <c r="Q23" s="2" t="s">
        <v>112</v>
      </c>
      <c r="R23" s="2" t="s">
        <v>58</v>
      </c>
      <c r="T23" s="4" t="b">
        <v>0</v>
      </c>
      <c r="U23" s="4" t="b">
        <v>0</v>
      </c>
      <c r="V23" s="6" t="s">
        <v>113</v>
      </c>
    </row>
    <row r="24">
      <c r="A24" s="2" t="s">
        <v>114</v>
      </c>
      <c r="B24" s="2" t="str">
        <f>IFERROR(__xludf.DUMMYFUNCTION("IF(LEN(A24), REGEXEXTRACT(A24, ""[0-9]{4}""), """")"),"2010")</f>
        <v>2010</v>
      </c>
      <c r="C24" s="4" t="str">
        <f>IFERROR(__xludf.DUMMYFUNCTION("TEXTJOIN("""", TRUE, ""\citet{"", REGEXEXTRACT(A24, ""^[A-Za-z]+""), B24, ""}"")"),"\citet{Zhang2010}")</f>
        <v>\citet{Zhang2010}</v>
      </c>
      <c r="D24" s="4" t="b">
        <v>0</v>
      </c>
      <c r="E24" s="2" t="s">
        <v>45</v>
      </c>
      <c r="F24" s="2" t="s">
        <v>46</v>
      </c>
      <c r="G24" s="4"/>
      <c r="H24" s="2" t="s">
        <v>47</v>
      </c>
      <c r="I24" s="4"/>
      <c r="J24" s="4"/>
      <c r="L24" s="2" t="s">
        <v>89</v>
      </c>
      <c r="M24" s="2" t="s">
        <v>49</v>
      </c>
      <c r="N24" s="4"/>
      <c r="O24" s="4"/>
      <c r="Q24" s="2" t="s">
        <v>50</v>
      </c>
      <c r="R24" s="2" t="s">
        <v>54</v>
      </c>
      <c r="T24" s="4" t="b">
        <v>0</v>
      </c>
      <c r="U24" s="4" t="b">
        <v>0</v>
      </c>
      <c r="V24" s="6" t="s">
        <v>115</v>
      </c>
    </row>
    <row r="25">
      <c r="A25" s="2" t="s">
        <v>116</v>
      </c>
      <c r="B25" s="2" t="str">
        <f>IFERROR(__xludf.DUMMYFUNCTION("IF(LEN(A25), REGEXEXTRACT(A25, ""[0-9]{4}""), """")"),"2011")</f>
        <v>2011</v>
      </c>
      <c r="C25" s="4" t="str">
        <f>IFERROR(__xludf.DUMMYFUNCTION("TEXTJOIN("""", TRUE, ""\citet{"", REGEXEXTRACT(A25, ""^[A-Za-z]+""), B25, ""}"")"),"\citet{Bashaddadh2011}")</f>
        <v>\citet{Bashaddadh2011}</v>
      </c>
      <c r="D25" s="4" t="b">
        <v>0</v>
      </c>
      <c r="E25" s="2" t="s">
        <v>45</v>
      </c>
      <c r="F25" s="4"/>
      <c r="G25" s="4"/>
      <c r="H25" s="4"/>
      <c r="I25" s="4"/>
      <c r="J25" s="4"/>
      <c r="M25" s="2" t="s">
        <v>58</v>
      </c>
      <c r="N25" s="4"/>
      <c r="O25" s="4"/>
      <c r="R25" s="2" t="s">
        <v>58</v>
      </c>
      <c r="T25" s="4" t="b">
        <v>0</v>
      </c>
      <c r="U25" s="4" t="b">
        <v>0</v>
      </c>
      <c r="V25" s="5"/>
    </row>
    <row r="26">
      <c r="A26" s="2" t="s">
        <v>117</v>
      </c>
      <c r="B26" s="2" t="str">
        <f>IFERROR(__xludf.DUMMYFUNCTION("IF(LEN(A26), REGEXEXTRACT(A26, ""[0-9]{4}""), """")"),"2011")</f>
        <v>2011</v>
      </c>
      <c r="C26" s="4" t="str">
        <f>IFERROR(__xludf.DUMMYFUNCTION("TEXTJOIN("""", TRUE, ""\citet{"", REGEXEXTRACT(A26, ""^[A-Za-z]+""), B26, ""}"")"),"\citet{Chakrabarti2011}")</f>
        <v>\citet{Chakrabarti2011}</v>
      </c>
      <c r="D26" s="2" t="b">
        <v>1</v>
      </c>
      <c r="E26" s="2" t="s">
        <v>111</v>
      </c>
      <c r="F26" s="2" t="s">
        <v>46</v>
      </c>
      <c r="G26" s="2" t="s">
        <v>94</v>
      </c>
      <c r="H26" s="2" t="s">
        <v>47</v>
      </c>
      <c r="L26" s="2" t="s">
        <v>118</v>
      </c>
      <c r="M26" s="2" t="s">
        <v>63</v>
      </c>
      <c r="N26" s="2"/>
      <c r="O26" s="2" t="s">
        <v>64</v>
      </c>
      <c r="P26" s="2" t="s">
        <v>119</v>
      </c>
      <c r="R26" s="2" t="s">
        <v>54</v>
      </c>
      <c r="T26" s="4" t="b">
        <v>0</v>
      </c>
      <c r="U26" s="4" t="b">
        <v>0</v>
      </c>
      <c r="V26" s="5"/>
    </row>
    <row r="27">
      <c r="A27" s="2" t="s">
        <v>120</v>
      </c>
      <c r="B27" s="2" t="str">
        <f>IFERROR(__xludf.DUMMYFUNCTION("IF(LEN(A27), REGEXEXTRACT(A27, ""[0-9]{4}""), """")"),"2011")</f>
        <v>2011</v>
      </c>
      <c r="C27" s="4" t="str">
        <f>IFERROR(__xludf.DUMMYFUNCTION("TEXTJOIN("""", TRUE, ""\citet{"", REGEXEXTRACT(A27, ""^[A-Za-z]+""), B27, ""}"")"),"\citet{Choudhury2011}")</f>
        <v>\citet{Choudhury2011}</v>
      </c>
      <c r="D27" s="2" t="b">
        <v>1</v>
      </c>
      <c r="E27" s="2" t="s">
        <v>111</v>
      </c>
      <c r="F27" s="2" t="s">
        <v>60</v>
      </c>
      <c r="G27" s="2" t="s">
        <v>121</v>
      </c>
      <c r="H27" s="4"/>
      <c r="I27" s="2">
        <v>1.0</v>
      </c>
      <c r="J27" s="7"/>
      <c r="K27" s="7">
        <v>1500.0</v>
      </c>
      <c r="L27" s="2" t="s">
        <v>122</v>
      </c>
      <c r="M27" s="2" t="s">
        <v>75</v>
      </c>
      <c r="N27" s="2" t="s">
        <v>107</v>
      </c>
      <c r="O27" s="2" t="s">
        <v>64</v>
      </c>
      <c r="P27" s="2" t="s">
        <v>123</v>
      </c>
      <c r="R27" s="2" t="s">
        <v>58</v>
      </c>
      <c r="T27" s="4" t="b">
        <v>0</v>
      </c>
      <c r="U27" s="4" t="b">
        <v>0</v>
      </c>
      <c r="V27" s="6" t="s">
        <v>124</v>
      </c>
    </row>
    <row r="28">
      <c r="A28" s="2" t="s">
        <v>125</v>
      </c>
      <c r="B28" s="2" t="str">
        <f>IFERROR(__xludf.DUMMYFUNCTION("IF(LEN(A28), REGEXEXTRACT(A28, ""[0-9]{4}""), """")"),"2011")</f>
        <v>2011</v>
      </c>
      <c r="C28" s="4" t="str">
        <f>IFERROR(__xludf.DUMMYFUNCTION("TEXTJOIN("""", TRUE, ""\citet{"", REGEXEXTRACT(A28, ""^[A-Za-z]+""), B28, ""}"")"),"\citet{Earle2011}")</f>
        <v>\citet{Earle2011}</v>
      </c>
      <c r="D28" s="2" t="b">
        <v>1</v>
      </c>
      <c r="E28" s="2" t="s">
        <v>111</v>
      </c>
      <c r="F28" s="2" t="s">
        <v>60</v>
      </c>
      <c r="G28" s="2" t="s">
        <v>121</v>
      </c>
      <c r="H28" s="2" t="s">
        <v>61</v>
      </c>
      <c r="L28" s="2" t="s">
        <v>97</v>
      </c>
      <c r="M28" s="2" t="s">
        <v>63</v>
      </c>
      <c r="N28" s="4"/>
      <c r="O28" s="2" t="s">
        <v>76</v>
      </c>
      <c r="Q28" s="2" t="s">
        <v>126</v>
      </c>
      <c r="R28" s="2" t="s">
        <v>58</v>
      </c>
      <c r="T28" s="4" t="b">
        <v>0</v>
      </c>
      <c r="U28" s="4" t="b">
        <v>0</v>
      </c>
      <c r="V28" s="6" t="s">
        <v>127</v>
      </c>
    </row>
    <row r="29">
      <c r="A29" s="2" t="s">
        <v>128</v>
      </c>
      <c r="B29" s="2" t="str">
        <f>IFERROR(__xludf.DUMMYFUNCTION("IF(LEN(A29), REGEXEXTRACT(A29, ""[0-9]{4}""), """")"),"2011")</f>
        <v>2011</v>
      </c>
      <c r="C29" s="4" t="str">
        <f>IFERROR(__xludf.DUMMYFUNCTION("TEXTJOIN("""", TRUE, ""\citet{"", REGEXEXTRACT(A29, ""^[A-Za-z]+""), B29, ""}"")"),"\citet{Gu2011}")</f>
        <v>\citet{Gu2011}</v>
      </c>
      <c r="D29" s="2" t="b">
        <v>1</v>
      </c>
      <c r="E29" s="2" t="s">
        <v>45</v>
      </c>
      <c r="F29" s="2" t="s">
        <v>60</v>
      </c>
      <c r="G29" s="4"/>
      <c r="H29" s="2" t="s">
        <v>47</v>
      </c>
      <c r="I29" s="4"/>
      <c r="J29" s="4"/>
      <c r="L29" s="2" t="s">
        <v>129</v>
      </c>
      <c r="M29" s="2" t="s">
        <v>63</v>
      </c>
      <c r="N29" s="2"/>
      <c r="O29" s="2" t="s">
        <v>130</v>
      </c>
      <c r="R29" s="2" t="s">
        <v>131</v>
      </c>
      <c r="S29" s="2" t="s">
        <v>132</v>
      </c>
      <c r="T29" s="4" t="b">
        <v>0</v>
      </c>
      <c r="U29" s="4" t="b">
        <v>0</v>
      </c>
      <c r="V29" s="6" t="s">
        <v>133</v>
      </c>
    </row>
    <row r="30">
      <c r="A30" s="2" t="s">
        <v>134</v>
      </c>
      <c r="B30" s="2" t="str">
        <f>IFERROR(__xludf.DUMMYFUNCTION("IF(LEN(A30), REGEXEXTRACT(A30, ""[0-9]{4}""), """")"),"2011")</f>
        <v>2011</v>
      </c>
      <c r="C30" s="4" t="str">
        <f>IFERROR(__xludf.DUMMYFUNCTION("TEXTJOIN("""", TRUE, ""\citet{"", REGEXEXTRACT(A30, ""^[A-Za-z]+""), B30, ""}"")"),"\citet{Lanagan2011}")</f>
        <v>\citet{Lanagan2011}</v>
      </c>
      <c r="D30" s="2" t="b">
        <v>1</v>
      </c>
      <c r="E30" s="2" t="s">
        <v>111</v>
      </c>
      <c r="F30" s="2" t="s">
        <v>60</v>
      </c>
      <c r="G30" s="4"/>
      <c r="H30" s="2" t="s">
        <v>61</v>
      </c>
      <c r="I30" s="2">
        <v>8.0</v>
      </c>
      <c r="J30" s="2">
        <v>4.0</v>
      </c>
      <c r="K30" s="2" t="s">
        <v>135</v>
      </c>
      <c r="L30" s="2" t="s">
        <v>69</v>
      </c>
      <c r="M30" s="2" t="s">
        <v>63</v>
      </c>
      <c r="N30" s="2"/>
      <c r="O30" s="2" t="s">
        <v>64</v>
      </c>
      <c r="P30" s="2" t="s">
        <v>136</v>
      </c>
      <c r="R30" s="2" t="s">
        <v>54</v>
      </c>
      <c r="T30" s="4" t="b">
        <v>0</v>
      </c>
      <c r="U30" s="2" t="b">
        <v>1</v>
      </c>
      <c r="V30" s="5"/>
    </row>
    <row r="31">
      <c r="A31" s="2" t="s">
        <v>137</v>
      </c>
      <c r="B31" s="2" t="str">
        <f>IFERROR(__xludf.DUMMYFUNCTION("IF(LEN(A31), REGEXEXTRACT(A31, ""[0-9]{4}""), """")"),"2011")</f>
        <v>2011</v>
      </c>
      <c r="C31" s="4" t="str">
        <f>IFERROR(__xludf.DUMMYFUNCTION("TEXTJOIN("""", TRUE, ""\citet{"", REGEXEXTRACT(A31, ""^[A-Za-z]+""), B31, ""}"")"),"\citet{Marcus2011}")</f>
        <v>\citet{Marcus2011}</v>
      </c>
      <c r="D31" s="2" t="b">
        <v>1</v>
      </c>
      <c r="E31" s="2" t="s">
        <v>111</v>
      </c>
      <c r="F31" s="2" t="s">
        <v>60</v>
      </c>
      <c r="G31" s="2" t="s">
        <v>121</v>
      </c>
      <c r="H31" s="2" t="s">
        <v>138</v>
      </c>
      <c r="I31" s="2">
        <v>4.0</v>
      </c>
      <c r="J31" s="2">
        <v>3.0</v>
      </c>
      <c r="L31" s="2" t="s">
        <v>139</v>
      </c>
      <c r="M31" s="2" t="s">
        <v>63</v>
      </c>
      <c r="N31" s="4"/>
      <c r="O31" s="2" t="s">
        <v>76</v>
      </c>
      <c r="P31" s="2" t="s">
        <v>140</v>
      </c>
      <c r="R31" s="2" t="s">
        <v>58</v>
      </c>
      <c r="T31" s="4" t="b">
        <v>0</v>
      </c>
      <c r="U31" s="2" t="b">
        <v>1</v>
      </c>
      <c r="V31" s="5"/>
    </row>
    <row r="32">
      <c r="A32" s="2" t="s">
        <v>141</v>
      </c>
      <c r="B32" s="2" t="str">
        <f>IFERROR(__xludf.DUMMYFUNCTION("IF(LEN(A32), REGEXEXTRACT(A32, ""[0-9]{4}""), """")"),"2011")</f>
        <v>2011</v>
      </c>
      <c r="C32" s="4" t="str">
        <f>IFERROR(__xludf.DUMMYFUNCTION("TEXTJOIN("""", TRUE, ""\citet{"", REGEXEXTRACT(A32, ""^[A-Za-z]+""), B32, ""}"")"),"\citet{Popescu2011}")</f>
        <v>\citet{Popescu2011}</v>
      </c>
      <c r="D32" s="2" t="b">
        <v>1</v>
      </c>
      <c r="E32" s="2" t="s">
        <v>45</v>
      </c>
      <c r="F32" s="4"/>
      <c r="G32" s="4"/>
      <c r="H32" s="2" t="s">
        <v>47</v>
      </c>
      <c r="I32" s="4"/>
      <c r="J32" s="4"/>
      <c r="L32" s="2" t="s">
        <v>142</v>
      </c>
      <c r="M32" s="2" t="s">
        <v>75</v>
      </c>
      <c r="N32" s="2" t="s">
        <v>143</v>
      </c>
      <c r="O32" s="4"/>
      <c r="R32" s="2" t="s">
        <v>54</v>
      </c>
      <c r="T32" s="4" t="b">
        <v>0</v>
      </c>
      <c r="U32" s="4" t="b">
        <v>0</v>
      </c>
      <c r="V32" s="6" t="s">
        <v>124</v>
      </c>
    </row>
    <row r="33">
      <c r="A33" s="2" t="s">
        <v>144</v>
      </c>
      <c r="B33" s="2" t="str">
        <f>IFERROR(__xludf.DUMMYFUNCTION("IF(LEN(A33), REGEXEXTRACT(A33, ""[0-9]{4}""), """")"),"2011")</f>
        <v>2011</v>
      </c>
      <c r="C33" s="4" t="str">
        <f>IFERROR(__xludf.DUMMYFUNCTION("TEXTJOIN("""", TRUE, ""\citet{"", REGEXEXTRACT(A33, ""^[A-Za-z]+""), B33, ""}"")"),"\citet{Shamma2011}")</f>
        <v>\citet{Shamma2011}</v>
      </c>
      <c r="D33" s="2" t="b">
        <v>1</v>
      </c>
      <c r="E33" s="2" t="s">
        <v>111</v>
      </c>
      <c r="F33" s="2" t="s">
        <v>60</v>
      </c>
      <c r="G33" s="2" t="s">
        <v>121</v>
      </c>
      <c r="H33" s="2" t="s">
        <v>61</v>
      </c>
      <c r="I33" s="2">
        <v>2.0</v>
      </c>
      <c r="M33" s="2" t="s">
        <v>62</v>
      </c>
      <c r="N33" s="4"/>
      <c r="O33" s="4"/>
      <c r="R33" s="2" t="s">
        <v>58</v>
      </c>
      <c r="T33" s="4" t="b">
        <v>0</v>
      </c>
      <c r="U33" s="4" t="b">
        <v>0</v>
      </c>
      <c r="V33" s="5"/>
    </row>
    <row r="34">
      <c r="A34" s="2" t="s">
        <v>145</v>
      </c>
      <c r="B34" s="2" t="str">
        <f>IFERROR(__xludf.DUMMYFUNCTION("IF(LEN(A34), REGEXEXTRACT(A34, ""[0-9]{4}""), """")"),"2011")</f>
        <v>2011</v>
      </c>
      <c r="C34" s="4" t="str">
        <f>IFERROR(__xludf.DUMMYFUNCTION("TEXTJOIN("""", TRUE, ""\citet{"", REGEXEXTRACT(A34, ""^[A-Za-z]+""), B34, ""}"")"),"\citet{Zhao2011}")</f>
        <v>\citet{Zhao2011}</v>
      </c>
      <c r="D34" s="2" t="b">
        <v>1</v>
      </c>
      <c r="E34" s="2" t="s">
        <v>111</v>
      </c>
      <c r="F34" s="2" t="s">
        <v>60</v>
      </c>
      <c r="G34" s="2" t="s">
        <v>146</v>
      </c>
      <c r="H34" s="4"/>
      <c r="I34" s="2">
        <v>33.0</v>
      </c>
      <c r="L34" s="2" t="s">
        <v>118</v>
      </c>
      <c r="M34" s="4"/>
      <c r="N34" s="4"/>
      <c r="O34" s="4"/>
      <c r="P34" s="2" t="s">
        <v>147</v>
      </c>
      <c r="Q34" s="2" t="s">
        <v>148</v>
      </c>
      <c r="R34" s="2" t="s">
        <v>54</v>
      </c>
      <c r="T34" s="4" t="b">
        <v>0</v>
      </c>
      <c r="U34" s="4" t="b">
        <v>0</v>
      </c>
      <c r="V34" s="5"/>
    </row>
    <row r="35">
      <c r="A35" s="2" t="s">
        <v>149</v>
      </c>
      <c r="B35" s="2" t="str">
        <f>IFERROR(__xludf.DUMMYFUNCTION("IF(LEN(A35), REGEXEXTRACT(A35, ""[0-9]{4}""), """")"),"2012")</f>
        <v>2012</v>
      </c>
      <c r="C35" s="4" t="str">
        <f>IFERROR(__xludf.DUMMYFUNCTION("TEXTJOIN("""", TRUE, ""\citet{"", REGEXEXTRACT(A35, ""^[A-Za-z]+""), B35, ""}"")"),"\citet{Hsieh2012}")</f>
        <v>\citet{Hsieh2012}</v>
      </c>
      <c r="D35" s="2" t="b">
        <v>1</v>
      </c>
      <c r="E35" s="2" t="s">
        <v>111</v>
      </c>
      <c r="F35" s="2" t="s">
        <v>60</v>
      </c>
      <c r="G35" s="2" t="s">
        <v>146</v>
      </c>
      <c r="H35" s="2" t="s">
        <v>61</v>
      </c>
      <c r="I35" s="2">
        <v>18.0</v>
      </c>
      <c r="J35" s="7">
        <v>1.0</v>
      </c>
      <c r="K35" s="7" t="s">
        <v>150</v>
      </c>
      <c r="L35" s="2" t="s">
        <v>97</v>
      </c>
      <c r="M35" s="2" t="s">
        <v>63</v>
      </c>
      <c r="N35" s="2"/>
      <c r="O35" s="2" t="s">
        <v>76</v>
      </c>
      <c r="P35" s="2" t="s">
        <v>151</v>
      </c>
      <c r="R35" s="2" t="s">
        <v>58</v>
      </c>
      <c r="T35" s="4" t="b">
        <v>0</v>
      </c>
      <c r="U35" s="2" t="b">
        <v>1</v>
      </c>
      <c r="V35" s="5"/>
    </row>
    <row r="36">
      <c r="A36" s="2" t="s">
        <v>152</v>
      </c>
      <c r="B36" s="2" t="str">
        <f>IFERROR(__xludf.DUMMYFUNCTION("IF(LEN(A36), REGEXEXTRACT(A36, ""[0-9]{4}""), """")"),"2012")</f>
        <v>2012</v>
      </c>
      <c r="C36" s="4" t="str">
        <f>IFERROR(__xludf.DUMMYFUNCTION("TEXTJOIN("""", TRUE, ""\citet{"", REGEXEXTRACT(A36, ""^[A-Za-z]+""), B36, ""}"")"),"\citet{Lee2012}")</f>
        <v>\citet{Lee2012}</v>
      </c>
      <c r="D36" s="4" t="b">
        <v>0</v>
      </c>
      <c r="E36" s="2" t="s">
        <v>45</v>
      </c>
      <c r="F36" s="2" t="s">
        <v>60</v>
      </c>
      <c r="G36" s="2" t="s">
        <v>87</v>
      </c>
      <c r="H36" s="2" t="s">
        <v>61</v>
      </c>
      <c r="I36" s="4"/>
      <c r="J36" s="4"/>
      <c r="L36" s="2" t="s">
        <v>122</v>
      </c>
      <c r="M36" s="2" t="s">
        <v>75</v>
      </c>
      <c r="N36" s="2"/>
      <c r="O36" s="2" t="s">
        <v>76</v>
      </c>
      <c r="R36" s="2" t="s">
        <v>80</v>
      </c>
      <c r="S36" s="2" t="s">
        <v>153</v>
      </c>
      <c r="T36" s="4" t="b">
        <v>0</v>
      </c>
      <c r="U36" s="4" t="b">
        <v>0</v>
      </c>
      <c r="V36" s="6" t="s">
        <v>154</v>
      </c>
    </row>
    <row r="37">
      <c r="A37" s="2" t="s">
        <v>155</v>
      </c>
      <c r="B37" s="2" t="str">
        <f>IFERROR(__xludf.DUMMYFUNCTION("IF(LEN(A37), REGEXEXTRACT(A37, ""[0-9]{4}""), """")"),"2012")</f>
        <v>2012</v>
      </c>
      <c r="C37" s="4" t="str">
        <f>IFERROR(__xludf.DUMMYFUNCTION("TEXTJOIN("""", TRUE, ""\citet{"", REGEXEXTRACT(A37, ""^[A-Za-z]+""), B37, ""}"")"),"\citet{Nichols2012}")</f>
        <v>\citet{Nichols2012}</v>
      </c>
      <c r="D37" s="2" t="b">
        <v>1</v>
      </c>
      <c r="E37" s="2" t="s">
        <v>111</v>
      </c>
      <c r="F37" s="2" t="s">
        <v>60</v>
      </c>
      <c r="G37" s="2" t="s">
        <v>121</v>
      </c>
      <c r="H37" s="2" t="s">
        <v>47</v>
      </c>
      <c r="I37" s="2">
        <v>3.0</v>
      </c>
      <c r="J37" s="7"/>
      <c r="K37" s="7" t="s">
        <v>156</v>
      </c>
      <c r="L37" s="2" t="s">
        <v>118</v>
      </c>
      <c r="M37" s="2" t="s">
        <v>63</v>
      </c>
      <c r="N37" s="2"/>
      <c r="O37" s="2" t="s">
        <v>76</v>
      </c>
      <c r="P37" s="2" t="s">
        <v>157</v>
      </c>
      <c r="Q37" s="2" t="s">
        <v>158</v>
      </c>
      <c r="R37" s="2" t="s">
        <v>58</v>
      </c>
      <c r="T37" s="4" t="b">
        <v>0</v>
      </c>
      <c r="U37" s="2" t="b">
        <v>1</v>
      </c>
      <c r="V37" s="5"/>
    </row>
    <row r="38">
      <c r="A38" s="2" t="s">
        <v>159</v>
      </c>
      <c r="B38" s="2" t="str">
        <f>IFERROR(__xludf.DUMMYFUNCTION("IF(LEN(A38), REGEXEXTRACT(A38, ""[0-9]{4}""), """")"),"2012")</f>
        <v>2012</v>
      </c>
      <c r="C38" s="4" t="str">
        <f>IFERROR(__xludf.DUMMYFUNCTION("TEXTJOIN("""", TRUE, ""\citet{"", REGEXEXTRACT(A38, ""^[A-Za-z]+""), B38, ""}"")"),"\citet{Ozdikis2012}")</f>
        <v>\citet{Ozdikis2012}</v>
      </c>
      <c r="D38" s="2" t="b">
        <v>1</v>
      </c>
      <c r="E38" s="2" t="s">
        <v>45</v>
      </c>
      <c r="F38" s="2" t="s">
        <v>46</v>
      </c>
      <c r="G38" s="4"/>
      <c r="H38" s="2" t="s">
        <v>47</v>
      </c>
      <c r="I38" s="4"/>
      <c r="J38" s="4"/>
      <c r="L38" s="2" t="s">
        <v>160</v>
      </c>
      <c r="M38" s="2" t="s">
        <v>63</v>
      </c>
      <c r="N38" s="2"/>
      <c r="O38" s="2" t="s">
        <v>76</v>
      </c>
      <c r="R38" s="2" t="s">
        <v>54</v>
      </c>
      <c r="T38" s="4" t="b">
        <v>0</v>
      </c>
      <c r="U38" s="4" t="b">
        <v>0</v>
      </c>
      <c r="V38" s="6" t="s">
        <v>161</v>
      </c>
    </row>
    <row r="39">
      <c r="A39" s="2" t="s">
        <v>162</v>
      </c>
      <c r="B39" s="2" t="str">
        <f>IFERROR(__xludf.DUMMYFUNCTION("IF(LEN(A39), REGEXEXTRACT(A39, ""[0-9]{4}""), """")"),"2012")</f>
        <v>2012</v>
      </c>
      <c r="C39" s="2" t="s">
        <v>163</v>
      </c>
      <c r="D39" s="2" t="b">
        <v>1</v>
      </c>
      <c r="E39" s="2" t="s">
        <v>45</v>
      </c>
      <c r="F39" s="2" t="s">
        <v>60</v>
      </c>
      <c r="G39" s="4"/>
      <c r="H39" s="2" t="s">
        <v>47</v>
      </c>
      <c r="I39" s="4"/>
      <c r="J39" s="4"/>
      <c r="K39" s="7">
        <v>5.0E7</v>
      </c>
      <c r="L39" s="2" t="s">
        <v>89</v>
      </c>
      <c r="M39" s="2" t="s">
        <v>75</v>
      </c>
      <c r="N39" s="2" t="s">
        <v>107</v>
      </c>
      <c r="O39" s="2" t="s">
        <v>64</v>
      </c>
      <c r="Q39" s="2" t="s">
        <v>164</v>
      </c>
      <c r="R39" s="2" t="s">
        <v>165</v>
      </c>
      <c r="S39" s="2" t="s">
        <v>166</v>
      </c>
      <c r="T39" s="4" t="b">
        <v>0</v>
      </c>
      <c r="U39" s="4" t="b">
        <v>0</v>
      </c>
      <c r="V39" s="5"/>
    </row>
    <row r="40">
      <c r="A40" s="2" t="s">
        <v>167</v>
      </c>
      <c r="B40" s="2" t="str">
        <f>IFERROR(__xludf.DUMMYFUNCTION("IF(LEN(A40), REGEXEXTRACT(A40, ""[0-9]{4}""), """")"),"2012")</f>
        <v>2012</v>
      </c>
      <c r="C40" s="2" t="s">
        <v>168</v>
      </c>
      <c r="D40" s="2" t="b">
        <v>1</v>
      </c>
      <c r="E40" s="2" t="s">
        <v>111</v>
      </c>
      <c r="F40" s="4"/>
      <c r="G40" s="2" t="s">
        <v>121</v>
      </c>
      <c r="H40" s="4"/>
      <c r="I40" s="2">
        <v>63.0</v>
      </c>
      <c r="J40" s="2"/>
      <c r="K40" s="7">
        <v>1050343.0</v>
      </c>
      <c r="L40" s="2" t="s">
        <v>118</v>
      </c>
      <c r="M40" s="2" t="s">
        <v>49</v>
      </c>
      <c r="N40" s="2" t="s">
        <v>143</v>
      </c>
      <c r="O40" s="4"/>
      <c r="P40" s="2" t="s">
        <v>169</v>
      </c>
      <c r="Q40" s="2" t="s">
        <v>170</v>
      </c>
      <c r="R40" s="2" t="s">
        <v>54</v>
      </c>
      <c r="T40" s="4" t="b">
        <v>0</v>
      </c>
      <c r="U40" s="2" t="b">
        <v>1</v>
      </c>
      <c r="V40" s="5"/>
    </row>
    <row r="41">
      <c r="A41" s="2" t="s">
        <v>171</v>
      </c>
      <c r="B41" s="2" t="str">
        <f>IFERROR(__xludf.DUMMYFUNCTION("IF(LEN(A41), REGEXEXTRACT(A41, ""[0-9]{4}""), """")"),"2013")</f>
        <v>2013</v>
      </c>
      <c r="C41" s="4" t="str">
        <f>IFERROR(__xludf.DUMMYFUNCTION("TEXTJOIN("""", TRUE, ""\citet{"", REGEXEXTRACT(A41, ""^[A-Za-z]+""), B41, ""}"")"),"\citet{Aiello2013}")</f>
        <v>\citet{Aiello2013}</v>
      </c>
      <c r="D41" s="2" t="b">
        <v>1</v>
      </c>
      <c r="E41" s="2" t="s">
        <v>111</v>
      </c>
      <c r="F41" s="2" t="s">
        <v>46</v>
      </c>
      <c r="G41" s="4"/>
      <c r="H41" s="2" t="s">
        <v>61</v>
      </c>
      <c r="I41" s="2">
        <v>3.0</v>
      </c>
      <c r="J41" s="2">
        <v>1.0</v>
      </c>
      <c r="L41" s="2" t="s">
        <v>172</v>
      </c>
      <c r="M41" s="2" t="s">
        <v>75</v>
      </c>
      <c r="N41" s="2" t="s">
        <v>173</v>
      </c>
      <c r="O41" s="2" t="s">
        <v>76</v>
      </c>
      <c r="P41" s="2" t="s">
        <v>140</v>
      </c>
      <c r="R41" s="2" t="s">
        <v>80</v>
      </c>
      <c r="S41" s="2" t="s">
        <v>174</v>
      </c>
      <c r="T41" s="4" t="b">
        <v>0</v>
      </c>
      <c r="U41" s="2" t="b">
        <v>1</v>
      </c>
      <c r="V41" s="6" t="s">
        <v>175</v>
      </c>
    </row>
    <row r="42">
      <c r="A42" s="2" t="s">
        <v>176</v>
      </c>
      <c r="B42" s="2" t="str">
        <f>IFERROR(__xludf.DUMMYFUNCTION("IF(LEN(A42), REGEXEXTRACT(A42, ""[0-9]{4}""), """")"),"2013")</f>
        <v>2013</v>
      </c>
      <c r="C42" s="4" t="str">
        <f>IFERROR(__xludf.DUMMYFUNCTION("TEXTJOIN("""", TRUE, ""\citet{"", REGEXEXTRACT(A42, ""^[A-Za-z]+""), B42, ""}"")"),"\citet{Cataldi2013}")</f>
        <v>\citet{Cataldi2013}</v>
      </c>
      <c r="D42" s="2" t="b">
        <v>1</v>
      </c>
      <c r="E42" s="2" t="s">
        <v>45</v>
      </c>
      <c r="F42" s="2" t="s">
        <v>60</v>
      </c>
      <c r="G42" s="2" t="s">
        <v>121</v>
      </c>
      <c r="H42" s="2" t="s">
        <v>61</v>
      </c>
      <c r="I42" s="4"/>
      <c r="J42" s="4"/>
      <c r="L42" s="2" t="s">
        <v>97</v>
      </c>
      <c r="M42" s="2" t="s">
        <v>63</v>
      </c>
      <c r="N42" s="2"/>
      <c r="O42" s="2" t="s">
        <v>64</v>
      </c>
      <c r="R42" s="2" t="s">
        <v>58</v>
      </c>
      <c r="T42" s="4" t="b">
        <v>0</v>
      </c>
      <c r="U42" s="4" t="b">
        <v>0</v>
      </c>
      <c r="V42" s="5"/>
    </row>
    <row r="43">
      <c r="A43" s="2" t="s">
        <v>177</v>
      </c>
      <c r="B43" s="2" t="str">
        <f>IFERROR(__xludf.DUMMYFUNCTION("IF(LEN(A43), REGEXEXTRACT(A43, ""[0-9]{4}""), """")"),"2013")</f>
        <v>2013</v>
      </c>
      <c r="C43" s="4" t="str">
        <f>IFERROR(__xludf.DUMMYFUNCTION("TEXTJOIN("""", TRUE, ""\citet{"", REGEXEXTRACT(A43, ""^[A-Za-z]+""), B43, ""}"")"),"\citet{Guille2013}")</f>
        <v>\citet{Guille2013}</v>
      </c>
      <c r="D43" s="2" t="b">
        <v>1</v>
      </c>
      <c r="E43" s="2" t="s">
        <v>45</v>
      </c>
      <c r="F43" s="4"/>
      <c r="G43" s="4"/>
      <c r="H43" s="4"/>
      <c r="I43" s="4"/>
      <c r="J43" s="4"/>
      <c r="K43" s="7">
        <v>7874772.0</v>
      </c>
      <c r="M43" s="2" t="s">
        <v>62</v>
      </c>
      <c r="N43" s="4"/>
      <c r="O43" s="2" t="s">
        <v>64</v>
      </c>
      <c r="R43" s="2" t="s">
        <v>58</v>
      </c>
      <c r="T43" s="2" t="b">
        <v>1</v>
      </c>
      <c r="U43" s="4" t="b">
        <v>0</v>
      </c>
      <c r="V43" s="6" t="s">
        <v>178</v>
      </c>
    </row>
    <row r="44">
      <c r="A44" s="2" t="s">
        <v>179</v>
      </c>
      <c r="B44" s="2" t="str">
        <f>IFERROR(__xludf.DUMMYFUNCTION("IF(LEN(A44), REGEXEXTRACT(A44, ""[0-9]{4}""), """")"),"2013")</f>
        <v>2013</v>
      </c>
      <c r="C44" s="4" t="str">
        <f>IFERROR(__xludf.DUMMYFUNCTION("TEXTJOIN("""", TRUE, ""\citet{"", REGEXEXTRACT(A44, ""^[A-Za-z]+""), B44, ""}"")"),"\citet{Liu2013}")</f>
        <v>\citet{Liu2013}</v>
      </c>
      <c r="D44" s="4" t="b">
        <v>0</v>
      </c>
      <c r="E44" s="2" t="s">
        <v>45</v>
      </c>
      <c r="F44" s="2" t="s">
        <v>60</v>
      </c>
      <c r="G44" s="2" t="s">
        <v>180</v>
      </c>
      <c r="H44" s="2" t="s">
        <v>61</v>
      </c>
      <c r="I44" s="4"/>
      <c r="J44" s="4"/>
      <c r="L44" s="2" t="s">
        <v>181</v>
      </c>
      <c r="M44" s="4"/>
      <c r="N44" s="4"/>
      <c r="O44" s="4"/>
      <c r="R44" s="2" t="s">
        <v>54</v>
      </c>
      <c r="T44" s="4" t="b">
        <v>0</v>
      </c>
      <c r="U44" s="4" t="b">
        <v>0</v>
      </c>
      <c r="V44" s="5"/>
    </row>
    <row r="45">
      <c r="A45" s="2" t="s">
        <v>182</v>
      </c>
      <c r="B45" s="2" t="str">
        <f>IFERROR(__xludf.DUMMYFUNCTION("IF(LEN(A45), REGEXEXTRACT(A45, ""[0-9]{4}""), """")"),"2013")</f>
        <v>2013</v>
      </c>
      <c r="C45" s="4" t="str">
        <f>IFERROR(__xludf.DUMMYFUNCTION("TEXTJOIN("""", TRUE, ""\citet{"", REGEXEXTRACT(A45, ""^[A-Za-z]+""), B45, ""}"")"),"\citet{Shen2013}")</f>
        <v>\citet{Shen2013}</v>
      </c>
      <c r="D45" s="2" t="b">
        <v>1</v>
      </c>
      <c r="E45" s="2" t="s">
        <v>111</v>
      </c>
      <c r="F45" s="2" t="s">
        <v>60</v>
      </c>
      <c r="G45" s="2" t="s">
        <v>146</v>
      </c>
      <c r="H45" s="2" t="s">
        <v>47</v>
      </c>
      <c r="I45" s="2">
        <v>7.0</v>
      </c>
      <c r="J45" s="2">
        <v>6.0</v>
      </c>
      <c r="K45" s="2" t="s">
        <v>183</v>
      </c>
      <c r="L45" s="2" t="s">
        <v>118</v>
      </c>
      <c r="M45" s="2" t="s">
        <v>75</v>
      </c>
      <c r="N45" s="2" t="s">
        <v>143</v>
      </c>
      <c r="O45" s="2" t="s">
        <v>64</v>
      </c>
      <c r="P45" s="2" t="s">
        <v>140</v>
      </c>
      <c r="Q45" s="2" t="s">
        <v>184</v>
      </c>
      <c r="R45" s="2" t="s">
        <v>80</v>
      </c>
      <c r="S45" s="2" t="s">
        <v>185</v>
      </c>
      <c r="T45" s="4" t="b">
        <v>0</v>
      </c>
      <c r="U45" s="4" t="b">
        <v>0</v>
      </c>
      <c r="V45" s="6" t="s">
        <v>186</v>
      </c>
    </row>
    <row r="46">
      <c r="A46" s="2" t="s">
        <v>187</v>
      </c>
      <c r="B46" s="2" t="str">
        <f>IFERROR(__xludf.DUMMYFUNCTION("IF(LEN(A46), REGEXEXTRACT(A46, ""[0-9]{4}""), """")"),"2013")</f>
        <v>2013</v>
      </c>
      <c r="C46" s="4" t="str">
        <f>IFERROR(__xludf.DUMMYFUNCTION("TEXTJOIN("""", TRUE, ""\citet{"", REGEXEXTRACT(A46, ""^[A-Za-z]+""), B46, ""}"")"),"\citet{Vasudevan2013}")</f>
        <v>\citet{Vasudevan2013}</v>
      </c>
      <c r="D46" s="2" t="b">
        <v>1</v>
      </c>
      <c r="E46" s="2" t="s">
        <v>111</v>
      </c>
      <c r="F46" s="2" t="s">
        <v>60</v>
      </c>
      <c r="G46" s="4"/>
      <c r="H46" s="4"/>
      <c r="I46" s="2">
        <v>15.0</v>
      </c>
      <c r="J46" s="2"/>
      <c r="K46" s="2" t="s">
        <v>188</v>
      </c>
      <c r="L46" s="2" t="s">
        <v>122</v>
      </c>
      <c r="M46" s="4"/>
      <c r="N46" s="4"/>
      <c r="O46" s="4"/>
      <c r="R46" s="2" t="s">
        <v>58</v>
      </c>
      <c r="T46" s="4" t="b">
        <v>0</v>
      </c>
      <c r="U46" s="4" t="b">
        <v>0</v>
      </c>
      <c r="V46" s="5"/>
    </row>
    <row r="47">
      <c r="A47" s="2" t="s">
        <v>189</v>
      </c>
      <c r="B47" s="2" t="str">
        <f>IFERROR(__xludf.DUMMYFUNCTION("IF(LEN(A47), REGEXEXTRACT(A47, ""[0-9]{4}""), """")"),"2014")</f>
        <v>2014</v>
      </c>
      <c r="C47" s="4" t="str">
        <f>IFERROR(__xludf.DUMMYFUNCTION("TEXTJOIN("""", TRUE, ""\citet{"", REGEXEXTRACT(A47, ""^[A-Za-z]+""), B47, ""}"")"),"\citet{Burnside2014}")</f>
        <v>\citet{Burnside2014}</v>
      </c>
      <c r="D47" s="2" t="b">
        <v>1</v>
      </c>
      <c r="E47" s="2" t="s">
        <v>111</v>
      </c>
      <c r="F47" s="2" t="s">
        <v>60</v>
      </c>
      <c r="G47" s="2" t="s">
        <v>121</v>
      </c>
      <c r="H47" s="2" t="s">
        <v>47</v>
      </c>
      <c r="I47" s="2">
        <v>4.0</v>
      </c>
      <c r="L47" s="2" t="s">
        <v>122</v>
      </c>
      <c r="M47" s="2" t="s">
        <v>63</v>
      </c>
      <c r="N47" s="2"/>
      <c r="O47" s="2" t="s">
        <v>64</v>
      </c>
      <c r="R47" s="2" t="s">
        <v>51</v>
      </c>
      <c r="T47" s="4" t="b">
        <v>0</v>
      </c>
      <c r="U47" s="4" t="b">
        <v>0</v>
      </c>
      <c r="V47" s="6" t="s">
        <v>190</v>
      </c>
    </row>
    <row r="48">
      <c r="A48" s="2" t="s">
        <v>191</v>
      </c>
      <c r="B48" s="2" t="str">
        <f>IFERROR(__xludf.DUMMYFUNCTION("IF(LEN(A48), REGEXEXTRACT(A48, ""[0-9]{4}""), """")"),"2014")</f>
        <v>2014</v>
      </c>
      <c r="C48" s="4" t="str">
        <f>IFERROR(__xludf.DUMMYFUNCTION("TEXTJOIN("""", TRUE, ""\citet{"", REGEXEXTRACT(A48, ""^[A-Za-z]+""), B48, ""}"")"),"\citet{Chierichetti2014}")</f>
        <v>\citet{Chierichetti2014}</v>
      </c>
      <c r="D48" s="2" t="b">
        <v>1</v>
      </c>
      <c r="E48" s="2" t="s">
        <v>111</v>
      </c>
      <c r="F48" s="2" t="s">
        <v>60</v>
      </c>
      <c r="G48" s="2" t="s">
        <v>146</v>
      </c>
      <c r="H48" s="4"/>
      <c r="I48" s="2">
        <v>2.0</v>
      </c>
      <c r="J48" s="2">
        <v>1.0</v>
      </c>
      <c r="K48" s="2" t="s">
        <v>192</v>
      </c>
      <c r="L48" s="2" t="s">
        <v>193</v>
      </c>
      <c r="M48" s="2" t="s">
        <v>49</v>
      </c>
      <c r="N48" s="2" t="s">
        <v>143</v>
      </c>
      <c r="O48" s="4"/>
      <c r="P48" s="2" t="s">
        <v>194</v>
      </c>
      <c r="Q48" s="2" t="s">
        <v>195</v>
      </c>
      <c r="R48" s="2" t="s">
        <v>84</v>
      </c>
      <c r="T48" s="4" t="b">
        <v>0</v>
      </c>
      <c r="U48" s="2" t="b">
        <v>1</v>
      </c>
      <c r="V48" s="6" t="s">
        <v>196</v>
      </c>
    </row>
    <row r="49">
      <c r="A49" s="2" t="s">
        <v>197</v>
      </c>
      <c r="B49" s="2" t="str">
        <f>IFERROR(__xludf.DUMMYFUNCTION("IF(LEN(A49), REGEXEXTRACT(A49, ""[0-9]{4}""), """")"),"2014")</f>
        <v>2014</v>
      </c>
      <c r="C49" s="4" t="str">
        <f>IFERROR(__xludf.DUMMYFUNCTION("TEXTJOIN("""", TRUE, ""\citet{"", REGEXEXTRACT(A49, ""^[A-Za-z]+""), B49, ""}"")"),"\citet{Corney2014}")</f>
        <v>\citet{Corney2014}</v>
      </c>
      <c r="D49" s="2" t="b">
        <v>1</v>
      </c>
      <c r="E49" s="2" t="s">
        <v>111</v>
      </c>
      <c r="F49" s="2" t="s">
        <v>60</v>
      </c>
      <c r="G49" s="2" t="s">
        <v>146</v>
      </c>
      <c r="H49" s="2" t="s">
        <v>61</v>
      </c>
      <c r="I49" s="2">
        <v>2.0</v>
      </c>
      <c r="L49" s="2" t="s">
        <v>69</v>
      </c>
      <c r="M49" s="2" t="s">
        <v>75</v>
      </c>
      <c r="N49" s="2" t="s">
        <v>173</v>
      </c>
      <c r="O49" s="2" t="s">
        <v>76</v>
      </c>
      <c r="P49" s="2" t="s">
        <v>140</v>
      </c>
      <c r="R49" s="2" t="s">
        <v>58</v>
      </c>
      <c r="T49" s="4" t="b">
        <v>0</v>
      </c>
      <c r="U49" s="2" t="b">
        <v>1</v>
      </c>
      <c r="V49" s="6" t="s">
        <v>77</v>
      </c>
    </row>
    <row r="50">
      <c r="A50" s="2" t="s">
        <v>198</v>
      </c>
      <c r="B50" s="2" t="str">
        <f>IFERROR(__xludf.DUMMYFUNCTION("IF(LEN(A50), REGEXEXTRACT(A50, ""[0-9]{4}""), """")"),"2014")</f>
        <v>2014</v>
      </c>
      <c r="C50" s="4" t="str">
        <f>IFERROR(__xludf.DUMMYFUNCTION("TEXTJOIN("""", TRUE, ""\citet{"", REGEXEXTRACT(A50, ""^[A-Za-z]+""), B50, ""}"")"),"\citet{Guille2014}")</f>
        <v>\citet{Guille2014}</v>
      </c>
      <c r="D50" s="2" t="b">
        <v>1</v>
      </c>
      <c r="E50" s="2" t="s">
        <v>111</v>
      </c>
      <c r="F50" s="2" t="s">
        <v>60</v>
      </c>
      <c r="G50" s="2" t="s">
        <v>121</v>
      </c>
      <c r="H50" s="2" t="s">
        <v>61</v>
      </c>
      <c r="I50" s="2">
        <v>2.0</v>
      </c>
      <c r="J50" s="2"/>
      <c r="K50" s="2" t="s">
        <v>199</v>
      </c>
      <c r="L50" s="2" t="s">
        <v>122</v>
      </c>
      <c r="M50" s="2" t="s">
        <v>63</v>
      </c>
      <c r="N50" s="2"/>
      <c r="O50" s="2" t="s">
        <v>64</v>
      </c>
      <c r="R50" s="2" t="s">
        <v>131</v>
      </c>
      <c r="S50" s="2" t="s">
        <v>200</v>
      </c>
      <c r="T50" s="4" t="b">
        <v>0</v>
      </c>
      <c r="U50" s="4" t="b">
        <v>0</v>
      </c>
      <c r="V50" s="6" t="s">
        <v>201</v>
      </c>
    </row>
    <row r="51">
      <c r="A51" s="2" t="s">
        <v>202</v>
      </c>
      <c r="B51" s="2" t="str">
        <f>IFERROR(__xludf.DUMMYFUNCTION("IF(LEN(A51), REGEXEXTRACT(A51, ""[0-9]{4}""), """")"),"2014")</f>
        <v>2014</v>
      </c>
      <c r="C51" s="4" t="str">
        <f>IFERROR(__xludf.DUMMYFUNCTION("TEXTJOIN("""", TRUE, ""\citet{"", REGEXEXTRACT(A51, ""^[A-Za-z]+""), B51, ""}"")"),"\citet{Ifrim2014}")</f>
        <v>\citet{Ifrim2014}</v>
      </c>
      <c r="D51" s="2" t="b">
        <v>1</v>
      </c>
      <c r="E51" s="2" t="s">
        <v>111</v>
      </c>
      <c r="F51" s="2" t="s">
        <v>46</v>
      </c>
      <c r="G51" s="2" t="s">
        <v>121</v>
      </c>
      <c r="H51" s="2" t="s">
        <v>47</v>
      </c>
      <c r="I51" s="2">
        <v>4.0</v>
      </c>
      <c r="L51" s="2" t="s">
        <v>122</v>
      </c>
      <c r="M51" s="2" t="s">
        <v>63</v>
      </c>
      <c r="N51" s="2"/>
      <c r="O51" s="2" t="s">
        <v>64</v>
      </c>
      <c r="R51" s="2" t="s">
        <v>51</v>
      </c>
      <c r="T51" s="2" t="b">
        <v>1</v>
      </c>
      <c r="U51" s="4" t="b">
        <v>0</v>
      </c>
      <c r="V51" s="6" t="s">
        <v>190</v>
      </c>
    </row>
    <row r="52">
      <c r="A52" s="2" t="s">
        <v>203</v>
      </c>
      <c r="B52" s="2" t="str">
        <f>IFERROR(__xludf.DUMMYFUNCTION("IF(LEN(A52), REGEXEXTRACT(A52, ""[0-9]{4}""), """")"),"2014")</f>
        <v>2014</v>
      </c>
      <c r="C52" s="2" t="s">
        <v>204</v>
      </c>
      <c r="D52" s="2" t="b">
        <v>1</v>
      </c>
      <c r="E52" s="2" t="s">
        <v>111</v>
      </c>
      <c r="F52" s="2" t="s">
        <v>60</v>
      </c>
      <c r="G52" s="2" t="s">
        <v>121</v>
      </c>
      <c r="H52" s="2" t="s">
        <v>138</v>
      </c>
      <c r="I52" s="2">
        <v>4.0</v>
      </c>
      <c r="L52" s="2" t="s">
        <v>122</v>
      </c>
      <c r="M52" s="2" t="s">
        <v>63</v>
      </c>
      <c r="N52" s="2"/>
      <c r="O52" s="2" t="s">
        <v>64</v>
      </c>
      <c r="R52" s="2" t="s">
        <v>51</v>
      </c>
      <c r="T52" s="4" t="b">
        <v>0</v>
      </c>
      <c r="U52" s="4" t="b">
        <v>0</v>
      </c>
      <c r="V52" s="6" t="s">
        <v>190</v>
      </c>
    </row>
    <row r="53">
      <c r="A53" s="2" t="s">
        <v>205</v>
      </c>
      <c r="B53" s="2" t="str">
        <f>IFERROR(__xludf.DUMMYFUNCTION("IF(LEN(A53), REGEXEXTRACT(A53, ""[0-9]{4}""), """")"),"2014")</f>
        <v>2014</v>
      </c>
      <c r="C53" s="4" t="str">
        <f>IFERROR(__xludf.DUMMYFUNCTION("TEXTJOIN("""", TRUE, ""\citet{"", REGEXEXTRACT(A53, ""^[A-Za-z]+""), B53, ""}"")"),"\citet{Nutakki2014}")</f>
        <v>\citet{Nutakki2014}</v>
      </c>
      <c r="D53" s="2" t="b">
        <v>1</v>
      </c>
      <c r="E53" s="2" t="s">
        <v>111</v>
      </c>
      <c r="F53" s="2" t="s">
        <v>46</v>
      </c>
      <c r="G53" s="2" t="s">
        <v>121</v>
      </c>
      <c r="H53" s="2" t="s">
        <v>47</v>
      </c>
      <c r="I53" s="2">
        <v>4.0</v>
      </c>
      <c r="L53" s="2" t="s">
        <v>122</v>
      </c>
      <c r="M53" s="2" t="s">
        <v>63</v>
      </c>
      <c r="N53" s="2"/>
      <c r="O53" s="2" t="s">
        <v>64</v>
      </c>
      <c r="R53" s="2" t="s">
        <v>51</v>
      </c>
      <c r="T53" s="4" t="b">
        <v>0</v>
      </c>
      <c r="U53" s="4" t="b">
        <v>0</v>
      </c>
      <c r="V53" s="6" t="s">
        <v>190</v>
      </c>
    </row>
    <row r="54">
      <c r="A54" s="2" t="s">
        <v>206</v>
      </c>
      <c r="B54" s="2" t="str">
        <f>IFERROR(__xludf.DUMMYFUNCTION("IF(LEN(A54), REGEXEXTRACT(A54, ""[0-9]{4}""), """")"),"2014")</f>
        <v>2014</v>
      </c>
      <c r="C54" s="4" t="str">
        <f>IFERROR(__xludf.DUMMYFUNCTION("TEXTJOIN("""", TRUE, ""\citet{"", REGEXEXTRACT(A54, ""^[A-Za-z]+""), B54, ""}"")"),"\citet{Petkos2014}")</f>
        <v>\citet{Petkos2014}</v>
      </c>
      <c r="D54" s="2" t="b">
        <v>1</v>
      </c>
      <c r="E54" s="2" t="s">
        <v>45</v>
      </c>
      <c r="F54" s="2" t="s">
        <v>46</v>
      </c>
      <c r="G54" s="4"/>
      <c r="H54" s="2" t="s">
        <v>47</v>
      </c>
      <c r="I54" s="4"/>
      <c r="J54" s="4"/>
      <c r="M54" s="2" t="s">
        <v>62</v>
      </c>
      <c r="N54" s="4"/>
      <c r="O54" s="4"/>
      <c r="R54" s="2" t="s">
        <v>58</v>
      </c>
      <c r="T54" s="4" t="b">
        <v>0</v>
      </c>
      <c r="U54" s="4" t="b">
        <v>0</v>
      </c>
      <c r="V54" s="5"/>
    </row>
    <row r="55">
      <c r="A55" s="2" t="s">
        <v>207</v>
      </c>
      <c r="B55" s="2" t="str">
        <f>IFERROR(__xludf.DUMMYFUNCTION("IF(LEN(A55), REGEXEXTRACT(A55, ""[0-9]{4}""), """")"),"2014")</f>
        <v>2014</v>
      </c>
      <c r="C55" s="2" t="s">
        <v>208</v>
      </c>
      <c r="D55" s="2" t="b">
        <v>1</v>
      </c>
      <c r="E55" s="2" t="s">
        <v>111</v>
      </c>
      <c r="F55" s="2" t="s">
        <v>46</v>
      </c>
      <c r="G55" s="2" t="s">
        <v>121</v>
      </c>
      <c r="H55" s="2" t="s">
        <v>47</v>
      </c>
      <c r="I55" s="2">
        <v>4.0</v>
      </c>
      <c r="L55" s="2" t="s">
        <v>122</v>
      </c>
      <c r="M55" s="2" t="s">
        <v>63</v>
      </c>
      <c r="N55" s="2"/>
      <c r="O55" s="2" t="s">
        <v>64</v>
      </c>
      <c r="R55" s="2" t="s">
        <v>51</v>
      </c>
      <c r="T55" s="2" t="b">
        <v>1</v>
      </c>
      <c r="U55" s="4" t="b">
        <v>0</v>
      </c>
      <c r="V55" s="6" t="s">
        <v>190</v>
      </c>
    </row>
    <row r="56">
      <c r="A56" s="2" t="s">
        <v>209</v>
      </c>
      <c r="B56" s="2" t="str">
        <f>IFERROR(__xludf.DUMMYFUNCTION("IF(LEN(A56), REGEXEXTRACT(A56, ""[0-9]{4}""), """")"),"2015")</f>
        <v>2015</v>
      </c>
      <c r="C56" s="2" t="s">
        <v>210</v>
      </c>
      <c r="D56" s="2" t="b">
        <v>1</v>
      </c>
      <c r="E56" s="2" t="s">
        <v>45</v>
      </c>
      <c r="F56" s="2" t="s">
        <v>46</v>
      </c>
      <c r="G56" s="2" t="s">
        <v>87</v>
      </c>
      <c r="H56" s="2" t="s">
        <v>47</v>
      </c>
      <c r="I56" s="4"/>
      <c r="J56" s="4"/>
      <c r="L56" s="2" t="s">
        <v>211</v>
      </c>
      <c r="M56" s="2" t="s">
        <v>75</v>
      </c>
      <c r="N56" s="2" t="s">
        <v>107</v>
      </c>
      <c r="O56" s="2" t="s">
        <v>76</v>
      </c>
      <c r="Q56" s="2" t="s">
        <v>50</v>
      </c>
      <c r="R56" s="2" t="s">
        <v>54</v>
      </c>
      <c r="T56" s="4" t="b">
        <v>0</v>
      </c>
      <c r="U56" s="4" t="b">
        <v>0</v>
      </c>
      <c r="V56" s="6" t="s">
        <v>212</v>
      </c>
    </row>
    <row r="57">
      <c r="A57" s="2" t="s">
        <v>213</v>
      </c>
      <c r="B57" s="8" t="str">
        <f>IFERROR(__xludf.DUMMYFUNCTION("IF(LEN(A57), REGEXEXTRACT(A57, ""[0-9]{4}""), """")"),"2015")</f>
        <v>2015</v>
      </c>
      <c r="C57" s="8" t="str">
        <f>IFERROR(__xludf.DUMMYFUNCTION("TEXTJOIN("""", TRUE, ""\citet{"", REGEXEXTRACT(A57, ""^[A-Za-z]+""), B57, ""}"")"),"\citet{Feng2015}")</f>
        <v>\citet{Feng2015}</v>
      </c>
      <c r="D57" s="2" t="b">
        <v>1</v>
      </c>
      <c r="E57" s="2" t="s">
        <v>45</v>
      </c>
      <c r="F57" s="2" t="s">
        <v>60</v>
      </c>
      <c r="G57" s="2" t="s">
        <v>180</v>
      </c>
      <c r="H57" s="2" t="s">
        <v>61</v>
      </c>
      <c r="I57" s="4"/>
      <c r="J57" s="4"/>
      <c r="K57" s="7">
        <v>9000000.0</v>
      </c>
      <c r="L57" s="2" t="s">
        <v>214</v>
      </c>
      <c r="M57" s="2" t="s">
        <v>63</v>
      </c>
      <c r="N57" s="4"/>
      <c r="O57" s="2" t="s">
        <v>64</v>
      </c>
      <c r="R57" s="2" t="s">
        <v>80</v>
      </c>
      <c r="S57" s="2" t="s">
        <v>215</v>
      </c>
      <c r="T57" s="4" t="b">
        <v>0</v>
      </c>
      <c r="U57" s="4" t="b">
        <v>0</v>
      </c>
      <c r="V57" s="5"/>
    </row>
    <row r="58">
      <c r="A58" s="2" t="s">
        <v>216</v>
      </c>
      <c r="B58" s="2" t="str">
        <f>IFERROR(__xludf.DUMMYFUNCTION("IF(LEN(A58), REGEXEXTRACT(A58, ""[0-9]{4}""), """")"),"2015")</f>
        <v>2015</v>
      </c>
      <c r="C58" s="4" t="str">
        <f>IFERROR(__xludf.DUMMYFUNCTION("TEXTJOIN("""", TRUE, ""\citet{"", REGEXEXTRACT(A58, ""^[A-Za-z]+""), B58, ""}"")"),"\citet{Kumar2015}")</f>
        <v>\citet{Kumar2015}</v>
      </c>
      <c r="D58" s="2" t="b">
        <v>1</v>
      </c>
      <c r="E58" s="2" t="s">
        <v>111</v>
      </c>
      <c r="F58" s="2" t="s">
        <v>46</v>
      </c>
      <c r="G58" s="4"/>
      <c r="H58" s="2" t="s">
        <v>61</v>
      </c>
      <c r="I58" s="2">
        <v>2.0</v>
      </c>
      <c r="L58" s="2" t="s">
        <v>122</v>
      </c>
      <c r="M58" s="2" t="s">
        <v>63</v>
      </c>
      <c r="N58" s="2"/>
      <c r="O58" s="2" t="s">
        <v>76</v>
      </c>
      <c r="Q58" s="2" t="s">
        <v>98</v>
      </c>
      <c r="R58" s="2" t="s">
        <v>58</v>
      </c>
      <c r="T58" s="4" t="b">
        <v>0</v>
      </c>
      <c r="U58" s="4" t="b">
        <v>0</v>
      </c>
      <c r="V58" s="6" t="s">
        <v>217</v>
      </c>
    </row>
    <row r="59">
      <c r="A59" s="2" t="s">
        <v>218</v>
      </c>
      <c r="B59" s="2" t="str">
        <f>IFERROR(__xludf.DUMMYFUNCTION("IF(LEN(A59), REGEXEXTRACT(A59, ""[0-9]{4}""), """")"),"2015")</f>
        <v>2015</v>
      </c>
      <c r="C59" s="2" t="s">
        <v>219</v>
      </c>
      <c r="D59" s="2" t="b">
        <v>1</v>
      </c>
      <c r="E59" s="2" t="s">
        <v>111</v>
      </c>
      <c r="F59" s="2" t="s">
        <v>60</v>
      </c>
      <c r="G59" s="2" t="s">
        <v>94</v>
      </c>
      <c r="H59" s="4"/>
      <c r="I59" s="2">
        <v>42.0</v>
      </c>
      <c r="J59" s="2"/>
      <c r="K59" s="2" t="s">
        <v>220</v>
      </c>
      <c r="L59" s="2" t="s">
        <v>118</v>
      </c>
      <c r="M59" s="2" t="s">
        <v>63</v>
      </c>
      <c r="N59" s="4"/>
      <c r="O59" s="4"/>
      <c r="Q59" s="9" t="s">
        <v>221</v>
      </c>
      <c r="R59" s="2" t="s">
        <v>58</v>
      </c>
      <c r="T59" s="4" t="b">
        <v>0</v>
      </c>
      <c r="U59" s="2" t="b">
        <v>1</v>
      </c>
      <c r="V59" s="6" t="s">
        <v>222</v>
      </c>
    </row>
    <row r="60">
      <c r="A60" s="2" t="s">
        <v>223</v>
      </c>
      <c r="B60" s="2" t="str">
        <f>IFERROR(__xludf.DUMMYFUNCTION("IF(LEN(A60), REGEXEXTRACT(A60, ""[0-9]{4}""), """")"),"2015")</f>
        <v>2015</v>
      </c>
      <c r="C60" s="4" t="str">
        <f>IFERROR(__xludf.DUMMYFUNCTION("TEXTJOIN("""", TRUE, ""\citet{"", REGEXEXTRACT(A60, ""^[A-Za-z]+""), B60, ""}"")"),"\citet{Madani2015}")</f>
        <v>\citet{Madani2015}</v>
      </c>
      <c r="D60" s="2" t="b">
        <v>1</v>
      </c>
      <c r="E60" s="2" t="s">
        <v>45</v>
      </c>
      <c r="F60" s="2" t="s">
        <v>46</v>
      </c>
      <c r="G60" s="2" t="s">
        <v>146</v>
      </c>
      <c r="H60" s="2" t="s">
        <v>47</v>
      </c>
      <c r="I60" s="4"/>
      <c r="J60" s="4"/>
      <c r="L60" s="2" t="s">
        <v>122</v>
      </c>
      <c r="M60" s="2" t="s">
        <v>63</v>
      </c>
      <c r="N60" s="2"/>
      <c r="O60" s="2" t="s">
        <v>76</v>
      </c>
      <c r="Q60" s="2" t="s">
        <v>224</v>
      </c>
      <c r="R60" s="2" t="s">
        <v>80</v>
      </c>
      <c r="S60" s="2" t="s">
        <v>225</v>
      </c>
      <c r="T60" s="4" t="b">
        <v>0</v>
      </c>
      <c r="U60" s="4" t="b">
        <v>0</v>
      </c>
      <c r="V60" s="6" t="s">
        <v>226</v>
      </c>
    </row>
    <row r="61">
      <c r="A61" s="2" t="s">
        <v>227</v>
      </c>
      <c r="B61" s="2" t="str">
        <f>IFERROR(__xludf.DUMMYFUNCTION("IF(LEN(A61), REGEXEXTRACT(A61, ""[0-9]{4}""), """")"),"2015")</f>
        <v>2015</v>
      </c>
      <c r="C61" s="4" t="str">
        <f>IFERROR(__xludf.DUMMYFUNCTION("TEXTJOIN("""", TRUE, ""\citet{"", REGEXEXTRACT(A61, ""^[A-Za-z]+""), B61, ""}"")"),"\citet{McMinn2015}")</f>
        <v>\citet{McMinn2015}</v>
      </c>
      <c r="D61" s="2" t="b">
        <v>1</v>
      </c>
      <c r="E61" s="2" t="s">
        <v>45</v>
      </c>
      <c r="F61" s="2" t="s">
        <v>228</v>
      </c>
      <c r="G61" s="2" t="s">
        <v>121</v>
      </c>
      <c r="H61" s="2" t="s">
        <v>47</v>
      </c>
      <c r="I61" s="4"/>
      <c r="J61" s="4"/>
      <c r="L61" s="2" t="s">
        <v>122</v>
      </c>
      <c r="M61" s="2" t="s">
        <v>63</v>
      </c>
      <c r="N61" s="2"/>
      <c r="O61" s="2" t="s">
        <v>64</v>
      </c>
      <c r="Q61" s="2" t="s">
        <v>50</v>
      </c>
      <c r="R61" s="2" t="s">
        <v>80</v>
      </c>
      <c r="S61" s="2" t="s">
        <v>229</v>
      </c>
      <c r="T61" s="4" t="b">
        <v>0</v>
      </c>
      <c r="U61" s="4" t="b">
        <v>0</v>
      </c>
      <c r="V61" s="6" t="s">
        <v>230</v>
      </c>
    </row>
    <row r="62">
      <c r="A62" s="2" t="s">
        <v>231</v>
      </c>
      <c r="B62" s="2" t="str">
        <f>IFERROR(__xludf.DUMMYFUNCTION("IF(LEN(A62), REGEXEXTRACT(A62, ""[0-9]{4}""), """")"),"2015")</f>
        <v>2015</v>
      </c>
      <c r="C62" s="4" t="str">
        <f>IFERROR(__xludf.DUMMYFUNCTION("TEXTJOIN("""", TRUE, ""\citet{"", REGEXEXTRACT(A62, ""^[A-Za-z]+""), B62, ""}"")"),"\citet{Meladianos2015}")</f>
        <v>\citet{Meladianos2015}</v>
      </c>
      <c r="D62" s="2" t="b">
        <v>1</v>
      </c>
      <c r="E62" s="2" t="s">
        <v>111</v>
      </c>
      <c r="F62" s="2" t="s">
        <v>60</v>
      </c>
      <c r="G62" s="2" t="s">
        <v>121</v>
      </c>
      <c r="H62" s="2" t="s">
        <v>61</v>
      </c>
      <c r="I62" s="2">
        <v>13.0</v>
      </c>
      <c r="J62" s="2"/>
      <c r="K62" s="2" t="s">
        <v>232</v>
      </c>
      <c r="L62" s="2" t="s">
        <v>233</v>
      </c>
      <c r="M62" s="2" t="s">
        <v>75</v>
      </c>
      <c r="N62" s="2" t="s">
        <v>143</v>
      </c>
      <c r="O62" s="2" t="s">
        <v>64</v>
      </c>
      <c r="P62" s="2" t="s">
        <v>157</v>
      </c>
      <c r="Q62" s="2" t="s">
        <v>234</v>
      </c>
      <c r="R62" s="2" t="s">
        <v>84</v>
      </c>
      <c r="T62" s="4" t="b">
        <v>0</v>
      </c>
      <c r="U62" s="2" t="b">
        <v>1</v>
      </c>
      <c r="V62" s="6" t="s">
        <v>235</v>
      </c>
    </row>
    <row r="63">
      <c r="A63" s="2" t="s">
        <v>236</v>
      </c>
      <c r="B63" s="2" t="str">
        <f>IFERROR(__xludf.DUMMYFUNCTION("IF(LEN(A63), REGEXEXTRACT(A63, ""[0-9]{4}""), """")"),"2015")</f>
        <v>2015</v>
      </c>
      <c r="C63" s="4" t="str">
        <f>IFERROR(__xludf.DUMMYFUNCTION("TEXTJOIN("""", TRUE, ""\citet{"", REGEXEXTRACT(A63, ""^[A-Za-z]+""), B63, ""}"")"),"\citet{Unankard2015}")</f>
        <v>\citet{Unankard2015}</v>
      </c>
      <c r="D63" s="2" t="b">
        <v>1</v>
      </c>
      <c r="E63" s="2" t="s">
        <v>237</v>
      </c>
      <c r="F63" s="2" t="s">
        <v>228</v>
      </c>
      <c r="G63" s="2" t="s">
        <v>180</v>
      </c>
      <c r="H63" s="2" t="s">
        <v>61</v>
      </c>
      <c r="I63" s="2">
        <v>1.0</v>
      </c>
      <c r="J63" s="7"/>
      <c r="K63" s="7">
        <v>196834.0</v>
      </c>
      <c r="L63" s="2" t="s">
        <v>238</v>
      </c>
      <c r="M63" s="2" t="s">
        <v>63</v>
      </c>
      <c r="N63" s="2"/>
      <c r="O63" s="2" t="s">
        <v>76</v>
      </c>
      <c r="Q63" s="2" t="s">
        <v>239</v>
      </c>
      <c r="R63" s="2" t="s">
        <v>80</v>
      </c>
      <c r="S63" s="2" t="s">
        <v>240</v>
      </c>
      <c r="T63" s="4" t="b">
        <v>0</v>
      </c>
      <c r="U63" s="4" t="b">
        <v>0</v>
      </c>
      <c r="V63" s="6" t="s">
        <v>241</v>
      </c>
    </row>
    <row r="64">
      <c r="A64" s="2" t="s">
        <v>242</v>
      </c>
      <c r="B64" s="2" t="str">
        <f>IFERROR(__xludf.DUMMYFUNCTION("IF(LEN(A64), REGEXEXTRACT(A64, ""[0-9]{4}""), """")"),"2015")</f>
        <v>2015</v>
      </c>
      <c r="C64" s="2" t="s">
        <v>243</v>
      </c>
      <c r="D64" s="2" t="b">
        <v>1</v>
      </c>
      <c r="E64" s="2" t="s">
        <v>45</v>
      </c>
      <c r="F64" s="4"/>
      <c r="G64" s="4"/>
      <c r="H64" s="2" t="s">
        <v>61</v>
      </c>
      <c r="I64" s="4"/>
      <c r="J64" s="4"/>
      <c r="L64" s="2" t="s">
        <v>244</v>
      </c>
      <c r="M64" s="4"/>
      <c r="N64" s="4"/>
      <c r="O64" s="4"/>
      <c r="Q64" s="2" t="s">
        <v>245</v>
      </c>
      <c r="R64" s="2" t="s">
        <v>246</v>
      </c>
      <c r="S64" s="2" t="s">
        <v>247</v>
      </c>
      <c r="T64" s="4" t="b">
        <v>0</v>
      </c>
      <c r="U64" s="4" t="b">
        <v>0</v>
      </c>
      <c r="V64" s="6" t="s">
        <v>248</v>
      </c>
    </row>
    <row r="65">
      <c r="A65" s="2" t="s">
        <v>249</v>
      </c>
      <c r="B65" s="2" t="str">
        <f>IFERROR(__xludf.DUMMYFUNCTION("IF(LEN(A65), REGEXEXTRACT(A65, ""[0-9]{4}""), """")"),"2015")</f>
        <v>2015</v>
      </c>
      <c r="C65" s="2" t="s">
        <v>250</v>
      </c>
      <c r="D65" s="2" t="b">
        <v>1</v>
      </c>
      <c r="E65" s="2" t="s">
        <v>45</v>
      </c>
      <c r="F65" s="4"/>
      <c r="G65" s="4"/>
      <c r="H65" s="2" t="s">
        <v>61</v>
      </c>
      <c r="I65" s="4"/>
      <c r="J65" s="4"/>
      <c r="L65" s="2" t="s">
        <v>251</v>
      </c>
      <c r="M65" s="4"/>
      <c r="N65" s="4"/>
      <c r="O65" s="4"/>
      <c r="Q65" s="2" t="s">
        <v>252</v>
      </c>
      <c r="R65" s="2" t="s">
        <v>246</v>
      </c>
      <c r="S65" s="2" t="s">
        <v>253</v>
      </c>
      <c r="T65" s="4" t="b">
        <v>0</v>
      </c>
      <c r="U65" s="4" t="b">
        <v>0</v>
      </c>
      <c r="V65" s="6" t="s">
        <v>248</v>
      </c>
    </row>
    <row r="66">
      <c r="A66" s="2" t="s">
        <v>254</v>
      </c>
      <c r="B66" s="2" t="str">
        <f>IFERROR(__xludf.DUMMYFUNCTION("IF(LEN(A66), REGEXEXTRACT(A66, ""[0-9]{4}""), """")"),"2015")</f>
        <v>2015</v>
      </c>
      <c r="C66" s="4" t="str">
        <f>IFERROR(__xludf.DUMMYFUNCTION("TEXTJOIN("""", TRUE, ""\citet{"", REGEXEXTRACT(A66, ""^[A-Za-z]+""), B66, ""}"")"),"\citet{Zhou2015}")</f>
        <v>\citet{Zhou2015}</v>
      </c>
      <c r="D66" s="2" t="b">
        <v>1</v>
      </c>
      <c r="E66" s="2" t="s">
        <v>237</v>
      </c>
      <c r="F66" s="2" t="s">
        <v>46</v>
      </c>
      <c r="G66" s="4"/>
      <c r="H66" s="4"/>
      <c r="I66" s="2">
        <v>2.0</v>
      </c>
      <c r="L66" s="2" t="s">
        <v>97</v>
      </c>
      <c r="M66" s="2" t="s">
        <v>63</v>
      </c>
      <c r="N66" s="4"/>
      <c r="O66" s="4"/>
      <c r="R66" s="2" t="s">
        <v>80</v>
      </c>
      <c r="S66" s="2" t="s">
        <v>255</v>
      </c>
      <c r="T66" s="4" t="b">
        <v>0</v>
      </c>
      <c r="U66" s="4" t="b">
        <v>0</v>
      </c>
      <c r="V66" s="5"/>
    </row>
    <row r="67">
      <c r="A67" s="2" t="s">
        <v>256</v>
      </c>
      <c r="B67" s="2" t="str">
        <f>IFERROR(__xludf.DUMMYFUNCTION("IF(LEN(A67), REGEXEXTRACT(A67, ""[0-9]{4}""), """")"),"2016")</f>
        <v>2016</v>
      </c>
      <c r="C67" s="2" t="s">
        <v>257</v>
      </c>
      <c r="D67" s="2" t="b">
        <v>1</v>
      </c>
      <c r="E67" s="2" t="s">
        <v>111</v>
      </c>
      <c r="F67" s="2" t="s">
        <v>60</v>
      </c>
      <c r="G67" s="2" t="s">
        <v>121</v>
      </c>
      <c r="H67" s="2" t="s">
        <v>61</v>
      </c>
      <c r="I67" s="2">
        <v>3.0</v>
      </c>
      <c r="J67" s="2">
        <v>1.0</v>
      </c>
      <c r="L67" s="2" t="s">
        <v>122</v>
      </c>
      <c r="M67" s="2" t="s">
        <v>63</v>
      </c>
      <c r="N67" s="2"/>
      <c r="O67" s="2" t="s">
        <v>76</v>
      </c>
      <c r="Q67" s="2" t="s">
        <v>258</v>
      </c>
      <c r="R67" s="2" t="s">
        <v>58</v>
      </c>
      <c r="T67" s="4" t="b">
        <v>0</v>
      </c>
      <c r="U67" s="2" t="b">
        <v>1</v>
      </c>
      <c r="V67" s="6" t="s">
        <v>259</v>
      </c>
    </row>
    <row r="68">
      <c r="A68" s="2" t="s">
        <v>260</v>
      </c>
      <c r="B68" s="2" t="str">
        <f>IFERROR(__xludf.DUMMYFUNCTION("IF(LEN(A68), REGEXEXTRACT(A68, ""[0-9]{4}""), """")"),"2016")</f>
        <v>2016</v>
      </c>
      <c r="C68" s="4" t="str">
        <f>IFERROR(__xludf.DUMMYFUNCTION("TEXTJOIN("""", TRUE, ""\citet{"", REGEXEXTRACT(A68, ""^[A-Za-z]+""), B68, ""}"")"),"\citet{Buntain2016}")</f>
        <v>\citet{Buntain2016}</v>
      </c>
      <c r="D68" s="2" t="b">
        <v>1</v>
      </c>
      <c r="E68" s="2" t="s">
        <v>111</v>
      </c>
      <c r="F68" s="2" t="s">
        <v>60</v>
      </c>
      <c r="G68" s="2" t="s">
        <v>121</v>
      </c>
      <c r="H68" s="2" t="s">
        <v>61</v>
      </c>
      <c r="I68" s="2">
        <v>3.0</v>
      </c>
      <c r="J68" s="2">
        <v>2.0</v>
      </c>
      <c r="K68" s="2" t="s">
        <v>261</v>
      </c>
      <c r="L68" s="2" t="s">
        <v>262</v>
      </c>
      <c r="M68" s="4"/>
      <c r="N68" s="4"/>
      <c r="O68" s="4"/>
      <c r="Q68" s="2" t="s">
        <v>263</v>
      </c>
      <c r="R68" s="2" t="s">
        <v>80</v>
      </c>
      <c r="S68" s="2" t="s">
        <v>264</v>
      </c>
      <c r="T68" s="4" t="b">
        <v>0</v>
      </c>
      <c r="U68" s="2" t="b">
        <v>1</v>
      </c>
      <c r="V68" s="6" t="s">
        <v>265</v>
      </c>
    </row>
    <row r="69">
      <c r="A69" s="2" t="s">
        <v>266</v>
      </c>
      <c r="B69" s="2" t="str">
        <f>IFERROR(__xludf.DUMMYFUNCTION("IF(LEN(A69), REGEXEXTRACT(A69, ""[0-9]{4}""), """")"),"2016")</f>
        <v>2016</v>
      </c>
      <c r="C69" s="4" t="str">
        <f>IFERROR(__xludf.DUMMYFUNCTION("TEXTJOIN("""", TRUE, ""\citet{"", REGEXEXTRACT(A69, ""^[A-Za-z]+""), B69, ""}"")"),"\citet{Hua2016}")</f>
        <v>\citet{Hua2016}</v>
      </c>
      <c r="D69" s="2" t="b">
        <v>1</v>
      </c>
      <c r="E69" s="2" t="s">
        <v>45</v>
      </c>
      <c r="F69" s="2" t="s">
        <v>46</v>
      </c>
      <c r="G69" s="4"/>
      <c r="H69" s="2" t="s">
        <v>47</v>
      </c>
      <c r="I69" s="4"/>
      <c r="J69" s="4"/>
      <c r="L69" s="2" t="s">
        <v>267</v>
      </c>
      <c r="M69" s="4"/>
      <c r="N69" s="4"/>
      <c r="O69" s="4"/>
      <c r="Q69" s="2" t="s">
        <v>268</v>
      </c>
      <c r="R69" s="2" t="s">
        <v>80</v>
      </c>
      <c r="S69" s="2" t="s">
        <v>269</v>
      </c>
      <c r="T69" s="4" t="b">
        <v>0</v>
      </c>
      <c r="U69" s="4" t="b">
        <v>0</v>
      </c>
      <c r="V69" s="5"/>
    </row>
    <row r="70">
      <c r="A70" s="2" t="s">
        <v>270</v>
      </c>
      <c r="B70" s="2" t="str">
        <f>IFERROR(__xludf.DUMMYFUNCTION("IF(LEN(A70), REGEXEXTRACT(A70, ""[0-9]{4}""), """")"),"2016")</f>
        <v>2016</v>
      </c>
      <c r="C70" s="4" t="str">
        <f>IFERROR(__xludf.DUMMYFUNCTION("TEXTJOIN("""", TRUE, ""\citet{"", REGEXEXTRACT(A70, ""^[A-Za-z]+""), B70, ""}"")"),"\citet{Liu2016}")</f>
        <v>\citet{Liu2016}</v>
      </c>
      <c r="D70" s="2" t="b">
        <v>1</v>
      </c>
      <c r="E70" s="2" t="s">
        <v>45</v>
      </c>
      <c r="F70" s="2" t="s">
        <v>46</v>
      </c>
      <c r="G70" s="4"/>
      <c r="H70" s="2" t="s">
        <v>47</v>
      </c>
      <c r="I70" s="4"/>
      <c r="J70" s="4"/>
      <c r="K70" s="7">
        <v>3.57E8</v>
      </c>
      <c r="L70" s="2" t="s">
        <v>271</v>
      </c>
      <c r="M70" s="2" t="s">
        <v>75</v>
      </c>
      <c r="N70" s="2" t="s">
        <v>272</v>
      </c>
      <c r="O70" s="4"/>
      <c r="Q70" s="2" t="s">
        <v>273</v>
      </c>
      <c r="R70" s="2" t="s">
        <v>131</v>
      </c>
      <c r="S70" s="10" t="s">
        <v>274</v>
      </c>
      <c r="T70" s="4" t="b">
        <v>0</v>
      </c>
      <c r="U70" s="4" t="b">
        <v>0</v>
      </c>
      <c r="V70" s="5"/>
    </row>
    <row r="71">
      <c r="A71" s="2" t="s">
        <v>275</v>
      </c>
      <c r="B71" s="2" t="str">
        <f>IFERROR(__xludf.DUMMYFUNCTION("IF(LEN(A71), REGEXEXTRACT(A71, ""[0-9]{4}""), """")"),"2016")</f>
        <v>2016</v>
      </c>
      <c r="C71" s="2" t="s">
        <v>276</v>
      </c>
      <c r="D71" s="2" t="b">
        <v>1</v>
      </c>
      <c r="E71" s="2" t="s">
        <v>237</v>
      </c>
      <c r="F71" s="2" t="s">
        <v>228</v>
      </c>
      <c r="G71" s="2" t="s">
        <v>146</v>
      </c>
      <c r="H71" s="2" t="s">
        <v>138</v>
      </c>
      <c r="I71" s="2">
        <v>3.0</v>
      </c>
      <c r="K71" s="2" t="s">
        <v>277</v>
      </c>
      <c r="L71" s="2" t="s">
        <v>122</v>
      </c>
      <c r="M71" s="2" t="s">
        <v>75</v>
      </c>
      <c r="N71" s="2" t="s">
        <v>107</v>
      </c>
      <c r="O71" s="2" t="s">
        <v>64</v>
      </c>
      <c r="Q71" s="2" t="s">
        <v>50</v>
      </c>
      <c r="R71" s="2" t="s">
        <v>131</v>
      </c>
      <c r="S71" s="2" t="s">
        <v>274</v>
      </c>
      <c r="T71" s="4" t="b">
        <v>0</v>
      </c>
      <c r="U71" s="4" t="b">
        <v>0</v>
      </c>
      <c r="V71" s="5"/>
    </row>
    <row r="72">
      <c r="A72" s="2" t="s">
        <v>278</v>
      </c>
      <c r="B72" s="2" t="str">
        <f>IFERROR(__xludf.DUMMYFUNCTION("IF(LEN(A72), REGEXEXTRACT(A72, ""[0-9]{4}""), """")"),"2016")</f>
        <v>2016</v>
      </c>
      <c r="C72" s="4" t="str">
        <f>IFERROR(__xludf.DUMMYFUNCTION("TEXTJOIN("""", TRUE, ""\citet{"", REGEXEXTRACT(A72, ""^[A-Za-z]+""), B72, ""}"")"),"\citet{Weiler2016}")</f>
        <v>\citet{Weiler2016}</v>
      </c>
      <c r="D72" s="2" t="b">
        <v>1</v>
      </c>
      <c r="E72" s="2" t="s">
        <v>45</v>
      </c>
      <c r="F72" s="4"/>
      <c r="G72" s="2" t="s">
        <v>121</v>
      </c>
      <c r="H72" s="2" t="s">
        <v>61</v>
      </c>
      <c r="I72" s="4"/>
      <c r="J72" s="4"/>
      <c r="L72" s="2" t="s">
        <v>279</v>
      </c>
      <c r="M72" s="2" t="s">
        <v>49</v>
      </c>
      <c r="N72" s="2" t="s">
        <v>272</v>
      </c>
      <c r="O72" s="4"/>
      <c r="R72" s="2" t="s">
        <v>80</v>
      </c>
      <c r="S72" s="2" t="s">
        <v>253</v>
      </c>
      <c r="T72" s="4" t="b">
        <v>0</v>
      </c>
      <c r="U72" s="4" t="b">
        <v>0</v>
      </c>
      <c r="V72" s="6" t="s">
        <v>280</v>
      </c>
    </row>
    <row r="73">
      <c r="A73" s="2" t="s">
        <v>281</v>
      </c>
      <c r="B73" s="8" t="str">
        <f>IFERROR(__xludf.DUMMYFUNCTION("IF(LEN(A73), REGEXEXTRACT(A73, ""[0-9]{4}""), """")"),"2016")</f>
        <v>2016</v>
      </c>
      <c r="C73" s="8" t="str">
        <f>IFERROR(__xludf.DUMMYFUNCTION("TEXTJOIN("""", TRUE, ""\citet{"", REGEXEXTRACT(A73, ""^[A-Za-z]+""), B73, ""}"")"),"\citet{Zhou2016}")</f>
        <v>\citet{Zhou2016}</v>
      </c>
      <c r="D73" s="2" t="b">
        <v>1</v>
      </c>
      <c r="E73" s="2" t="s">
        <v>45</v>
      </c>
      <c r="F73" s="2" t="s">
        <v>60</v>
      </c>
      <c r="G73" s="4"/>
      <c r="H73" s="2" t="s">
        <v>61</v>
      </c>
      <c r="I73" s="4"/>
      <c r="J73" s="4"/>
      <c r="M73" s="2" t="s">
        <v>58</v>
      </c>
      <c r="N73" s="4"/>
      <c r="O73" s="4"/>
      <c r="R73" s="2" t="s">
        <v>58</v>
      </c>
      <c r="T73" s="4" t="b">
        <v>0</v>
      </c>
      <c r="U73" s="4" t="b">
        <v>0</v>
      </c>
      <c r="V73" s="5"/>
    </row>
    <row r="74">
      <c r="A74" s="2" t="s">
        <v>282</v>
      </c>
      <c r="B74" s="2" t="str">
        <f>IFERROR(__xludf.DUMMYFUNCTION("IF(LEN(A74), REGEXEXTRACT(A74, ""[0-9]{4}""), """")"),"2017")</f>
        <v>2017</v>
      </c>
      <c r="C74" s="4" t="str">
        <f>IFERROR(__xludf.DUMMYFUNCTION("TEXTJOIN("""", TRUE, ""\citet{"", REGEXEXTRACT(A74, ""^[A-Za-z]+""), B74, ""}"")"),"\citet{Akhtar2017}")</f>
        <v>\citet{Akhtar2017}</v>
      </c>
      <c r="D74" s="2" t="b">
        <v>1</v>
      </c>
      <c r="E74" s="2" t="s">
        <v>111</v>
      </c>
      <c r="F74" s="2" t="s">
        <v>228</v>
      </c>
      <c r="G74" s="2" t="s">
        <v>121</v>
      </c>
      <c r="H74" s="2" t="s">
        <v>47</v>
      </c>
      <c r="I74" s="2">
        <v>1.0</v>
      </c>
      <c r="K74" s="7">
        <v>58000.0</v>
      </c>
      <c r="L74" s="2" t="s">
        <v>118</v>
      </c>
      <c r="M74" s="4"/>
      <c r="N74" s="4"/>
      <c r="O74" s="4"/>
      <c r="P74" s="2" t="s">
        <v>283</v>
      </c>
      <c r="R74" s="2" t="s">
        <v>54</v>
      </c>
      <c r="T74" s="4" t="b">
        <v>0</v>
      </c>
      <c r="U74" s="4" t="b">
        <v>0</v>
      </c>
      <c r="V74" s="6" t="s">
        <v>284</v>
      </c>
    </row>
    <row r="75">
      <c r="A75" s="2" t="s">
        <v>285</v>
      </c>
      <c r="B75" s="8" t="str">
        <f>IFERROR(__xludf.DUMMYFUNCTION("IF(LEN(A75), REGEXEXTRACT(A75, ""[0-9]{4}""), """")"),"2017")</f>
        <v>2017</v>
      </c>
      <c r="C75" s="8" t="str">
        <f>IFERROR(__xludf.DUMMYFUNCTION("TEXTJOIN("""", TRUE, ""\citet{"", REGEXEXTRACT(A75, ""^[A-Za-z]+""), B75, ""}"")"),"\citet{Edouard2017}")</f>
        <v>\citet{Edouard2017}</v>
      </c>
      <c r="D75" s="2" t="b">
        <v>1</v>
      </c>
      <c r="E75" s="2" t="s">
        <v>45</v>
      </c>
      <c r="F75" s="2" t="s">
        <v>60</v>
      </c>
      <c r="G75" s="2" t="s">
        <v>180</v>
      </c>
      <c r="H75" s="2" t="s">
        <v>102</v>
      </c>
      <c r="I75" s="4"/>
      <c r="J75" s="4"/>
      <c r="K75" s="2" t="s">
        <v>286</v>
      </c>
      <c r="L75" s="2" t="s">
        <v>211</v>
      </c>
      <c r="M75" s="2" t="s">
        <v>49</v>
      </c>
      <c r="N75" s="2" t="s">
        <v>107</v>
      </c>
      <c r="O75" s="4"/>
      <c r="Q75" s="2" t="s">
        <v>50</v>
      </c>
      <c r="R75" s="2" t="s">
        <v>80</v>
      </c>
      <c r="S75" s="2" t="s">
        <v>287</v>
      </c>
      <c r="T75" s="4" t="b">
        <v>0</v>
      </c>
      <c r="U75" s="4" t="b">
        <v>0</v>
      </c>
      <c r="V75" s="5"/>
    </row>
    <row r="76">
      <c r="A76" s="2" t="s">
        <v>288</v>
      </c>
      <c r="B76" s="2" t="str">
        <f>IFERROR(__xludf.DUMMYFUNCTION("IF(LEN(A76), REGEXEXTRACT(A76, ""[0-9]{4}""), """")"),"2017")</f>
        <v>2017</v>
      </c>
      <c r="C76" s="4" t="str">
        <f>IFERROR(__xludf.DUMMYFUNCTION("TEXTJOIN("""", TRUE, ""\citet{"", REGEXEXTRACT(A76, ""^[A-Za-z]+""), B76, ""}"")"),"\citet{Hammad2017}")</f>
        <v>\citet{Hammad2017}</v>
      </c>
      <c r="D76" s="2" t="b">
        <v>1</v>
      </c>
      <c r="E76" s="2" t="s">
        <v>45</v>
      </c>
      <c r="F76" s="2" t="s">
        <v>60</v>
      </c>
      <c r="G76" s="2" t="s">
        <v>121</v>
      </c>
      <c r="H76" s="2" t="s">
        <v>61</v>
      </c>
      <c r="I76" s="4"/>
      <c r="J76" s="4"/>
      <c r="L76" s="2" t="s">
        <v>97</v>
      </c>
      <c r="M76" s="2" t="s">
        <v>63</v>
      </c>
      <c r="N76" s="2"/>
      <c r="O76" s="2" t="s">
        <v>76</v>
      </c>
      <c r="Q76" s="2" t="s">
        <v>289</v>
      </c>
      <c r="R76" s="2" t="s">
        <v>58</v>
      </c>
      <c r="T76" s="4" t="b">
        <v>0</v>
      </c>
      <c r="U76" s="4" t="b">
        <v>0</v>
      </c>
      <c r="V76" s="6" t="s">
        <v>290</v>
      </c>
    </row>
    <row r="77">
      <c r="A77" s="2" t="s">
        <v>291</v>
      </c>
      <c r="B77" s="2" t="str">
        <f>IFERROR(__xludf.DUMMYFUNCTION("IF(LEN(A77), REGEXEXTRACT(A77, ""[0-9]{4}""), """")"),"2017")</f>
        <v>2017</v>
      </c>
      <c r="C77" s="4" t="str">
        <f>IFERROR(__xludf.DUMMYFUNCTION("TEXTJOIN("""", TRUE, ""\citet{"", REGEXEXTRACT(A77, ""^[A-Za-z]+""), B77, ""}"")"),"\citet{He2017}")</f>
        <v>\citet{He2017}</v>
      </c>
      <c r="D77" s="4" t="b">
        <v>0</v>
      </c>
      <c r="E77" s="2" t="s">
        <v>45</v>
      </c>
      <c r="F77" s="2" t="s">
        <v>60</v>
      </c>
      <c r="G77" s="2" t="s">
        <v>87</v>
      </c>
      <c r="H77" s="2" t="s">
        <v>61</v>
      </c>
      <c r="I77" s="4"/>
      <c r="J77" s="4"/>
      <c r="M77" s="2" t="s">
        <v>62</v>
      </c>
      <c r="N77" s="2"/>
      <c r="O77" s="2" t="s">
        <v>76</v>
      </c>
      <c r="R77" s="2" t="s">
        <v>58</v>
      </c>
      <c r="T77" s="4" t="b">
        <v>0</v>
      </c>
      <c r="U77" s="4" t="b">
        <v>0</v>
      </c>
      <c r="V77" s="5"/>
    </row>
    <row r="78">
      <c r="A78" s="2" t="s">
        <v>292</v>
      </c>
      <c r="B78" s="2" t="str">
        <f>IFERROR(__xludf.DUMMYFUNCTION("IF(LEN(A78), REGEXEXTRACT(A78, ""[0-9]{4}""), """")"),"2017")</f>
        <v>2017</v>
      </c>
      <c r="C78" s="4" t="str">
        <f>IFERROR(__xludf.DUMMYFUNCTION("TEXTJOIN("""", TRUE, ""\citet{"", REGEXEXTRACT(A78, ""^[A-Za-z]+""), B78, ""}"")"),"\citet{Li2017}")</f>
        <v>\citet{Li2017}</v>
      </c>
      <c r="D78" s="2" t="b">
        <v>1</v>
      </c>
      <c r="E78" s="2" t="s">
        <v>45</v>
      </c>
      <c r="F78" s="2" t="s">
        <v>46</v>
      </c>
      <c r="G78" s="2" t="s">
        <v>146</v>
      </c>
      <c r="H78" s="2" t="s">
        <v>47</v>
      </c>
      <c r="I78" s="4"/>
      <c r="J78" s="4"/>
      <c r="M78" s="2" t="s">
        <v>75</v>
      </c>
      <c r="N78" s="2" t="s">
        <v>107</v>
      </c>
      <c r="O78" s="2" t="s">
        <v>64</v>
      </c>
      <c r="Q78" s="2" t="s">
        <v>273</v>
      </c>
      <c r="R78" s="2" t="s">
        <v>80</v>
      </c>
      <c r="S78" s="2" t="s">
        <v>293</v>
      </c>
      <c r="T78" s="4" t="b">
        <v>0</v>
      </c>
      <c r="U78" s="4" t="b">
        <v>0</v>
      </c>
      <c r="V78" s="6" t="s">
        <v>294</v>
      </c>
    </row>
    <row r="79">
      <c r="A79" s="2" t="s">
        <v>295</v>
      </c>
      <c r="B79" s="2" t="str">
        <f>IFERROR(__xludf.DUMMYFUNCTION("IF(LEN(A79), REGEXEXTRACT(A79, ""[0-9]{4}""), """")"),"2017")</f>
        <v>2017</v>
      </c>
      <c r="C79" s="4" t="str">
        <f>IFERROR(__xludf.DUMMYFUNCTION("TEXTJOIN("""", TRUE, ""\citet{"", REGEXEXTRACT(A79, ""^[A-Za-z]+""), B79, ""}"")"),"\citet{Liu2017}")</f>
        <v>\citet{Liu2017}</v>
      </c>
      <c r="D79" s="2" t="b">
        <v>1</v>
      </c>
      <c r="E79" s="2" t="s">
        <v>237</v>
      </c>
      <c r="F79" s="2" t="s">
        <v>46</v>
      </c>
      <c r="G79" s="4"/>
      <c r="H79" s="2" t="s">
        <v>47</v>
      </c>
      <c r="L79" s="2" t="s">
        <v>296</v>
      </c>
      <c r="M79" s="2" t="s">
        <v>63</v>
      </c>
      <c r="N79" s="2"/>
      <c r="O79" s="2" t="s">
        <v>64</v>
      </c>
      <c r="R79" s="2" t="s">
        <v>80</v>
      </c>
      <c r="S79" s="2" t="s">
        <v>297</v>
      </c>
      <c r="T79" s="4" t="b">
        <v>0</v>
      </c>
      <c r="U79" s="4" t="b">
        <v>0</v>
      </c>
      <c r="V79" s="5"/>
    </row>
    <row r="80">
      <c r="A80" s="2" t="s">
        <v>298</v>
      </c>
      <c r="B80" s="2" t="str">
        <f>IFERROR(__xludf.DUMMYFUNCTION("IF(LEN(A80), REGEXEXTRACT(A80, ""[0-9]{4}""), """")"),"2017")</f>
        <v>2017</v>
      </c>
      <c r="C80" s="4" t="str">
        <f>IFERROR(__xludf.DUMMYFUNCTION("TEXTJOIN("""", TRUE, ""\citet{"", REGEXEXTRACT(A80, ""^[A-Za-z]+""), B80, ""}"")"),"\citet{Mamo2017}")</f>
        <v>\citet{Mamo2017}</v>
      </c>
      <c r="D80" s="2" t="b">
        <v>1</v>
      </c>
      <c r="E80" s="2" t="s">
        <v>45</v>
      </c>
      <c r="F80" s="2" t="s">
        <v>228</v>
      </c>
      <c r="G80" s="2" t="s">
        <v>121</v>
      </c>
      <c r="H80" s="2" t="s">
        <v>138</v>
      </c>
      <c r="I80" s="4"/>
      <c r="J80" s="4"/>
      <c r="L80" s="2" t="s">
        <v>118</v>
      </c>
      <c r="M80" s="2" t="s">
        <v>63</v>
      </c>
      <c r="N80" s="2"/>
      <c r="O80" s="2" t="s">
        <v>76</v>
      </c>
      <c r="Q80" s="2" t="s">
        <v>299</v>
      </c>
      <c r="R80" s="2" t="s">
        <v>80</v>
      </c>
      <c r="S80" s="2" t="s">
        <v>300</v>
      </c>
      <c r="T80" s="4" t="b">
        <v>0</v>
      </c>
      <c r="U80" s="2" t="b">
        <v>0</v>
      </c>
      <c r="V80" s="5"/>
    </row>
    <row r="81">
      <c r="A81" s="2" t="s">
        <v>301</v>
      </c>
      <c r="B81" s="8" t="str">
        <f>IFERROR(__xludf.DUMMYFUNCTION("IF(LEN(A81), REGEXEXTRACT(A81, ""[0-9]{4}""), """")"),"2017")</f>
        <v>2017</v>
      </c>
      <c r="C81" s="8" t="str">
        <f>IFERROR(__xludf.DUMMYFUNCTION("TEXTJOIN("""", TRUE, ""\citet{"", REGEXEXTRACT(A81, ""^[A-Za-z]+""), B81, ""}"")"),"\citet{Nolasco2017}")</f>
        <v>\citet{Nolasco2017}</v>
      </c>
      <c r="D81" s="2" t="b">
        <v>1</v>
      </c>
      <c r="E81" s="2" t="s">
        <v>111</v>
      </c>
      <c r="F81" s="2" t="s">
        <v>60</v>
      </c>
      <c r="G81" s="4"/>
      <c r="H81" s="2" t="s">
        <v>61</v>
      </c>
      <c r="I81" s="2">
        <v>1.0</v>
      </c>
      <c r="K81" s="7">
        <v>432975.0</v>
      </c>
      <c r="L81" s="2" t="s">
        <v>97</v>
      </c>
      <c r="M81" s="2" t="s">
        <v>63</v>
      </c>
      <c r="N81" s="4"/>
      <c r="O81" s="4"/>
      <c r="Q81" s="2" t="s">
        <v>302</v>
      </c>
      <c r="R81" s="2" t="s">
        <v>58</v>
      </c>
      <c r="T81" s="4" t="b">
        <v>0</v>
      </c>
      <c r="U81" s="4" t="b">
        <v>0</v>
      </c>
      <c r="V81" s="5"/>
    </row>
    <row r="82">
      <c r="A82" s="2" t="s">
        <v>303</v>
      </c>
      <c r="B82" s="2" t="str">
        <f>IFERROR(__xludf.DUMMYFUNCTION("IF(LEN(A82), REGEXEXTRACT(A82, ""[0-9]{4}""), """")"),"2017")</f>
        <v>2017</v>
      </c>
      <c r="C82" s="4" t="str">
        <f>IFERROR(__xludf.DUMMYFUNCTION("TEXTJOIN("""", TRUE, ""\citet{"", REGEXEXTRACT(A82, ""^[A-Za-z]+""), B82, ""}"")"),"\citet{Tonon2017}")</f>
        <v>\citet{Tonon2017}</v>
      </c>
      <c r="D82" s="2" t="b">
        <v>1</v>
      </c>
      <c r="E82" s="2" t="s">
        <v>45</v>
      </c>
      <c r="F82" s="2" t="s">
        <v>60</v>
      </c>
      <c r="G82" s="2" t="s">
        <v>87</v>
      </c>
      <c r="H82" s="2" t="s">
        <v>102</v>
      </c>
      <c r="I82" s="4"/>
      <c r="J82" s="4"/>
      <c r="K82" s="7">
        <v>1.957E8</v>
      </c>
      <c r="L82" s="2" t="s">
        <v>97</v>
      </c>
      <c r="M82" s="2" t="s">
        <v>63</v>
      </c>
      <c r="N82" s="4"/>
      <c r="O82" s="2" t="s">
        <v>76</v>
      </c>
      <c r="R82" s="2" t="s">
        <v>58</v>
      </c>
      <c r="T82" s="4" t="b">
        <v>0</v>
      </c>
      <c r="U82" s="4" t="b">
        <v>0</v>
      </c>
      <c r="V82" s="5"/>
    </row>
    <row r="83">
      <c r="A83" s="2" t="s">
        <v>304</v>
      </c>
      <c r="B83" s="2" t="str">
        <f>IFERROR(__xludf.DUMMYFUNCTION("IF(LEN(A83), REGEXEXTRACT(A83, ""[0-9]{4}""), """")"),"2017")</f>
        <v>2017</v>
      </c>
      <c r="C83" s="4" t="str">
        <f>IFERROR(__xludf.DUMMYFUNCTION("TEXTJOIN("""", TRUE, ""\citet{"", REGEXEXTRACT(A83, ""^[A-Za-z]+""), B83, ""}"")"),"\citet{Weiler2017}")</f>
        <v>\citet{Weiler2017}</v>
      </c>
      <c r="D83" s="2" t="b">
        <v>1</v>
      </c>
      <c r="E83" s="2" t="s">
        <v>45</v>
      </c>
      <c r="F83" s="4"/>
      <c r="G83" s="4"/>
      <c r="H83" s="4"/>
      <c r="I83" s="4"/>
      <c r="J83" s="4"/>
      <c r="L83" s="2" t="s">
        <v>305</v>
      </c>
      <c r="M83" s="2" t="s">
        <v>63</v>
      </c>
      <c r="N83" s="2"/>
      <c r="O83" s="2" t="s">
        <v>76</v>
      </c>
      <c r="Q83" s="2" t="s">
        <v>306</v>
      </c>
      <c r="R83" s="2" t="s">
        <v>246</v>
      </c>
      <c r="S83" s="2" t="s">
        <v>307</v>
      </c>
      <c r="T83" s="4" t="b">
        <v>0</v>
      </c>
      <c r="U83" s="4" t="b">
        <v>0</v>
      </c>
      <c r="V83" s="6" t="s">
        <v>308</v>
      </c>
    </row>
    <row r="84">
      <c r="A84" s="2" t="s">
        <v>309</v>
      </c>
      <c r="B84" s="2" t="str">
        <f>IFERROR(__xludf.DUMMYFUNCTION("IF(LEN(A84), REGEXEXTRACT(A84, ""[0-9]{4}""), """")"),"2017")</f>
        <v>2017</v>
      </c>
      <c r="C84" s="4" t="str">
        <f>IFERROR(__xludf.DUMMYFUNCTION("TEXTJOIN("""", TRUE, ""\citet{"", REGEXEXTRACT(A84, ""^[A-Za-z]+""), B84, ""}"")"),"\citet{Zhou2017}")</f>
        <v>\citet{Zhou2017}</v>
      </c>
      <c r="D84" s="2" t="b">
        <v>1</v>
      </c>
      <c r="E84" s="2" t="s">
        <v>237</v>
      </c>
      <c r="F84" s="2" t="s">
        <v>46</v>
      </c>
      <c r="G84" s="4"/>
      <c r="H84" s="4"/>
      <c r="I84" s="2">
        <v>2.0</v>
      </c>
      <c r="L84" s="2" t="s">
        <v>97</v>
      </c>
      <c r="M84" s="2" t="s">
        <v>63</v>
      </c>
      <c r="N84" s="4"/>
      <c r="O84" s="4"/>
      <c r="R84" s="2" t="s">
        <v>80</v>
      </c>
      <c r="S84" s="2" t="s">
        <v>255</v>
      </c>
      <c r="T84" s="4" t="b">
        <v>0</v>
      </c>
      <c r="U84" s="4" t="b">
        <v>0</v>
      </c>
      <c r="V84" s="5"/>
    </row>
    <row r="85">
      <c r="A85" s="2" t="s">
        <v>310</v>
      </c>
      <c r="B85" s="2" t="str">
        <f>IFERROR(__xludf.DUMMYFUNCTION("IF(LEN(A85), REGEXEXTRACT(A85, ""[0-9]{4}""), """")"),"2018")</f>
        <v>2018</v>
      </c>
      <c r="C85" s="2" t="s">
        <v>311</v>
      </c>
      <c r="D85" s="2" t="b">
        <v>1</v>
      </c>
      <c r="E85" s="2" t="s">
        <v>111</v>
      </c>
      <c r="F85" s="2" t="s">
        <v>60</v>
      </c>
      <c r="G85" s="2" t="s">
        <v>121</v>
      </c>
      <c r="H85" s="2" t="s">
        <v>61</v>
      </c>
      <c r="I85" s="2">
        <v>3.0</v>
      </c>
      <c r="L85" s="2" t="s">
        <v>312</v>
      </c>
      <c r="M85" s="4"/>
      <c r="N85" s="4"/>
      <c r="O85" s="4"/>
      <c r="R85" s="2" t="s">
        <v>54</v>
      </c>
      <c r="T85" s="4" t="b">
        <v>0</v>
      </c>
      <c r="U85" s="4" t="b">
        <v>0</v>
      </c>
      <c r="V85" s="5"/>
    </row>
    <row r="86">
      <c r="A86" s="2" t="s">
        <v>313</v>
      </c>
      <c r="B86" s="2" t="str">
        <f>IFERROR(__xludf.DUMMYFUNCTION("IF(LEN(A86), REGEXEXTRACT(A86, ""[0-9]{4}""), """")"),"2018")</f>
        <v>2018</v>
      </c>
      <c r="C86" s="4" t="str">
        <f>IFERROR(__xludf.DUMMYFUNCTION("TEXTJOIN("""", TRUE, ""\citet{"", REGEXEXTRACT(A86, ""^[A-Za-z]+""), B86, ""}"")"),"\citet{Hossny2018}")</f>
        <v>\citet{Hossny2018}</v>
      </c>
      <c r="D86" s="2" t="b">
        <v>1</v>
      </c>
      <c r="E86" s="2" t="s">
        <v>111</v>
      </c>
      <c r="F86" s="2" t="s">
        <v>60</v>
      </c>
      <c r="G86" s="2" t="s">
        <v>87</v>
      </c>
      <c r="H86" s="2" t="s">
        <v>61</v>
      </c>
      <c r="L86" s="2" t="s">
        <v>314</v>
      </c>
      <c r="M86" s="4"/>
      <c r="N86" s="4"/>
      <c r="O86" s="4"/>
      <c r="R86" s="2" t="s">
        <v>80</v>
      </c>
      <c r="S86" s="2" t="s">
        <v>315</v>
      </c>
      <c r="T86" s="4" t="b">
        <v>0</v>
      </c>
      <c r="U86" s="4" t="b">
        <v>0</v>
      </c>
      <c r="V86" s="5"/>
    </row>
    <row r="87">
      <c r="A87" s="2" t="s">
        <v>316</v>
      </c>
      <c r="B87" s="2" t="str">
        <f>IFERROR(__xludf.DUMMYFUNCTION("IF(LEN(A87), REGEXEXTRACT(A87, ""[0-9]{4}""), """")"),"2018")</f>
        <v>2018</v>
      </c>
      <c r="C87" s="4" t="str">
        <f>IFERROR(__xludf.DUMMYFUNCTION("TEXTJOIN("""", TRUE, ""\citet{"", REGEXEXTRACT(A87, ""^[A-Za-z]+""), B87, ""}"")"),"\citet{Hsu2018}")</f>
        <v>\citet{Hsu2018}</v>
      </c>
      <c r="D87" s="4" t="b">
        <v>0</v>
      </c>
      <c r="E87" s="2" t="s">
        <v>111</v>
      </c>
      <c r="F87" s="2" t="s">
        <v>60</v>
      </c>
      <c r="G87" s="4"/>
      <c r="H87" s="2" t="s">
        <v>61</v>
      </c>
      <c r="I87" s="2">
        <v>3.0</v>
      </c>
      <c r="J87" s="2">
        <v>2.0</v>
      </c>
      <c r="L87" s="2" t="s">
        <v>317</v>
      </c>
      <c r="M87" s="2" t="s">
        <v>63</v>
      </c>
      <c r="N87" s="2"/>
      <c r="O87" s="2" t="s">
        <v>64</v>
      </c>
      <c r="R87" s="2" t="s">
        <v>54</v>
      </c>
      <c r="T87" s="4" t="b">
        <v>0</v>
      </c>
      <c r="U87" s="2" t="b">
        <v>1</v>
      </c>
      <c r="V87" s="5"/>
    </row>
    <row r="88">
      <c r="A88" s="2" t="s">
        <v>318</v>
      </c>
      <c r="B88" s="2" t="str">
        <f>IFERROR(__xludf.DUMMYFUNCTION("IF(LEN(A88), REGEXEXTRACT(A88, ""[0-9]{4}""), """")"),"2018")</f>
        <v>2018</v>
      </c>
      <c r="C88" s="4" t="str">
        <f>IFERROR(__xludf.DUMMYFUNCTION("TEXTJOIN("""", TRUE, ""\citet{"", REGEXEXTRACT(A88, ""^[A-Za-z]+""), B88, ""}"")"),"\citet{Huang2018}")</f>
        <v>\citet{Huang2018}</v>
      </c>
      <c r="D88" s="2" t="b">
        <v>1</v>
      </c>
      <c r="E88" s="2" t="s">
        <v>111</v>
      </c>
      <c r="F88" s="2" t="s">
        <v>60</v>
      </c>
      <c r="G88" s="2" t="s">
        <v>146</v>
      </c>
      <c r="H88" s="2" t="s">
        <v>47</v>
      </c>
      <c r="I88" s="2">
        <v>5.0</v>
      </c>
      <c r="J88" s="2"/>
      <c r="K88" s="2" t="s">
        <v>319</v>
      </c>
      <c r="L88" s="2" t="s">
        <v>122</v>
      </c>
      <c r="M88" s="2" t="s">
        <v>75</v>
      </c>
      <c r="N88" s="2" t="s">
        <v>143</v>
      </c>
      <c r="O88" s="2" t="s">
        <v>64</v>
      </c>
      <c r="P88" s="2" t="s">
        <v>140</v>
      </c>
      <c r="Q88" s="2" t="s">
        <v>184</v>
      </c>
      <c r="R88" s="2" t="s">
        <v>80</v>
      </c>
      <c r="S88" s="2" t="s">
        <v>137</v>
      </c>
      <c r="T88" s="4" t="b">
        <v>0</v>
      </c>
      <c r="U88" s="4" t="b">
        <v>0</v>
      </c>
      <c r="V88" s="6" t="s">
        <v>186</v>
      </c>
    </row>
    <row r="89">
      <c r="A89" s="2" t="s">
        <v>320</v>
      </c>
      <c r="B89" s="2" t="str">
        <f>IFERROR(__xludf.DUMMYFUNCTION("IF(LEN(A89), REGEXEXTRACT(A89, ""[0-9]{4}""), """")"),"2018")</f>
        <v>2018</v>
      </c>
      <c r="C89" s="4" t="str">
        <f>IFERROR(__xludf.DUMMYFUNCTION("TEXTJOIN("""", TRUE, ""\citet{"", REGEXEXTRACT(A89, ""^[A-Za-z]+""), B89, ""}"")"),"\citet{Meladianos2018}")</f>
        <v>\citet{Meladianos2018}</v>
      </c>
      <c r="D89" s="11" t="b">
        <v>1</v>
      </c>
      <c r="E89" s="11" t="s">
        <v>111</v>
      </c>
      <c r="F89" s="11" t="s">
        <v>60</v>
      </c>
      <c r="G89" s="11" t="s">
        <v>121</v>
      </c>
      <c r="H89" s="11" t="s">
        <v>61</v>
      </c>
      <c r="I89" s="2">
        <v>20.0</v>
      </c>
      <c r="J89" s="2"/>
      <c r="K89" s="2" t="s">
        <v>321</v>
      </c>
      <c r="L89" s="11" t="s">
        <v>233</v>
      </c>
      <c r="M89" s="11" t="s">
        <v>75</v>
      </c>
      <c r="N89" s="2" t="s">
        <v>143</v>
      </c>
      <c r="O89" s="11" t="s">
        <v>64</v>
      </c>
      <c r="P89" s="2" t="s">
        <v>157</v>
      </c>
      <c r="Q89" s="11" t="s">
        <v>234</v>
      </c>
      <c r="R89" s="2" t="s">
        <v>84</v>
      </c>
      <c r="T89" s="4" t="b">
        <v>0</v>
      </c>
      <c r="U89" s="11" t="b">
        <v>1</v>
      </c>
      <c r="V89" s="6" t="s">
        <v>322</v>
      </c>
    </row>
    <row r="90">
      <c r="A90" s="2" t="s">
        <v>323</v>
      </c>
      <c r="B90" s="8" t="str">
        <f>IFERROR(__xludf.DUMMYFUNCTION("IF(LEN(A90), REGEXEXTRACT(A90, ""[0-9]{4}""), """")"),"2018")</f>
        <v>2018</v>
      </c>
      <c r="C90" s="8" t="str">
        <f>IFERROR(__xludf.DUMMYFUNCTION("TEXTJOIN("""", TRUE, ""\citet{"", REGEXEXTRACT(A90, ""^[A-Za-z]+""), B90, ""}"")"),"\citet{Petroni2018}")</f>
        <v>\citet{Petroni2018}</v>
      </c>
      <c r="D90" s="2" t="b">
        <v>1</v>
      </c>
      <c r="E90" s="2" t="s">
        <v>45</v>
      </c>
      <c r="F90" s="2" t="s">
        <v>46</v>
      </c>
      <c r="G90" s="4"/>
      <c r="H90" s="2" t="s">
        <v>47</v>
      </c>
      <c r="I90" s="4"/>
      <c r="J90" s="4"/>
      <c r="K90" s="7">
        <v>25000.0</v>
      </c>
      <c r="M90" s="2" t="s">
        <v>58</v>
      </c>
      <c r="N90" s="4"/>
      <c r="O90" s="4"/>
      <c r="R90" s="2" t="s">
        <v>58</v>
      </c>
      <c r="T90" s="4" t="b">
        <v>0</v>
      </c>
      <c r="U90" s="4" t="b">
        <v>0</v>
      </c>
      <c r="V90" s="5"/>
    </row>
    <row r="91">
      <c r="A91" s="2" t="s">
        <v>324</v>
      </c>
      <c r="B91" s="2" t="str">
        <f>IFERROR(__xludf.DUMMYFUNCTION("IF(LEN(A91), REGEXEXTRACT(A91, ""[0-9]{4}""), """")"),"2019")</f>
        <v>2019</v>
      </c>
      <c r="C91" s="4" t="str">
        <f>IFERROR(__xludf.DUMMYFUNCTION("TEXTJOIN("""", TRUE, ""\citet{"", REGEXEXTRACT(A91, ""^[A-Za-z]+""), B91, ""}"")"),"\citet{Choi2019}")</f>
        <v>\citet{Choi2019}</v>
      </c>
      <c r="D91" s="2" t="b">
        <v>1</v>
      </c>
      <c r="E91" s="2" t="s">
        <v>111</v>
      </c>
      <c r="F91" s="2" t="s">
        <v>60</v>
      </c>
      <c r="G91" s="2" t="s">
        <v>121</v>
      </c>
      <c r="H91" s="2" t="s">
        <v>61</v>
      </c>
      <c r="I91" s="2">
        <v>3.0</v>
      </c>
      <c r="J91" s="2">
        <v>1.0</v>
      </c>
      <c r="L91" s="2" t="s">
        <v>325</v>
      </c>
      <c r="M91" s="2" t="s">
        <v>49</v>
      </c>
      <c r="N91" s="2" t="s">
        <v>173</v>
      </c>
      <c r="O91" s="4"/>
      <c r="P91" s="2" t="s">
        <v>140</v>
      </c>
      <c r="R91" s="2" t="s">
        <v>51</v>
      </c>
      <c r="T91" s="2" t="b">
        <v>0</v>
      </c>
      <c r="U91" s="2" t="b">
        <v>1</v>
      </c>
      <c r="V91" s="6" t="s">
        <v>326</v>
      </c>
    </row>
    <row r="92">
      <c r="A92" s="2" t="s">
        <v>327</v>
      </c>
      <c r="B92" s="2" t="str">
        <f>IFERROR(__xludf.DUMMYFUNCTION("IF(LEN(A92), REGEXEXTRACT(A92, ""[0-9]{4}""), """")"),"2019")</f>
        <v>2019</v>
      </c>
      <c r="C92" s="4" t="str">
        <f>IFERROR(__xludf.DUMMYFUNCTION("TEXTJOIN("""", TRUE, ""\citet{"", REGEXEXTRACT(A92, ""^[A-Za-z]+""), B92, ""}"")"),"\citet{GabAllah2019}")</f>
        <v>\citet{GabAllah2019}</v>
      </c>
      <c r="D92" s="2" t="b">
        <v>1</v>
      </c>
      <c r="E92" s="2" t="s">
        <v>45</v>
      </c>
      <c r="F92" s="2" t="s">
        <v>60</v>
      </c>
      <c r="G92" s="4"/>
      <c r="H92" s="2" t="s">
        <v>61</v>
      </c>
      <c r="I92" s="4"/>
      <c r="J92" s="4"/>
      <c r="L92" s="2" t="s">
        <v>122</v>
      </c>
      <c r="M92" s="2" t="s">
        <v>63</v>
      </c>
      <c r="N92" s="4"/>
      <c r="O92" s="4"/>
      <c r="R92" s="2" t="s">
        <v>80</v>
      </c>
      <c r="S92" s="2" t="s">
        <v>328</v>
      </c>
      <c r="T92" s="4" t="b">
        <v>0</v>
      </c>
      <c r="U92" s="4" t="b">
        <v>0</v>
      </c>
      <c r="V92" s="6" t="s">
        <v>329</v>
      </c>
    </row>
    <row r="93">
      <c r="A93" s="2" t="s">
        <v>330</v>
      </c>
      <c r="B93" s="2" t="str">
        <f>IFERROR(__xludf.DUMMYFUNCTION("IF(LEN(A93), REGEXEXTRACT(A93, ""[0-9]{4}""), """")"),"2019")</f>
        <v>2019</v>
      </c>
      <c r="C93" s="4" t="str">
        <f>IFERROR(__xludf.DUMMYFUNCTION("TEXTJOIN("""", TRUE, ""\citet{"", REGEXEXTRACT(A93, ""^[A-Za-z]+""), B93, ""}"")"),"\citet{Hasan2019}")</f>
        <v>\citet{Hasan2019}</v>
      </c>
      <c r="D93" s="2" t="b">
        <v>1</v>
      </c>
      <c r="E93" s="2" t="s">
        <v>45</v>
      </c>
      <c r="F93" s="2" t="s">
        <v>46</v>
      </c>
      <c r="G93" s="4"/>
      <c r="H93" s="2" t="s">
        <v>47</v>
      </c>
      <c r="I93" s="4"/>
      <c r="J93" s="4"/>
      <c r="L93" s="2" t="s">
        <v>118</v>
      </c>
      <c r="M93" s="2" t="s">
        <v>63</v>
      </c>
      <c r="N93" s="2"/>
      <c r="O93" s="2" t="s">
        <v>64</v>
      </c>
      <c r="Q93" s="2" t="s">
        <v>50</v>
      </c>
      <c r="R93" s="2" t="s">
        <v>80</v>
      </c>
      <c r="S93" s="2" t="s">
        <v>331</v>
      </c>
      <c r="T93" s="4" t="b">
        <v>0</v>
      </c>
      <c r="U93" s="4" t="b">
        <v>0</v>
      </c>
      <c r="V93" s="6" t="s">
        <v>332</v>
      </c>
    </row>
    <row r="94">
      <c r="A94" s="2" t="s">
        <v>333</v>
      </c>
      <c r="B94" s="8" t="str">
        <f>IFERROR(__xludf.DUMMYFUNCTION("IF(LEN(A94), REGEXEXTRACT(A94, ""[0-9]{4}""), """")"),"2019")</f>
        <v>2019</v>
      </c>
      <c r="C94" s="8" t="str">
        <f>IFERROR(__xludf.DUMMYFUNCTION("TEXTJOIN("""", TRUE, ""\citet{"", REGEXEXTRACT(A94, ""^[A-Za-z]+""), B94, ""}"")"),"\citet{Mele2019}")</f>
        <v>\citet{Mele2019}</v>
      </c>
      <c r="D94" s="2" t="b">
        <v>1</v>
      </c>
      <c r="E94" s="2" t="s">
        <v>45</v>
      </c>
      <c r="F94" s="2" t="s">
        <v>60</v>
      </c>
      <c r="G94" s="2" t="s">
        <v>87</v>
      </c>
      <c r="H94" s="2" t="s">
        <v>61</v>
      </c>
      <c r="I94" s="4"/>
      <c r="J94" s="4"/>
      <c r="K94" s="7">
        <v>80134.0</v>
      </c>
      <c r="L94" s="2" t="s">
        <v>334</v>
      </c>
      <c r="M94" s="2" t="s">
        <v>63</v>
      </c>
      <c r="N94" s="4"/>
      <c r="O94" s="2" t="s">
        <v>64</v>
      </c>
      <c r="R94" s="2" t="s">
        <v>80</v>
      </c>
      <c r="S94" s="2" t="s">
        <v>335</v>
      </c>
      <c r="T94" s="4" t="b">
        <v>0</v>
      </c>
      <c r="U94" s="4" t="b">
        <v>0</v>
      </c>
      <c r="V94" s="5"/>
    </row>
    <row r="95">
      <c r="A95" s="2" t="s">
        <v>336</v>
      </c>
      <c r="B95" s="2" t="str">
        <f>IFERROR(__xludf.DUMMYFUNCTION("IF(LEN(A95), REGEXEXTRACT(A95, ""[0-9]{4}""), """")"),"2019")</f>
        <v>2019</v>
      </c>
      <c r="C95" s="4" t="str">
        <f>IFERROR(__xludf.DUMMYFUNCTION("TEXTJOIN("""", TRUE, ""\citet{"", REGEXEXTRACT(A95, ""^[A-Za-z]+""), B95, ""}"")"),"\citet{Pradhan2019}")</f>
        <v>\citet{Pradhan2019}</v>
      </c>
      <c r="D95" s="2" t="b">
        <v>1</v>
      </c>
      <c r="E95" s="2" t="s">
        <v>111</v>
      </c>
      <c r="F95" s="2" t="s">
        <v>46</v>
      </c>
      <c r="G95" s="2" t="s">
        <v>94</v>
      </c>
      <c r="H95" s="2" t="s">
        <v>47</v>
      </c>
      <c r="I95" s="2">
        <v>3.0</v>
      </c>
      <c r="J95" s="2"/>
      <c r="K95" s="2" t="s">
        <v>337</v>
      </c>
      <c r="L95" s="2" t="s">
        <v>122</v>
      </c>
      <c r="M95" s="2" t="s">
        <v>63</v>
      </c>
      <c r="N95" s="2"/>
      <c r="O95" s="2" t="s">
        <v>64</v>
      </c>
      <c r="R95" s="2" t="s">
        <v>58</v>
      </c>
      <c r="T95" s="4" t="b">
        <v>0</v>
      </c>
      <c r="U95" s="4" t="b">
        <v>0</v>
      </c>
      <c r="V95" s="5"/>
    </row>
    <row r="96">
      <c r="A96" s="2" t="s">
        <v>338</v>
      </c>
      <c r="B96" s="2" t="str">
        <f>IFERROR(__xludf.DUMMYFUNCTION("IF(LEN(A96), REGEXEXTRACT(A96, ""[0-9]{4}""), """")"),"2019")</f>
        <v>2019</v>
      </c>
      <c r="C96" s="2" t="s">
        <v>339</v>
      </c>
      <c r="D96" s="2" t="b">
        <v>1</v>
      </c>
      <c r="E96" s="2" t="s">
        <v>111</v>
      </c>
      <c r="F96" s="2" t="s">
        <v>60</v>
      </c>
      <c r="G96" s="2" t="s">
        <v>121</v>
      </c>
      <c r="H96" s="2" t="s">
        <v>61</v>
      </c>
      <c r="I96" s="2">
        <v>3.0</v>
      </c>
      <c r="J96" s="2">
        <v>1.0</v>
      </c>
      <c r="L96" s="2" t="s">
        <v>340</v>
      </c>
      <c r="M96" s="2" t="s">
        <v>49</v>
      </c>
      <c r="N96" s="2" t="s">
        <v>173</v>
      </c>
      <c r="O96" s="4"/>
      <c r="P96" s="2" t="s">
        <v>140</v>
      </c>
      <c r="R96" s="2" t="s">
        <v>51</v>
      </c>
      <c r="T96" s="4" t="b">
        <v>0</v>
      </c>
      <c r="U96" s="2" t="b">
        <v>1</v>
      </c>
      <c r="V96" s="6" t="s">
        <v>326</v>
      </c>
    </row>
    <row r="97">
      <c r="A97" s="2" t="s">
        <v>341</v>
      </c>
      <c r="B97" s="2" t="str">
        <f>IFERROR(__xludf.DUMMYFUNCTION("IF(LEN(A97), REGEXEXTRACT(A97, ""[0-9]{4}""), """")"),"2019")</f>
        <v>2019</v>
      </c>
      <c r="C97" s="4" t="str">
        <f>IFERROR(__xludf.DUMMYFUNCTION("TEXTJOIN("""", TRUE, ""\citet{"", REGEXEXTRACT(A97, ""^[A-Za-z]+""), B97, ""}"")"),"\citet{Weiler2019}")</f>
        <v>\citet{Weiler2019}</v>
      </c>
      <c r="D97" s="2" t="b">
        <v>1</v>
      </c>
      <c r="E97" s="2" t="s">
        <v>45</v>
      </c>
      <c r="F97" s="4"/>
      <c r="G97" s="4"/>
      <c r="H97" s="4"/>
      <c r="I97" s="4"/>
      <c r="J97" s="4"/>
      <c r="L97" s="2" t="s">
        <v>342</v>
      </c>
      <c r="M97" s="2" t="s">
        <v>49</v>
      </c>
      <c r="N97" s="2" t="s">
        <v>107</v>
      </c>
      <c r="O97" s="4"/>
      <c r="Q97" s="2" t="s">
        <v>50</v>
      </c>
      <c r="R97" s="2" t="s">
        <v>80</v>
      </c>
      <c r="S97" s="2" t="s">
        <v>343</v>
      </c>
      <c r="T97" s="4" t="b">
        <v>0</v>
      </c>
      <c r="U97" s="4" t="b">
        <v>0</v>
      </c>
      <c r="V97" s="6" t="s">
        <v>344</v>
      </c>
    </row>
    <row r="98">
      <c r="A98" s="2" t="s">
        <v>345</v>
      </c>
      <c r="B98" s="2" t="str">
        <f>IFERROR(__xludf.DUMMYFUNCTION("IF(LEN(A98), REGEXEXTRACT(A98, ""[0-9]{4}""), """")"),"2020")</f>
        <v>2020</v>
      </c>
      <c r="C98" s="4" t="str">
        <f>IFERROR(__xludf.DUMMYFUNCTION("TEXTJOIN("""", TRUE, ""\citet{"", REGEXEXTRACT(A98, ""^[A-Za-z]+""), B98, ""}"")"),"\citet{Berven2020}")</f>
        <v>\citet{Berven2020}</v>
      </c>
      <c r="D98" s="2" t="b">
        <v>0</v>
      </c>
      <c r="E98" s="2" t="s">
        <v>45</v>
      </c>
      <c r="F98" s="2" t="s">
        <v>46</v>
      </c>
      <c r="G98" s="2" t="s">
        <v>94</v>
      </c>
      <c r="H98" s="2" t="s">
        <v>47</v>
      </c>
      <c r="I98" s="4"/>
      <c r="J98" s="4"/>
      <c r="L98" s="2" t="s">
        <v>122</v>
      </c>
      <c r="M98" s="2" t="s">
        <v>63</v>
      </c>
      <c r="N98" s="2"/>
      <c r="O98" s="2" t="s">
        <v>76</v>
      </c>
      <c r="Q98" s="2" t="s">
        <v>346</v>
      </c>
      <c r="R98" s="2" t="s">
        <v>58</v>
      </c>
      <c r="T98" s="4" t="b">
        <v>0</v>
      </c>
      <c r="U98" s="4" t="b">
        <v>0</v>
      </c>
      <c r="V98" s="5"/>
    </row>
    <row r="99">
      <c r="A99" s="2" t="s">
        <v>347</v>
      </c>
      <c r="B99" s="2" t="str">
        <f>IFERROR(__xludf.DUMMYFUNCTION("IF(LEN(A99), REGEXEXTRACT(A99, ""[0-9]{4}""), """")"),"2020")</f>
        <v>2020</v>
      </c>
      <c r="C99" s="4" t="str">
        <f>IFERROR(__xludf.DUMMYFUNCTION("TEXTJOIN("""", TRUE, ""\citet{"", REGEXEXTRACT(A99, ""^[A-Za-z]+""), B99, ""}"")"),"\citet{Farnaghi2020}")</f>
        <v>\citet{Farnaghi2020}</v>
      </c>
      <c r="D99" s="2" t="b">
        <v>1</v>
      </c>
      <c r="E99" s="2" t="s">
        <v>111</v>
      </c>
      <c r="F99" s="2" t="s">
        <v>46</v>
      </c>
      <c r="G99" s="2" t="s">
        <v>87</v>
      </c>
      <c r="H99" s="2" t="s">
        <v>47</v>
      </c>
      <c r="I99" s="2">
        <v>1.0</v>
      </c>
      <c r="L99" s="2" t="s">
        <v>348</v>
      </c>
      <c r="M99" s="2" t="s">
        <v>49</v>
      </c>
      <c r="N99" s="2" t="s">
        <v>349</v>
      </c>
      <c r="O99" s="4"/>
      <c r="R99" s="2" t="s">
        <v>54</v>
      </c>
      <c r="T99" s="4" t="b">
        <v>0</v>
      </c>
      <c r="U99" s="4" t="b">
        <v>0</v>
      </c>
      <c r="V99" s="6" t="s">
        <v>350</v>
      </c>
    </row>
    <row r="100">
      <c r="A100" s="2" t="s">
        <v>351</v>
      </c>
      <c r="B100" s="2" t="str">
        <f>IFERROR(__xludf.DUMMYFUNCTION("IF(LEN(A100), REGEXEXTRACT(A100, ""[0-9]{4}""), """")"),"2021")</f>
        <v>2021</v>
      </c>
      <c r="C100" s="4" t="str">
        <f>IFERROR(__xludf.DUMMYFUNCTION("TEXTJOIN("""", TRUE, ""\citet{"", REGEXEXTRACT(A100, ""^[A-Za-z]+""), B100, ""}"")"),"\citet{George2021}")</f>
        <v>\citet{George2021}</v>
      </c>
      <c r="D100" s="2" t="b">
        <v>1</v>
      </c>
      <c r="E100" s="2" t="s">
        <v>45</v>
      </c>
      <c r="F100" s="2" t="s">
        <v>60</v>
      </c>
      <c r="G100" s="2" t="s">
        <v>121</v>
      </c>
      <c r="H100" s="2" t="s">
        <v>61</v>
      </c>
      <c r="I100" s="4"/>
      <c r="J100" s="4"/>
      <c r="K100" s="7">
        <v>203519.0</v>
      </c>
      <c r="L100" s="2" t="s">
        <v>352</v>
      </c>
      <c r="M100" s="2" t="s">
        <v>63</v>
      </c>
      <c r="N100" s="4"/>
      <c r="O100" s="2" t="s">
        <v>76</v>
      </c>
      <c r="Q100" s="2" t="s">
        <v>239</v>
      </c>
      <c r="R100" s="2" t="s">
        <v>246</v>
      </c>
      <c r="S100" s="2" t="s">
        <v>353</v>
      </c>
      <c r="T100" s="4" t="b">
        <v>0</v>
      </c>
      <c r="U100" s="4" t="b">
        <v>0</v>
      </c>
      <c r="V100" s="5"/>
    </row>
    <row r="101">
      <c r="A101" s="2" t="s">
        <v>354</v>
      </c>
      <c r="B101" s="2" t="str">
        <f>IFERROR(__xludf.DUMMYFUNCTION("IF(LEN(A101), REGEXEXTRACT(A101, ""[0-9]{4}""), """")"),"2021")</f>
        <v>2021</v>
      </c>
      <c r="C101" s="4" t="str">
        <f>IFERROR(__xludf.DUMMYFUNCTION("TEXTJOIN("""", TRUE, ""\citet{"", REGEXEXTRACT(A101, ""^[A-Za-z]+""), B101, ""}"")"),"\citet{Hettiarachchi2021}")</f>
        <v>\citet{Hettiarachchi2021}</v>
      </c>
      <c r="D101" s="2" t="b">
        <v>1</v>
      </c>
      <c r="E101" s="2" t="s">
        <v>111</v>
      </c>
      <c r="F101" s="2" t="s">
        <v>60</v>
      </c>
      <c r="G101" s="2" t="s">
        <v>121</v>
      </c>
      <c r="H101" s="2" t="s">
        <v>61</v>
      </c>
      <c r="K101" s="2" t="s">
        <v>355</v>
      </c>
      <c r="L101" s="2" t="s">
        <v>356</v>
      </c>
      <c r="M101" s="2" t="s">
        <v>75</v>
      </c>
      <c r="N101" s="2" t="s">
        <v>173</v>
      </c>
      <c r="O101" s="2" t="s">
        <v>76</v>
      </c>
      <c r="R101" s="2" t="s">
        <v>131</v>
      </c>
      <c r="S101" s="2" t="s">
        <v>357</v>
      </c>
      <c r="T101" s="2" t="b">
        <v>1</v>
      </c>
      <c r="U101" s="2" t="b">
        <v>1</v>
      </c>
      <c r="V101" s="5"/>
    </row>
    <row r="102">
      <c r="A102" s="2" t="s">
        <v>358</v>
      </c>
      <c r="B102" s="2" t="str">
        <f>IFERROR(__xludf.DUMMYFUNCTION("IF(LEN(A102), REGEXEXTRACT(A102, ""[0-9]{4}""), """")"),"2021")</f>
        <v>2021</v>
      </c>
      <c r="C102" s="2" t="s">
        <v>359</v>
      </c>
      <c r="D102" s="2" t="b">
        <v>1</v>
      </c>
      <c r="E102" s="2" t="s">
        <v>111</v>
      </c>
      <c r="F102" s="2" t="s">
        <v>228</v>
      </c>
      <c r="G102" s="2" t="s">
        <v>146</v>
      </c>
      <c r="H102" s="2" t="s">
        <v>138</v>
      </c>
      <c r="I102" s="2">
        <v>6.0</v>
      </c>
      <c r="J102" s="2"/>
      <c r="K102" s="2" t="s">
        <v>360</v>
      </c>
      <c r="L102" s="2" t="s">
        <v>118</v>
      </c>
      <c r="M102" s="2" t="s">
        <v>63</v>
      </c>
      <c r="N102" s="2"/>
      <c r="O102" s="2" t="s">
        <v>76</v>
      </c>
      <c r="P102" s="2" t="s">
        <v>361</v>
      </c>
      <c r="Q102" s="12" t="s">
        <v>362</v>
      </c>
      <c r="R102" s="2" t="s">
        <v>80</v>
      </c>
      <c r="S102" s="2" t="s">
        <v>363</v>
      </c>
      <c r="T102" s="2" t="b">
        <v>1</v>
      </c>
      <c r="U102" s="2" t="b">
        <v>1</v>
      </c>
      <c r="V102" s="5"/>
    </row>
    <row r="103">
      <c r="A103" s="2" t="s">
        <v>364</v>
      </c>
      <c r="B103" s="2" t="str">
        <f>IFERROR(__xludf.DUMMYFUNCTION("IF(LEN(A103), REGEXEXTRACT(A103, ""[0-9]{4}""), """")"),"2021")</f>
        <v>2021</v>
      </c>
      <c r="C103" s="4" t="str">
        <f>IFERROR(__xludf.DUMMYFUNCTION("TEXTJOIN("""", TRUE, ""\citet{"", REGEXEXTRACT(A103, ""^[A-Za-z]+""), B103, ""}"")"),"\citet{Zhang2021}")</f>
        <v>\citet{Zhang2021}</v>
      </c>
      <c r="D103" s="2" t="b">
        <v>1</v>
      </c>
      <c r="E103" s="2" t="s">
        <v>45</v>
      </c>
      <c r="F103" s="2" t="s">
        <v>60</v>
      </c>
      <c r="G103" s="2" t="s">
        <v>180</v>
      </c>
      <c r="H103" s="2" t="s">
        <v>61</v>
      </c>
      <c r="I103" s="4"/>
      <c r="J103" s="4"/>
      <c r="M103" s="2" t="s">
        <v>49</v>
      </c>
      <c r="N103" s="2" t="s">
        <v>173</v>
      </c>
      <c r="O103" s="4"/>
      <c r="R103" s="2" t="s">
        <v>246</v>
      </c>
      <c r="S103" s="2" t="s">
        <v>365</v>
      </c>
      <c r="T103" s="4" t="b">
        <v>0</v>
      </c>
      <c r="U103" s="4" t="b">
        <v>0</v>
      </c>
      <c r="V103" s="5"/>
    </row>
    <row r="104">
      <c r="A104" s="2" t="s">
        <v>366</v>
      </c>
      <c r="B104" s="2" t="str">
        <f>IFERROR(__xludf.DUMMYFUNCTION("IF(LEN(A104), REGEXEXTRACT(A104, ""[0-9]{4}""), """")"),"2022")</f>
        <v>2022</v>
      </c>
      <c r="C104" s="2" t="s">
        <v>367</v>
      </c>
      <c r="D104" s="2" t="b">
        <v>1</v>
      </c>
      <c r="E104" s="2" t="s">
        <v>111</v>
      </c>
      <c r="F104" s="2" t="s">
        <v>46</v>
      </c>
      <c r="G104" s="4"/>
      <c r="H104" s="2" t="s">
        <v>47</v>
      </c>
      <c r="I104" s="2">
        <v>6.0</v>
      </c>
      <c r="K104" s="7">
        <v>60005.0</v>
      </c>
      <c r="L104" s="2" t="s">
        <v>368</v>
      </c>
      <c r="M104" s="2" t="s">
        <v>49</v>
      </c>
      <c r="N104" s="2" t="s">
        <v>349</v>
      </c>
      <c r="O104" s="4"/>
      <c r="R104" s="2" t="s">
        <v>131</v>
      </c>
      <c r="S104" s="2" t="s">
        <v>369</v>
      </c>
      <c r="T104" s="4" t="b">
        <v>0</v>
      </c>
      <c r="U104" s="4" t="b">
        <v>0</v>
      </c>
      <c r="V104" s="6" t="s">
        <v>370</v>
      </c>
    </row>
    <row r="105">
      <c r="A105" s="2" t="s">
        <v>371</v>
      </c>
      <c r="B105" s="2" t="str">
        <f>IFERROR(__xludf.DUMMYFUNCTION("IF(LEN(A105), REGEXEXTRACT(A105, ""[0-9]{4}""), """")"),"2022")</f>
        <v>2022</v>
      </c>
      <c r="C105" s="4" t="str">
        <f>IFERROR(__xludf.DUMMYFUNCTION("TEXTJOIN("""", TRUE, ""\citet{"", REGEXEXTRACT(A105, ""^[A-Za-z]+""), B105, ""}"")"),"\citet{Kolajo2022}")</f>
        <v>\citet{Kolajo2022}</v>
      </c>
      <c r="D105" s="2" t="b">
        <v>1</v>
      </c>
      <c r="E105" s="2" t="s">
        <v>45</v>
      </c>
      <c r="F105" s="2" t="s">
        <v>46</v>
      </c>
      <c r="G105" s="2" t="s">
        <v>87</v>
      </c>
      <c r="H105" s="2" t="s">
        <v>47</v>
      </c>
      <c r="I105" s="4"/>
      <c r="J105" s="4"/>
      <c r="K105" s="7">
        <v>82887.0</v>
      </c>
      <c r="L105" s="2" t="s">
        <v>122</v>
      </c>
      <c r="M105" s="2" t="s">
        <v>49</v>
      </c>
      <c r="N105" s="2" t="s">
        <v>107</v>
      </c>
      <c r="O105" s="4"/>
      <c r="R105" s="2" t="s">
        <v>80</v>
      </c>
      <c r="S105" s="2" t="s">
        <v>372</v>
      </c>
      <c r="T105" s="4" t="b">
        <v>0</v>
      </c>
      <c r="U105" s="4" t="b">
        <v>0</v>
      </c>
      <c r="V105" s="5"/>
    </row>
    <row r="106">
      <c r="D106" s="4" t="b">
        <v>0</v>
      </c>
      <c r="E106" s="4"/>
      <c r="F106" s="4"/>
      <c r="G106" s="4"/>
      <c r="H106" s="4"/>
      <c r="M106" s="4"/>
      <c r="N106" s="4"/>
      <c r="O106" s="4"/>
      <c r="R106" s="4"/>
      <c r="T106" s="4" t="b">
        <v>0</v>
      </c>
      <c r="U106" s="4" t="b">
        <v>0</v>
      </c>
      <c r="V106" s="5"/>
    </row>
    <row r="107">
      <c r="D107" s="4" t="b">
        <v>0</v>
      </c>
      <c r="E107" s="4"/>
      <c r="F107" s="4"/>
      <c r="G107" s="4"/>
      <c r="H107" s="4"/>
      <c r="M107" s="4"/>
      <c r="N107" s="4"/>
      <c r="O107" s="4"/>
      <c r="R107" s="4"/>
      <c r="T107" s="4" t="b">
        <v>0</v>
      </c>
      <c r="U107" s="4" t="b">
        <v>0</v>
      </c>
      <c r="V107" s="5"/>
    </row>
    <row r="108">
      <c r="D108" s="4" t="b">
        <v>0</v>
      </c>
      <c r="E108" s="4"/>
      <c r="F108" s="4"/>
      <c r="G108" s="4"/>
      <c r="H108" s="4"/>
      <c r="M108" s="4"/>
      <c r="N108" s="4"/>
      <c r="O108" s="4"/>
      <c r="R108" s="4"/>
      <c r="T108" s="4" t="b">
        <v>0</v>
      </c>
      <c r="U108" s="4" t="b">
        <v>0</v>
      </c>
      <c r="V108" s="5"/>
    </row>
    <row r="109">
      <c r="D109" s="4" t="b">
        <v>0</v>
      </c>
      <c r="E109" s="4"/>
      <c r="F109" s="4"/>
      <c r="G109" s="4"/>
      <c r="H109" s="4"/>
      <c r="M109" s="4"/>
      <c r="N109" s="4"/>
      <c r="O109" s="4"/>
      <c r="R109" s="4"/>
      <c r="T109" s="4" t="b">
        <v>0</v>
      </c>
      <c r="U109" s="4" t="b">
        <v>0</v>
      </c>
      <c r="V109" s="5"/>
    </row>
    <row r="110">
      <c r="D110" s="4" t="b">
        <v>0</v>
      </c>
      <c r="E110" s="4"/>
      <c r="F110" s="4"/>
      <c r="G110" s="4"/>
      <c r="H110" s="4"/>
      <c r="M110" s="4"/>
      <c r="N110" s="4"/>
      <c r="O110" s="4"/>
      <c r="R110" s="4"/>
      <c r="T110" s="4" t="b">
        <v>0</v>
      </c>
      <c r="U110" s="4" t="b">
        <v>0</v>
      </c>
      <c r="V110" s="5"/>
    </row>
    <row r="111">
      <c r="D111" s="4" t="b">
        <v>0</v>
      </c>
      <c r="E111" s="4"/>
      <c r="F111" s="4"/>
      <c r="G111" s="4"/>
      <c r="H111" s="4"/>
      <c r="M111" s="4"/>
      <c r="N111" s="4"/>
      <c r="O111" s="4"/>
      <c r="R111" s="4"/>
      <c r="T111" s="4" t="b">
        <v>0</v>
      </c>
      <c r="U111" s="4" t="b">
        <v>0</v>
      </c>
      <c r="V111" s="5"/>
    </row>
    <row r="112">
      <c r="D112" s="4" t="b">
        <v>0</v>
      </c>
      <c r="E112" s="4"/>
      <c r="F112" s="4"/>
      <c r="G112" s="4"/>
      <c r="H112" s="4"/>
      <c r="M112" s="4"/>
      <c r="N112" s="4"/>
      <c r="O112" s="4"/>
      <c r="R112" s="4"/>
      <c r="T112" s="4" t="b">
        <v>0</v>
      </c>
      <c r="U112" s="4" t="b">
        <v>0</v>
      </c>
      <c r="V112" s="5"/>
    </row>
    <row r="113">
      <c r="D113" s="4" t="b">
        <v>0</v>
      </c>
      <c r="E113" s="4"/>
      <c r="F113" s="4"/>
      <c r="G113" s="4"/>
      <c r="H113" s="4"/>
      <c r="M113" s="4"/>
      <c r="N113" s="4"/>
      <c r="O113" s="4"/>
      <c r="R113" s="4"/>
      <c r="T113" s="4" t="b">
        <v>0</v>
      </c>
      <c r="U113" s="4" t="b">
        <v>0</v>
      </c>
      <c r="V113" s="5"/>
    </row>
    <row r="114">
      <c r="D114" s="4" t="b">
        <v>0</v>
      </c>
      <c r="E114" s="4"/>
      <c r="F114" s="4"/>
      <c r="G114" s="4"/>
      <c r="H114" s="4"/>
      <c r="M114" s="4"/>
      <c r="N114" s="4"/>
      <c r="O114" s="4"/>
      <c r="R114" s="4"/>
      <c r="T114" s="4" t="b">
        <v>0</v>
      </c>
      <c r="U114" s="4" t="b">
        <v>0</v>
      </c>
      <c r="V114" s="5"/>
    </row>
    <row r="115">
      <c r="D115" s="4" t="b">
        <v>0</v>
      </c>
      <c r="E115" s="4"/>
      <c r="F115" s="4"/>
      <c r="G115" s="4"/>
      <c r="H115" s="4"/>
      <c r="M115" s="4"/>
      <c r="N115" s="4"/>
      <c r="O115" s="4"/>
      <c r="R115" s="4"/>
      <c r="T115" s="4" t="b">
        <v>0</v>
      </c>
      <c r="U115" s="4" t="b">
        <v>0</v>
      </c>
      <c r="V115" s="5"/>
    </row>
    <row r="116">
      <c r="D116" s="4" t="b">
        <v>0</v>
      </c>
      <c r="E116" s="4"/>
      <c r="F116" s="4"/>
      <c r="G116" s="4"/>
      <c r="H116" s="4"/>
      <c r="M116" s="4"/>
      <c r="N116" s="4"/>
      <c r="O116" s="4"/>
      <c r="R116" s="4"/>
      <c r="T116" s="4" t="b">
        <v>0</v>
      </c>
      <c r="U116" s="4" t="b">
        <v>0</v>
      </c>
      <c r="V116" s="5"/>
    </row>
    <row r="117">
      <c r="D117" s="4" t="b">
        <v>0</v>
      </c>
      <c r="E117" s="4"/>
      <c r="F117" s="4"/>
      <c r="G117" s="4"/>
      <c r="H117" s="4"/>
      <c r="M117" s="4"/>
      <c r="N117" s="4"/>
      <c r="O117" s="4"/>
      <c r="R117" s="4"/>
      <c r="T117" s="4" t="b">
        <v>0</v>
      </c>
      <c r="U117" s="4" t="b">
        <v>0</v>
      </c>
      <c r="V117" s="5"/>
    </row>
    <row r="118">
      <c r="D118" s="4" t="b">
        <v>0</v>
      </c>
      <c r="E118" s="4"/>
      <c r="F118" s="4"/>
      <c r="G118" s="4"/>
      <c r="H118" s="4"/>
      <c r="M118" s="4"/>
      <c r="N118" s="4"/>
      <c r="O118" s="4"/>
      <c r="R118" s="4"/>
      <c r="T118" s="4" t="b">
        <v>0</v>
      </c>
      <c r="U118" s="4" t="b">
        <v>0</v>
      </c>
      <c r="V118" s="5"/>
    </row>
    <row r="119">
      <c r="D119" s="4" t="b">
        <v>0</v>
      </c>
      <c r="E119" s="4"/>
      <c r="F119" s="4"/>
      <c r="G119" s="4"/>
      <c r="H119" s="4"/>
      <c r="M119" s="4"/>
      <c r="N119" s="4"/>
      <c r="O119" s="4"/>
      <c r="R119" s="4"/>
      <c r="T119" s="4" t="b">
        <v>0</v>
      </c>
      <c r="U119" s="4" t="b">
        <v>0</v>
      </c>
      <c r="V119" s="5"/>
    </row>
    <row r="120">
      <c r="D120" s="4" t="b">
        <v>0</v>
      </c>
      <c r="E120" s="4"/>
      <c r="F120" s="4"/>
      <c r="G120" s="4"/>
      <c r="H120" s="4"/>
      <c r="M120" s="4"/>
      <c r="N120" s="4"/>
      <c r="O120" s="4"/>
      <c r="R120" s="4"/>
      <c r="T120" s="4" t="b">
        <v>0</v>
      </c>
      <c r="U120" s="4" t="b">
        <v>0</v>
      </c>
      <c r="V120" s="5"/>
    </row>
    <row r="121">
      <c r="D121" s="4" t="b">
        <v>0</v>
      </c>
      <c r="E121" s="4"/>
      <c r="F121" s="4"/>
      <c r="G121" s="4"/>
      <c r="H121" s="4"/>
      <c r="M121" s="4"/>
      <c r="N121" s="4"/>
      <c r="O121" s="4"/>
      <c r="R121" s="4"/>
      <c r="T121" s="4" t="b">
        <v>0</v>
      </c>
      <c r="U121" s="4" t="b">
        <v>0</v>
      </c>
      <c r="V121" s="5"/>
    </row>
    <row r="122">
      <c r="D122" s="4" t="b">
        <v>0</v>
      </c>
      <c r="E122" s="4"/>
      <c r="F122" s="4"/>
      <c r="G122" s="4"/>
      <c r="H122" s="4"/>
      <c r="M122" s="4"/>
      <c r="N122" s="4"/>
      <c r="O122" s="4"/>
      <c r="R122" s="4"/>
      <c r="T122" s="4" t="b">
        <v>0</v>
      </c>
      <c r="U122" s="4" t="b">
        <v>0</v>
      </c>
      <c r="V122" s="5"/>
    </row>
    <row r="123">
      <c r="D123" s="4" t="b">
        <v>0</v>
      </c>
      <c r="E123" s="4"/>
      <c r="F123" s="4"/>
      <c r="G123" s="4"/>
      <c r="H123" s="4"/>
      <c r="M123" s="4"/>
      <c r="N123" s="4"/>
      <c r="O123" s="4"/>
      <c r="R123" s="4"/>
      <c r="T123" s="4" t="b">
        <v>0</v>
      </c>
      <c r="U123" s="4" t="b">
        <v>0</v>
      </c>
      <c r="V123" s="5"/>
    </row>
    <row r="124">
      <c r="D124" s="4" t="b">
        <v>0</v>
      </c>
      <c r="E124" s="4"/>
      <c r="F124" s="4"/>
      <c r="G124" s="4"/>
      <c r="H124" s="4"/>
      <c r="M124" s="4"/>
      <c r="N124" s="4"/>
      <c r="O124" s="4"/>
      <c r="R124" s="4"/>
      <c r="T124" s="4" t="b">
        <v>0</v>
      </c>
      <c r="U124" s="4" t="b">
        <v>0</v>
      </c>
      <c r="V124" s="5"/>
    </row>
    <row r="125">
      <c r="D125" s="4" t="b">
        <v>0</v>
      </c>
      <c r="E125" s="4"/>
      <c r="F125" s="4"/>
      <c r="G125" s="4"/>
      <c r="H125" s="4"/>
      <c r="M125" s="4"/>
      <c r="N125" s="4"/>
      <c r="O125" s="4"/>
      <c r="R125" s="4"/>
      <c r="T125" s="4" t="b">
        <v>0</v>
      </c>
      <c r="U125" s="4" t="b">
        <v>0</v>
      </c>
      <c r="V125" s="5"/>
    </row>
    <row r="126">
      <c r="D126" s="4" t="b">
        <v>0</v>
      </c>
      <c r="E126" s="4"/>
      <c r="F126" s="4"/>
      <c r="G126" s="4"/>
      <c r="H126" s="4"/>
      <c r="M126" s="4"/>
      <c r="N126" s="4"/>
      <c r="O126" s="4"/>
      <c r="R126" s="4"/>
      <c r="T126" s="4" t="b">
        <v>0</v>
      </c>
      <c r="U126" s="4" t="b">
        <v>0</v>
      </c>
      <c r="V126" s="5"/>
    </row>
    <row r="127">
      <c r="D127" s="4" t="b">
        <v>0</v>
      </c>
      <c r="E127" s="4"/>
      <c r="F127" s="4"/>
      <c r="G127" s="4"/>
      <c r="H127" s="4"/>
      <c r="M127" s="4"/>
      <c r="N127" s="4"/>
      <c r="O127" s="4"/>
      <c r="R127" s="4"/>
      <c r="T127" s="4" t="b">
        <v>0</v>
      </c>
      <c r="U127" s="4" t="b">
        <v>0</v>
      </c>
      <c r="V127" s="5"/>
    </row>
    <row r="128">
      <c r="D128" s="4" t="b">
        <v>0</v>
      </c>
      <c r="E128" s="4"/>
      <c r="F128" s="4"/>
      <c r="G128" s="4"/>
      <c r="H128" s="4"/>
      <c r="M128" s="4"/>
      <c r="N128" s="4"/>
      <c r="O128" s="4"/>
      <c r="R128" s="4"/>
      <c r="T128" s="4" t="b">
        <v>0</v>
      </c>
      <c r="U128" s="4" t="b">
        <v>0</v>
      </c>
      <c r="V128" s="5"/>
    </row>
    <row r="129">
      <c r="D129" s="4" t="b">
        <v>0</v>
      </c>
      <c r="E129" s="4"/>
      <c r="F129" s="4"/>
      <c r="G129" s="4"/>
      <c r="H129" s="4"/>
      <c r="M129" s="4"/>
      <c r="N129" s="4"/>
      <c r="O129" s="4"/>
      <c r="R129" s="4"/>
      <c r="T129" s="4" t="b">
        <v>0</v>
      </c>
      <c r="U129" s="4" t="b">
        <v>0</v>
      </c>
      <c r="V129" s="5"/>
    </row>
    <row r="130">
      <c r="D130" s="4" t="b">
        <v>0</v>
      </c>
      <c r="E130" s="4"/>
      <c r="F130" s="4"/>
      <c r="G130" s="4"/>
      <c r="H130" s="4"/>
      <c r="M130" s="4"/>
      <c r="N130" s="4"/>
      <c r="O130" s="4"/>
      <c r="R130" s="4"/>
      <c r="T130" s="4" t="b">
        <v>0</v>
      </c>
      <c r="U130" s="4" t="b">
        <v>0</v>
      </c>
      <c r="V130" s="5"/>
    </row>
    <row r="131">
      <c r="D131" s="4" t="b">
        <v>0</v>
      </c>
      <c r="E131" s="4"/>
      <c r="F131" s="4"/>
      <c r="G131" s="4"/>
      <c r="H131" s="4"/>
      <c r="M131" s="4"/>
      <c r="N131" s="4"/>
      <c r="O131" s="4"/>
      <c r="R131" s="4"/>
      <c r="T131" s="4" t="b">
        <v>0</v>
      </c>
      <c r="U131" s="4" t="b">
        <v>0</v>
      </c>
      <c r="V131" s="5"/>
    </row>
    <row r="132">
      <c r="D132" s="4" t="b">
        <v>0</v>
      </c>
      <c r="E132" s="4"/>
      <c r="F132" s="4"/>
      <c r="G132" s="4"/>
      <c r="H132" s="4"/>
      <c r="M132" s="4"/>
      <c r="N132" s="4"/>
      <c r="O132" s="4"/>
      <c r="R132" s="4"/>
      <c r="T132" s="4" t="b">
        <v>0</v>
      </c>
      <c r="U132" s="4" t="b">
        <v>0</v>
      </c>
      <c r="V132" s="5"/>
    </row>
    <row r="133">
      <c r="D133" s="4" t="b">
        <v>0</v>
      </c>
      <c r="E133" s="4"/>
      <c r="F133" s="4"/>
      <c r="G133" s="4"/>
      <c r="H133" s="4"/>
      <c r="M133" s="4"/>
      <c r="N133" s="4"/>
      <c r="O133" s="4"/>
      <c r="R133" s="4"/>
      <c r="T133" s="4" t="b">
        <v>0</v>
      </c>
      <c r="U133" s="4" t="b">
        <v>0</v>
      </c>
      <c r="V133" s="5"/>
    </row>
    <row r="134">
      <c r="D134" s="4" t="b">
        <v>0</v>
      </c>
      <c r="E134" s="4"/>
      <c r="F134" s="4"/>
      <c r="G134" s="4"/>
      <c r="H134" s="4"/>
      <c r="M134" s="4"/>
      <c r="N134" s="4"/>
      <c r="O134" s="4"/>
      <c r="R134" s="4"/>
      <c r="T134" s="4" t="b">
        <v>0</v>
      </c>
      <c r="U134" s="4" t="b">
        <v>0</v>
      </c>
      <c r="V134" s="5"/>
    </row>
    <row r="135">
      <c r="D135" s="4" t="b">
        <v>0</v>
      </c>
      <c r="E135" s="4"/>
      <c r="F135" s="4"/>
      <c r="G135" s="4"/>
      <c r="H135" s="4"/>
      <c r="M135" s="4"/>
      <c r="N135" s="4"/>
      <c r="O135" s="4"/>
      <c r="R135" s="4"/>
      <c r="T135" s="4" t="b">
        <v>0</v>
      </c>
      <c r="U135" s="4" t="b">
        <v>0</v>
      </c>
      <c r="V135" s="5"/>
    </row>
    <row r="136">
      <c r="D136" s="4" t="b">
        <v>0</v>
      </c>
      <c r="E136" s="4"/>
      <c r="F136" s="4"/>
      <c r="G136" s="4"/>
      <c r="H136" s="4"/>
      <c r="M136" s="4"/>
      <c r="N136" s="4"/>
      <c r="O136" s="4"/>
      <c r="R136" s="4"/>
      <c r="T136" s="4" t="b">
        <v>0</v>
      </c>
      <c r="U136" s="4" t="b">
        <v>0</v>
      </c>
      <c r="V136" s="5"/>
    </row>
    <row r="137">
      <c r="D137" s="4" t="b">
        <v>0</v>
      </c>
      <c r="E137" s="4"/>
      <c r="F137" s="4"/>
      <c r="G137" s="4"/>
      <c r="H137" s="4"/>
      <c r="M137" s="4"/>
      <c r="N137" s="4"/>
      <c r="O137" s="4"/>
      <c r="R137" s="4"/>
      <c r="T137" s="4" t="b">
        <v>0</v>
      </c>
      <c r="U137" s="4" t="b">
        <v>0</v>
      </c>
      <c r="V137" s="5"/>
    </row>
    <row r="138">
      <c r="D138" s="4" t="b">
        <v>0</v>
      </c>
      <c r="E138" s="4"/>
      <c r="F138" s="4"/>
      <c r="G138" s="4"/>
      <c r="H138" s="4"/>
      <c r="M138" s="4"/>
      <c r="N138" s="4"/>
      <c r="O138" s="4"/>
      <c r="R138" s="4"/>
      <c r="T138" s="4" t="b">
        <v>0</v>
      </c>
      <c r="U138" s="4" t="b">
        <v>0</v>
      </c>
      <c r="V138" s="5"/>
    </row>
    <row r="139">
      <c r="D139" s="4" t="b">
        <v>0</v>
      </c>
      <c r="E139" s="4"/>
      <c r="F139" s="4"/>
      <c r="G139" s="4"/>
      <c r="H139" s="4"/>
      <c r="M139" s="4"/>
      <c r="N139" s="4"/>
      <c r="O139" s="4"/>
      <c r="R139" s="4"/>
      <c r="T139" s="4" t="b">
        <v>0</v>
      </c>
      <c r="U139" s="4" t="b">
        <v>0</v>
      </c>
      <c r="V139" s="5"/>
    </row>
    <row r="140">
      <c r="D140" s="4" t="b">
        <v>0</v>
      </c>
      <c r="E140" s="4"/>
      <c r="F140" s="4"/>
      <c r="G140" s="4"/>
      <c r="H140" s="4"/>
      <c r="M140" s="4"/>
      <c r="N140" s="4"/>
      <c r="O140" s="4"/>
      <c r="R140" s="4"/>
      <c r="T140" s="4" t="b">
        <v>0</v>
      </c>
      <c r="U140" s="4" t="b">
        <v>0</v>
      </c>
      <c r="V140" s="5"/>
    </row>
    <row r="141">
      <c r="D141" s="4" t="b">
        <v>0</v>
      </c>
      <c r="E141" s="4"/>
      <c r="F141" s="4"/>
      <c r="G141" s="4"/>
      <c r="H141" s="4"/>
      <c r="M141" s="4"/>
      <c r="N141" s="4"/>
      <c r="O141" s="4"/>
      <c r="R141" s="4"/>
      <c r="T141" s="4" t="b">
        <v>0</v>
      </c>
      <c r="U141" s="4" t="b">
        <v>0</v>
      </c>
      <c r="V141" s="5"/>
    </row>
    <row r="142">
      <c r="D142" s="4" t="b">
        <v>0</v>
      </c>
      <c r="E142" s="4"/>
      <c r="F142" s="4"/>
      <c r="G142" s="4"/>
      <c r="H142" s="4"/>
      <c r="M142" s="4"/>
      <c r="N142" s="4"/>
      <c r="O142" s="4"/>
      <c r="R142" s="4"/>
      <c r="T142" s="4" t="b">
        <v>0</v>
      </c>
      <c r="U142" s="4" t="b">
        <v>0</v>
      </c>
      <c r="V142" s="5"/>
    </row>
    <row r="143">
      <c r="D143" s="4" t="b">
        <v>0</v>
      </c>
      <c r="E143" s="4"/>
      <c r="F143" s="4"/>
      <c r="G143" s="4"/>
      <c r="H143" s="4"/>
      <c r="M143" s="4"/>
      <c r="N143" s="4"/>
      <c r="O143" s="4"/>
      <c r="R143" s="4"/>
      <c r="T143" s="4" t="b">
        <v>0</v>
      </c>
      <c r="U143" s="4" t="b">
        <v>0</v>
      </c>
      <c r="V143" s="5"/>
    </row>
    <row r="144">
      <c r="D144" s="4" t="b">
        <v>0</v>
      </c>
      <c r="E144" s="4"/>
      <c r="F144" s="4"/>
      <c r="G144" s="4"/>
      <c r="H144" s="4"/>
      <c r="M144" s="4"/>
      <c r="N144" s="4"/>
      <c r="O144" s="4"/>
      <c r="R144" s="4"/>
      <c r="T144" s="4" t="b">
        <v>0</v>
      </c>
      <c r="U144" s="4" t="b">
        <v>0</v>
      </c>
      <c r="V144" s="5"/>
    </row>
    <row r="145">
      <c r="D145" s="4" t="b">
        <v>0</v>
      </c>
      <c r="E145" s="4"/>
      <c r="F145" s="4"/>
      <c r="G145" s="4"/>
      <c r="H145" s="4"/>
      <c r="M145" s="4"/>
      <c r="N145" s="4"/>
      <c r="O145" s="4"/>
      <c r="R145" s="4"/>
      <c r="T145" s="4" t="b">
        <v>0</v>
      </c>
      <c r="U145" s="4" t="b">
        <v>0</v>
      </c>
      <c r="V145" s="5"/>
    </row>
    <row r="146">
      <c r="D146" s="4" t="b">
        <v>0</v>
      </c>
      <c r="E146" s="4"/>
      <c r="F146" s="4"/>
      <c r="G146" s="4"/>
      <c r="H146" s="4"/>
      <c r="M146" s="4"/>
      <c r="N146" s="4"/>
      <c r="O146" s="4"/>
      <c r="R146" s="4"/>
      <c r="T146" s="4" t="b">
        <v>0</v>
      </c>
      <c r="U146" s="4" t="b">
        <v>0</v>
      </c>
      <c r="V146" s="5"/>
    </row>
    <row r="147">
      <c r="D147" s="4" t="b">
        <v>0</v>
      </c>
      <c r="E147" s="4"/>
      <c r="F147" s="4"/>
      <c r="G147" s="4"/>
      <c r="H147" s="4"/>
      <c r="M147" s="4"/>
      <c r="N147" s="4"/>
      <c r="O147" s="4"/>
      <c r="R147" s="4"/>
      <c r="T147" s="4" t="b">
        <v>0</v>
      </c>
      <c r="U147" s="4" t="b">
        <v>0</v>
      </c>
      <c r="V147" s="5"/>
    </row>
    <row r="148">
      <c r="D148" s="4" t="b">
        <v>0</v>
      </c>
      <c r="E148" s="4"/>
      <c r="F148" s="4"/>
      <c r="G148" s="4"/>
      <c r="H148" s="4"/>
      <c r="M148" s="4"/>
      <c r="N148" s="4"/>
      <c r="O148" s="4"/>
      <c r="R148" s="4"/>
      <c r="T148" s="4" t="b">
        <v>0</v>
      </c>
      <c r="U148" s="4" t="b">
        <v>0</v>
      </c>
      <c r="V148" s="5"/>
    </row>
    <row r="149">
      <c r="D149" s="4" t="b">
        <v>0</v>
      </c>
      <c r="E149" s="4"/>
      <c r="F149" s="4"/>
      <c r="G149" s="4"/>
      <c r="H149" s="4"/>
      <c r="M149" s="4"/>
      <c r="N149" s="4"/>
      <c r="O149" s="4"/>
      <c r="R149" s="4"/>
      <c r="T149" s="4" t="b">
        <v>0</v>
      </c>
      <c r="U149" s="4" t="b">
        <v>0</v>
      </c>
      <c r="V149" s="5"/>
    </row>
    <row r="150">
      <c r="D150" s="4" t="b">
        <v>0</v>
      </c>
      <c r="E150" s="4"/>
      <c r="F150" s="4"/>
      <c r="G150" s="4"/>
      <c r="H150" s="4"/>
      <c r="M150" s="4"/>
      <c r="N150" s="4"/>
      <c r="O150" s="4"/>
      <c r="R150" s="4"/>
      <c r="T150" s="4" t="b">
        <v>0</v>
      </c>
      <c r="U150" s="4" t="b">
        <v>0</v>
      </c>
      <c r="V150" s="5"/>
    </row>
    <row r="151">
      <c r="D151" s="4" t="b">
        <v>0</v>
      </c>
      <c r="E151" s="4"/>
      <c r="F151" s="4"/>
      <c r="G151" s="4"/>
      <c r="H151" s="4"/>
      <c r="M151" s="4"/>
      <c r="N151" s="4"/>
      <c r="O151" s="4"/>
      <c r="R151" s="4"/>
      <c r="T151" s="4" t="b">
        <v>0</v>
      </c>
      <c r="U151" s="4" t="b">
        <v>0</v>
      </c>
      <c r="V151" s="5"/>
    </row>
    <row r="152">
      <c r="D152" s="4" t="b">
        <v>0</v>
      </c>
      <c r="E152" s="4"/>
      <c r="F152" s="4"/>
      <c r="G152" s="4"/>
      <c r="H152" s="4"/>
      <c r="M152" s="4"/>
      <c r="N152" s="4"/>
      <c r="O152" s="4"/>
      <c r="R152" s="4"/>
      <c r="T152" s="4" t="b">
        <v>0</v>
      </c>
      <c r="U152" s="4" t="b">
        <v>0</v>
      </c>
      <c r="V152" s="5"/>
    </row>
    <row r="153">
      <c r="D153" s="4" t="b">
        <v>0</v>
      </c>
      <c r="E153" s="4"/>
      <c r="F153" s="4"/>
      <c r="G153" s="4"/>
      <c r="H153" s="4"/>
      <c r="M153" s="4"/>
      <c r="N153" s="4"/>
      <c r="O153" s="4"/>
      <c r="R153" s="4"/>
      <c r="T153" s="4" t="b">
        <v>0</v>
      </c>
      <c r="U153" s="4" t="b">
        <v>0</v>
      </c>
      <c r="V153" s="5"/>
    </row>
    <row r="154">
      <c r="D154" s="4" t="b">
        <v>0</v>
      </c>
      <c r="E154" s="4"/>
      <c r="F154" s="4"/>
      <c r="G154" s="4"/>
      <c r="H154" s="4"/>
      <c r="M154" s="4"/>
      <c r="N154" s="4"/>
      <c r="O154" s="4"/>
      <c r="R154" s="4"/>
      <c r="T154" s="4" t="b">
        <v>0</v>
      </c>
      <c r="U154" s="4" t="b">
        <v>0</v>
      </c>
      <c r="V154" s="5"/>
    </row>
    <row r="155">
      <c r="D155" s="4" t="b">
        <v>0</v>
      </c>
      <c r="E155" s="4"/>
      <c r="F155" s="4"/>
      <c r="G155" s="4"/>
      <c r="H155" s="4"/>
      <c r="M155" s="4"/>
      <c r="N155" s="4"/>
      <c r="O155" s="4"/>
      <c r="R155" s="4"/>
      <c r="T155" s="4" t="b">
        <v>0</v>
      </c>
      <c r="U155" s="4" t="b">
        <v>0</v>
      </c>
      <c r="V155" s="5"/>
    </row>
    <row r="156">
      <c r="D156" s="4" t="b">
        <v>0</v>
      </c>
      <c r="E156" s="4"/>
      <c r="F156" s="4"/>
      <c r="G156" s="4"/>
      <c r="H156" s="4"/>
      <c r="M156" s="4"/>
      <c r="N156" s="4"/>
      <c r="O156" s="4"/>
      <c r="R156" s="4"/>
      <c r="T156" s="4" t="b">
        <v>0</v>
      </c>
      <c r="U156" s="4" t="b">
        <v>0</v>
      </c>
      <c r="V156" s="5"/>
    </row>
    <row r="157">
      <c r="D157" s="4" t="b">
        <v>0</v>
      </c>
      <c r="E157" s="4"/>
      <c r="F157" s="4"/>
      <c r="G157" s="4"/>
      <c r="H157" s="4"/>
      <c r="M157" s="4"/>
      <c r="N157" s="4"/>
      <c r="O157" s="4"/>
      <c r="R157" s="4"/>
      <c r="T157" s="4" t="b">
        <v>0</v>
      </c>
      <c r="U157" s="4" t="b">
        <v>0</v>
      </c>
      <c r="V157" s="5"/>
    </row>
    <row r="158">
      <c r="D158" s="4" t="b">
        <v>0</v>
      </c>
      <c r="E158" s="4"/>
      <c r="F158" s="4"/>
      <c r="G158" s="4"/>
      <c r="H158" s="4"/>
      <c r="M158" s="4"/>
      <c r="N158" s="4"/>
      <c r="O158" s="4"/>
      <c r="R158" s="4"/>
      <c r="T158" s="4" t="b">
        <v>0</v>
      </c>
      <c r="U158" s="4" t="b">
        <v>0</v>
      </c>
      <c r="V158" s="5"/>
    </row>
    <row r="159">
      <c r="D159" s="4" t="b">
        <v>0</v>
      </c>
      <c r="E159" s="4"/>
      <c r="F159" s="4"/>
      <c r="G159" s="4"/>
      <c r="H159" s="4"/>
      <c r="M159" s="4"/>
      <c r="N159" s="4"/>
      <c r="O159" s="4"/>
      <c r="R159" s="4"/>
      <c r="T159" s="4" t="b">
        <v>0</v>
      </c>
      <c r="U159" s="4" t="b">
        <v>0</v>
      </c>
      <c r="V159" s="5"/>
    </row>
    <row r="160">
      <c r="D160" s="4" t="b">
        <v>0</v>
      </c>
      <c r="E160" s="4"/>
      <c r="F160" s="4"/>
      <c r="G160" s="4"/>
      <c r="H160" s="4"/>
      <c r="M160" s="4"/>
      <c r="N160" s="4"/>
      <c r="O160" s="4"/>
      <c r="R160" s="4"/>
      <c r="T160" s="4" t="b">
        <v>0</v>
      </c>
      <c r="U160" s="4" t="b">
        <v>0</v>
      </c>
      <c r="V160" s="5"/>
    </row>
    <row r="161">
      <c r="D161" s="4" t="b">
        <v>0</v>
      </c>
      <c r="E161" s="4"/>
      <c r="F161" s="4"/>
      <c r="G161" s="4"/>
      <c r="H161" s="4"/>
      <c r="M161" s="4"/>
      <c r="N161" s="4"/>
      <c r="O161" s="4"/>
      <c r="R161" s="4"/>
      <c r="T161" s="4" t="b">
        <v>0</v>
      </c>
      <c r="U161" s="4" t="b">
        <v>0</v>
      </c>
      <c r="V161" s="5"/>
    </row>
    <row r="162">
      <c r="D162" s="4" t="b">
        <v>0</v>
      </c>
      <c r="E162" s="4"/>
      <c r="F162" s="4"/>
      <c r="G162" s="4"/>
      <c r="H162" s="4"/>
      <c r="M162" s="4"/>
      <c r="N162" s="4"/>
      <c r="O162" s="4"/>
      <c r="R162" s="4"/>
      <c r="T162" s="4" t="b">
        <v>0</v>
      </c>
      <c r="U162" s="4" t="b">
        <v>0</v>
      </c>
      <c r="V162" s="5"/>
    </row>
    <row r="163">
      <c r="D163" s="4" t="b">
        <v>0</v>
      </c>
      <c r="E163" s="4"/>
      <c r="F163" s="4"/>
      <c r="G163" s="4"/>
      <c r="H163" s="4"/>
      <c r="M163" s="4"/>
      <c r="N163" s="4"/>
      <c r="O163" s="4"/>
      <c r="R163" s="4"/>
      <c r="T163" s="4" t="b">
        <v>0</v>
      </c>
      <c r="U163" s="4" t="b">
        <v>0</v>
      </c>
      <c r="V163" s="5"/>
    </row>
    <row r="164">
      <c r="D164" s="4" t="b">
        <v>0</v>
      </c>
      <c r="E164" s="4"/>
      <c r="F164" s="4"/>
      <c r="G164" s="4"/>
      <c r="H164" s="4"/>
      <c r="M164" s="4"/>
      <c r="N164" s="4"/>
      <c r="O164" s="4"/>
      <c r="R164" s="4"/>
      <c r="T164" s="4" t="b">
        <v>0</v>
      </c>
      <c r="U164" s="4" t="b">
        <v>0</v>
      </c>
      <c r="V164" s="5"/>
    </row>
    <row r="165">
      <c r="D165" s="4" t="b">
        <v>0</v>
      </c>
      <c r="E165" s="4"/>
      <c r="F165" s="4"/>
      <c r="G165" s="4"/>
      <c r="H165" s="4"/>
      <c r="M165" s="4"/>
      <c r="N165" s="4"/>
      <c r="O165" s="4"/>
      <c r="R165" s="4"/>
      <c r="T165" s="4" t="b">
        <v>0</v>
      </c>
      <c r="U165" s="4" t="b">
        <v>0</v>
      </c>
      <c r="V165" s="5"/>
    </row>
    <row r="166">
      <c r="D166" s="4" t="b">
        <v>0</v>
      </c>
      <c r="E166" s="4"/>
      <c r="F166" s="4"/>
      <c r="G166" s="4"/>
      <c r="H166" s="4"/>
      <c r="M166" s="4"/>
      <c r="N166" s="4"/>
      <c r="O166" s="4"/>
      <c r="R166" s="4"/>
      <c r="T166" s="4" t="b">
        <v>0</v>
      </c>
      <c r="U166" s="4" t="b">
        <v>0</v>
      </c>
      <c r="V166" s="5"/>
    </row>
    <row r="167">
      <c r="D167" s="4" t="b">
        <v>0</v>
      </c>
      <c r="E167" s="4"/>
      <c r="F167" s="4"/>
      <c r="G167" s="4"/>
      <c r="H167" s="4"/>
      <c r="M167" s="4"/>
      <c r="N167" s="4"/>
      <c r="O167" s="4"/>
      <c r="R167" s="4"/>
      <c r="T167" s="4" t="b">
        <v>0</v>
      </c>
      <c r="U167" s="4" t="b">
        <v>0</v>
      </c>
      <c r="V167" s="5"/>
    </row>
    <row r="168">
      <c r="D168" s="4" t="b">
        <v>0</v>
      </c>
      <c r="E168" s="4"/>
      <c r="F168" s="4"/>
      <c r="G168" s="4"/>
      <c r="H168" s="4"/>
      <c r="M168" s="4"/>
      <c r="N168" s="4"/>
      <c r="O168" s="4"/>
      <c r="R168" s="4"/>
      <c r="T168" s="4" t="b">
        <v>0</v>
      </c>
      <c r="U168" s="4" t="b">
        <v>0</v>
      </c>
      <c r="V168" s="5"/>
    </row>
    <row r="169">
      <c r="D169" s="4" t="b">
        <v>0</v>
      </c>
      <c r="E169" s="4"/>
      <c r="F169" s="4"/>
      <c r="G169" s="4"/>
      <c r="H169" s="4"/>
      <c r="M169" s="4"/>
      <c r="N169" s="4"/>
      <c r="O169" s="4"/>
      <c r="R169" s="4"/>
      <c r="T169" s="4" t="b">
        <v>0</v>
      </c>
      <c r="U169" s="4" t="b">
        <v>0</v>
      </c>
      <c r="V169" s="5"/>
    </row>
    <row r="170">
      <c r="D170" s="4" t="b">
        <v>0</v>
      </c>
      <c r="E170" s="4"/>
      <c r="F170" s="4"/>
      <c r="G170" s="4"/>
      <c r="H170" s="4"/>
      <c r="M170" s="4"/>
      <c r="N170" s="4"/>
      <c r="O170" s="4"/>
      <c r="R170" s="4"/>
      <c r="T170" s="4" t="b">
        <v>0</v>
      </c>
      <c r="U170" s="4" t="b">
        <v>0</v>
      </c>
      <c r="V170" s="5"/>
    </row>
    <row r="171">
      <c r="D171" s="4" t="b">
        <v>0</v>
      </c>
      <c r="E171" s="4"/>
      <c r="F171" s="4"/>
      <c r="G171" s="4"/>
      <c r="H171" s="4"/>
      <c r="M171" s="4"/>
      <c r="N171" s="4"/>
      <c r="O171" s="4"/>
      <c r="R171" s="4"/>
      <c r="T171" s="4" t="b">
        <v>0</v>
      </c>
      <c r="U171" s="4" t="b">
        <v>0</v>
      </c>
      <c r="V171" s="5"/>
    </row>
    <row r="172">
      <c r="D172" s="4" t="b">
        <v>0</v>
      </c>
      <c r="E172" s="4"/>
      <c r="F172" s="4"/>
      <c r="G172" s="4"/>
      <c r="H172" s="4"/>
      <c r="M172" s="4"/>
      <c r="N172" s="4"/>
      <c r="O172" s="4"/>
      <c r="R172" s="4"/>
      <c r="T172" s="4" t="b">
        <v>0</v>
      </c>
      <c r="U172" s="4" t="b">
        <v>0</v>
      </c>
      <c r="V172" s="5"/>
    </row>
    <row r="173">
      <c r="D173" s="4" t="b">
        <v>0</v>
      </c>
      <c r="E173" s="4"/>
      <c r="F173" s="4"/>
      <c r="G173" s="4"/>
      <c r="H173" s="4"/>
      <c r="M173" s="4"/>
      <c r="N173" s="4"/>
      <c r="O173" s="4"/>
      <c r="R173" s="4"/>
      <c r="T173" s="4" t="b">
        <v>0</v>
      </c>
      <c r="U173" s="4" t="b">
        <v>0</v>
      </c>
      <c r="V173" s="5"/>
    </row>
    <row r="174">
      <c r="D174" s="4" t="b">
        <v>0</v>
      </c>
      <c r="E174" s="4"/>
      <c r="F174" s="4"/>
      <c r="G174" s="4"/>
      <c r="H174" s="4"/>
      <c r="M174" s="4"/>
      <c r="N174" s="4"/>
      <c r="O174" s="4"/>
      <c r="R174" s="4"/>
      <c r="T174" s="4" t="b">
        <v>0</v>
      </c>
      <c r="U174" s="4" t="b">
        <v>0</v>
      </c>
      <c r="V174" s="5"/>
    </row>
    <row r="175">
      <c r="D175" s="4" t="b">
        <v>0</v>
      </c>
      <c r="E175" s="4"/>
      <c r="F175" s="4"/>
      <c r="G175" s="4"/>
      <c r="H175" s="4"/>
      <c r="M175" s="4"/>
      <c r="N175" s="4"/>
      <c r="O175" s="4"/>
      <c r="R175" s="4"/>
      <c r="T175" s="4" t="b">
        <v>0</v>
      </c>
      <c r="U175" s="4" t="b">
        <v>0</v>
      </c>
      <c r="V175" s="5"/>
    </row>
    <row r="176">
      <c r="D176" s="4" t="b">
        <v>0</v>
      </c>
      <c r="E176" s="4"/>
      <c r="F176" s="4"/>
      <c r="G176" s="4"/>
      <c r="H176" s="4"/>
      <c r="M176" s="4"/>
      <c r="N176" s="4"/>
      <c r="O176" s="4"/>
      <c r="R176" s="4"/>
      <c r="T176" s="4" t="b">
        <v>0</v>
      </c>
      <c r="U176" s="4" t="b">
        <v>0</v>
      </c>
      <c r="V176" s="5"/>
    </row>
    <row r="177">
      <c r="D177" s="4" t="b">
        <v>0</v>
      </c>
      <c r="E177" s="4"/>
      <c r="F177" s="4"/>
      <c r="G177" s="4"/>
      <c r="H177" s="4"/>
      <c r="M177" s="4"/>
      <c r="N177" s="4"/>
      <c r="O177" s="4"/>
      <c r="R177" s="4"/>
      <c r="T177" s="4" t="b">
        <v>0</v>
      </c>
      <c r="U177" s="4" t="b">
        <v>0</v>
      </c>
      <c r="V177" s="5"/>
    </row>
    <row r="178">
      <c r="D178" s="4" t="b">
        <v>0</v>
      </c>
      <c r="E178" s="4"/>
      <c r="F178" s="4"/>
      <c r="G178" s="4"/>
      <c r="H178" s="4"/>
      <c r="M178" s="4"/>
      <c r="N178" s="4"/>
      <c r="O178" s="4"/>
      <c r="R178" s="4"/>
      <c r="T178" s="4" t="b">
        <v>0</v>
      </c>
      <c r="U178" s="4" t="b">
        <v>0</v>
      </c>
      <c r="V178" s="5"/>
    </row>
    <row r="179">
      <c r="D179" s="4" t="b">
        <v>0</v>
      </c>
      <c r="E179" s="4"/>
      <c r="F179" s="4"/>
      <c r="G179" s="4"/>
      <c r="H179" s="4"/>
      <c r="M179" s="4"/>
      <c r="N179" s="4"/>
      <c r="O179" s="4"/>
      <c r="R179" s="4"/>
      <c r="T179" s="4" t="b">
        <v>0</v>
      </c>
      <c r="U179" s="4" t="b">
        <v>0</v>
      </c>
      <c r="V179" s="5"/>
    </row>
    <row r="180">
      <c r="D180" s="4" t="b">
        <v>0</v>
      </c>
      <c r="E180" s="4"/>
      <c r="F180" s="4"/>
      <c r="G180" s="4"/>
      <c r="H180" s="4"/>
      <c r="M180" s="4"/>
      <c r="N180" s="4"/>
      <c r="O180" s="4"/>
      <c r="R180" s="4"/>
      <c r="T180" s="4" t="b">
        <v>0</v>
      </c>
      <c r="U180" s="4" t="b">
        <v>0</v>
      </c>
      <c r="V180" s="5"/>
    </row>
    <row r="181">
      <c r="D181" s="4" t="b">
        <v>0</v>
      </c>
      <c r="E181" s="4"/>
      <c r="F181" s="4"/>
      <c r="G181" s="4"/>
      <c r="H181" s="4"/>
      <c r="M181" s="4"/>
      <c r="N181" s="4"/>
      <c r="O181" s="4"/>
      <c r="R181" s="4"/>
      <c r="T181" s="4" t="b">
        <v>0</v>
      </c>
      <c r="U181" s="4" t="b">
        <v>0</v>
      </c>
      <c r="V181" s="5"/>
    </row>
    <row r="182">
      <c r="D182" s="4" t="b">
        <v>0</v>
      </c>
      <c r="E182" s="4"/>
      <c r="F182" s="4"/>
      <c r="G182" s="4"/>
      <c r="H182" s="4"/>
      <c r="M182" s="4"/>
      <c r="N182" s="4"/>
      <c r="O182" s="4"/>
      <c r="R182" s="4"/>
      <c r="T182" s="4" t="b">
        <v>0</v>
      </c>
      <c r="U182" s="4" t="b">
        <v>0</v>
      </c>
      <c r="V182" s="5"/>
    </row>
    <row r="183">
      <c r="D183" s="4" t="b">
        <v>0</v>
      </c>
      <c r="E183" s="4"/>
      <c r="F183" s="4"/>
      <c r="G183" s="4"/>
      <c r="H183" s="4"/>
      <c r="M183" s="4"/>
      <c r="N183" s="4"/>
      <c r="O183" s="4"/>
      <c r="R183" s="4"/>
      <c r="T183" s="4" t="b">
        <v>0</v>
      </c>
      <c r="U183" s="4" t="b">
        <v>0</v>
      </c>
      <c r="V183" s="5"/>
    </row>
    <row r="184">
      <c r="D184" s="4" t="b">
        <v>0</v>
      </c>
      <c r="E184" s="4"/>
      <c r="F184" s="4"/>
      <c r="G184" s="4"/>
      <c r="H184" s="4"/>
      <c r="M184" s="4"/>
      <c r="N184" s="4"/>
      <c r="O184" s="4"/>
      <c r="R184" s="4"/>
      <c r="T184" s="4" t="b">
        <v>0</v>
      </c>
      <c r="U184" s="4" t="b">
        <v>0</v>
      </c>
      <c r="V184" s="5"/>
    </row>
    <row r="185">
      <c r="D185" s="4" t="b">
        <v>0</v>
      </c>
      <c r="E185" s="4"/>
      <c r="F185" s="4"/>
      <c r="G185" s="4"/>
      <c r="H185" s="4"/>
      <c r="M185" s="4"/>
      <c r="N185" s="4"/>
      <c r="O185" s="4"/>
      <c r="R185" s="4"/>
      <c r="T185" s="4" t="b">
        <v>0</v>
      </c>
      <c r="U185" s="4" t="b">
        <v>0</v>
      </c>
      <c r="V185" s="5"/>
    </row>
    <row r="186">
      <c r="D186" s="4" t="b">
        <v>0</v>
      </c>
      <c r="E186" s="4"/>
      <c r="F186" s="4"/>
      <c r="G186" s="4"/>
      <c r="H186" s="4"/>
      <c r="M186" s="4"/>
      <c r="N186" s="4"/>
      <c r="O186" s="4"/>
      <c r="R186" s="4"/>
      <c r="T186" s="4" t="b">
        <v>0</v>
      </c>
      <c r="U186" s="4" t="b">
        <v>0</v>
      </c>
      <c r="V186" s="5"/>
    </row>
    <row r="187">
      <c r="D187" s="4" t="b">
        <v>0</v>
      </c>
      <c r="E187" s="4"/>
      <c r="F187" s="4"/>
      <c r="G187" s="4"/>
      <c r="H187" s="4"/>
      <c r="M187" s="4"/>
      <c r="N187" s="4"/>
      <c r="O187" s="4"/>
      <c r="R187" s="4"/>
      <c r="T187" s="4" t="b">
        <v>0</v>
      </c>
      <c r="U187" s="4" t="b">
        <v>0</v>
      </c>
      <c r="V187" s="5"/>
    </row>
    <row r="188">
      <c r="D188" s="4" t="b">
        <v>0</v>
      </c>
      <c r="E188" s="4"/>
      <c r="F188" s="4"/>
      <c r="G188" s="4"/>
      <c r="H188" s="4"/>
      <c r="M188" s="4"/>
      <c r="N188" s="4"/>
      <c r="O188" s="4"/>
      <c r="R188" s="4"/>
      <c r="T188" s="4" t="b">
        <v>0</v>
      </c>
      <c r="U188" s="4" t="b">
        <v>0</v>
      </c>
      <c r="V188" s="5"/>
    </row>
    <row r="189">
      <c r="D189" s="4" t="b">
        <v>0</v>
      </c>
      <c r="E189" s="4"/>
      <c r="F189" s="4"/>
      <c r="G189" s="4"/>
      <c r="H189" s="4"/>
      <c r="M189" s="4"/>
      <c r="N189" s="4"/>
      <c r="O189" s="4"/>
      <c r="R189" s="4"/>
      <c r="T189" s="4" t="b">
        <v>0</v>
      </c>
      <c r="U189" s="4" t="b">
        <v>0</v>
      </c>
      <c r="V189" s="5"/>
    </row>
    <row r="190">
      <c r="D190" s="4" t="b">
        <v>0</v>
      </c>
      <c r="E190" s="4"/>
      <c r="F190" s="4"/>
      <c r="G190" s="4"/>
      <c r="H190" s="4"/>
      <c r="M190" s="4"/>
      <c r="N190" s="4"/>
      <c r="O190" s="4"/>
      <c r="R190" s="4"/>
      <c r="T190" s="4" t="b">
        <v>0</v>
      </c>
      <c r="U190" s="4" t="b">
        <v>0</v>
      </c>
      <c r="V190" s="5"/>
    </row>
    <row r="191">
      <c r="D191" s="4" t="b">
        <v>0</v>
      </c>
      <c r="E191" s="4"/>
      <c r="F191" s="4"/>
      <c r="G191" s="4"/>
      <c r="H191" s="4"/>
      <c r="M191" s="4"/>
      <c r="N191" s="4"/>
      <c r="O191" s="4"/>
      <c r="R191" s="4"/>
      <c r="T191" s="4" t="b">
        <v>0</v>
      </c>
      <c r="U191" s="4" t="b">
        <v>0</v>
      </c>
      <c r="V191" s="5"/>
    </row>
    <row r="192">
      <c r="D192" s="4" t="b">
        <v>0</v>
      </c>
      <c r="E192" s="4"/>
      <c r="F192" s="4"/>
      <c r="G192" s="4"/>
      <c r="H192" s="4"/>
      <c r="M192" s="4"/>
      <c r="N192" s="4"/>
      <c r="O192" s="4"/>
      <c r="R192" s="4"/>
      <c r="T192" s="4" t="b">
        <v>0</v>
      </c>
      <c r="U192" s="4" t="b">
        <v>0</v>
      </c>
      <c r="V192" s="5"/>
    </row>
    <row r="193">
      <c r="D193" s="4" t="b">
        <v>0</v>
      </c>
      <c r="E193" s="4"/>
      <c r="F193" s="4"/>
      <c r="G193" s="4"/>
      <c r="H193" s="4"/>
      <c r="M193" s="4"/>
      <c r="N193" s="4"/>
      <c r="O193" s="4"/>
      <c r="R193" s="4"/>
      <c r="T193" s="4" t="b">
        <v>0</v>
      </c>
      <c r="U193" s="4" t="b">
        <v>0</v>
      </c>
      <c r="V193" s="5"/>
    </row>
    <row r="194">
      <c r="D194" s="4" t="b">
        <v>0</v>
      </c>
      <c r="E194" s="4"/>
      <c r="F194" s="4"/>
      <c r="G194" s="4"/>
      <c r="H194" s="4"/>
      <c r="M194" s="4"/>
      <c r="N194" s="4"/>
      <c r="O194" s="4"/>
      <c r="R194" s="4"/>
      <c r="T194" s="4" t="b">
        <v>0</v>
      </c>
      <c r="U194" s="4" t="b">
        <v>0</v>
      </c>
      <c r="V194" s="5"/>
    </row>
    <row r="195">
      <c r="D195" s="4" t="b">
        <v>0</v>
      </c>
      <c r="E195" s="4"/>
      <c r="F195" s="4"/>
      <c r="G195" s="4"/>
      <c r="H195" s="4"/>
      <c r="M195" s="4"/>
      <c r="N195" s="4"/>
      <c r="O195" s="4"/>
      <c r="R195" s="4"/>
      <c r="T195" s="4" t="b">
        <v>0</v>
      </c>
      <c r="U195" s="4" t="b">
        <v>0</v>
      </c>
      <c r="V195" s="5"/>
    </row>
    <row r="196">
      <c r="D196" s="4" t="b">
        <v>0</v>
      </c>
      <c r="E196" s="4"/>
      <c r="F196" s="4"/>
      <c r="G196" s="4"/>
      <c r="H196" s="4"/>
      <c r="M196" s="4"/>
      <c r="N196" s="4"/>
      <c r="O196" s="4"/>
      <c r="R196" s="4"/>
      <c r="T196" s="4" t="b">
        <v>0</v>
      </c>
      <c r="U196" s="4" t="b">
        <v>0</v>
      </c>
      <c r="V196" s="5"/>
    </row>
    <row r="197">
      <c r="D197" s="4" t="b">
        <v>0</v>
      </c>
      <c r="E197" s="4"/>
      <c r="F197" s="4"/>
      <c r="G197" s="4"/>
      <c r="H197" s="4"/>
      <c r="M197" s="4"/>
      <c r="N197" s="4"/>
      <c r="O197" s="4"/>
      <c r="R197" s="4"/>
      <c r="T197" s="4" t="b">
        <v>0</v>
      </c>
      <c r="U197" s="4" t="b">
        <v>0</v>
      </c>
      <c r="V197" s="5"/>
    </row>
    <row r="198">
      <c r="D198" s="4" t="b">
        <v>0</v>
      </c>
      <c r="E198" s="4"/>
      <c r="F198" s="4"/>
      <c r="G198" s="4"/>
      <c r="H198" s="4"/>
      <c r="M198" s="4"/>
      <c r="N198" s="4"/>
      <c r="O198" s="4"/>
      <c r="R198" s="4"/>
      <c r="T198" s="4" t="b">
        <v>0</v>
      </c>
      <c r="U198" s="4" t="b">
        <v>0</v>
      </c>
      <c r="V198" s="5"/>
    </row>
    <row r="199">
      <c r="D199" s="4" t="b">
        <v>0</v>
      </c>
      <c r="E199" s="4"/>
      <c r="F199" s="4"/>
      <c r="G199" s="4"/>
      <c r="H199" s="4"/>
      <c r="M199" s="4"/>
      <c r="N199" s="4"/>
      <c r="O199" s="4"/>
      <c r="R199" s="4"/>
      <c r="T199" s="4" t="b">
        <v>0</v>
      </c>
      <c r="U199" s="4" t="b">
        <v>0</v>
      </c>
      <c r="V199" s="5"/>
    </row>
    <row r="200">
      <c r="D200" s="4" t="b">
        <v>0</v>
      </c>
      <c r="E200" s="4"/>
      <c r="F200" s="4"/>
      <c r="G200" s="4"/>
      <c r="H200" s="4"/>
      <c r="M200" s="4"/>
      <c r="N200" s="4"/>
      <c r="O200" s="4"/>
      <c r="R200" s="4"/>
      <c r="T200" s="4" t="b">
        <v>0</v>
      </c>
      <c r="U200" s="4" t="b">
        <v>0</v>
      </c>
      <c r="V200" s="5"/>
    </row>
    <row r="201">
      <c r="D201" s="4" t="b">
        <v>0</v>
      </c>
      <c r="E201" s="4"/>
      <c r="F201" s="4"/>
      <c r="G201" s="4"/>
      <c r="H201" s="4"/>
      <c r="M201" s="4"/>
      <c r="N201" s="4"/>
      <c r="O201" s="4"/>
      <c r="R201" s="4"/>
      <c r="T201" s="4" t="b">
        <v>0</v>
      </c>
      <c r="U201" s="4" t="b">
        <v>0</v>
      </c>
      <c r="V201" s="5"/>
    </row>
    <row r="202">
      <c r="D202" s="4" t="b">
        <v>0</v>
      </c>
      <c r="E202" s="4"/>
      <c r="F202" s="4"/>
      <c r="G202" s="4"/>
      <c r="H202" s="4"/>
      <c r="M202" s="4"/>
      <c r="N202" s="4"/>
      <c r="O202" s="4"/>
      <c r="R202" s="4"/>
      <c r="T202" s="4" t="b">
        <v>0</v>
      </c>
      <c r="U202" s="4" t="b">
        <v>0</v>
      </c>
      <c r="V202" s="5"/>
    </row>
    <row r="203">
      <c r="D203" s="4" t="b">
        <v>0</v>
      </c>
      <c r="E203" s="4"/>
      <c r="F203" s="4"/>
      <c r="G203" s="4"/>
      <c r="H203" s="4"/>
      <c r="M203" s="4"/>
      <c r="N203" s="4"/>
      <c r="O203" s="4"/>
      <c r="R203" s="4"/>
      <c r="T203" s="4" t="b">
        <v>0</v>
      </c>
      <c r="U203" s="4" t="b">
        <v>0</v>
      </c>
      <c r="V203" s="5"/>
    </row>
    <row r="204">
      <c r="D204" s="4" t="b">
        <v>0</v>
      </c>
      <c r="E204" s="4"/>
      <c r="F204" s="4"/>
      <c r="G204" s="4"/>
      <c r="H204" s="4"/>
      <c r="M204" s="4"/>
      <c r="N204" s="4"/>
      <c r="O204" s="4"/>
      <c r="R204" s="4"/>
      <c r="T204" s="4" t="b">
        <v>0</v>
      </c>
      <c r="U204" s="4" t="b">
        <v>0</v>
      </c>
      <c r="V204" s="5"/>
    </row>
    <row r="205">
      <c r="D205" s="4" t="b">
        <v>0</v>
      </c>
      <c r="E205" s="4"/>
      <c r="F205" s="4"/>
      <c r="G205" s="4"/>
      <c r="H205" s="4"/>
      <c r="M205" s="4"/>
      <c r="N205" s="4"/>
      <c r="O205" s="4"/>
      <c r="R205" s="4"/>
      <c r="T205" s="4" t="b">
        <v>0</v>
      </c>
      <c r="U205" s="4" t="b">
        <v>0</v>
      </c>
      <c r="V205" s="5"/>
    </row>
    <row r="206">
      <c r="D206" s="4" t="b">
        <v>0</v>
      </c>
      <c r="E206" s="4"/>
      <c r="F206" s="4"/>
      <c r="G206" s="4"/>
      <c r="H206" s="4"/>
      <c r="M206" s="4"/>
      <c r="N206" s="4"/>
      <c r="O206" s="4"/>
      <c r="R206" s="4"/>
      <c r="T206" s="4" t="b">
        <v>0</v>
      </c>
      <c r="U206" s="4" t="b">
        <v>0</v>
      </c>
      <c r="V206" s="5"/>
    </row>
    <row r="207">
      <c r="D207" s="4" t="b">
        <v>0</v>
      </c>
      <c r="E207" s="4"/>
      <c r="F207" s="4"/>
      <c r="G207" s="4"/>
      <c r="H207" s="4"/>
      <c r="M207" s="4"/>
      <c r="N207" s="4"/>
      <c r="O207" s="4"/>
      <c r="R207" s="4"/>
      <c r="T207" s="4" t="b">
        <v>0</v>
      </c>
      <c r="U207" s="4" t="b">
        <v>0</v>
      </c>
      <c r="V207" s="5"/>
    </row>
    <row r="208">
      <c r="D208" s="4" t="b">
        <v>0</v>
      </c>
      <c r="E208" s="4"/>
      <c r="F208" s="4"/>
      <c r="G208" s="4"/>
      <c r="H208" s="4"/>
      <c r="M208" s="4"/>
      <c r="N208" s="4"/>
      <c r="O208" s="4"/>
      <c r="R208" s="4"/>
      <c r="T208" s="4" t="b">
        <v>0</v>
      </c>
      <c r="U208" s="4" t="b">
        <v>0</v>
      </c>
      <c r="V208" s="5"/>
    </row>
    <row r="209">
      <c r="D209" s="4" t="b">
        <v>0</v>
      </c>
      <c r="E209" s="4"/>
      <c r="F209" s="4"/>
      <c r="G209" s="4"/>
      <c r="H209" s="4"/>
      <c r="M209" s="4"/>
      <c r="N209" s="4"/>
      <c r="O209" s="4"/>
      <c r="R209" s="4"/>
      <c r="T209" s="4" t="b">
        <v>0</v>
      </c>
      <c r="U209" s="4" t="b">
        <v>0</v>
      </c>
      <c r="V209" s="5"/>
    </row>
    <row r="210">
      <c r="D210" s="4" t="b">
        <v>0</v>
      </c>
      <c r="E210" s="4"/>
      <c r="F210" s="4"/>
      <c r="G210" s="4"/>
      <c r="H210" s="4"/>
      <c r="M210" s="4"/>
      <c r="N210" s="4"/>
      <c r="O210" s="4"/>
      <c r="R210" s="4"/>
      <c r="T210" s="4" t="b">
        <v>0</v>
      </c>
      <c r="U210" s="4" t="b">
        <v>0</v>
      </c>
      <c r="V210" s="5"/>
    </row>
    <row r="211">
      <c r="D211" s="4" t="b">
        <v>0</v>
      </c>
      <c r="E211" s="4"/>
      <c r="F211" s="4"/>
      <c r="G211" s="4"/>
      <c r="H211" s="4"/>
      <c r="M211" s="4"/>
      <c r="N211" s="4"/>
      <c r="O211" s="4"/>
      <c r="R211" s="4"/>
      <c r="T211" s="4" t="b">
        <v>0</v>
      </c>
      <c r="U211" s="4" t="b">
        <v>0</v>
      </c>
      <c r="V211" s="5"/>
    </row>
    <row r="212">
      <c r="D212" s="4" t="b">
        <v>0</v>
      </c>
      <c r="E212" s="4"/>
      <c r="F212" s="4"/>
      <c r="G212" s="4"/>
      <c r="H212" s="4"/>
      <c r="M212" s="4"/>
      <c r="N212" s="4"/>
      <c r="O212" s="4"/>
      <c r="R212" s="4"/>
      <c r="T212" s="4" t="b">
        <v>0</v>
      </c>
      <c r="U212" s="4" t="b">
        <v>0</v>
      </c>
      <c r="V212" s="5"/>
    </row>
    <row r="213">
      <c r="D213" s="4" t="b">
        <v>0</v>
      </c>
      <c r="E213" s="4"/>
      <c r="F213" s="4"/>
      <c r="G213" s="4"/>
      <c r="H213" s="4"/>
      <c r="M213" s="4"/>
      <c r="N213" s="4"/>
      <c r="O213" s="4"/>
      <c r="R213" s="4"/>
      <c r="T213" s="4" t="b">
        <v>0</v>
      </c>
      <c r="U213" s="4" t="b">
        <v>0</v>
      </c>
      <c r="V213" s="5"/>
    </row>
    <row r="214">
      <c r="D214" s="4" t="b">
        <v>0</v>
      </c>
      <c r="E214" s="4"/>
      <c r="F214" s="4"/>
      <c r="G214" s="4"/>
      <c r="H214" s="4"/>
      <c r="M214" s="4"/>
      <c r="N214" s="4"/>
      <c r="O214" s="4"/>
      <c r="R214" s="4"/>
      <c r="T214" s="4" t="b">
        <v>0</v>
      </c>
      <c r="U214" s="4" t="b">
        <v>0</v>
      </c>
      <c r="V214" s="5"/>
    </row>
    <row r="215">
      <c r="D215" s="4" t="b">
        <v>0</v>
      </c>
      <c r="E215" s="4"/>
      <c r="F215" s="4"/>
      <c r="G215" s="4"/>
      <c r="H215" s="4"/>
      <c r="M215" s="4"/>
      <c r="N215" s="4"/>
      <c r="O215" s="4"/>
      <c r="R215" s="4"/>
      <c r="T215" s="4" t="b">
        <v>0</v>
      </c>
      <c r="U215" s="4" t="b">
        <v>0</v>
      </c>
      <c r="V215" s="5"/>
    </row>
    <row r="216">
      <c r="D216" s="4" t="b">
        <v>0</v>
      </c>
      <c r="E216" s="4"/>
      <c r="F216" s="4"/>
      <c r="G216" s="4"/>
      <c r="H216" s="4"/>
      <c r="M216" s="4"/>
      <c r="N216" s="4"/>
      <c r="O216" s="4"/>
      <c r="R216" s="4"/>
      <c r="T216" s="4" t="b">
        <v>0</v>
      </c>
      <c r="U216" s="4" t="b">
        <v>0</v>
      </c>
      <c r="V216" s="5"/>
    </row>
    <row r="217">
      <c r="D217" s="4" t="b">
        <v>0</v>
      </c>
      <c r="E217" s="4"/>
      <c r="F217" s="4"/>
      <c r="G217" s="4"/>
      <c r="H217" s="4"/>
      <c r="M217" s="4"/>
      <c r="N217" s="4"/>
      <c r="O217" s="4"/>
      <c r="R217" s="4"/>
      <c r="T217" s="4" t="b">
        <v>0</v>
      </c>
      <c r="U217" s="4" t="b">
        <v>0</v>
      </c>
      <c r="V217" s="5"/>
    </row>
    <row r="218">
      <c r="D218" s="4" t="b">
        <v>0</v>
      </c>
      <c r="E218" s="4"/>
      <c r="F218" s="4"/>
      <c r="G218" s="4"/>
      <c r="H218" s="4"/>
      <c r="M218" s="4"/>
      <c r="N218" s="4"/>
      <c r="O218" s="4"/>
      <c r="R218" s="4"/>
      <c r="T218" s="4" t="b">
        <v>0</v>
      </c>
      <c r="U218" s="4" t="b">
        <v>0</v>
      </c>
      <c r="V218" s="5"/>
    </row>
    <row r="219">
      <c r="D219" s="4" t="b">
        <v>0</v>
      </c>
      <c r="E219" s="4"/>
      <c r="F219" s="4"/>
      <c r="G219" s="4"/>
      <c r="H219" s="4"/>
      <c r="M219" s="4"/>
      <c r="N219" s="4"/>
      <c r="O219" s="4"/>
      <c r="R219" s="4"/>
      <c r="T219" s="4" t="b">
        <v>0</v>
      </c>
      <c r="U219" s="4" t="b">
        <v>0</v>
      </c>
      <c r="V219" s="5"/>
    </row>
    <row r="220">
      <c r="D220" s="4" t="b">
        <v>0</v>
      </c>
      <c r="E220" s="4"/>
      <c r="F220" s="4"/>
      <c r="G220" s="4"/>
      <c r="H220" s="4"/>
      <c r="M220" s="4"/>
      <c r="N220" s="4"/>
      <c r="O220" s="4"/>
      <c r="R220" s="4"/>
      <c r="T220" s="4" t="b">
        <v>0</v>
      </c>
      <c r="U220" s="4" t="b">
        <v>0</v>
      </c>
      <c r="V220" s="5"/>
    </row>
    <row r="221">
      <c r="D221" s="4" t="b">
        <v>0</v>
      </c>
      <c r="E221" s="4"/>
      <c r="F221" s="4"/>
      <c r="G221" s="4"/>
      <c r="H221" s="4"/>
      <c r="M221" s="4"/>
      <c r="N221" s="4"/>
      <c r="O221" s="4"/>
      <c r="R221" s="4"/>
      <c r="T221" s="4" t="b">
        <v>0</v>
      </c>
      <c r="U221" s="4" t="b">
        <v>0</v>
      </c>
      <c r="V221" s="5"/>
    </row>
    <row r="222">
      <c r="D222" s="4" t="b">
        <v>0</v>
      </c>
      <c r="E222" s="4"/>
      <c r="F222" s="4"/>
      <c r="G222" s="4"/>
      <c r="H222" s="4"/>
      <c r="M222" s="4"/>
      <c r="N222" s="4"/>
      <c r="O222" s="4"/>
      <c r="R222" s="4"/>
      <c r="T222" s="4" t="b">
        <v>0</v>
      </c>
      <c r="U222" s="4" t="b">
        <v>0</v>
      </c>
      <c r="V222" s="5"/>
    </row>
    <row r="223">
      <c r="D223" s="4" t="b">
        <v>0</v>
      </c>
      <c r="E223" s="4"/>
      <c r="F223" s="4"/>
      <c r="G223" s="4"/>
      <c r="H223" s="4"/>
      <c r="M223" s="4"/>
      <c r="N223" s="4"/>
      <c r="O223" s="4"/>
      <c r="R223" s="4"/>
      <c r="T223" s="4" t="b">
        <v>0</v>
      </c>
      <c r="U223" s="4" t="b">
        <v>0</v>
      </c>
      <c r="V223" s="5"/>
    </row>
    <row r="224">
      <c r="D224" s="4" t="b">
        <v>0</v>
      </c>
      <c r="E224" s="4"/>
      <c r="F224" s="4"/>
      <c r="G224" s="4"/>
      <c r="H224" s="4"/>
      <c r="M224" s="4"/>
      <c r="N224" s="4"/>
      <c r="O224" s="4"/>
      <c r="R224" s="4"/>
      <c r="T224" s="4" t="b">
        <v>0</v>
      </c>
      <c r="U224" s="4" t="b">
        <v>0</v>
      </c>
      <c r="V224" s="5"/>
    </row>
    <row r="225">
      <c r="D225" s="4" t="b">
        <v>0</v>
      </c>
      <c r="E225" s="4"/>
      <c r="F225" s="4"/>
      <c r="G225" s="4"/>
      <c r="H225" s="4"/>
      <c r="M225" s="4"/>
      <c r="N225" s="4"/>
      <c r="O225" s="4"/>
      <c r="R225" s="4"/>
      <c r="T225" s="4" t="b">
        <v>0</v>
      </c>
      <c r="U225" s="4" t="b">
        <v>0</v>
      </c>
      <c r="V225" s="5"/>
    </row>
    <row r="226">
      <c r="D226" s="4" t="b">
        <v>0</v>
      </c>
      <c r="E226" s="4"/>
      <c r="F226" s="4"/>
      <c r="G226" s="4"/>
      <c r="H226" s="4"/>
      <c r="M226" s="4"/>
      <c r="N226" s="4"/>
      <c r="O226" s="4"/>
      <c r="R226" s="4"/>
      <c r="T226" s="4" t="b">
        <v>0</v>
      </c>
      <c r="U226" s="4" t="b">
        <v>0</v>
      </c>
      <c r="V226" s="5"/>
    </row>
    <row r="227">
      <c r="D227" s="4" t="b">
        <v>0</v>
      </c>
      <c r="E227" s="4"/>
      <c r="F227" s="4"/>
      <c r="G227" s="4"/>
      <c r="H227" s="4"/>
      <c r="M227" s="4"/>
      <c r="N227" s="4"/>
      <c r="O227" s="4"/>
      <c r="R227" s="4"/>
      <c r="T227" s="4" t="b">
        <v>0</v>
      </c>
      <c r="U227" s="4" t="b">
        <v>0</v>
      </c>
      <c r="V227" s="5"/>
    </row>
    <row r="228">
      <c r="D228" s="4" t="b">
        <v>0</v>
      </c>
      <c r="E228" s="4"/>
      <c r="F228" s="4"/>
      <c r="G228" s="4"/>
      <c r="H228" s="4"/>
      <c r="M228" s="4"/>
      <c r="N228" s="4"/>
      <c r="O228" s="4"/>
      <c r="R228" s="4"/>
      <c r="T228" s="4" t="b">
        <v>0</v>
      </c>
      <c r="U228" s="4" t="b">
        <v>0</v>
      </c>
      <c r="V228" s="5"/>
    </row>
    <row r="229">
      <c r="D229" s="4" t="b">
        <v>0</v>
      </c>
      <c r="E229" s="4"/>
      <c r="F229" s="4"/>
      <c r="G229" s="4"/>
      <c r="H229" s="4"/>
      <c r="M229" s="4"/>
      <c r="N229" s="4"/>
      <c r="O229" s="4"/>
      <c r="R229" s="4"/>
      <c r="T229" s="4" t="b">
        <v>0</v>
      </c>
      <c r="U229" s="4" t="b">
        <v>0</v>
      </c>
      <c r="V229" s="5"/>
    </row>
    <row r="230">
      <c r="D230" s="4" t="b">
        <v>0</v>
      </c>
      <c r="E230" s="4"/>
      <c r="F230" s="4"/>
      <c r="G230" s="4"/>
      <c r="H230" s="4"/>
      <c r="M230" s="4"/>
      <c r="N230" s="4"/>
      <c r="O230" s="4"/>
      <c r="R230" s="4"/>
      <c r="T230" s="4" t="b">
        <v>0</v>
      </c>
      <c r="U230" s="4" t="b">
        <v>0</v>
      </c>
      <c r="V230" s="5"/>
    </row>
    <row r="231">
      <c r="D231" s="4" t="b">
        <v>0</v>
      </c>
      <c r="E231" s="4"/>
      <c r="F231" s="4"/>
      <c r="G231" s="4"/>
      <c r="H231" s="4"/>
      <c r="M231" s="4"/>
      <c r="N231" s="4"/>
      <c r="O231" s="4"/>
      <c r="R231" s="4"/>
      <c r="T231" s="4" t="b">
        <v>0</v>
      </c>
      <c r="U231" s="4" t="b">
        <v>0</v>
      </c>
      <c r="V231" s="5"/>
    </row>
    <row r="232">
      <c r="D232" s="4" t="b">
        <v>0</v>
      </c>
      <c r="E232" s="4"/>
      <c r="F232" s="4"/>
      <c r="G232" s="4"/>
      <c r="H232" s="4"/>
      <c r="M232" s="4"/>
      <c r="N232" s="4"/>
      <c r="O232" s="4"/>
      <c r="R232" s="4"/>
      <c r="T232" s="4" t="b">
        <v>0</v>
      </c>
      <c r="U232" s="4" t="b">
        <v>0</v>
      </c>
      <c r="V232" s="5"/>
    </row>
    <row r="233">
      <c r="D233" s="4" t="b">
        <v>0</v>
      </c>
      <c r="E233" s="4"/>
      <c r="F233" s="4"/>
      <c r="G233" s="4"/>
      <c r="H233" s="4"/>
      <c r="M233" s="4"/>
      <c r="N233" s="4"/>
      <c r="O233" s="4"/>
      <c r="R233" s="4"/>
      <c r="T233" s="4" t="b">
        <v>0</v>
      </c>
      <c r="U233" s="4" t="b">
        <v>0</v>
      </c>
      <c r="V233" s="5"/>
    </row>
    <row r="234">
      <c r="D234" s="4" t="b">
        <v>0</v>
      </c>
      <c r="E234" s="4"/>
      <c r="F234" s="4"/>
      <c r="G234" s="4"/>
      <c r="H234" s="4"/>
      <c r="M234" s="4"/>
      <c r="N234" s="4"/>
      <c r="O234" s="4"/>
      <c r="R234" s="4"/>
      <c r="T234" s="4" t="b">
        <v>0</v>
      </c>
      <c r="U234" s="4" t="b">
        <v>0</v>
      </c>
      <c r="V234" s="5"/>
    </row>
    <row r="235">
      <c r="D235" s="4" t="b">
        <v>0</v>
      </c>
      <c r="E235" s="4"/>
      <c r="F235" s="4"/>
      <c r="G235" s="4"/>
      <c r="H235" s="4"/>
      <c r="M235" s="4"/>
      <c r="N235" s="4"/>
      <c r="O235" s="4"/>
      <c r="R235" s="4"/>
      <c r="T235" s="4" t="b">
        <v>0</v>
      </c>
      <c r="U235" s="4" t="b">
        <v>0</v>
      </c>
      <c r="V235" s="5"/>
    </row>
    <row r="236">
      <c r="D236" s="4" t="b">
        <v>0</v>
      </c>
      <c r="E236" s="4"/>
      <c r="F236" s="4"/>
      <c r="G236" s="4"/>
      <c r="H236" s="4"/>
      <c r="M236" s="4"/>
      <c r="N236" s="4"/>
      <c r="O236" s="4"/>
      <c r="R236" s="4"/>
      <c r="T236" s="4" t="b">
        <v>0</v>
      </c>
      <c r="U236" s="4" t="b">
        <v>0</v>
      </c>
      <c r="V236" s="5"/>
    </row>
    <row r="237">
      <c r="D237" s="4" t="b">
        <v>0</v>
      </c>
      <c r="E237" s="4"/>
      <c r="F237" s="4"/>
      <c r="G237" s="4"/>
      <c r="H237" s="4"/>
      <c r="M237" s="4"/>
      <c r="N237" s="4"/>
      <c r="O237" s="4"/>
      <c r="R237" s="4"/>
      <c r="T237" s="4" t="b">
        <v>0</v>
      </c>
      <c r="U237" s="4" t="b">
        <v>0</v>
      </c>
      <c r="V237" s="5"/>
    </row>
    <row r="238">
      <c r="D238" s="4" t="b">
        <v>0</v>
      </c>
      <c r="E238" s="4"/>
      <c r="F238" s="4"/>
      <c r="G238" s="4"/>
      <c r="H238" s="4"/>
      <c r="M238" s="4"/>
      <c r="N238" s="4"/>
      <c r="O238" s="4"/>
      <c r="R238" s="4"/>
      <c r="T238" s="4" t="b">
        <v>0</v>
      </c>
      <c r="U238" s="4" t="b">
        <v>0</v>
      </c>
      <c r="V238" s="5"/>
    </row>
    <row r="239">
      <c r="D239" s="4" t="b">
        <v>0</v>
      </c>
      <c r="E239" s="4"/>
      <c r="F239" s="4"/>
      <c r="G239" s="4"/>
      <c r="H239" s="4"/>
      <c r="M239" s="4"/>
      <c r="N239" s="4"/>
      <c r="O239" s="4"/>
      <c r="R239" s="4"/>
      <c r="T239" s="4" t="b">
        <v>0</v>
      </c>
      <c r="U239" s="4" t="b">
        <v>0</v>
      </c>
      <c r="V239" s="5"/>
    </row>
    <row r="240">
      <c r="D240" s="4" t="b">
        <v>0</v>
      </c>
      <c r="E240" s="4"/>
      <c r="F240" s="4"/>
      <c r="G240" s="4"/>
      <c r="H240" s="4"/>
      <c r="M240" s="4"/>
      <c r="N240" s="4"/>
      <c r="O240" s="4"/>
      <c r="R240" s="4"/>
      <c r="T240" s="4" t="b">
        <v>0</v>
      </c>
      <c r="U240" s="4" t="b">
        <v>0</v>
      </c>
      <c r="V240" s="5"/>
    </row>
    <row r="241">
      <c r="D241" s="4" t="b">
        <v>0</v>
      </c>
      <c r="E241" s="4"/>
      <c r="F241" s="4"/>
      <c r="G241" s="4"/>
      <c r="H241" s="4"/>
      <c r="M241" s="4"/>
      <c r="N241" s="4"/>
      <c r="O241" s="4"/>
      <c r="R241" s="4"/>
      <c r="T241" s="4" t="b">
        <v>0</v>
      </c>
      <c r="U241" s="4" t="b">
        <v>0</v>
      </c>
      <c r="V241" s="5"/>
    </row>
    <row r="242">
      <c r="D242" s="4" t="b">
        <v>0</v>
      </c>
      <c r="E242" s="4"/>
      <c r="F242" s="4"/>
      <c r="G242" s="4"/>
      <c r="H242" s="4"/>
      <c r="M242" s="4"/>
      <c r="N242" s="4"/>
      <c r="O242" s="4"/>
      <c r="R242" s="4"/>
      <c r="T242" s="4" t="b">
        <v>0</v>
      </c>
      <c r="U242" s="4" t="b">
        <v>0</v>
      </c>
      <c r="V242" s="5"/>
    </row>
    <row r="243">
      <c r="D243" s="4" t="b">
        <v>0</v>
      </c>
      <c r="E243" s="4"/>
      <c r="F243" s="4"/>
      <c r="G243" s="4"/>
      <c r="H243" s="4"/>
      <c r="M243" s="4"/>
      <c r="N243" s="4"/>
      <c r="O243" s="4"/>
      <c r="R243" s="4"/>
      <c r="T243" s="4" t="b">
        <v>0</v>
      </c>
      <c r="U243" s="4" t="b">
        <v>0</v>
      </c>
      <c r="V243" s="5"/>
    </row>
    <row r="244">
      <c r="D244" s="4" t="b">
        <v>0</v>
      </c>
      <c r="E244" s="4"/>
      <c r="F244" s="4"/>
      <c r="G244" s="4"/>
      <c r="H244" s="4"/>
      <c r="M244" s="4"/>
      <c r="N244" s="4"/>
      <c r="O244" s="4"/>
      <c r="R244" s="4"/>
      <c r="T244" s="4" t="b">
        <v>0</v>
      </c>
      <c r="U244" s="4" t="b">
        <v>0</v>
      </c>
      <c r="V244" s="5"/>
    </row>
    <row r="245">
      <c r="D245" s="4" t="b">
        <v>0</v>
      </c>
      <c r="E245" s="4"/>
      <c r="F245" s="4"/>
      <c r="G245" s="4"/>
      <c r="H245" s="4"/>
      <c r="M245" s="4"/>
      <c r="N245" s="4"/>
      <c r="O245" s="4"/>
      <c r="R245" s="4"/>
      <c r="T245" s="4" t="b">
        <v>0</v>
      </c>
      <c r="U245" s="4" t="b">
        <v>0</v>
      </c>
      <c r="V245" s="5"/>
    </row>
    <row r="246">
      <c r="D246" s="4" t="b">
        <v>0</v>
      </c>
      <c r="E246" s="4"/>
      <c r="F246" s="4"/>
      <c r="G246" s="4"/>
      <c r="H246" s="4"/>
      <c r="M246" s="4"/>
      <c r="N246" s="4"/>
      <c r="O246" s="4"/>
      <c r="R246" s="4"/>
      <c r="T246" s="4" t="b">
        <v>0</v>
      </c>
      <c r="U246" s="4" t="b">
        <v>0</v>
      </c>
      <c r="V246" s="5"/>
    </row>
    <row r="247">
      <c r="D247" s="4" t="b">
        <v>0</v>
      </c>
      <c r="E247" s="4"/>
      <c r="F247" s="4"/>
      <c r="G247" s="4"/>
      <c r="H247" s="4"/>
      <c r="M247" s="4"/>
      <c r="N247" s="4"/>
      <c r="O247" s="4"/>
      <c r="R247" s="4"/>
      <c r="T247" s="4" t="b">
        <v>0</v>
      </c>
      <c r="U247" s="4" t="b">
        <v>0</v>
      </c>
      <c r="V247" s="5"/>
    </row>
    <row r="248">
      <c r="D248" s="4" t="b">
        <v>0</v>
      </c>
      <c r="E248" s="4"/>
      <c r="F248" s="4"/>
      <c r="G248" s="4"/>
      <c r="H248" s="4"/>
      <c r="M248" s="4"/>
      <c r="N248" s="4"/>
      <c r="O248" s="4"/>
      <c r="R248" s="4"/>
      <c r="T248" s="4" t="b">
        <v>0</v>
      </c>
      <c r="U248" s="4" t="b">
        <v>0</v>
      </c>
      <c r="V248" s="5"/>
    </row>
    <row r="249">
      <c r="D249" s="4" t="b">
        <v>0</v>
      </c>
      <c r="E249" s="4"/>
      <c r="F249" s="4"/>
      <c r="G249" s="4"/>
      <c r="H249" s="4"/>
      <c r="M249" s="4"/>
      <c r="N249" s="4"/>
      <c r="O249" s="4"/>
      <c r="R249" s="4"/>
      <c r="T249" s="4" t="b">
        <v>0</v>
      </c>
      <c r="U249" s="4" t="b">
        <v>0</v>
      </c>
      <c r="V249" s="5"/>
    </row>
    <row r="250">
      <c r="D250" s="4" t="b">
        <v>0</v>
      </c>
      <c r="E250" s="4"/>
      <c r="F250" s="4"/>
      <c r="G250" s="4"/>
      <c r="H250" s="4"/>
      <c r="M250" s="4"/>
      <c r="N250" s="4"/>
      <c r="O250" s="4"/>
      <c r="R250" s="4"/>
      <c r="T250" s="4" t="b">
        <v>0</v>
      </c>
      <c r="U250" s="4" t="b">
        <v>0</v>
      </c>
      <c r="V250" s="5"/>
    </row>
    <row r="251">
      <c r="D251" s="4" t="b">
        <v>0</v>
      </c>
      <c r="E251" s="4"/>
      <c r="F251" s="4"/>
      <c r="G251" s="4"/>
      <c r="H251" s="4"/>
      <c r="M251" s="4"/>
      <c r="N251" s="4"/>
      <c r="O251" s="4"/>
      <c r="R251" s="4"/>
      <c r="T251" s="4" t="b">
        <v>0</v>
      </c>
      <c r="U251" s="4" t="b">
        <v>0</v>
      </c>
      <c r="V251" s="5"/>
    </row>
    <row r="252">
      <c r="D252" s="4" t="b">
        <v>0</v>
      </c>
      <c r="E252" s="4"/>
      <c r="F252" s="4"/>
      <c r="G252" s="4"/>
      <c r="H252" s="4"/>
      <c r="M252" s="4"/>
      <c r="N252" s="4"/>
      <c r="O252" s="4"/>
      <c r="R252" s="4"/>
      <c r="T252" s="4" t="b">
        <v>0</v>
      </c>
      <c r="U252" s="4" t="b">
        <v>0</v>
      </c>
      <c r="V252" s="5"/>
    </row>
    <row r="253">
      <c r="D253" s="4" t="b">
        <v>0</v>
      </c>
      <c r="E253" s="4"/>
      <c r="F253" s="4"/>
      <c r="G253" s="4"/>
      <c r="H253" s="4"/>
      <c r="M253" s="4"/>
      <c r="N253" s="4"/>
      <c r="O253" s="4"/>
      <c r="R253" s="4"/>
      <c r="T253" s="4" t="b">
        <v>0</v>
      </c>
      <c r="U253" s="4" t="b">
        <v>0</v>
      </c>
      <c r="V253" s="5"/>
    </row>
    <row r="254">
      <c r="D254" s="4" t="b">
        <v>0</v>
      </c>
      <c r="E254" s="4"/>
      <c r="F254" s="4"/>
      <c r="G254" s="4"/>
      <c r="H254" s="4"/>
      <c r="M254" s="4"/>
      <c r="N254" s="4"/>
      <c r="O254" s="4"/>
      <c r="R254" s="4"/>
      <c r="T254" s="4" t="b">
        <v>0</v>
      </c>
      <c r="U254" s="4" t="b">
        <v>0</v>
      </c>
      <c r="V254" s="5"/>
    </row>
    <row r="255">
      <c r="D255" s="4" t="b">
        <v>0</v>
      </c>
      <c r="E255" s="4"/>
      <c r="F255" s="4"/>
      <c r="G255" s="4"/>
      <c r="H255" s="4"/>
      <c r="M255" s="4"/>
      <c r="N255" s="4"/>
      <c r="O255" s="4"/>
      <c r="R255" s="4"/>
      <c r="T255" s="4" t="b">
        <v>0</v>
      </c>
      <c r="U255" s="4" t="b">
        <v>0</v>
      </c>
      <c r="V255" s="5"/>
    </row>
    <row r="256">
      <c r="D256" s="4" t="b">
        <v>0</v>
      </c>
      <c r="E256" s="4"/>
      <c r="F256" s="4"/>
      <c r="G256" s="4"/>
      <c r="H256" s="4"/>
      <c r="M256" s="4"/>
      <c r="N256" s="4"/>
      <c r="O256" s="4"/>
      <c r="R256" s="4"/>
      <c r="T256" s="4" t="b">
        <v>0</v>
      </c>
      <c r="U256" s="4" t="b">
        <v>0</v>
      </c>
      <c r="V256" s="5"/>
    </row>
    <row r="257">
      <c r="D257" s="4" t="b">
        <v>0</v>
      </c>
      <c r="E257" s="4"/>
      <c r="F257" s="4"/>
      <c r="G257" s="4"/>
      <c r="H257" s="4"/>
      <c r="M257" s="4"/>
      <c r="N257" s="4"/>
      <c r="O257" s="4"/>
      <c r="R257" s="4"/>
      <c r="T257" s="4" t="b">
        <v>0</v>
      </c>
      <c r="U257" s="4" t="b">
        <v>0</v>
      </c>
      <c r="V257" s="5"/>
    </row>
    <row r="258">
      <c r="D258" s="4" t="b">
        <v>0</v>
      </c>
      <c r="E258" s="4"/>
      <c r="F258" s="4"/>
      <c r="G258" s="4"/>
      <c r="H258" s="4"/>
      <c r="M258" s="4"/>
      <c r="N258" s="4"/>
      <c r="O258" s="4"/>
      <c r="R258" s="4"/>
      <c r="T258" s="4" t="b">
        <v>0</v>
      </c>
      <c r="U258" s="4" t="b">
        <v>0</v>
      </c>
      <c r="V258" s="5"/>
    </row>
    <row r="259">
      <c r="D259" s="4" t="b">
        <v>0</v>
      </c>
      <c r="E259" s="4"/>
      <c r="F259" s="4"/>
      <c r="G259" s="4"/>
      <c r="H259" s="4"/>
      <c r="M259" s="4"/>
      <c r="N259" s="4"/>
      <c r="O259" s="4"/>
      <c r="R259" s="4"/>
      <c r="T259" s="4" t="b">
        <v>0</v>
      </c>
      <c r="U259" s="4" t="b">
        <v>0</v>
      </c>
      <c r="V259" s="5"/>
    </row>
    <row r="260">
      <c r="D260" s="4" t="b">
        <v>0</v>
      </c>
      <c r="E260" s="4"/>
      <c r="F260" s="4"/>
      <c r="G260" s="4"/>
      <c r="H260" s="4"/>
      <c r="M260" s="4"/>
      <c r="N260" s="4"/>
      <c r="O260" s="4"/>
      <c r="R260" s="4"/>
      <c r="T260" s="4" t="b">
        <v>0</v>
      </c>
      <c r="U260" s="4" t="b">
        <v>0</v>
      </c>
      <c r="V260" s="5"/>
    </row>
    <row r="261">
      <c r="D261" s="4" t="b">
        <v>0</v>
      </c>
      <c r="E261" s="4"/>
      <c r="F261" s="4"/>
      <c r="G261" s="4"/>
      <c r="H261" s="4"/>
      <c r="M261" s="4"/>
      <c r="N261" s="4"/>
      <c r="O261" s="4"/>
      <c r="R261" s="4"/>
      <c r="T261" s="4" t="b">
        <v>0</v>
      </c>
      <c r="U261" s="4" t="b">
        <v>0</v>
      </c>
      <c r="V261" s="5"/>
    </row>
    <row r="262">
      <c r="D262" s="4" t="b">
        <v>0</v>
      </c>
      <c r="E262" s="4"/>
      <c r="F262" s="4"/>
      <c r="G262" s="4"/>
      <c r="H262" s="4"/>
      <c r="M262" s="4"/>
      <c r="N262" s="4"/>
      <c r="O262" s="4"/>
      <c r="R262" s="4"/>
      <c r="T262" s="4" t="b">
        <v>0</v>
      </c>
      <c r="U262" s="4" t="b">
        <v>0</v>
      </c>
      <c r="V262" s="5"/>
    </row>
    <row r="263">
      <c r="D263" s="4" t="b">
        <v>0</v>
      </c>
      <c r="E263" s="4"/>
      <c r="F263" s="4"/>
      <c r="G263" s="4"/>
      <c r="H263" s="4"/>
      <c r="M263" s="4"/>
      <c r="N263" s="4"/>
      <c r="O263" s="4"/>
      <c r="R263" s="4"/>
      <c r="T263" s="4" t="b">
        <v>0</v>
      </c>
      <c r="U263" s="4" t="b">
        <v>0</v>
      </c>
      <c r="V263" s="5"/>
    </row>
    <row r="264">
      <c r="D264" s="4" t="b">
        <v>0</v>
      </c>
      <c r="E264" s="4"/>
      <c r="F264" s="4"/>
      <c r="G264" s="4"/>
      <c r="H264" s="4"/>
      <c r="M264" s="4"/>
      <c r="N264" s="4"/>
      <c r="O264" s="4"/>
      <c r="R264" s="4"/>
      <c r="T264" s="4" t="b">
        <v>0</v>
      </c>
      <c r="U264" s="4" t="b">
        <v>0</v>
      </c>
      <c r="V264" s="5"/>
    </row>
    <row r="265">
      <c r="D265" s="4" t="b">
        <v>0</v>
      </c>
      <c r="E265" s="4"/>
      <c r="F265" s="4"/>
      <c r="G265" s="4"/>
      <c r="H265" s="4"/>
      <c r="M265" s="4"/>
      <c r="N265" s="4"/>
      <c r="O265" s="4"/>
      <c r="R265" s="4"/>
      <c r="T265" s="4" t="b">
        <v>0</v>
      </c>
      <c r="U265" s="4" t="b">
        <v>0</v>
      </c>
      <c r="V265" s="5"/>
    </row>
    <row r="266">
      <c r="D266" s="4" t="b">
        <v>0</v>
      </c>
      <c r="E266" s="4"/>
      <c r="F266" s="4"/>
      <c r="G266" s="4"/>
      <c r="H266" s="4"/>
      <c r="M266" s="4"/>
      <c r="N266" s="4"/>
      <c r="O266" s="4"/>
      <c r="R266" s="4"/>
      <c r="T266" s="4" t="b">
        <v>0</v>
      </c>
      <c r="U266" s="4" t="b">
        <v>0</v>
      </c>
      <c r="V266" s="5"/>
    </row>
    <row r="267">
      <c r="D267" s="4" t="b">
        <v>0</v>
      </c>
      <c r="E267" s="4"/>
      <c r="F267" s="4"/>
      <c r="G267" s="4"/>
      <c r="H267" s="4"/>
      <c r="M267" s="4"/>
      <c r="N267" s="4"/>
      <c r="O267" s="4"/>
      <c r="R267" s="4"/>
      <c r="T267" s="4" t="b">
        <v>0</v>
      </c>
      <c r="U267" s="4" t="b">
        <v>0</v>
      </c>
      <c r="V267" s="5"/>
    </row>
    <row r="268">
      <c r="D268" s="4" t="b">
        <v>0</v>
      </c>
      <c r="E268" s="4"/>
      <c r="F268" s="4"/>
      <c r="G268" s="4"/>
      <c r="H268" s="4"/>
      <c r="M268" s="4"/>
      <c r="N268" s="4"/>
      <c r="O268" s="4"/>
      <c r="R268" s="4"/>
      <c r="T268" s="4" t="b">
        <v>0</v>
      </c>
      <c r="U268" s="4" t="b">
        <v>0</v>
      </c>
      <c r="V268" s="5"/>
    </row>
    <row r="269">
      <c r="D269" s="4" t="b">
        <v>0</v>
      </c>
      <c r="E269" s="4"/>
      <c r="F269" s="4"/>
      <c r="G269" s="4"/>
      <c r="H269" s="4"/>
      <c r="M269" s="4"/>
      <c r="N269" s="4"/>
      <c r="O269" s="4"/>
      <c r="R269" s="4"/>
      <c r="T269" s="4" t="b">
        <v>0</v>
      </c>
      <c r="U269" s="4" t="b">
        <v>0</v>
      </c>
      <c r="V269" s="5"/>
    </row>
    <row r="270">
      <c r="D270" s="4" t="b">
        <v>0</v>
      </c>
      <c r="E270" s="4"/>
      <c r="F270" s="4"/>
      <c r="G270" s="4"/>
      <c r="H270" s="4"/>
      <c r="M270" s="4"/>
      <c r="N270" s="4"/>
      <c r="O270" s="4"/>
      <c r="R270" s="4"/>
      <c r="T270" s="4" t="b">
        <v>0</v>
      </c>
      <c r="U270" s="4" t="b">
        <v>0</v>
      </c>
      <c r="V270" s="5"/>
    </row>
    <row r="271">
      <c r="D271" s="4" t="b">
        <v>0</v>
      </c>
      <c r="E271" s="4"/>
      <c r="F271" s="4"/>
      <c r="G271" s="4"/>
      <c r="H271" s="4"/>
      <c r="M271" s="4"/>
      <c r="N271" s="4"/>
      <c r="O271" s="4"/>
      <c r="R271" s="4"/>
      <c r="T271" s="4" t="b">
        <v>0</v>
      </c>
      <c r="U271" s="4" t="b">
        <v>0</v>
      </c>
      <c r="V271" s="5"/>
    </row>
    <row r="272">
      <c r="D272" s="4" t="b">
        <v>0</v>
      </c>
      <c r="E272" s="4"/>
      <c r="F272" s="4"/>
      <c r="G272" s="4"/>
      <c r="H272" s="4"/>
      <c r="M272" s="4"/>
      <c r="N272" s="4"/>
      <c r="O272" s="4"/>
      <c r="R272" s="4"/>
      <c r="T272" s="4" t="b">
        <v>0</v>
      </c>
      <c r="U272" s="4" t="b">
        <v>0</v>
      </c>
      <c r="V272" s="5"/>
    </row>
    <row r="273">
      <c r="D273" s="4" t="b">
        <v>0</v>
      </c>
      <c r="E273" s="4"/>
      <c r="F273" s="4"/>
      <c r="G273" s="4"/>
      <c r="H273" s="4"/>
      <c r="M273" s="4"/>
      <c r="N273" s="4"/>
      <c r="O273" s="4"/>
      <c r="R273" s="4"/>
      <c r="T273" s="4" t="b">
        <v>0</v>
      </c>
      <c r="U273" s="4" t="b">
        <v>0</v>
      </c>
      <c r="V273" s="5"/>
    </row>
    <row r="274">
      <c r="D274" s="4" t="b">
        <v>0</v>
      </c>
      <c r="E274" s="4"/>
      <c r="F274" s="4"/>
      <c r="G274" s="4"/>
      <c r="H274" s="4"/>
      <c r="M274" s="4"/>
      <c r="N274" s="4"/>
      <c r="O274" s="4"/>
      <c r="R274" s="4"/>
      <c r="T274" s="4" t="b">
        <v>0</v>
      </c>
      <c r="U274" s="4" t="b">
        <v>0</v>
      </c>
      <c r="V274" s="5"/>
    </row>
    <row r="275">
      <c r="D275" s="4" t="b">
        <v>0</v>
      </c>
      <c r="E275" s="4"/>
      <c r="F275" s="4"/>
      <c r="G275" s="4"/>
      <c r="H275" s="4"/>
      <c r="M275" s="4"/>
      <c r="N275" s="4"/>
      <c r="O275" s="4"/>
      <c r="R275" s="4"/>
      <c r="T275" s="4" t="b">
        <v>0</v>
      </c>
      <c r="U275" s="4" t="b">
        <v>0</v>
      </c>
      <c r="V275" s="5"/>
    </row>
    <row r="276">
      <c r="D276" s="4" t="b">
        <v>0</v>
      </c>
      <c r="E276" s="4"/>
      <c r="F276" s="4"/>
      <c r="G276" s="4"/>
      <c r="H276" s="4"/>
      <c r="M276" s="4"/>
      <c r="N276" s="4"/>
      <c r="O276" s="4"/>
      <c r="R276" s="4"/>
      <c r="T276" s="4" t="b">
        <v>0</v>
      </c>
      <c r="U276" s="4" t="b">
        <v>0</v>
      </c>
      <c r="V276" s="5"/>
    </row>
    <row r="277">
      <c r="D277" s="4" t="b">
        <v>0</v>
      </c>
      <c r="E277" s="4"/>
      <c r="F277" s="4"/>
      <c r="G277" s="4"/>
      <c r="H277" s="4"/>
      <c r="M277" s="4"/>
      <c r="N277" s="4"/>
      <c r="O277" s="4"/>
      <c r="R277" s="4"/>
      <c r="T277" s="4" t="b">
        <v>0</v>
      </c>
      <c r="U277" s="4" t="b">
        <v>0</v>
      </c>
      <c r="V277" s="5"/>
    </row>
    <row r="278">
      <c r="D278" s="4" t="b">
        <v>0</v>
      </c>
      <c r="E278" s="4"/>
      <c r="F278" s="4"/>
      <c r="G278" s="4"/>
      <c r="H278" s="4"/>
      <c r="M278" s="4"/>
      <c r="N278" s="4"/>
      <c r="O278" s="4"/>
      <c r="R278" s="4"/>
      <c r="T278" s="4" t="b">
        <v>0</v>
      </c>
      <c r="U278" s="4" t="b">
        <v>0</v>
      </c>
      <c r="V278" s="5"/>
    </row>
    <row r="279">
      <c r="D279" s="4" t="b">
        <v>0</v>
      </c>
      <c r="E279" s="4"/>
      <c r="F279" s="4"/>
      <c r="G279" s="4"/>
      <c r="H279" s="4"/>
      <c r="M279" s="4"/>
      <c r="N279" s="4"/>
      <c r="O279" s="4"/>
      <c r="R279" s="4"/>
      <c r="T279" s="4" t="b">
        <v>0</v>
      </c>
      <c r="U279" s="4" t="b">
        <v>0</v>
      </c>
      <c r="V279" s="5"/>
    </row>
    <row r="280">
      <c r="D280" s="4" t="b">
        <v>0</v>
      </c>
      <c r="E280" s="4"/>
      <c r="F280" s="4"/>
      <c r="G280" s="4"/>
      <c r="H280" s="4"/>
      <c r="M280" s="4"/>
      <c r="N280" s="4"/>
      <c r="O280" s="4"/>
      <c r="R280" s="4"/>
      <c r="T280" s="4" t="b">
        <v>0</v>
      </c>
      <c r="U280" s="4" t="b">
        <v>0</v>
      </c>
      <c r="V280" s="5"/>
    </row>
    <row r="281">
      <c r="D281" s="4" t="b">
        <v>0</v>
      </c>
      <c r="E281" s="4"/>
      <c r="F281" s="4"/>
      <c r="G281" s="4"/>
      <c r="H281" s="4"/>
      <c r="M281" s="4"/>
      <c r="N281" s="4"/>
      <c r="O281" s="4"/>
      <c r="R281" s="4"/>
      <c r="T281" s="4" t="b">
        <v>0</v>
      </c>
      <c r="U281" s="4" t="b">
        <v>0</v>
      </c>
      <c r="V281" s="5"/>
    </row>
    <row r="282">
      <c r="D282" s="4" t="b">
        <v>0</v>
      </c>
      <c r="E282" s="4"/>
      <c r="F282" s="4"/>
      <c r="G282" s="4"/>
      <c r="H282" s="4"/>
      <c r="M282" s="4"/>
      <c r="N282" s="4"/>
      <c r="O282" s="4"/>
      <c r="R282" s="4"/>
      <c r="T282" s="4" t="b">
        <v>0</v>
      </c>
      <c r="U282" s="4" t="b">
        <v>0</v>
      </c>
      <c r="V282" s="5"/>
    </row>
    <row r="283">
      <c r="D283" s="4" t="b">
        <v>0</v>
      </c>
      <c r="E283" s="4"/>
      <c r="F283" s="4"/>
      <c r="G283" s="4"/>
      <c r="H283" s="4"/>
      <c r="M283" s="4"/>
      <c r="N283" s="4"/>
      <c r="O283" s="4"/>
      <c r="R283" s="4"/>
      <c r="T283" s="4" t="b">
        <v>0</v>
      </c>
      <c r="U283" s="4" t="b">
        <v>0</v>
      </c>
      <c r="V283" s="5"/>
    </row>
    <row r="284">
      <c r="D284" s="4" t="b">
        <v>0</v>
      </c>
      <c r="E284" s="4"/>
      <c r="F284" s="4"/>
      <c r="G284" s="4"/>
      <c r="H284" s="4"/>
      <c r="M284" s="4"/>
      <c r="N284" s="4"/>
      <c r="O284" s="4"/>
      <c r="R284" s="4"/>
      <c r="T284" s="4" t="b">
        <v>0</v>
      </c>
      <c r="U284" s="4" t="b">
        <v>0</v>
      </c>
      <c r="V284" s="5"/>
    </row>
    <row r="285">
      <c r="D285" s="4" t="b">
        <v>0</v>
      </c>
      <c r="E285" s="4"/>
      <c r="F285" s="4"/>
      <c r="G285" s="4"/>
      <c r="H285" s="4"/>
      <c r="M285" s="4"/>
      <c r="N285" s="4"/>
      <c r="O285" s="4"/>
      <c r="R285" s="4"/>
      <c r="T285" s="4" t="b">
        <v>0</v>
      </c>
      <c r="U285" s="4" t="b">
        <v>0</v>
      </c>
      <c r="V285" s="5"/>
    </row>
    <row r="286">
      <c r="D286" s="4" t="b">
        <v>0</v>
      </c>
      <c r="E286" s="4"/>
      <c r="F286" s="4"/>
      <c r="G286" s="4"/>
      <c r="H286" s="4"/>
      <c r="M286" s="4"/>
      <c r="N286" s="4"/>
      <c r="O286" s="4"/>
      <c r="R286" s="4"/>
      <c r="T286" s="4" t="b">
        <v>0</v>
      </c>
      <c r="U286" s="4" t="b">
        <v>0</v>
      </c>
      <c r="V286" s="5"/>
    </row>
    <row r="287">
      <c r="D287" s="4" t="b">
        <v>0</v>
      </c>
      <c r="E287" s="4"/>
      <c r="F287" s="4"/>
      <c r="G287" s="4"/>
      <c r="H287" s="4"/>
      <c r="M287" s="4"/>
      <c r="N287" s="4"/>
      <c r="O287" s="4"/>
      <c r="R287" s="4"/>
      <c r="T287" s="4" t="b">
        <v>0</v>
      </c>
      <c r="U287" s="4" t="b">
        <v>0</v>
      </c>
      <c r="V287" s="5"/>
    </row>
    <row r="288">
      <c r="D288" s="4" t="b">
        <v>0</v>
      </c>
      <c r="E288" s="4"/>
      <c r="F288" s="4"/>
      <c r="G288" s="4"/>
      <c r="H288" s="4"/>
      <c r="M288" s="4"/>
      <c r="N288" s="4"/>
      <c r="O288" s="4"/>
      <c r="R288" s="4"/>
      <c r="T288" s="4" t="b">
        <v>0</v>
      </c>
      <c r="U288" s="4" t="b">
        <v>0</v>
      </c>
      <c r="V288" s="5"/>
    </row>
    <row r="289">
      <c r="D289" s="4" t="b">
        <v>0</v>
      </c>
      <c r="E289" s="4"/>
      <c r="F289" s="4"/>
      <c r="G289" s="4"/>
      <c r="H289" s="4"/>
      <c r="M289" s="4"/>
      <c r="N289" s="4"/>
      <c r="O289" s="4"/>
      <c r="R289" s="4"/>
      <c r="T289" s="4" t="b">
        <v>0</v>
      </c>
      <c r="U289" s="4" t="b">
        <v>0</v>
      </c>
      <c r="V289" s="5"/>
    </row>
    <row r="290">
      <c r="D290" s="4" t="b">
        <v>0</v>
      </c>
      <c r="E290" s="4"/>
      <c r="F290" s="4"/>
      <c r="G290" s="4"/>
      <c r="H290" s="4"/>
      <c r="M290" s="4"/>
      <c r="N290" s="4"/>
      <c r="O290" s="4"/>
      <c r="R290" s="4"/>
      <c r="T290" s="4" t="b">
        <v>0</v>
      </c>
      <c r="U290" s="4" t="b">
        <v>0</v>
      </c>
      <c r="V290" s="5"/>
    </row>
    <row r="291">
      <c r="D291" s="4" t="b">
        <v>0</v>
      </c>
      <c r="E291" s="4"/>
      <c r="F291" s="4"/>
      <c r="G291" s="4"/>
      <c r="H291" s="4"/>
      <c r="M291" s="4"/>
      <c r="N291" s="4"/>
      <c r="O291" s="4"/>
      <c r="R291" s="4"/>
      <c r="T291" s="4" t="b">
        <v>0</v>
      </c>
      <c r="U291" s="4" t="b">
        <v>0</v>
      </c>
      <c r="V291" s="5"/>
    </row>
    <row r="292">
      <c r="D292" s="4" t="b">
        <v>0</v>
      </c>
      <c r="E292" s="4"/>
      <c r="F292" s="4"/>
      <c r="G292" s="4"/>
      <c r="H292" s="4"/>
      <c r="M292" s="4"/>
      <c r="N292" s="4"/>
      <c r="O292" s="4"/>
      <c r="R292" s="4"/>
      <c r="T292" s="4" t="b">
        <v>0</v>
      </c>
      <c r="U292" s="4" t="b">
        <v>0</v>
      </c>
      <c r="V292" s="5"/>
    </row>
    <row r="293">
      <c r="D293" s="4" t="b">
        <v>0</v>
      </c>
      <c r="E293" s="4"/>
      <c r="F293" s="4"/>
      <c r="G293" s="4"/>
      <c r="H293" s="4"/>
      <c r="M293" s="4"/>
      <c r="N293" s="4"/>
      <c r="O293" s="4"/>
      <c r="R293" s="4"/>
      <c r="T293" s="4" t="b">
        <v>0</v>
      </c>
      <c r="U293" s="4" t="b">
        <v>0</v>
      </c>
      <c r="V293" s="5"/>
    </row>
    <row r="294">
      <c r="D294" s="4" t="b">
        <v>0</v>
      </c>
      <c r="E294" s="4"/>
      <c r="F294" s="4"/>
      <c r="G294" s="4"/>
      <c r="H294" s="4"/>
      <c r="M294" s="4"/>
      <c r="N294" s="4"/>
      <c r="O294" s="4"/>
      <c r="R294" s="4"/>
      <c r="T294" s="4" t="b">
        <v>0</v>
      </c>
      <c r="U294" s="4" t="b">
        <v>0</v>
      </c>
      <c r="V294" s="5"/>
    </row>
    <row r="295">
      <c r="D295" s="4" t="b">
        <v>0</v>
      </c>
      <c r="E295" s="4"/>
      <c r="F295" s="4"/>
      <c r="G295" s="4"/>
      <c r="H295" s="4"/>
      <c r="M295" s="4"/>
      <c r="N295" s="4"/>
      <c r="O295" s="4"/>
      <c r="R295" s="4"/>
      <c r="T295" s="4" t="b">
        <v>0</v>
      </c>
      <c r="U295" s="4" t="b">
        <v>0</v>
      </c>
      <c r="V295" s="5"/>
    </row>
    <row r="296">
      <c r="D296" s="4" t="b">
        <v>0</v>
      </c>
      <c r="E296" s="4"/>
      <c r="F296" s="4"/>
      <c r="G296" s="4"/>
      <c r="H296" s="4"/>
      <c r="M296" s="4"/>
      <c r="N296" s="4"/>
      <c r="O296" s="4"/>
      <c r="R296" s="4"/>
      <c r="T296" s="4" t="b">
        <v>0</v>
      </c>
      <c r="U296" s="4" t="b">
        <v>0</v>
      </c>
      <c r="V296" s="5"/>
    </row>
    <row r="297">
      <c r="D297" s="4" t="b">
        <v>0</v>
      </c>
      <c r="E297" s="4"/>
      <c r="F297" s="4"/>
      <c r="G297" s="4"/>
      <c r="H297" s="4"/>
      <c r="M297" s="4"/>
      <c r="N297" s="4"/>
      <c r="O297" s="4"/>
      <c r="R297" s="4"/>
      <c r="T297" s="4" t="b">
        <v>0</v>
      </c>
      <c r="U297" s="4" t="b">
        <v>0</v>
      </c>
      <c r="V297" s="5"/>
    </row>
    <row r="298">
      <c r="D298" s="4" t="b">
        <v>0</v>
      </c>
      <c r="E298" s="4"/>
      <c r="F298" s="4"/>
      <c r="G298" s="4"/>
      <c r="H298" s="4"/>
      <c r="M298" s="4"/>
      <c r="N298" s="4"/>
      <c r="O298" s="4"/>
      <c r="R298" s="4"/>
      <c r="T298" s="4" t="b">
        <v>0</v>
      </c>
      <c r="U298" s="4" t="b">
        <v>0</v>
      </c>
      <c r="V298" s="5"/>
    </row>
    <row r="299">
      <c r="D299" s="4" t="b">
        <v>0</v>
      </c>
      <c r="E299" s="4"/>
      <c r="F299" s="4"/>
      <c r="G299" s="4"/>
      <c r="H299" s="4"/>
      <c r="M299" s="4"/>
      <c r="N299" s="4"/>
      <c r="O299" s="4"/>
      <c r="R299" s="4"/>
      <c r="T299" s="4" t="b">
        <v>0</v>
      </c>
      <c r="U299" s="4" t="b">
        <v>0</v>
      </c>
      <c r="V299" s="5"/>
    </row>
    <row r="300">
      <c r="D300" s="4" t="b">
        <v>0</v>
      </c>
      <c r="E300" s="4"/>
      <c r="F300" s="4"/>
      <c r="G300" s="4"/>
      <c r="H300" s="4"/>
      <c r="M300" s="4"/>
      <c r="N300" s="4"/>
      <c r="O300" s="4"/>
      <c r="R300" s="4"/>
      <c r="T300" s="4" t="b">
        <v>0</v>
      </c>
      <c r="U300" s="4" t="b">
        <v>0</v>
      </c>
      <c r="V300" s="5"/>
    </row>
    <row r="301">
      <c r="D301" s="4" t="b">
        <v>0</v>
      </c>
      <c r="E301" s="4"/>
      <c r="F301" s="4"/>
      <c r="G301" s="4"/>
      <c r="H301" s="4"/>
      <c r="M301" s="4"/>
      <c r="N301" s="4"/>
      <c r="O301" s="4"/>
      <c r="R301" s="4"/>
      <c r="T301" s="4" t="b">
        <v>0</v>
      </c>
      <c r="U301" s="4" t="b">
        <v>0</v>
      </c>
      <c r="V301" s="5"/>
    </row>
    <row r="302">
      <c r="D302" s="4" t="b">
        <v>0</v>
      </c>
      <c r="E302" s="4"/>
      <c r="F302" s="4"/>
      <c r="G302" s="4"/>
      <c r="H302" s="4"/>
      <c r="M302" s="4"/>
      <c r="N302" s="4"/>
      <c r="O302" s="4"/>
      <c r="R302" s="4"/>
      <c r="T302" s="4" t="b">
        <v>0</v>
      </c>
      <c r="U302" s="4" t="b">
        <v>0</v>
      </c>
      <c r="V302" s="5"/>
    </row>
    <row r="303">
      <c r="D303" s="4" t="b">
        <v>0</v>
      </c>
      <c r="E303" s="4"/>
      <c r="F303" s="4"/>
      <c r="G303" s="4"/>
      <c r="H303" s="4"/>
      <c r="M303" s="4"/>
      <c r="N303" s="4"/>
      <c r="O303" s="4"/>
      <c r="R303" s="4"/>
      <c r="T303" s="4" t="b">
        <v>0</v>
      </c>
      <c r="U303" s="4" t="b">
        <v>0</v>
      </c>
      <c r="V303" s="5"/>
    </row>
    <row r="304">
      <c r="D304" s="4" t="b">
        <v>0</v>
      </c>
      <c r="E304" s="4"/>
      <c r="F304" s="4"/>
      <c r="G304" s="4"/>
      <c r="H304" s="4"/>
      <c r="M304" s="4"/>
      <c r="N304" s="4"/>
      <c r="O304" s="4"/>
      <c r="R304" s="4"/>
      <c r="T304" s="4" t="b">
        <v>0</v>
      </c>
      <c r="U304" s="4" t="b">
        <v>0</v>
      </c>
      <c r="V304" s="5"/>
    </row>
    <row r="305">
      <c r="D305" s="4" t="b">
        <v>0</v>
      </c>
      <c r="E305" s="4"/>
      <c r="F305" s="4"/>
      <c r="G305" s="4"/>
      <c r="H305" s="4"/>
      <c r="M305" s="4"/>
      <c r="N305" s="4"/>
      <c r="O305" s="4"/>
      <c r="R305" s="4"/>
      <c r="T305" s="4" t="b">
        <v>0</v>
      </c>
      <c r="U305" s="4" t="b">
        <v>0</v>
      </c>
      <c r="V305" s="5"/>
    </row>
    <row r="306">
      <c r="D306" s="4" t="b">
        <v>0</v>
      </c>
      <c r="E306" s="4"/>
      <c r="F306" s="4"/>
      <c r="G306" s="4"/>
      <c r="H306" s="4"/>
      <c r="M306" s="4"/>
      <c r="N306" s="4"/>
      <c r="O306" s="4"/>
      <c r="R306" s="4"/>
      <c r="T306" s="4" t="b">
        <v>0</v>
      </c>
      <c r="U306" s="4" t="b">
        <v>0</v>
      </c>
      <c r="V306" s="5"/>
    </row>
    <row r="307">
      <c r="D307" s="4" t="b">
        <v>0</v>
      </c>
      <c r="E307" s="4"/>
      <c r="F307" s="4"/>
      <c r="G307" s="4"/>
      <c r="H307" s="4"/>
      <c r="M307" s="4"/>
      <c r="N307" s="4"/>
      <c r="O307" s="4"/>
      <c r="R307" s="4"/>
      <c r="T307" s="4" t="b">
        <v>0</v>
      </c>
      <c r="U307" s="4" t="b">
        <v>0</v>
      </c>
      <c r="V307" s="5"/>
    </row>
    <row r="308">
      <c r="D308" s="4" t="b">
        <v>0</v>
      </c>
      <c r="E308" s="4"/>
      <c r="F308" s="4"/>
      <c r="G308" s="4"/>
      <c r="H308" s="4"/>
      <c r="M308" s="4"/>
      <c r="N308" s="4"/>
      <c r="O308" s="4"/>
      <c r="R308" s="4"/>
      <c r="T308" s="4" t="b">
        <v>0</v>
      </c>
      <c r="U308" s="4" t="b">
        <v>0</v>
      </c>
      <c r="V308" s="5"/>
    </row>
    <row r="309">
      <c r="D309" s="4" t="b">
        <v>0</v>
      </c>
      <c r="E309" s="4"/>
      <c r="F309" s="4"/>
      <c r="G309" s="4"/>
      <c r="H309" s="4"/>
      <c r="M309" s="4"/>
      <c r="N309" s="4"/>
      <c r="O309" s="4"/>
      <c r="R309" s="4"/>
      <c r="T309" s="4" t="b">
        <v>0</v>
      </c>
      <c r="U309" s="4" t="b">
        <v>0</v>
      </c>
      <c r="V309" s="5"/>
    </row>
    <row r="310">
      <c r="D310" s="4" t="b">
        <v>0</v>
      </c>
      <c r="E310" s="4"/>
      <c r="F310" s="4"/>
      <c r="G310" s="4"/>
      <c r="H310" s="4"/>
      <c r="M310" s="4"/>
      <c r="N310" s="4"/>
      <c r="O310" s="4"/>
      <c r="R310" s="4"/>
      <c r="T310" s="4" t="b">
        <v>0</v>
      </c>
      <c r="U310" s="4" t="b">
        <v>0</v>
      </c>
      <c r="V310" s="5"/>
    </row>
    <row r="311">
      <c r="D311" s="4" t="b">
        <v>0</v>
      </c>
      <c r="E311" s="4"/>
      <c r="F311" s="4"/>
      <c r="G311" s="4"/>
      <c r="H311" s="4"/>
      <c r="M311" s="4"/>
      <c r="N311" s="4"/>
      <c r="O311" s="4"/>
      <c r="R311" s="4"/>
      <c r="T311" s="4" t="b">
        <v>0</v>
      </c>
      <c r="U311" s="4" t="b">
        <v>0</v>
      </c>
      <c r="V311" s="5"/>
    </row>
    <row r="312">
      <c r="D312" s="4" t="b">
        <v>0</v>
      </c>
      <c r="E312" s="4"/>
      <c r="F312" s="4"/>
      <c r="G312" s="4"/>
      <c r="H312" s="4"/>
      <c r="M312" s="4"/>
      <c r="N312" s="4"/>
      <c r="O312" s="4"/>
      <c r="R312" s="4"/>
      <c r="T312" s="4" t="b">
        <v>0</v>
      </c>
      <c r="U312" s="4" t="b">
        <v>0</v>
      </c>
      <c r="V312" s="5"/>
    </row>
    <row r="313">
      <c r="D313" s="4" t="b">
        <v>0</v>
      </c>
      <c r="E313" s="4"/>
      <c r="F313" s="4"/>
      <c r="G313" s="4"/>
      <c r="H313" s="4"/>
      <c r="M313" s="4"/>
      <c r="N313" s="4"/>
      <c r="O313" s="4"/>
      <c r="R313" s="4"/>
      <c r="T313" s="4" t="b">
        <v>0</v>
      </c>
      <c r="U313" s="4" t="b">
        <v>0</v>
      </c>
      <c r="V313" s="5"/>
    </row>
    <row r="314">
      <c r="D314" s="4" t="b">
        <v>0</v>
      </c>
      <c r="E314" s="4"/>
      <c r="F314" s="4"/>
      <c r="G314" s="4"/>
      <c r="H314" s="4"/>
      <c r="M314" s="4"/>
      <c r="N314" s="4"/>
      <c r="O314" s="4"/>
      <c r="R314" s="4"/>
      <c r="T314" s="4" t="b">
        <v>0</v>
      </c>
      <c r="U314" s="4" t="b">
        <v>0</v>
      </c>
      <c r="V314" s="5"/>
    </row>
    <row r="315">
      <c r="D315" s="4" t="b">
        <v>0</v>
      </c>
      <c r="E315" s="4"/>
      <c r="F315" s="4"/>
      <c r="G315" s="4"/>
      <c r="H315" s="4"/>
      <c r="M315" s="4"/>
      <c r="N315" s="4"/>
      <c r="O315" s="4"/>
      <c r="R315" s="4"/>
      <c r="T315" s="4" t="b">
        <v>0</v>
      </c>
      <c r="U315" s="4" t="b">
        <v>0</v>
      </c>
      <c r="V315" s="5"/>
    </row>
    <row r="316">
      <c r="D316" s="4" t="b">
        <v>0</v>
      </c>
      <c r="E316" s="4"/>
      <c r="F316" s="4"/>
      <c r="G316" s="4"/>
      <c r="H316" s="4"/>
      <c r="M316" s="4"/>
      <c r="N316" s="4"/>
      <c r="O316" s="4"/>
      <c r="R316" s="4"/>
      <c r="T316" s="4" t="b">
        <v>0</v>
      </c>
      <c r="U316" s="4" t="b">
        <v>0</v>
      </c>
      <c r="V316" s="5"/>
    </row>
    <row r="317">
      <c r="D317" s="4" t="b">
        <v>0</v>
      </c>
      <c r="E317" s="4"/>
      <c r="F317" s="4"/>
      <c r="G317" s="4"/>
      <c r="H317" s="4"/>
      <c r="M317" s="4"/>
      <c r="N317" s="4"/>
      <c r="O317" s="4"/>
      <c r="R317" s="4"/>
      <c r="T317" s="4" t="b">
        <v>0</v>
      </c>
      <c r="U317" s="4" t="b">
        <v>0</v>
      </c>
      <c r="V317" s="5"/>
    </row>
    <row r="318">
      <c r="D318" s="4" t="b">
        <v>0</v>
      </c>
      <c r="E318" s="4"/>
      <c r="F318" s="4"/>
      <c r="G318" s="4"/>
      <c r="H318" s="4"/>
      <c r="M318" s="4"/>
      <c r="N318" s="4"/>
      <c r="O318" s="4"/>
      <c r="R318" s="4"/>
      <c r="T318" s="4" t="b">
        <v>0</v>
      </c>
      <c r="U318" s="4" t="b">
        <v>0</v>
      </c>
      <c r="V318" s="5"/>
    </row>
    <row r="319">
      <c r="D319" s="4" t="b">
        <v>0</v>
      </c>
      <c r="E319" s="4"/>
      <c r="F319" s="4"/>
      <c r="G319" s="4"/>
      <c r="H319" s="4"/>
      <c r="M319" s="4"/>
      <c r="N319" s="4"/>
      <c r="O319" s="4"/>
      <c r="R319" s="4"/>
      <c r="T319" s="4" t="b">
        <v>0</v>
      </c>
      <c r="U319" s="4" t="b">
        <v>0</v>
      </c>
      <c r="V319" s="5"/>
    </row>
    <row r="320">
      <c r="D320" s="4" t="b">
        <v>0</v>
      </c>
      <c r="E320" s="4"/>
      <c r="F320" s="4"/>
      <c r="G320" s="4"/>
      <c r="H320" s="4"/>
      <c r="M320" s="4"/>
      <c r="N320" s="4"/>
      <c r="O320" s="4"/>
      <c r="R320" s="4"/>
      <c r="T320" s="4" t="b">
        <v>0</v>
      </c>
      <c r="U320" s="4" t="b">
        <v>0</v>
      </c>
      <c r="V320" s="5"/>
    </row>
    <row r="321">
      <c r="D321" s="4" t="b">
        <v>0</v>
      </c>
      <c r="E321" s="4"/>
      <c r="F321" s="4"/>
      <c r="G321" s="4"/>
      <c r="H321" s="4"/>
      <c r="M321" s="4"/>
      <c r="N321" s="4"/>
      <c r="O321" s="4"/>
      <c r="R321" s="4"/>
      <c r="T321" s="4" t="b">
        <v>0</v>
      </c>
      <c r="U321" s="4" t="b">
        <v>0</v>
      </c>
      <c r="V321" s="5"/>
    </row>
    <row r="322">
      <c r="D322" s="4" t="b">
        <v>0</v>
      </c>
      <c r="E322" s="4"/>
      <c r="F322" s="4"/>
      <c r="G322" s="4"/>
      <c r="H322" s="4"/>
      <c r="M322" s="4"/>
      <c r="N322" s="4"/>
      <c r="O322" s="4"/>
      <c r="R322" s="4"/>
      <c r="T322" s="4" t="b">
        <v>0</v>
      </c>
      <c r="U322" s="4" t="b">
        <v>0</v>
      </c>
      <c r="V322" s="5"/>
    </row>
    <row r="323">
      <c r="D323" s="4" t="b">
        <v>0</v>
      </c>
      <c r="E323" s="4"/>
      <c r="F323" s="4"/>
      <c r="G323" s="4"/>
      <c r="H323" s="4"/>
      <c r="M323" s="4"/>
      <c r="N323" s="4"/>
      <c r="O323" s="4"/>
      <c r="R323" s="4"/>
      <c r="T323" s="4" t="b">
        <v>0</v>
      </c>
      <c r="U323" s="4" t="b">
        <v>0</v>
      </c>
      <c r="V323" s="5"/>
    </row>
    <row r="324">
      <c r="D324" s="4" t="b">
        <v>0</v>
      </c>
      <c r="E324" s="4"/>
      <c r="F324" s="4"/>
      <c r="G324" s="4"/>
      <c r="H324" s="4"/>
      <c r="M324" s="4"/>
      <c r="N324" s="4"/>
      <c r="O324" s="4"/>
      <c r="R324" s="4"/>
      <c r="T324" s="4" t="b">
        <v>0</v>
      </c>
      <c r="U324" s="4" t="b">
        <v>0</v>
      </c>
      <c r="V324" s="5"/>
    </row>
    <row r="325">
      <c r="D325" s="4" t="b">
        <v>0</v>
      </c>
      <c r="E325" s="4"/>
      <c r="F325" s="4"/>
      <c r="G325" s="4"/>
      <c r="H325" s="4"/>
      <c r="M325" s="4"/>
      <c r="N325" s="4"/>
      <c r="O325" s="4"/>
      <c r="R325" s="4"/>
      <c r="T325" s="4" t="b">
        <v>0</v>
      </c>
      <c r="U325" s="4" t="b">
        <v>0</v>
      </c>
      <c r="V325" s="5"/>
    </row>
    <row r="326">
      <c r="D326" s="4" t="b">
        <v>0</v>
      </c>
      <c r="E326" s="4"/>
      <c r="F326" s="4"/>
      <c r="G326" s="4"/>
      <c r="H326" s="4"/>
      <c r="M326" s="4"/>
      <c r="N326" s="4"/>
      <c r="O326" s="4"/>
      <c r="R326" s="4"/>
      <c r="T326" s="4" t="b">
        <v>0</v>
      </c>
      <c r="U326" s="4" t="b">
        <v>0</v>
      </c>
      <c r="V326" s="5"/>
    </row>
    <row r="327">
      <c r="D327" s="4" t="b">
        <v>0</v>
      </c>
      <c r="E327" s="4"/>
      <c r="F327" s="4"/>
      <c r="G327" s="4"/>
      <c r="H327" s="4"/>
      <c r="M327" s="4"/>
      <c r="N327" s="4"/>
      <c r="O327" s="4"/>
      <c r="R327" s="4"/>
      <c r="T327" s="4" t="b">
        <v>0</v>
      </c>
      <c r="U327" s="4" t="b">
        <v>0</v>
      </c>
      <c r="V327" s="5"/>
    </row>
    <row r="328">
      <c r="D328" s="4" t="b">
        <v>0</v>
      </c>
      <c r="E328" s="4"/>
      <c r="F328" s="4"/>
      <c r="G328" s="4"/>
      <c r="H328" s="4"/>
      <c r="M328" s="4"/>
      <c r="N328" s="4"/>
      <c r="O328" s="4"/>
      <c r="R328" s="4"/>
      <c r="T328" s="4" t="b">
        <v>0</v>
      </c>
      <c r="U328" s="4" t="b">
        <v>0</v>
      </c>
      <c r="V328" s="5"/>
    </row>
    <row r="329">
      <c r="D329" s="4" t="b">
        <v>0</v>
      </c>
      <c r="E329" s="4"/>
      <c r="F329" s="4"/>
      <c r="G329" s="4"/>
      <c r="H329" s="4"/>
      <c r="M329" s="4"/>
      <c r="N329" s="4"/>
      <c r="O329" s="4"/>
      <c r="R329" s="4"/>
      <c r="T329" s="4" t="b">
        <v>0</v>
      </c>
      <c r="U329" s="4" t="b">
        <v>0</v>
      </c>
      <c r="V329" s="5"/>
    </row>
    <row r="330">
      <c r="D330" s="4" t="b">
        <v>0</v>
      </c>
      <c r="E330" s="4"/>
      <c r="F330" s="4"/>
      <c r="G330" s="4"/>
      <c r="H330" s="4"/>
      <c r="M330" s="4"/>
      <c r="N330" s="4"/>
      <c r="O330" s="4"/>
      <c r="R330" s="4"/>
      <c r="T330" s="4" t="b">
        <v>0</v>
      </c>
      <c r="U330" s="4" t="b">
        <v>0</v>
      </c>
      <c r="V330" s="5"/>
    </row>
    <row r="331">
      <c r="D331" s="4" t="b">
        <v>0</v>
      </c>
      <c r="E331" s="4"/>
      <c r="F331" s="4"/>
      <c r="G331" s="4"/>
      <c r="H331" s="4"/>
      <c r="M331" s="4"/>
      <c r="N331" s="4"/>
      <c r="O331" s="4"/>
      <c r="R331" s="4"/>
      <c r="T331" s="4" t="b">
        <v>0</v>
      </c>
      <c r="U331" s="4" t="b">
        <v>0</v>
      </c>
      <c r="V331" s="5"/>
    </row>
    <row r="332">
      <c r="D332" s="4" t="b">
        <v>0</v>
      </c>
      <c r="E332" s="4"/>
      <c r="F332" s="4"/>
      <c r="G332" s="4"/>
      <c r="H332" s="4"/>
      <c r="M332" s="4"/>
      <c r="N332" s="4"/>
      <c r="O332" s="4"/>
      <c r="R332" s="4"/>
      <c r="T332" s="4" t="b">
        <v>0</v>
      </c>
      <c r="U332" s="4" t="b">
        <v>0</v>
      </c>
      <c r="V332" s="5"/>
    </row>
    <row r="333">
      <c r="D333" s="4" t="b">
        <v>0</v>
      </c>
      <c r="E333" s="4"/>
      <c r="F333" s="4"/>
      <c r="G333" s="4"/>
      <c r="H333" s="4"/>
      <c r="M333" s="4"/>
      <c r="N333" s="4"/>
      <c r="O333" s="4"/>
      <c r="R333" s="4"/>
      <c r="T333" s="4" t="b">
        <v>0</v>
      </c>
      <c r="U333" s="4" t="b">
        <v>0</v>
      </c>
      <c r="V333" s="5"/>
    </row>
    <row r="334">
      <c r="D334" s="4" t="b">
        <v>0</v>
      </c>
      <c r="E334" s="4"/>
      <c r="F334" s="4"/>
      <c r="G334" s="4"/>
      <c r="H334" s="4"/>
      <c r="M334" s="4"/>
      <c r="N334" s="4"/>
      <c r="O334" s="4"/>
      <c r="R334" s="4"/>
      <c r="T334" s="4" t="b">
        <v>0</v>
      </c>
      <c r="U334" s="4" t="b">
        <v>0</v>
      </c>
      <c r="V334" s="5"/>
    </row>
    <row r="335">
      <c r="D335" s="4" t="b">
        <v>0</v>
      </c>
      <c r="E335" s="4"/>
      <c r="F335" s="4"/>
      <c r="G335" s="4"/>
      <c r="H335" s="4"/>
      <c r="M335" s="4"/>
      <c r="N335" s="4"/>
      <c r="O335" s="4"/>
      <c r="R335" s="4"/>
      <c r="T335" s="4" t="b">
        <v>0</v>
      </c>
      <c r="U335" s="4" t="b">
        <v>0</v>
      </c>
      <c r="V335" s="5"/>
    </row>
    <row r="336">
      <c r="D336" s="4" t="b">
        <v>0</v>
      </c>
      <c r="E336" s="4"/>
      <c r="F336" s="4"/>
      <c r="G336" s="4"/>
      <c r="H336" s="4"/>
      <c r="M336" s="4"/>
      <c r="N336" s="4"/>
      <c r="O336" s="4"/>
      <c r="R336" s="4"/>
      <c r="T336" s="4" t="b">
        <v>0</v>
      </c>
      <c r="U336" s="4" t="b">
        <v>0</v>
      </c>
      <c r="V336" s="5"/>
    </row>
    <row r="337">
      <c r="D337" s="4" t="b">
        <v>0</v>
      </c>
      <c r="E337" s="4"/>
      <c r="F337" s="4"/>
      <c r="G337" s="4"/>
      <c r="H337" s="4"/>
      <c r="M337" s="4"/>
      <c r="N337" s="4"/>
      <c r="O337" s="4"/>
      <c r="R337" s="4"/>
      <c r="T337" s="4" t="b">
        <v>0</v>
      </c>
      <c r="U337" s="4" t="b">
        <v>0</v>
      </c>
      <c r="V337" s="5"/>
    </row>
    <row r="338">
      <c r="D338" s="4" t="b">
        <v>0</v>
      </c>
      <c r="E338" s="4"/>
      <c r="F338" s="4"/>
      <c r="G338" s="4"/>
      <c r="H338" s="4"/>
      <c r="M338" s="4"/>
      <c r="N338" s="4"/>
      <c r="O338" s="4"/>
      <c r="R338" s="4"/>
      <c r="T338" s="4" t="b">
        <v>0</v>
      </c>
      <c r="U338" s="4" t="b">
        <v>0</v>
      </c>
      <c r="V338" s="5"/>
    </row>
    <row r="339">
      <c r="D339" s="4" t="b">
        <v>0</v>
      </c>
      <c r="E339" s="4"/>
      <c r="F339" s="4"/>
      <c r="G339" s="4"/>
      <c r="H339" s="4"/>
      <c r="M339" s="4"/>
      <c r="N339" s="4"/>
      <c r="O339" s="4"/>
      <c r="R339" s="4"/>
      <c r="T339" s="4" t="b">
        <v>0</v>
      </c>
      <c r="U339" s="4" t="b">
        <v>0</v>
      </c>
      <c r="V339" s="5"/>
    </row>
    <row r="340">
      <c r="D340" s="4" t="b">
        <v>0</v>
      </c>
      <c r="E340" s="4"/>
      <c r="F340" s="4"/>
      <c r="G340" s="4"/>
      <c r="H340" s="4"/>
      <c r="M340" s="4"/>
      <c r="N340" s="4"/>
      <c r="O340" s="4"/>
      <c r="R340" s="4"/>
      <c r="T340" s="4" t="b">
        <v>0</v>
      </c>
      <c r="U340" s="4" t="b">
        <v>0</v>
      </c>
      <c r="V340" s="5"/>
    </row>
    <row r="341">
      <c r="D341" s="4" t="b">
        <v>0</v>
      </c>
      <c r="E341" s="4"/>
      <c r="F341" s="4"/>
      <c r="G341" s="4"/>
      <c r="H341" s="4"/>
      <c r="M341" s="4"/>
      <c r="N341" s="4"/>
      <c r="O341" s="4"/>
      <c r="R341" s="4"/>
      <c r="T341" s="4" t="b">
        <v>0</v>
      </c>
      <c r="U341" s="4" t="b">
        <v>0</v>
      </c>
      <c r="V341" s="5"/>
    </row>
    <row r="342">
      <c r="D342" s="4" t="b">
        <v>0</v>
      </c>
      <c r="E342" s="4"/>
      <c r="F342" s="4"/>
      <c r="G342" s="4"/>
      <c r="H342" s="4"/>
      <c r="M342" s="4"/>
      <c r="N342" s="4"/>
      <c r="O342" s="4"/>
      <c r="R342" s="4"/>
      <c r="T342" s="4" t="b">
        <v>0</v>
      </c>
      <c r="U342" s="4" t="b">
        <v>0</v>
      </c>
      <c r="V342" s="5"/>
    </row>
    <row r="343">
      <c r="D343" s="4" t="b">
        <v>0</v>
      </c>
      <c r="E343" s="4"/>
      <c r="F343" s="4"/>
      <c r="G343" s="4"/>
      <c r="H343" s="4"/>
      <c r="M343" s="4"/>
      <c r="N343" s="4"/>
      <c r="O343" s="4"/>
      <c r="R343" s="4"/>
      <c r="T343" s="4" t="b">
        <v>0</v>
      </c>
      <c r="U343" s="4" t="b">
        <v>0</v>
      </c>
      <c r="V343" s="5"/>
    </row>
    <row r="344">
      <c r="D344" s="4" t="b">
        <v>0</v>
      </c>
      <c r="E344" s="4"/>
      <c r="F344" s="4"/>
      <c r="G344" s="4"/>
      <c r="H344" s="4"/>
      <c r="M344" s="4"/>
      <c r="N344" s="4"/>
      <c r="O344" s="4"/>
      <c r="R344" s="4"/>
      <c r="T344" s="4" t="b">
        <v>0</v>
      </c>
      <c r="U344" s="4" t="b">
        <v>0</v>
      </c>
      <c r="V344" s="5"/>
    </row>
    <row r="345">
      <c r="D345" s="4" t="b">
        <v>0</v>
      </c>
      <c r="E345" s="4"/>
      <c r="F345" s="4"/>
      <c r="G345" s="4"/>
      <c r="H345" s="4"/>
      <c r="M345" s="4"/>
      <c r="N345" s="4"/>
      <c r="O345" s="4"/>
      <c r="R345" s="4"/>
      <c r="T345" s="4" t="b">
        <v>0</v>
      </c>
      <c r="U345" s="4" t="b">
        <v>0</v>
      </c>
      <c r="V345" s="5"/>
    </row>
    <row r="346">
      <c r="D346" s="4" t="b">
        <v>0</v>
      </c>
      <c r="E346" s="4"/>
      <c r="F346" s="4"/>
      <c r="G346" s="4"/>
      <c r="H346" s="4"/>
      <c r="M346" s="4"/>
      <c r="N346" s="4"/>
      <c r="O346" s="4"/>
      <c r="R346" s="4"/>
      <c r="T346" s="4" t="b">
        <v>0</v>
      </c>
      <c r="U346" s="4" t="b">
        <v>0</v>
      </c>
      <c r="V346" s="5"/>
    </row>
    <row r="347">
      <c r="D347" s="4" t="b">
        <v>0</v>
      </c>
      <c r="E347" s="4"/>
      <c r="F347" s="4"/>
      <c r="G347" s="4"/>
      <c r="H347" s="4"/>
      <c r="M347" s="4"/>
      <c r="N347" s="4"/>
      <c r="O347" s="4"/>
      <c r="R347" s="4"/>
      <c r="T347" s="4" t="b">
        <v>0</v>
      </c>
      <c r="U347" s="4" t="b">
        <v>0</v>
      </c>
      <c r="V347" s="5"/>
    </row>
    <row r="348">
      <c r="D348" s="4" t="b">
        <v>0</v>
      </c>
      <c r="E348" s="4"/>
      <c r="F348" s="4"/>
      <c r="G348" s="4"/>
      <c r="H348" s="4"/>
      <c r="M348" s="4"/>
      <c r="N348" s="4"/>
      <c r="O348" s="4"/>
      <c r="R348" s="4"/>
      <c r="T348" s="4" t="b">
        <v>0</v>
      </c>
      <c r="U348" s="4" t="b">
        <v>0</v>
      </c>
      <c r="V348" s="5"/>
    </row>
    <row r="349">
      <c r="D349" s="4" t="b">
        <v>0</v>
      </c>
      <c r="E349" s="4"/>
      <c r="F349" s="4"/>
      <c r="G349" s="4"/>
      <c r="H349" s="4"/>
      <c r="M349" s="4"/>
      <c r="N349" s="4"/>
      <c r="O349" s="4"/>
      <c r="R349" s="4"/>
      <c r="T349" s="4" t="b">
        <v>0</v>
      </c>
      <c r="U349" s="4" t="b">
        <v>0</v>
      </c>
      <c r="V349" s="5"/>
    </row>
    <row r="350">
      <c r="D350" s="4" t="b">
        <v>0</v>
      </c>
      <c r="E350" s="4"/>
      <c r="F350" s="4"/>
      <c r="G350" s="4"/>
      <c r="H350" s="4"/>
      <c r="M350" s="4"/>
      <c r="N350" s="4"/>
      <c r="O350" s="4"/>
      <c r="R350" s="4"/>
      <c r="T350" s="4" t="b">
        <v>0</v>
      </c>
      <c r="U350" s="4" t="b">
        <v>0</v>
      </c>
      <c r="V350" s="5"/>
    </row>
    <row r="351">
      <c r="D351" s="4" t="b">
        <v>0</v>
      </c>
      <c r="E351" s="4"/>
      <c r="F351" s="4"/>
      <c r="G351" s="4"/>
      <c r="H351" s="4"/>
      <c r="M351" s="4"/>
      <c r="N351" s="4"/>
      <c r="O351" s="4"/>
      <c r="R351" s="4"/>
      <c r="T351" s="4" t="b">
        <v>0</v>
      </c>
      <c r="U351" s="4" t="b">
        <v>0</v>
      </c>
      <c r="V351" s="5"/>
    </row>
    <row r="352">
      <c r="D352" s="4" t="b">
        <v>0</v>
      </c>
      <c r="E352" s="4"/>
      <c r="F352" s="4"/>
      <c r="G352" s="4"/>
      <c r="H352" s="4"/>
      <c r="M352" s="4"/>
      <c r="N352" s="4"/>
      <c r="O352" s="4"/>
      <c r="R352" s="4"/>
      <c r="T352" s="4" t="b">
        <v>0</v>
      </c>
      <c r="U352" s="4" t="b">
        <v>0</v>
      </c>
      <c r="V352" s="5"/>
    </row>
    <row r="353">
      <c r="D353" s="4" t="b">
        <v>0</v>
      </c>
      <c r="E353" s="4"/>
      <c r="F353" s="4"/>
      <c r="G353" s="4"/>
      <c r="H353" s="4"/>
      <c r="M353" s="4"/>
      <c r="N353" s="4"/>
      <c r="O353" s="4"/>
      <c r="R353" s="4"/>
      <c r="T353" s="4" t="b">
        <v>0</v>
      </c>
      <c r="U353" s="4" t="b">
        <v>0</v>
      </c>
      <c r="V353" s="5"/>
    </row>
    <row r="354">
      <c r="D354" s="4" t="b">
        <v>0</v>
      </c>
      <c r="E354" s="4"/>
      <c r="F354" s="4"/>
      <c r="G354" s="4"/>
      <c r="H354" s="4"/>
      <c r="M354" s="4"/>
      <c r="N354" s="4"/>
      <c r="O354" s="4"/>
      <c r="R354" s="4"/>
      <c r="T354" s="4" t="b">
        <v>0</v>
      </c>
      <c r="U354" s="4" t="b">
        <v>0</v>
      </c>
      <c r="V354" s="5"/>
    </row>
    <row r="355">
      <c r="D355" s="4" t="b">
        <v>0</v>
      </c>
      <c r="E355" s="4"/>
      <c r="F355" s="4"/>
      <c r="G355" s="4"/>
      <c r="H355" s="4"/>
      <c r="M355" s="4"/>
      <c r="N355" s="4"/>
      <c r="O355" s="4"/>
      <c r="R355" s="4"/>
      <c r="T355" s="4" t="b">
        <v>0</v>
      </c>
      <c r="U355" s="4" t="b">
        <v>0</v>
      </c>
      <c r="V355" s="5"/>
    </row>
    <row r="356">
      <c r="D356" s="4" t="b">
        <v>0</v>
      </c>
      <c r="E356" s="4"/>
      <c r="F356" s="4"/>
      <c r="G356" s="4"/>
      <c r="H356" s="4"/>
      <c r="M356" s="4"/>
      <c r="N356" s="4"/>
      <c r="O356" s="4"/>
      <c r="R356" s="4"/>
      <c r="T356" s="4" t="b">
        <v>0</v>
      </c>
      <c r="U356" s="4" t="b">
        <v>0</v>
      </c>
      <c r="V356" s="5"/>
    </row>
    <row r="357">
      <c r="D357" s="4" t="b">
        <v>0</v>
      </c>
      <c r="E357" s="4"/>
      <c r="F357" s="4"/>
      <c r="G357" s="4"/>
      <c r="H357" s="4"/>
      <c r="M357" s="4"/>
      <c r="N357" s="4"/>
      <c r="O357" s="4"/>
      <c r="R357" s="4"/>
      <c r="T357" s="4" t="b">
        <v>0</v>
      </c>
      <c r="U357" s="4" t="b">
        <v>0</v>
      </c>
      <c r="V357" s="5"/>
    </row>
    <row r="358">
      <c r="D358" s="4" t="b">
        <v>0</v>
      </c>
      <c r="E358" s="4"/>
      <c r="F358" s="4"/>
      <c r="G358" s="4"/>
      <c r="H358" s="4"/>
      <c r="M358" s="4"/>
      <c r="N358" s="4"/>
      <c r="O358" s="4"/>
      <c r="R358" s="4"/>
      <c r="T358" s="4" t="b">
        <v>0</v>
      </c>
      <c r="U358" s="4" t="b">
        <v>0</v>
      </c>
      <c r="V358" s="5"/>
    </row>
    <row r="359">
      <c r="D359" s="4" t="b">
        <v>0</v>
      </c>
      <c r="E359" s="4"/>
      <c r="F359" s="4"/>
      <c r="G359" s="4"/>
      <c r="H359" s="4"/>
      <c r="M359" s="4"/>
      <c r="N359" s="4"/>
      <c r="O359" s="4"/>
      <c r="R359" s="4"/>
      <c r="T359" s="4" t="b">
        <v>0</v>
      </c>
      <c r="U359" s="4" t="b">
        <v>0</v>
      </c>
      <c r="V359" s="5"/>
    </row>
    <row r="360">
      <c r="D360" s="4" t="b">
        <v>0</v>
      </c>
      <c r="E360" s="4"/>
      <c r="F360" s="4"/>
      <c r="G360" s="4"/>
      <c r="H360" s="4"/>
      <c r="M360" s="4"/>
      <c r="N360" s="4"/>
      <c r="O360" s="4"/>
      <c r="R360" s="4"/>
      <c r="T360" s="4" t="b">
        <v>0</v>
      </c>
      <c r="U360" s="4" t="b">
        <v>0</v>
      </c>
      <c r="V360" s="5"/>
    </row>
    <row r="361">
      <c r="D361" s="4" t="b">
        <v>0</v>
      </c>
      <c r="E361" s="4"/>
      <c r="F361" s="4"/>
      <c r="G361" s="4"/>
      <c r="H361" s="4"/>
      <c r="M361" s="4"/>
      <c r="N361" s="4"/>
      <c r="O361" s="4"/>
      <c r="R361" s="4"/>
      <c r="T361" s="4" t="b">
        <v>0</v>
      </c>
      <c r="U361" s="4" t="b">
        <v>0</v>
      </c>
      <c r="V361" s="5"/>
    </row>
    <row r="362">
      <c r="D362" s="4" t="b">
        <v>0</v>
      </c>
      <c r="E362" s="4"/>
      <c r="F362" s="4"/>
      <c r="G362" s="4"/>
      <c r="H362" s="4"/>
      <c r="M362" s="4"/>
      <c r="N362" s="4"/>
      <c r="O362" s="4"/>
      <c r="R362" s="4"/>
      <c r="T362" s="4" t="b">
        <v>0</v>
      </c>
      <c r="U362" s="4" t="b">
        <v>0</v>
      </c>
      <c r="V362" s="5"/>
    </row>
    <row r="363">
      <c r="D363" s="4" t="b">
        <v>0</v>
      </c>
      <c r="E363" s="4"/>
      <c r="F363" s="4"/>
      <c r="G363" s="4"/>
      <c r="H363" s="4"/>
      <c r="M363" s="4"/>
      <c r="N363" s="4"/>
      <c r="O363" s="4"/>
      <c r="R363" s="4"/>
      <c r="T363" s="4" t="b">
        <v>0</v>
      </c>
      <c r="U363" s="4" t="b">
        <v>0</v>
      </c>
      <c r="V363" s="5"/>
    </row>
    <row r="364">
      <c r="D364" s="4" t="b">
        <v>0</v>
      </c>
      <c r="E364" s="4"/>
      <c r="F364" s="4"/>
      <c r="G364" s="4"/>
      <c r="H364" s="4"/>
      <c r="M364" s="4"/>
      <c r="N364" s="4"/>
      <c r="O364" s="4"/>
      <c r="R364" s="4"/>
      <c r="T364" s="4" t="b">
        <v>0</v>
      </c>
      <c r="U364" s="4" t="b">
        <v>0</v>
      </c>
      <c r="V364" s="5"/>
    </row>
    <row r="365">
      <c r="D365" s="4" t="b">
        <v>0</v>
      </c>
      <c r="E365" s="4"/>
      <c r="F365" s="4"/>
      <c r="G365" s="4"/>
      <c r="H365" s="4"/>
      <c r="M365" s="4"/>
      <c r="N365" s="4"/>
      <c r="O365" s="4"/>
      <c r="R365" s="4"/>
      <c r="T365" s="4" t="b">
        <v>0</v>
      </c>
      <c r="U365" s="4" t="b">
        <v>0</v>
      </c>
      <c r="V365" s="5"/>
    </row>
    <row r="366">
      <c r="D366" s="4" t="b">
        <v>0</v>
      </c>
      <c r="E366" s="4"/>
      <c r="F366" s="4"/>
      <c r="G366" s="4"/>
      <c r="H366" s="4"/>
      <c r="M366" s="4"/>
      <c r="N366" s="4"/>
      <c r="O366" s="4"/>
      <c r="R366" s="4"/>
      <c r="T366" s="4" t="b">
        <v>0</v>
      </c>
      <c r="U366" s="4" t="b">
        <v>0</v>
      </c>
      <c r="V366" s="5"/>
    </row>
    <row r="367">
      <c r="D367" s="4" t="b">
        <v>0</v>
      </c>
      <c r="E367" s="4"/>
      <c r="F367" s="4"/>
      <c r="G367" s="4"/>
      <c r="H367" s="4"/>
      <c r="M367" s="4"/>
      <c r="N367" s="4"/>
      <c r="O367" s="4"/>
      <c r="R367" s="4"/>
      <c r="T367" s="4" t="b">
        <v>0</v>
      </c>
      <c r="U367" s="4" t="b">
        <v>0</v>
      </c>
      <c r="V367" s="5"/>
    </row>
    <row r="368">
      <c r="D368" s="4" t="b">
        <v>0</v>
      </c>
      <c r="E368" s="4"/>
      <c r="F368" s="4"/>
      <c r="G368" s="4"/>
      <c r="H368" s="4"/>
      <c r="M368" s="4"/>
      <c r="N368" s="4"/>
      <c r="O368" s="4"/>
      <c r="R368" s="4"/>
      <c r="T368" s="4" t="b">
        <v>0</v>
      </c>
      <c r="U368" s="4" t="b">
        <v>0</v>
      </c>
      <c r="V368" s="5"/>
    </row>
    <row r="369">
      <c r="D369" s="4" t="b">
        <v>0</v>
      </c>
      <c r="E369" s="4"/>
      <c r="F369" s="4"/>
      <c r="G369" s="4"/>
      <c r="H369" s="4"/>
      <c r="M369" s="4"/>
      <c r="N369" s="4"/>
      <c r="O369" s="4"/>
      <c r="R369" s="4"/>
      <c r="T369" s="4" t="b">
        <v>0</v>
      </c>
      <c r="U369" s="4" t="b">
        <v>0</v>
      </c>
      <c r="V369" s="5"/>
    </row>
    <row r="370">
      <c r="D370" s="4" t="b">
        <v>0</v>
      </c>
      <c r="E370" s="4"/>
      <c r="F370" s="4"/>
      <c r="G370" s="4"/>
      <c r="H370" s="4"/>
      <c r="M370" s="4"/>
      <c r="N370" s="4"/>
      <c r="O370" s="4"/>
      <c r="R370" s="4"/>
      <c r="T370" s="4" t="b">
        <v>0</v>
      </c>
      <c r="U370" s="4" t="b">
        <v>0</v>
      </c>
      <c r="V370" s="5"/>
    </row>
    <row r="371">
      <c r="D371" s="4" t="b">
        <v>0</v>
      </c>
      <c r="E371" s="4"/>
      <c r="F371" s="4"/>
      <c r="G371" s="4"/>
      <c r="H371" s="4"/>
      <c r="M371" s="4"/>
      <c r="N371" s="4"/>
      <c r="O371" s="4"/>
      <c r="R371" s="4"/>
      <c r="T371" s="4" t="b">
        <v>0</v>
      </c>
      <c r="U371" s="4" t="b">
        <v>0</v>
      </c>
      <c r="V371" s="5"/>
    </row>
    <row r="372">
      <c r="D372" s="4" t="b">
        <v>0</v>
      </c>
      <c r="E372" s="4"/>
      <c r="F372" s="4"/>
      <c r="G372" s="4"/>
      <c r="H372" s="4"/>
      <c r="M372" s="4"/>
      <c r="N372" s="4"/>
      <c r="O372" s="4"/>
      <c r="R372" s="4"/>
      <c r="T372" s="4" t="b">
        <v>0</v>
      </c>
      <c r="U372" s="4" t="b">
        <v>0</v>
      </c>
      <c r="V372" s="5"/>
    </row>
    <row r="373">
      <c r="D373" s="4" t="b">
        <v>0</v>
      </c>
      <c r="E373" s="4"/>
      <c r="F373" s="4"/>
      <c r="G373" s="4"/>
      <c r="H373" s="4"/>
      <c r="M373" s="4"/>
      <c r="N373" s="4"/>
      <c r="O373" s="4"/>
      <c r="R373" s="4"/>
      <c r="T373" s="4" t="b">
        <v>0</v>
      </c>
      <c r="U373" s="4" t="b">
        <v>0</v>
      </c>
      <c r="V373" s="5"/>
    </row>
    <row r="374">
      <c r="D374" s="4" t="b">
        <v>0</v>
      </c>
      <c r="E374" s="4"/>
      <c r="F374" s="4"/>
      <c r="G374" s="4"/>
      <c r="H374" s="4"/>
      <c r="M374" s="4"/>
      <c r="N374" s="4"/>
      <c r="O374" s="4"/>
      <c r="R374" s="4"/>
      <c r="T374" s="4" t="b">
        <v>0</v>
      </c>
      <c r="U374" s="4" t="b">
        <v>0</v>
      </c>
      <c r="V374" s="5"/>
    </row>
    <row r="375">
      <c r="D375" s="4" t="b">
        <v>0</v>
      </c>
      <c r="E375" s="4"/>
      <c r="F375" s="4"/>
      <c r="G375" s="4"/>
      <c r="H375" s="4"/>
      <c r="M375" s="4"/>
      <c r="N375" s="4"/>
      <c r="O375" s="4"/>
      <c r="R375" s="4"/>
      <c r="T375" s="4" t="b">
        <v>0</v>
      </c>
      <c r="U375" s="4" t="b">
        <v>0</v>
      </c>
      <c r="V375" s="5"/>
    </row>
    <row r="376">
      <c r="D376" s="4" t="b">
        <v>0</v>
      </c>
      <c r="E376" s="4"/>
      <c r="F376" s="4"/>
      <c r="G376" s="4"/>
      <c r="H376" s="4"/>
      <c r="M376" s="4"/>
      <c r="N376" s="4"/>
      <c r="O376" s="4"/>
      <c r="R376" s="4"/>
      <c r="T376" s="4" t="b">
        <v>0</v>
      </c>
      <c r="U376" s="4" t="b">
        <v>0</v>
      </c>
      <c r="V376" s="5"/>
    </row>
    <row r="377">
      <c r="D377" s="4" t="b">
        <v>0</v>
      </c>
      <c r="E377" s="4"/>
      <c r="F377" s="4"/>
      <c r="G377" s="4"/>
      <c r="H377" s="4"/>
      <c r="M377" s="4"/>
      <c r="N377" s="4"/>
      <c r="O377" s="4"/>
      <c r="R377" s="4"/>
      <c r="T377" s="4" t="b">
        <v>0</v>
      </c>
      <c r="U377" s="4" t="b">
        <v>0</v>
      </c>
      <c r="V377" s="5"/>
    </row>
    <row r="378">
      <c r="D378" s="4" t="b">
        <v>0</v>
      </c>
      <c r="E378" s="4"/>
      <c r="F378" s="4"/>
      <c r="G378" s="4"/>
      <c r="H378" s="4"/>
      <c r="M378" s="4"/>
      <c r="N378" s="4"/>
      <c r="O378" s="4"/>
      <c r="R378" s="4"/>
      <c r="T378" s="4" t="b">
        <v>0</v>
      </c>
      <c r="U378" s="4" t="b">
        <v>0</v>
      </c>
      <c r="V378" s="5"/>
    </row>
    <row r="379">
      <c r="D379" s="4" t="b">
        <v>0</v>
      </c>
      <c r="E379" s="4"/>
      <c r="F379" s="4"/>
      <c r="G379" s="4"/>
      <c r="H379" s="4"/>
      <c r="M379" s="4"/>
      <c r="N379" s="4"/>
      <c r="O379" s="4"/>
      <c r="R379" s="4"/>
      <c r="T379" s="4" t="b">
        <v>0</v>
      </c>
      <c r="U379" s="4" t="b">
        <v>0</v>
      </c>
      <c r="V379" s="5"/>
    </row>
    <row r="380">
      <c r="D380" s="4" t="b">
        <v>0</v>
      </c>
      <c r="E380" s="4"/>
      <c r="F380" s="4"/>
      <c r="G380" s="4"/>
      <c r="H380" s="4"/>
      <c r="M380" s="4"/>
      <c r="N380" s="4"/>
      <c r="O380" s="4"/>
      <c r="R380" s="4"/>
      <c r="T380" s="4" t="b">
        <v>0</v>
      </c>
      <c r="U380" s="4" t="b">
        <v>0</v>
      </c>
      <c r="V380" s="5"/>
    </row>
    <row r="381">
      <c r="D381" s="4" t="b">
        <v>0</v>
      </c>
      <c r="E381" s="4"/>
      <c r="F381" s="4"/>
      <c r="G381" s="4"/>
      <c r="H381" s="4"/>
      <c r="M381" s="4"/>
      <c r="N381" s="4"/>
      <c r="O381" s="4"/>
      <c r="R381" s="4"/>
      <c r="T381" s="4" t="b">
        <v>0</v>
      </c>
      <c r="U381" s="4" t="b">
        <v>0</v>
      </c>
      <c r="V381" s="5"/>
    </row>
    <row r="382">
      <c r="D382" s="4" t="b">
        <v>0</v>
      </c>
      <c r="E382" s="4"/>
      <c r="F382" s="4"/>
      <c r="G382" s="4"/>
      <c r="H382" s="4"/>
      <c r="M382" s="4"/>
      <c r="N382" s="4"/>
      <c r="O382" s="4"/>
      <c r="R382" s="4"/>
      <c r="T382" s="4" t="b">
        <v>0</v>
      </c>
      <c r="U382" s="4" t="b">
        <v>0</v>
      </c>
      <c r="V382" s="5"/>
    </row>
    <row r="383">
      <c r="D383" s="4" t="b">
        <v>0</v>
      </c>
      <c r="E383" s="4"/>
      <c r="F383" s="4"/>
      <c r="G383" s="4"/>
      <c r="H383" s="4"/>
      <c r="M383" s="4"/>
      <c r="N383" s="4"/>
      <c r="O383" s="4"/>
      <c r="R383" s="4"/>
      <c r="T383" s="4" t="b">
        <v>0</v>
      </c>
      <c r="U383" s="4" t="b">
        <v>0</v>
      </c>
      <c r="V383" s="5"/>
    </row>
    <row r="384">
      <c r="D384" s="4" t="b">
        <v>0</v>
      </c>
      <c r="E384" s="4"/>
      <c r="F384" s="4"/>
      <c r="G384" s="4"/>
      <c r="H384" s="4"/>
      <c r="M384" s="4"/>
      <c r="N384" s="4"/>
      <c r="O384" s="4"/>
      <c r="R384" s="4"/>
      <c r="T384" s="4" t="b">
        <v>0</v>
      </c>
      <c r="U384" s="4" t="b">
        <v>0</v>
      </c>
      <c r="V384" s="5"/>
    </row>
    <row r="385">
      <c r="D385" s="4" t="b">
        <v>0</v>
      </c>
      <c r="E385" s="4"/>
      <c r="F385" s="4"/>
      <c r="G385" s="4"/>
      <c r="H385" s="4"/>
      <c r="M385" s="4"/>
      <c r="N385" s="4"/>
      <c r="O385" s="4"/>
      <c r="R385" s="4"/>
      <c r="T385" s="4" t="b">
        <v>0</v>
      </c>
      <c r="U385" s="4" t="b">
        <v>0</v>
      </c>
      <c r="V385" s="5"/>
    </row>
    <row r="386">
      <c r="D386" s="4" t="b">
        <v>0</v>
      </c>
      <c r="E386" s="4"/>
      <c r="F386" s="4"/>
      <c r="G386" s="4"/>
      <c r="H386" s="4"/>
      <c r="M386" s="4"/>
      <c r="N386" s="4"/>
      <c r="O386" s="4"/>
      <c r="R386" s="4"/>
      <c r="T386" s="4" t="b">
        <v>0</v>
      </c>
      <c r="U386" s="4" t="b">
        <v>0</v>
      </c>
      <c r="V386" s="5"/>
    </row>
    <row r="387">
      <c r="D387" s="4" t="b">
        <v>0</v>
      </c>
      <c r="E387" s="4"/>
      <c r="F387" s="4"/>
      <c r="G387" s="4"/>
      <c r="H387" s="4"/>
      <c r="M387" s="4"/>
      <c r="N387" s="4"/>
      <c r="O387" s="4"/>
      <c r="R387" s="4"/>
      <c r="T387" s="4" t="b">
        <v>0</v>
      </c>
      <c r="U387" s="4" t="b">
        <v>0</v>
      </c>
      <c r="V387" s="5"/>
    </row>
    <row r="388">
      <c r="D388" s="4" t="b">
        <v>0</v>
      </c>
      <c r="E388" s="4"/>
      <c r="F388" s="4"/>
      <c r="G388" s="4"/>
      <c r="H388" s="4"/>
      <c r="M388" s="4"/>
      <c r="N388" s="4"/>
      <c r="O388" s="4"/>
      <c r="R388" s="4"/>
      <c r="T388" s="4" t="b">
        <v>0</v>
      </c>
      <c r="U388" s="4" t="b">
        <v>0</v>
      </c>
      <c r="V388" s="5"/>
    </row>
    <row r="389">
      <c r="D389" s="4" t="b">
        <v>0</v>
      </c>
      <c r="E389" s="4"/>
      <c r="F389" s="4"/>
      <c r="G389" s="4"/>
      <c r="H389" s="4"/>
      <c r="M389" s="4"/>
      <c r="N389" s="4"/>
      <c r="O389" s="4"/>
      <c r="R389" s="4"/>
      <c r="T389" s="4" t="b">
        <v>0</v>
      </c>
      <c r="U389" s="4" t="b">
        <v>0</v>
      </c>
      <c r="V389" s="5"/>
    </row>
    <row r="390">
      <c r="D390" s="4" t="b">
        <v>0</v>
      </c>
      <c r="E390" s="4"/>
      <c r="F390" s="4"/>
      <c r="G390" s="4"/>
      <c r="H390" s="4"/>
      <c r="M390" s="4"/>
      <c r="N390" s="4"/>
      <c r="O390" s="4"/>
      <c r="R390" s="4"/>
      <c r="T390" s="4" t="b">
        <v>0</v>
      </c>
      <c r="U390" s="4" t="b">
        <v>0</v>
      </c>
      <c r="V390" s="5"/>
    </row>
    <row r="391">
      <c r="D391" s="4" t="b">
        <v>0</v>
      </c>
      <c r="E391" s="4"/>
      <c r="F391" s="4"/>
      <c r="G391" s="4"/>
      <c r="H391" s="4"/>
      <c r="M391" s="4"/>
      <c r="N391" s="4"/>
      <c r="O391" s="4"/>
      <c r="R391" s="4"/>
      <c r="T391" s="4" t="b">
        <v>0</v>
      </c>
      <c r="U391" s="4" t="b">
        <v>0</v>
      </c>
      <c r="V391" s="5"/>
    </row>
    <row r="392">
      <c r="D392" s="4" t="b">
        <v>0</v>
      </c>
      <c r="E392" s="4"/>
      <c r="F392" s="4"/>
      <c r="G392" s="4"/>
      <c r="H392" s="4"/>
      <c r="M392" s="4"/>
      <c r="N392" s="4"/>
      <c r="O392" s="4"/>
      <c r="R392" s="4"/>
      <c r="T392" s="4" t="b">
        <v>0</v>
      </c>
      <c r="U392" s="4" t="b">
        <v>0</v>
      </c>
      <c r="V392" s="5"/>
    </row>
    <row r="393">
      <c r="D393" s="4" t="b">
        <v>0</v>
      </c>
      <c r="E393" s="4"/>
      <c r="F393" s="4"/>
      <c r="G393" s="4"/>
      <c r="H393" s="4"/>
      <c r="M393" s="4"/>
      <c r="N393" s="4"/>
      <c r="O393" s="4"/>
      <c r="R393" s="4"/>
      <c r="T393" s="4" t="b">
        <v>0</v>
      </c>
      <c r="U393" s="4" t="b">
        <v>0</v>
      </c>
      <c r="V393" s="5"/>
    </row>
    <row r="394">
      <c r="D394" s="4" t="b">
        <v>0</v>
      </c>
      <c r="E394" s="4"/>
      <c r="F394" s="4"/>
      <c r="G394" s="4"/>
      <c r="H394" s="4"/>
      <c r="M394" s="4"/>
      <c r="N394" s="4"/>
      <c r="O394" s="4"/>
      <c r="R394" s="4"/>
      <c r="T394" s="4" t="b">
        <v>0</v>
      </c>
      <c r="U394" s="4" t="b">
        <v>0</v>
      </c>
      <c r="V394" s="5"/>
    </row>
    <row r="395">
      <c r="D395" s="4" t="b">
        <v>0</v>
      </c>
      <c r="E395" s="4"/>
      <c r="F395" s="4"/>
      <c r="G395" s="4"/>
      <c r="H395" s="4"/>
      <c r="M395" s="4"/>
      <c r="N395" s="4"/>
      <c r="O395" s="4"/>
      <c r="R395" s="4"/>
      <c r="T395" s="4" t="b">
        <v>0</v>
      </c>
      <c r="U395" s="4" t="b">
        <v>0</v>
      </c>
      <c r="V395" s="5"/>
    </row>
    <row r="396">
      <c r="D396" s="4" t="b">
        <v>0</v>
      </c>
      <c r="E396" s="4"/>
      <c r="F396" s="4"/>
      <c r="G396" s="4"/>
      <c r="H396" s="4"/>
      <c r="M396" s="4"/>
      <c r="N396" s="4"/>
      <c r="O396" s="4"/>
      <c r="R396" s="4"/>
      <c r="T396" s="4" t="b">
        <v>0</v>
      </c>
      <c r="U396" s="4" t="b">
        <v>0</v>
      </c>
      <c r="V396" s="5"/>
    </row>
    <row r="397">
      <c r="D397" s="4" t="b">
        <v>0</v>
      </c>
      <c r="E397" s="4"/>
      <c r="F397" s="4"/>
      <c r="G397" s="4"/>
      <c r="H397" s="4"/>
      <c r="M397" s="4"/>
      <c r="N397" s="4"/>
      <c r="O397" s="4"/>
      <c r="R397" s="4"/>
      <c r="T397" s="4" t="b">
        <v>0</v>
      </c>
      <c r="U397" s="4" t="b">
        <v>0</v>
      </c>
      <c r="V397" s="5"/>
    </row>
    <row r="398">
      <c r="D398" s="4" t="b">
        <v>0</v>
      </c>
      <c r="E398" s="4"/>
      <c r="F398" s="4"/>
      <c r="G398" s="4"/>
      <c r="H398" s="4"/>
      <c r="M398" s="4"/>
      <c r="N398" s="4"/>
      <c r="O398" s="4"/>
      <c r="R398" s="4"/>
      <c r="T398" s="4" t="b">
        <v>0</v>
      </c>
      <c r="U398" s="4" t="b">
        <v>0</v>
      </c>
      <c r="V398" s="5"/>
    </row>
    <row r="399">
      <c r="D399" s="4" t="b">
        <v>0</v>
      </c>
      <c r="E399" s="4"/>
      <c r="F399" s="4"/>
      <c r="G399" s="4"/>
      <c r="H399" s="4"/>
      <c r="M399" s="4"/>
      <c r="N399" s="4"/>
      <c r="O399" s="4"/>
      <c r="R399" s="4"/>
      <c r="T399" s="4" t="b">
        <v>0</v>
      </c>
      <c r="U399" s="4" t="b">
        <v>0</v>
      </c>
      <c r="V399" s="5"/>
    </row>
    <row r="400">
      <c r="D400" s="4" t="b">
        <v>0</v>
      </c>
      <c r="E400" s="4"/>
      <c r="F400" s="4"/>
      <c r="G400" s="4"/>
      <c r="H400" s="4"/>
      <c r="M400" s="4"/>
      <c r="N400" s="4"/>
      <c r="O400" s="4"/>
      <c r="R400" s="4"/>
      <c r="T400" s="4" t="b">
        <v>0</v>
      </c>
      <c r="U400" s="4" t="b">
        <v>0</v>
      </c>
      <c r="V400" s="5"/>
    </row>
    <row r="401">
      <c r="D401" s="4" t="b">
        <v>0</v>
      </c>
      <c r="E401" s="4"/>
      <c r="F401" s="4"/>
      <c r="G401" s="4"/>
      <c r="H401" s="4"/>
      <c r="M401" s="4"/>
      <c r="N401" s="4"/>
      <c r="O401" s="4"/>
      <c r="R401" s="4"/>
      <c r="T401" s="4" t="b">
        <v>0</v>
      </c>
      <c r="U401" s="4" t="b">
        <v>0</v>
      </c>
      <c r="V401" s="5"/>
    </row>
    <row r="402">
      <c r="D402" s="4" t="b">
        <v>0</v>
      </c>
      <c r="E402" s="4"/>
      <c r="F402" s="4"/>
      <c r="G402" s="4"/>
      <c r="H402" s="4"/>
      <c r="M402" s="4"/>
      <c r="N402" s="4"/>
      <c r="O402" s="4"/>
      <c r="R402" s="4"/>
      <c r="T402" s="4" t="b">
        <v>0</v>
      </c>
      <c r="U402" s="4" t="b">
        <v>0</v>
      </c>
      <c r="V402" s="5"/>
    </row>
    <row r="403">
      <c r="D403" s="4" t="b">
        <v>0</v>
      </c>
      <c r="E403" s="4"/>
      <c r="F403" s="4"/>
      <c r="G403" s="4"/>
      <c r="H403" s="4"/>
      <c r="M403" s="4"/>
      <c r="N403" s="4"/>
      <c r="O403" s="4"/>
      <c r="R403" s="4"/>
      <c r="T403" s="4" t="b">
        <v>0</v>
      </c>
      <c r="U403" s="4" t="b">
        <v>0</v>
      </c>
      <c r="V403" s="5"/>
    </row>
    <row r="404">
      <c r="D404" s="4" t="b">
        <v>0</v>
      </c>
      <c r="E404" s="4"/>
      <c r="F404" s="4"/>
      <c r="G404" s="4"/>
      <c r="H404" s="4"/>
      <c r="M404" s="4"/>
      <c r="N404" s="4"/>
      <c r="O404" s="4"/>
      <c r="R404" s="4"/>
      <c r="T404" s="4" t="b">
        <v>0</v>
      </c>
      <c r="U404" s="4" t="b">
        <v>0</v>
      </c>
      <c r="V404" s="5"/>
    </row>
    <row r="405">
      <c r="D405" s="4" t="b">
        <v>0</v>
      </c>
      <c r="E405" s="4"/>
      <c r="F405" s="4"/>
      <c r="G405" s="4"/>
      <c r="H405" s="4"/>
      <c r="M405" s="4"/>
      <c r="N405" s="4"/>
      <c r="O405" s="4"/>
      <c r="R405" s="4"/>
      <c r="T405" s="4" t="b">
        <v>0</v>
      </c>
      <c r="U405" s="4" t="b">
        <v>0</v>
      </c>
      <c r="V405" s="5"/>
    </row>
    <row r="406">
      <c r="D406" s="4" t="b">
        <v>0</v>
      </c>
      <c r="E406" s="4"/>
      <c r="F406" s="4"/>
      <c r="G406" s="4"/>
      <c r="H406" s="4"/>
      <c r="M406" s="4"/>
      <c r="N406" s="4"/>
      <c r="O406" s="4"/>
      <c r="R406" s="4"/>
      <c r="T406" s="4" t="b">
        <v>0</v>
      </c>
      <c r="U406" s="4" t="b">
        <v>0</v>
      </c>
      <c r="V406" s="5"/>
    </row>
    <row r="407">
      <c r="D407" s="4" t="b">
        <v>0</v>
      </c>
      <c r="E407" s="4"/>
      <c r="F407" s="4"/>
      <c r="G407" s="4"/>
      <c r="H407" s="4"/>
      <c r="M407" s="4"/>
      <c r="N407" s="4"/>
      <c r="O407" s="4"/>
      <c r="R407" s="4"/>
      <c r="T407" s="4" t="b">
        <v>0</v>
      </c>
      <c r="U407" s="4" t="b">
        <v>0</v>
      </c>
      <c r="V407" s="5"/>
    </row>
    <row r="408">
      <c r="D408" s="4" t="b">
        <v>0</v>
      </c>
      <c r="E408" s="4"/>
      <c r="F408" s="4"/>
      <c r="G408" s="4"/>
      <c r="H408" s="4"/>
      <c r="M408" s="4"/>
      <c r="N408" s="4"/>
      <c r="O408" s="4"/>
      <c r="R408" s="4"/>
      <c r="T408" s="4" t="b">
        <v>0</v>
      </c>
      <c r="U408" s="4" t="b">
        <v>0</v>
      </c>
      <c r="V408" s="5"/>
    </row>
    <row r="409">
      <c r="D409" s="4" t="b">
        <v>0</v>
      </c>
      <c r="E409" s="4"/>
      <c r="F409" s="4"/>
      <c r="G409" s="4"/>
      <c r="H409" s="4"/>
      <c r="M409" s="4"/>
      <c r="N409" s="4"/>
      <c r="O409" s="4"/>
      <c r="R409" s="4"/>
      <c r="T409" s="4" t="b">
        <v>0</v>
      </c>
      <c r="U409" s="4" t="b">
        <v>0</v>
      </c>
      <c r="V409" s="5"/>
    </row>
    <row r="410">
      <c r="D410" s="4" t="b">
        <v>0</v>
      </c>
      <c r="E410" s="4"/>
      <c r="F410" s="4"/>
      <c r="G410" s="4"/>
      <c r="H410" s="4"/>
      <c r="M410" s="4"/>
      <c r="N410" s="4"/>
      <c r="O410" s="4"/>
      <c r="R410" s="4"/>
      <c r="T410" s="4" t="b">
        <v>0</v>
      </c>
      <c r="U410" s="4" t="b">
        <v>0</v>
      </c>
      <c r="V410" s="5"/>
    </row>
    <row r="411">
      <c r="D411" s="4" t="b">
        <v>0</v>
      </c>
      <c r="E411" s="4"/>
      <c r="F411" s="4"/>
      <c r="G411" s="4"/>
      <c r="H411" s="4"/>
      <c r="M411" s="4"/>
      <c r="N411" s="4"/>
      <c r="O411" s="4"/>
      <c r="R411" s="4"/>
      <c r="T411" s="4" t="b">
        <v>0</v>
      </c>
      <c r="U411" s="4" t="b">
        <v>0</v>
      </c>
      <c r="V411" s="5"/>
    </row>
    <row r="412">
      <c r="D412" s="4" t="b">
        <v>0</v>
      </c>
      <c r="E412" s="4"/>
      <c r="F412" s="4"/>
      <c r="G412" s="4"/>
      <c r="H412" s="4"/>
      <c r="M412" s="4"/>
      <c r="N412" s="4"/>
      <c r="O412" s="4"/>
      <c r="R412" s="4"/>
      <c r="T412" s="4" t="b">
        <v>0</v>
      </c>
      <c r="U412" s="4" t="b">
        <v>0</v>
      </c>
      <c r="V412" s="5"/>
    </row>
    <row r="413">
      <c r="D413" s="4" t="b">
        <v>0</v>
      </c>
      <c r="E413" s="4"/>
      <c r="F413" s="4"/>
      <c r="G413" s="4"/>
      <c r="H413" s="4"/>
      <c r="M413" s="4"/>
      <c r="N413" s="4"/>
      <c r="O413" s="4"/>
      <c r="R413" s="4"/>
      <c r="T413" s="4" t="b">
        <v>0</v>
      </c>
      <c r="U413" s="4" t="b">
        <v>0</v>
      </c>
      <c r="V413" s="5"/>
    </row>
    <row r="414">
      <c r="D414" s="4" t="b">
        <v>0</v>
      </c>
      <c r="E414" s="4"/>
      <c r="F414" s="4"/>
      <c r="G414" s="4"/>
      <c r="H414" s="4"/>
      <c r="M414" s="4"/>
      <c r="N414" s="4"/>
      <c r="O414" s="4"/>
      <c r="R414" s="4"/>
      <c r="T414" s="4" t="b">
        <v>0</v>
      </c>
      <c r="U414" s="4" t="b">
        <v>0</v>
      </c>
      <c r="V414" s="5"/>
    </row>
    <row r="415">
      <c r="D415" s="4" t="b">
        <v>0</v>
      </c>
      <c r="E415" s="4"/>
      <c r="F415" s="4"/>
      <c r="G415" s="4"/>
      <c r="H415" s="4"/>
      <c r="M415" s="4"/>
      <c r="N415" s="4"/>
      <c r="O415" s="4"/>
      <c r="R415" s="4"/>
      <c r="T415" s="4" t="b">
        <v>0</v>
      </c>
      <c r="U415" s="4" t="b">
        <v>0</v>
      </c>
      <c r="V415" s="5"/>
    </row>
    <row r="416">
      <c r="D416" s="4" t="b">
        <v>0</v>
      </c>
      <c r="E416" s="4"/>
      <c r="F416" s="4"/>
      <c r="G416" s="4"/>
      <c r="H416" s="4"/>
      <c r="M416" s="4"/>
      <c r="N416" s="4"/>
      <c r="O416" s="4"/>
      <c r="R416" s="4"/>
      <c r="T416" s="4" t="b">
        <v>0</v>
      </c>
      <c r="U416" s="4" t="b">
        <v>0</v>
      </c>
      <c r="V416" s="5"/>
    </row>
    <row r="417">
      <c r="D417" s="4" t="b">
        <v>0</v>
      </c>
      <c r="E417" s="4"/>
      <c r="F417" s="4"/>
      <c r="G417" s="4"/>
      <c r="H417" s="4"/>
      <c r="M417" s="4"/>
      <c r="N417" s="4"/>
      <c r="O417" s="4"/>
      <c r="R417" s="4"/>
      <c r="T417" s="4" t="b">
        <v>0</v>
      </c>
      <c r="U417" s="4" t="b">
        <v>0</v>
      </c>
      <c r="V417" s="5"/>
    </row>
    <row r="418">
      <c r="D418" s="4" t="b">
        <v>0</v>
      </c>
      <c r="E418" s="4"/>
      <c r="F418" s="4"/>
      <c r="G418" s="4"/>
      <c r="H418" s="4"/>
      <c r="M418" s="4"/>
      <c r="N418" s="4"/>
      <c r="O418" s="4"/>
      <c r="R418" s="4"/>
      <c r="T418" s="4" t="b">
        <v>0</v>
      </c>
      <c r="U418" s="4" t="b">
        <v>0</v>
      </c>
      <c r="V418" s="5"/>
    </row>
    <row r="419">
      <c r="D419" s="4" t="b">
        <v>0</v>
      </c>
      <c r="E419" s="4"/>
      <c r="F419" s="4"/>
      <c r="G419" s="4"/>
      <c r="H419" s="4"/>
      <c r="M419" s="4"/>
      <c r="N419" s="4"/>
      <c r="O419" s="4"/>
      <c r="R419" s="4"/>
      <c r="T419" s="4" t="b">
        <v>0</v>
      </c>
      <c r="U419" s="4" t="b">
        <v>0</v>
      </c>
      <c r="V419" s="5"/>
    </row>
    <row r="420">
      <c r="D420" s="4" t="b">
        <v>0</v>
      </c>
      <c r="E420" s="4"/>
      <c r="F420" s="4"/>
      <c r="G420" s="4"/>
      <c r="H420" s="4"/>
      <c r="M420" s="4"/>
      <c r="N420" s="4"/>
      <c r="O420" s="4"/>
      <c r="R420" s="4"/>
      <c r="T420" s="4" t="b">
        <v>0</v>
      </c>
      <c r="U420" s="4" t="b">
        <v>0</v>
      </c>
      <c r="V420" s="5"/>
    </row>
    <row r="421">
      <c r="D421" s="4" t="b">
        <v>0</v>
      </c>
      <c r="E421" s="4"/>
      <c r="F421" s="4"/>
      <c r="G421" s="4"/>
      <c r="H421" s="4"/>
      <c r="M421" s="4"/>
      <c r="N421" s="4"/>
      <c r="O421" s="4"/>
      <c r="R421" s="4"/>
      <c r="T421" s="4" t="b">
        <v>0</v>
      </c>
      <c r="U421" s="4" t="b">
        <v>0</v>
      </c>
      <c r="V421" s="5"/>
    </row>
    <row r="422">
      <c r="D422" s="4" t="b">
        <v>0</v>
      </c>
      <c r="E422" s="4"/>
      <c r="F422" s="4"/>
      <c r="G422" s="4"/>
      <c r="H422" s="4"/>
      <c r="M422" s="4"/>
      <c r="N422" s="4"/>
      <c r="O422" s="4"/>
      <c r="R422" s="4"/>
      <c r="T422" s="4" t="b">
        <v>0</v>
      </c>
      <c r="U422" s="4" t="b">
        <v>0</v>
      </c>
      <c r="V422" s="5"/>
    </row>
    <row r="423">
      <c r="D423" s="4" t="b">
        <v>0</v>
      </c>
      <c r="E423" s="4"/>
      <c r="F423" s="4"/>
      <c r="G423" s="4"/>
      <c r="H423" s="4"/>
      <c r="M423" s="4"/>
      <c r="N423" s="4"/>
      <c r="O423" s="4"/>
      <c r="R423" s="4"/>
      <c r="T423" s="4" t="b">
        <v>0</v>
      </c>
      <c r="U423" s="4" t="b">
        <v>0</v>
      </c>
      <c r="V423" s="5"/>
    </row>
    <row r="424">
      <c r="D424" s="4" t="b">
        <v>0</v>
      </c>
      <c r="E424" s="4"/>
      <c r="F424" s="4"/>
      <c r="G424" s="4"/>
      <c r="H424" s="4"/>
      <c r="M424" s="4"/>
      <c r="N424" s="4"/>
      <c r="O424" s="4"/>
      <c r="R424" s="4"/>
      <c r="T424" s="4" t="b">
        <v>0</v>
      </c>
      <c r="U424" s="4" t="b">
        <v>0</v>
      </c>
      <c r="V424" s="5"/>
    </row>
    <row r="425">
      <c r="D425" s="4" t="b">
        <v>0</v>
      </c>
      <c r="E425" s="4"/>
      <c r="F425" s="4"/>
      <c r="G425" s="4"/>
      <c r="H425" s="4"/>
      <c r="M425" s="4"/>
      <c r="N425" s="4"/>
      <c r="O425" s="4"/>
      <c r="R425" s="4"/>
      <c r="T425" s="4" t="b">
        <v>0</v>
      </c>
      <c r="U425" s="4" t="b">
        <v>0</v>
      </c>
      <c r="V425" s="5"/>
    </row>
    <row r="426">
      <c r="D426" s="4" t="b">
        <v>0</v>
      </c>
      <c r="E426" s="4"/>
      <c r="F426" s="4"/>
      <c r="G426" s="4"/>
      <c r="H426" s="4"/>
      <c r="M426" s="4"/>
      <c r="N426" s="4"/>
      <c r="O426" s="4"/>
      <c r="R426" s="4"/>
      <c r="T426" s="4" t="b">
        <v>0</v>
      </c>
      <c r="U426" s="4" t="b">
        <v>0</v>
      </c>
      <c r="V426" s="5"/>
    </row>
    <row r="427">
      <c r="D427" s="4" t="b">
        <v>0</v>
      </c>
      <c r="E427" s="4"/>
      <c r="F427" s="4"/>
      <c r="G427" s="4"/>
      <c r="H427" s="4"/>
      <c r="M427" s="4"/>
      <c r="N427" s="4"/>
      <c r="O427" s="4"/>
      <c r="R427" s="4"/>
      <c r="T427" s="4" t="b">
        <v>0</v>
      </c>
      <c r="U427" s="4" t="b">
        <v>0</v>
      </c>
      <c r="V427" s="5"/>
    </row>
    <row r="428">
      <c r="D428" s="4" t="b">
        <v>0</v>
      </c>
      <c r="E428" s="4"/>
      <c r="F428" s="4"/>
      <c r="G428" s="4"/>
      <c r="H428" s="4"/>
      <c r="M428" s="4"/>
      <c r="N428" s="4"/>
      <c r="O428" s="4"/>
      <c r="R428" s="4"/>
      <c r="T428" s="4" t="b">
        <v>0</v>
      </c>
      <c r="U428" s="4" t="b">
        <v>0</v>
      </c>
      <c r="V428" s="5"/>
    </row>
    <row r="429">
      <c r="D429" s="4" t="b">
        <v>0</v>
      </c>
      <c r="E429" s="4"/>
      <c r="F429" s="4"/>
      <c r="G429" s="4"/>
      <c r="H429" s="4"/>
      <c r="M429" s="4"/>
      <c r="N429" s="4"/>
      <c r="O429" s="4"/>
      <c r="R429" s="4"/>
      <c r="T429" s="4" t="b">
        <v>0</v>
      </c>
      <c r="U429" s="4" t="b">
        <v>0</v>
      </c>
      <c r="V429" s="5"/>
    </row>
    <row r="430">
      <c r="D430" s="4" t="b">
        <v>0</v>
      </c>
      <c r="E430" s="4"/>
      <c r="F430" s="4"/>
      <c r="G430" s="4"/>
      <c r="H430" s="4"/>
      <c r="M430" s="4"/>
      <c r="N430" s="4"/>
      <c r="O430" s="4"/>
      <c r="R430" s="4"/>
      <c r="T430" s="4" t="b">
        <v>0</v>
      </c>
      <c r="U430" s="4" t="b">
        <v>0</v>
      </c>
      <c r="V430" s="5"/>
    </row>
    <row r="431">
      <c r="D431" s="4" t="b">
        <v>0</v>
      </c>
      <c r="E431" s="4"/>
      <c r="F431" s="4"/>
      <c r="G431" s="4"/>
      <c r="H431" s="4"/>
      <c r="M431" s="4"/>
      <c r="N431" s="4"/>
      <c r="O431" s="4"/>
      <c r="R431" s="4"/>
      <c r="T431" s="4" t="b">
        <v>0</v>
      </c>
      <c r="U431" s="4" t="b">
        <v>0</v>
      </c>
      <c r="V431" s="5"/>
    </row>
    <row r="432">
      <c r="D432" s="4" t="b">
        <v>0</v>
      </c>
      <c r="E432" s="4"/>
      <c r="F432" s="4"/>
      <c r="G432" s="4"/>
      <c r="H432" s="4"/>
      <c r="M432" s="4"/>
      <c r="N432" s="4"/>
      <c r="O432" s="4"/>
      <c r="R432" s="4"/>
      <c r="T432" s="4" t="b">
        <v>0</v>
      </c>
      <c r="U432" s="4" t="b">
        <v>0</v>
      </c>
      <c r="V432" s="5"/>
    </row>
    <row r="433">
      <c r="D433" s="4" t="b">
        <v>0</v>
      </c>
      <c r="E433" s="4"/>
      <c r="F433" s="4"/>
      <c r="G433" s="4"/>
      <c r="H433" s="4"/>
      <c r="M433" s="4"/>
      <c r="N433" s="4"/>
      <c r="O433" s="4"/>
      <c r="R433" s="4"/>
      <c r="T433" s="4" t="b">
        <v>0</v>
      </c>
      <c r="U433" s="4" t="b">
        <v>0</v>
      </c>
      <c r="V433" s="5"/>
    </row>
    <row r="434">
      <c r="D434" s="4" t="b">
        <v>0</v>
      </c>
      <c r="E434" s="4"/>
      <c r="F434" s="4"/>
      <c r="G434" s="4"/>
      <c r="H434" s="4"/>
      <c r="M434" s="4"/>
      <c r="N434" s="4"/>
      <c r="O434" s="4"/>
      <c r="R434" s="4"/>
      <c r="T434" s="4" t="b">
        <v>0</v>
      </c>
      <c r="U434" s="4" t="b">
        <v>0</v>
      </c>
      <c r="V434" s="5"/>
    </row>
    <row r="435">
      <c r="D435" s="4" t="b">
        <v>0</v>
      </c>
      <c r="E435" s="4"/>
      <c r="F435" s="4"/>
      <c r="G435" s="4"/>
      <c r="H435" s="4"/>
      <c r="M435" s="4"/>
      <c r="N435" s="4"/>
      <c r="O435" s="4"/>
      <c r="R435" s="4"/>
      <c r="T435" s="4" t="b">
        <v>0</v>
      </c>
      <c r="U435" s="4" t="b">
        <v>0</v>
      </c>
      <c r="V435" s="5"/>
    </row>
    <row r="436">
      <c r="D436" s="4" t="b">
        <v>0</v>
      </c>
      <c r="E436" s="4"/>
      <c r="F436" s="4"/>
      <c r="G436" s="4"/>
      <c r="H436" s="4"/>
      <c r="M436" s="4"/>
      <c r="N436" s="4"/>
      <c r="O436" s="4"/>
      <c r="R436" s="4"/>
      <c r="T436" s="4" t="b">
        <v>0</v>
      </c>
      <c r="U436" s="4" t="b">
        <v>0</v>
      </c>
      <c r="V436" s="5"/>
    </row>
    <row r="437">
      <c r="D437" s="4" t="b">
        <v>0</v>
      </c>
      <c r="E437" s="4"/>
      <c r="F437" s="4"/>
      <c r="G437" s="4"/>
      <c r="H437" s="4"/>
      <c r="M437" s="4"/>
      <c r="N437" s="4"/>
      <c r="O437" s="4"/>
      <c r="R437" s="4"/>
      <c r="T437" s="4" t="b">
        <v>0</v>
      </c>
      <c r="U437" s="4" t="b">
        <v>0</v>
      </c>
      <c r="V437" s="5"/>
    </row>
    <row r="438">
      <c r="D438" s="4" t="b">
        <v>0</v>
      </c>
      <c r="E438" s="4"/>
      <c r="F438" s="4"/>
      <c r="G438" s="4"/>
      <c r="H438" s="4"/>
      <c r="M438" s="4"/>
      <c r="N438" s="4"/>
      <c r="O438" s="4"/>
      <c r="R438" s="4"/>
      <c r="T438" s="4" t="b">
        <v>0</v>
      </c>
      <c r="U438" s="4" t="b">
        <v>0</v>
      </c>
      <c r="V438" s="5"/>
    </row>
    <row r="439">
      <c r="D439" s="4" t="b">
        <v>0</v>
      </c>
      <c r="E439" s="4"/>
      <c r="F439" s="4"/>
      <c r="G439" s="4"/>
      <c r="H439" s="4"/>
      <c r="M439" s="4"/>
      <c r="N439" s="4"/>
      <c r="O439" s="4"/>
      <c r="R439" s="4"/>
      <c r="T439" s="4" t="b">
        <v>0</v>
      </c>
      <c r="U439" s="4" t="b">
        <v>0</v>
      </c>
      <c r="V439" s="5"/>
    </row>
    <row r="440">
      <c r="D440" s="4" t="b">
        <v>0</v>
      </c>
      <c r="E440" s="4"/>
      <c r="F440" s="4"/>
      <c r="G440" s="4"/>
      <c r="H440" s="4"/>
      <c r="M440" s="4"/>
      <c r="N440" s="4"/>
      <c r="O440" s="4"/>
      <c r="R440" s="4"/>
      <c r="T440" s="4" t="b">
        <v>0</v>
      </c>
      <c r="U440" s="4" t="b">
        <v>0</v>
      </c>
      <c r="V440" s="5"/>
    </row>
    <row r="441">
      <c r="D441" s="4" t="b">
        <v>0</v>
      </c>
      <c r="E441" s="4"/>
      <c r="F441" s="4"/>
      <c r="G441" s="4"/>
      <c r="H441" s="4"/>
      <c r="M441" s="4"/>
      <c r="N441" s="4"/>
      <c r="O441" s="4"/>
      <c r="R441" s="4"/>
      <c r="T441" s="4" t="b">
        <v>0</v>
      </c>
      <c r="U441" s="4" t="b">
        <v>0</v>
      </c>
      <c r="V441" s="5"/>
    </row>
    <row r="442">
      <c r="D442" s="4" t="b">
        <v>0</v>
      </c>
      <c r="E442" s="4"/>
      <c r="F442" s="4"/>
      <c r="G442" s="4"/>
      <c r="H442" s="4"/>
      <c r="M442" s="4"/>
      <c r="N442" s="4"/>
      <c r="O442" s="4"/>
      <c r="R442" s="4"/>
      <c r="T442" s="4" t="b">
        <v>0</v>
      </c>
      <c r="U442" s="4" t="b">
        <v>0</v>
      </c>
      <c r="V442" s="5"/>
    </row>
    <row r="443">
      <c r="D443" s="4" t="b">
        <v>0</v>
      </c>
      <c r="E443" s="4"/>
      <c r="F443" s="4"/>
      <c r="G443" s="4"/>
      <c r="H443" s="4"/>
      <c r="M443" s="4"/>
      <c r="N443" s="4"/>
      <c r="O443" s="4"/>
      <c r="R443" s="4"/>
      <c r="T443" s="4" t="b">
        <v>0</v>
      </c>
      <c r="U443" s="4" t="b">
        <v>0</v>
      </c>
      <c r="V443" s="5"/>
    </row>
    <row r="444">
      <c r="D444" s="4" t="b">
        <v>0</v>
      </c>
      <c r="E444" s="4"/>
      <c r="F444" s="4"/>
      <c r="G444" s="4"/>
      <c r="H444" s="4"/>
      <c r="M444" s="4"/>
      <c r="N444" s="4"/>
      <c r="O444" s="4"/>
      <c r="R444" s="4"/>
      <c r="T444" s="4" t="b">
        <v>0</v>
      </c>
      <c r="U444" s="4" t="b">
        <v>0</v>
      </c>
      <c r="V444" s="5"/>
    </row>
    <row r="445">
      <c r="D445" s="4" t="b">
        <v>0</v>
      </c>
      <c r="E445" s="4"/>
      <c r="F445" s="4"/>
      <c r="G445" s="4"/>
      <c r="H445" s="4"/>
      <c r="M445" s="4"/>
      <c r="N445" s="4"/>
      <c r="O445" s="4"/>
      <c r="R445" s="4"/>
      <c r="T445" s="4" t="b">
        <v>0</v>
      </c>
      <c r="U445" s="4" t="b">
        <v>0</v>
      </c>
      <c r="V445" s="5"/>
    </row>
    <row r="446">
      <c r="D446" s="4" t="b">
        <v>0</v>
      </c>
      <c r="E446" s="4"/>
      <c r="F446" s="4"/>
      <c r="G446" s="4"/>
      <c r="H446" s="4"/>
      <c r="M446" s="4"/>
      <c r="N446" s="4"/>
      <c r="O446" s="4"/>
      <c r="R446" s="4"/>
      <c r="T446" s="4" t="b">
        <v>0</v>
      </c>
      <c r="U446" s="4" t="b">
        <v>0</v>
      </c>
      <c r="V446" s="5"/>
    </row>
    <row r="447">
      <c r="D447" s="4" t="b">
        <v>0</v>
      </c>
      <c r="E447" s="4"/>
      <c r="F447" s="4"/>
      <c r="G447" s="4"/>
      <c r="H447" s="4"/>
      <c r="M447" s="4"/>
      <c r="N447" s="4"/>
      <c r="O447" s="4"/>
      <c r="R447" s="4"/>
      <c r="T447" s="4" t="b">
        <v>0</v>
      </c>
      <c r="U447" s="4" t="b">
        <v>0</v>
      </c>
      <c r="V447" s="5"/>
    </row>
    <row r="448">
      <c r="D448" s="4" t="b">
        <v>0</v>
      </c>
      <c r="E448" s="4"/>
      <c r="F448" s="4"/>
      <c r="G448" s="4"/>
      <c r="H448" s="4"/>
      <c r="M448" s="4"/>
      <c r="N448" s="4"/>
      <c r="O448" s="4"/>
      <c r="R448" s="4"/>
      <c r="T448" s="4" t="b">
        <v>0</v>
      </c>
      <c r="U448" s="4" t="b">
        <v>0</v>
      </c>
      <c r="V448" s="5"/>
    </row>
    <row r="449">
      <c r="D449" s="4" t="b">
        <v>0</v>
      </c>
      <c r="E449" s="4"/>
      <c r="F449" s="4"/>
      <c r="G449" s="4"/>
      <c r="H449" s="4"/>
      <c r="M449" s="4"/>
      <c r="N449" s="4"/>
      <c r="O449" s="4"/>
      <c r="R449" s="4"/>
      <c r="T449" s="4" t="b">
        <v>0</v>
      </c>
      <c r="U449" s="4" t="b">
        <v>0</v>
      </c>
      <c r="V449" s="5"/>
    </row>
    <row r="450">
      <c r="D450" s="4" t="b">
        <v>0</v>
      </c>
      <c r="E450" s="4"/>
      <c r="F450" s="4"/>
      <c r="G450" s="4"/>
      <c r="H450" s="4"/>
      <c r="M450" s="4"/>
      <c r="N450" s="4"/>
      <c r="O450" s="4"/>
      <c r="R450" s="4"/>
      <c r="T450" s="4" t="b">
        <v>0</v>
      </c>
      <c r="U450" s="4" t="b">
        <v>0</v>
      </c>
      <c r="V450" s="5"/>
    </row>
    <row r="451">
      <c r="D451" s="4" t="b">
        <v>0</v>
      </c>
      <c r="E451" s="4"/>
      <c r="F451" s="4"/>
      <c r="G451" s="4"/>
      <c r="H451" s="4"/>
      <c r="M451" s="4"/>
      <c r="N451" s="4"/>
      <c r="O451" s="4"/>
      <c r="R451" s="4"/>
      <c r="T451" s="4" t="b">
        <v>0</v>
      </c>
      <c r="U451" s="4" t="b">
        <v>0</v>
      </c>
      <c r="V451" s="5"/>
    </row>
    <row r="452">
      <c r="D452" s="4" t="b">
        <v>0</v>
      </c>
      <c r="E452" s="4"/>
      <c r="F452" s="4"/>
      <c r="G452" s="4"/>
      <c r="H452" s="4"/>
      <c r="M452" s="4"/>
      <c r="N452" s="4"/>
      <c r="O452" s="4"/>
      <c r="R452" s="4"/>
      <c r="T452" s="4" t="b">
        <v>0</v>
      </c>
      <c r="U452" s="4" t="b">
        <v>0</v>
      </c>
      <c r="V452" s="5"/>
    </row>
    <row r="453">
      <c r="D453" s="4" t="b">
        <v>0</v>
      </c>
      <c r="E453" s="4"/>
      <c r="F453" s="4"/>
      <c r="G453" s="4"/>
      <c r="H453" s="4"/>
      <c r="M453" s="4"/>
      <c r="N453" s="4"/>
      <c r="O453" s="4"/>
      <c r="R453" s="4"/>
      <c r="T453" s="4" t="b">
        <v>0</v>
      </c>
      <c r="U453" s="4" t="b">
        <v>0</v>
      </c>
      <c r="V453" s="5"/>
    </row>
    <row r="454">
      <c r="D454" s="4" t="b">
        <v>0</v>
      </c>
      <c r="E454" s="4"/>
      <c r="F454" s="4"/>
      <c r="G454" s="4"/>
      <c r="H454" s="4"/>
      <c r="M454" s="4"/>
      <c r="N454" s="4"/>
      <c r="O454" s="4"/>
      <c r="R454" s="4"/>
      <c r="T454" s="4" t="b">
        <v>0</v>
      </c>
      <c r="U454" s="4" t="b">
        <v>0</v>
      </c>
      <c r="V454" s="5"/>
    </row>
    <row r="455">
      <c r="D455" s="4" t="b">
        <v>0</v>
      </c>
      <c r="E455" s="4"/>
      <c r="F455" s="4"/>
      <c r="G455" s="4"/>
      <c r="H455" s="4"/>
      <c r="M455" s="4"/>
      <c r="N455" s="4"/>
      <c r="O455" s="4"/>
      <c r="R455" s="4"/>
      <c r="T455" s="4" t="b">
        <v>0</v>
      </c>
      <c r="U455" s="4" t="b">
        <v>0</v>
      </c>
      <c r="V455" s="5"/>
    </row>
    <row r="456">
      <c r="D456" s="4" t="b">
        <v>0</v>
      </c>
      <c r="E456" s="4"/>
      <c r="F456" s="4"/>
      <c r="G456" s="4"/>
      <c r="H456" s="4"/>
      <c r="M456" s="4"/>
      <c r="N456" s="4"/>
      <c r="O456" s="4"/>
      <c r="R456" s="4"/>
      <c r="T456" s="4" t="b">
        <v>0</v>
      </c>
      <c r="U456" s="4" t="b">
        <v>0</v>
      </c>
      <c r="V456" s="5"/>
    </row>
    <row r="457">
      <c r="D457" s="4" t="b">
        <v>0</v>
      </c>
      <c r="E457" s="4"/>
      <c r="F457" s="4"/>
      <c r="G457" s="4"/>
      <c r="H457" s="4"/>
      <c r="M457" s="4"/>
      <c r="N457" s="4"/>
      <c r="O457" s="4"/>
      <c r="R457" s="4"/>
      <c r="T457" s="4" t="b">
        <v>0</v>
      </c>
      <c r="U457" s="4" t="b">
        <v>0</v>
      </c>
      <c r="V457" s="5"/>
    </row>
    <row r="458">
      <c r="D458" s="4" t="b">
        <v>0</v>
      </c>
      <c r="E458" s="4"/>
      <c r="F458" s="4"/>
      <c r="G458" s="4"/>
      <c r="H458" s="4"/>
      <c r="M458" s="4"/>
      <c r="N458" s="4"/>
      <c r="O458" s="4"/>
      <c r="R458" s="4"/>
      <c r="T458" s="4" t="b">
        <v>0</v>
      </c>
      <c r="U458" s="4" t="b">
        <v>0</v>
      </c>
      <c r="V458" s="5"/>
    </row>
    <row r="459">
      <c r="D459" s="4" t="b">
        <v>0</v>
      </c>
      <c r="E459" s="4"/>
      <c r="F459" s="4"/>
      <c r="G459" s="4"/>
      <c r="H459" s="4"/>
      <c r="M459" s="4"/>
      <c r="N459" s="4"/>
      <c r="O459" s="4"/>
      <c r="R459" s="4"/>
      <c r="T459" s="4" t="b">
        <v>0</v>
      </c>
      <c r="U459" s="4" t="b">
        <v>0</v>
      </c>
      <c r="V459" s="5"/>
    </row>
    <row r="460">
      <c r="D460" s="4" t="b">
        <v>0</v>
      </c>
      <c r="E460" s="4"/>
      <c r="F460" s="4"/>
      <c r="G460" s="4"/>
      <c r="H460" s="4"/>
      <c r="M460" s="4"/>
      <c r="N460" s="4"/>
      <c r="O460" s="4"/>
      <c r="R460" s="4"/>
      <c r="T460" s="4" t="b">
        <v>0</v>
      </c>
      <c r="U460" s="4" t="b">
        <v>0</v>
      </c>
      <c r="V460" s="5"/>
    </row>
    <row r="461">
      <c r="D461" s="4" t="b">
        <v>0</v>
      </c>
      <c r="E461" s="4"/>
      <c r="F461" s="4"/>
      <c r="G461" s="4"/>
      <c r="H461" s="4"/>
      <c r="M461" s="4"/>
      <c r="N461" s="4"/>
      <c r="O461" s="4"/>
      <c r="R461" s="4"/>
      <c r="T461" s="4" t="b">
        <v>0</v>
      </c>
      <c r="U461" s="4" t="b">
        <v>0</v>
      </c>
      <c r="V461" s="5"/>
    </row>
    <row r="462">
      <c r="D462" s="4" t="b">
        <v>0</v>
      </c>
      <c r="E462" s="4"/>
      <c r="F462" s="4"/>
      <c r="G462" s="4"/>
      <c r="H462" s="4"/>
      <c r="M462" s="4"/>
      <c r="N462" s="4"/>
      <c r="O462" s="4"/>
      <c r="R462" s="4"/>
      <c r="T462" s="4" t="b">
        <v>0</v>
      </c>
      <c r="U462" s="4" t="b">
        <v>0</v>
      </c>
      <c r="V462" s="5"/>
    </row>
    <row r="463">
      <c r="D463" s="4" t="b">
        <v>0</v>
      </c>
      <c r="E463" s="4"/>
      <c r="F463" s="4"/>
      <c r="G463" s="4"/>
      <c r="H463" s="4"/>
      <c r="M463" s="4"/>
      <c r="N463" s="4"/>
      <c r="O463" s="4"/>
      <c r="R463" s="4"/>
      <c r="T463" s="4" t="b">
        <v>0</v>
      </c>
      <c r="U463" s="4" t="b">
        <v>0</v>
      </c>
      <c r="V463" s="5"/>
    </row>
    <row r="464">
      <c r="D464" s="4" t="b">
        <v>0</v>
      </c>
      <c r="E464" s="4"/>
      <c r="F464" s="4"/>
      <c r="G464" s="4"/>
      <c r="H464" s="4"/>
      <c r="M464" s="4"/>
      <c r="N464" s="4"/>
      <c r="O464" s="4"/>
      <c r="R464" s="4"/>
      <c r="T464" s="4" t="b">
        <v>0</v>
      </c>
      <c r="U464" s="4" t="b">
        <v>0</v>
      </c>
      <c r="V464" s="5"/>
    </row>
    <row r="465">
      <c r="D465" s="4" t="b">
        <v>0</v>
      </c>
      <c r="E465" s="4"/>
      <c r="F465" s="4"/>
      <c r="G465" s="4"/>
      <c r="H465" s="4"/>
      <c r="M465" s="4"/>
      <c r="N465" s="4"/>
      <c r="O465" s="4"/>
      <c r="R465" s="4"/>
      <c r="T465" s="4" t="b">
        <v>0</v>
      </c>
      <c r="U465" s="4" t="b">
        <v>0</v>
      </c>
      <c r="V465" s="5"/>
    </row>
    <row r="466">
      <c r="D466" s="4" t="b">
        <v>0</v>
      </c>
      <c r="E466" s="4"/>
      <c r="F466" s="4"/>
      <c r="G466" s="4"/>
      <c r="H466" s="4"/>
      <c r="M466" s="4"/>
      <c r="N466" s="4"/>
      <c r="O466" s="4"/>
      <c r="R466" s="4"/>
      <c r="T466" s="4" t="b">
        <v>0</v>
      </c>
      <c r="U466" s="4" t="b">
        <v>0</v>
      </c>
      <c r="V466" s="5"/>
    </row>
    <row r="467">
      <c r="D467" s="4" t="b">
        <v>0</v>
      </c>
      <c r="E467" s="4"/>
      <c r="F467" s="4"/>
      <c r="G467" s="4"/>
      <c r="H467" s="4"/>
      <c r="M467" s="4"/>
      <c r="N467" s="4"/>
      <c r="O467" s="4"/>
      <c r="R467" s="4"/>
      <c r="T467" s="4" t="b">
        <v>0</v>
      </c>
      <c r="U467" s="4" t="b">
        <v>0</v>
      </c>
      <c r="V467" s="5"/>
    </row>
    <row r="468">
      <c r="D468" s="4" t="b">
        <v>0</v>
      </c>
      <c r="E468" s="4"/>
      <c r="F468" s="4"/>
      <c r="G468" s="4"/>
      <c r="H468" s="4"/>
      <c r="M468" s="4"/>
      <c r="N468" s="4"/>
      <c r="O468" s="4"/>
      <c r="R468" s="4"/>
      <c r="T468" s="4" t="b">
        <v>0</v>
      </c>
      <c r="U468" s="4" t="b">
        <v>0</v>
      </c>
      <c r="V468" s="5"/>
    </row>
    <row r="469">
      <c r="D469" s="4" t="b">
        <v>0</v>
      </c>
      <c r="E469" s="4"/>
      <c r="F469" s="4"/>
      <c r="G469" s="4"/>
      <c r="H469" s="4"/>
      <c r="M469" s="4"/>
      <c r="N469" s="4"/>
      <c r="O469" s="4"/>
      <c r="R469" s="4"/>
      <c r="T469" s="4" t="b">
        <v>0</v>
      </c>
      <c r="U469" s="4" t="b">
        <v>0</v>
      </c>
      <c r="V469" s="5"/>
    </row>
    <row r="470">
      <c r="D470" s="4" t="b">
        <v>0</v>
      </c>
      <c r="E470" s="4"/>
      <c r="F470" s="4"/>
      <c r="G470" s="4"/>
      <c r="H470" s="4"/>
      <c r="M470" s="4"/>
      <c r="N470" s="4"/>
      <c r="O470" s="4"/>
      <c r="R470" s="4"/>
      <c r="T470" s="4" t="b">
        <v>0</v>
      </c>
      <c r="U470" s="4" t="b">
        <v>0</v>
      </c>
      <c r="V470" s="5"/>
    </row>
    <row r="471">
      <c r="D471" s="4" t="b">
        <v>0</v>
      </c>
      <c r="E471" s="4"/>
      <c r="F471" s="4"/>
      <c r="G471" s="4"/>
      <c r="H471" s="4"/>
      <c r="M471" s="4"/>
      <c r="N471" s="4"/>
      <c r="O471" s="4"/>
      <c r="R471" s="4"/>
      <c r="T471" s="4" t="b">
        <v>0</v>
      </c>
      <c r="U471" s="4" t="b">
        <v>0</v>
      </c>
      <c r="V471" s="5"/>
    </row>
    <row r="472">
      <c r="D472" s="4" t="b">
        <v>0</v>
      </c>
      <c r="E472" s="4"/>
      <c r="F472" s="4"/>
      <c r="G472" s="4"/>
      <c r="H472" s="4"/>
      <c r="M472" s="4"/>
      <c r="N472" s="4"/>
      <c r="O472" s="4"/>
      <c r="R472" s="4"/>
      <c r="T472" s="4" t="b">
        <v>0</v>
      </c>
      <c r="U472" s="4" t="b">
        <v>0</v>
      </c>
      <c r="V472" s="5"/>
    </row>
    <row r="473">
      <c r="D473" s="4" t="b">
        <v>0</v>
      </c>
      <c r="E473" s="4"/>
      <c r="F473" s="4"/>
      <c r="G473" s="4"/>
      <c r="H473" s="4"/>
      <c r="M473" s="4"/>
      <c r="N473" s="4"/>
      <c r="O473" s="4"/>
      <c r="R473" s="4"/>
      <c r="T473" s="4" t="b">
        <v>0</v>
      </c>
      <c r="U473" s="4" t="b">
        <v>0</v>
      </c>
      <c r="V473" s="5"/>
    </row>
    <row r="474">
      <c r="D474" s="4" t="b">
        <v>0</v>
      </c>
      <c r="E474" s="4"/>
      <c r="F474" s="4"/>
      <c r="G474" s="4"/>
      <c r="H474" s="4"/>
      <c r="M474" s="4"/>
      <c r="N474" s="4"/>
      <c r="O474" s="4"/>
      <c r="R474" s="4"/>
      <c r="T474" s="4" t="b">
        <v>0</v>
      </c>
      <c r="U474" s="4" t="b">
        <v>0</v>
      </c>
      <c r="V474" s="5"/>
    </row>
    <row r="475">
      <c r="D475" s="4" t="b">
        <v>0</v>
      </c>
      <c r="E475" s="4"/>
      <c r="F475" s="4"/>
      <c r="G475" s="4"/>
      <c r="H475" s="4"/>
      <c r="M475" s="4"/>
      <c r="N475" s="4"/>
      <c r="O475" s="4"/>
      <c r="R475" s="4"/>
      <c r="T475" s="4" t="b">
        <v>0</v>
      </c>
      <c r="U475" s="4" t="b">
        <v>0</v>
      </c>
      <c r="V475" s="5"/>
    </row>
    <row r="476">
      <c r="D476" s="4" t="b">
        <v>0</v>
      </c>
      <c r="E476" s="4"/>
      <c r="F476" s="4"/>
      <c r="G476" s="4"/>
      <c r="H476" s="4"/>
      <c r="M476" s="4"/>
      <c r="N476" s="4"/>
      <c r="O476" s="4"/>
      <c r="R476" s="4"/>
      <c r="T476" s="4" t="b">
        <v>0</v>
      </c>
      <c r="U476" s="4" t="b">
        <v>0</v>
      </c>
      <c r="V476" s="5"/>
    </row>
    <row r="477">
      <c r="D477" s="4" t="b">
        <v>0</v>
      </c>
      <c r="E477" s="4"/>
      <c r="F477" s="4"/>
      <c r="G477" s="4"/>
      <c r="H477" s="4"/>
      <c r="M477" s="4"/>
      <c r="N477" s="4"/>
      <c r="O477" s="4"/>
      <c r="R477" s="4"/>
      <c r="T477" s="4" t="b">
        <v>0</v>
      </c>
      <c r="U477" s="4" t="b">
        <v>0</v>
      </c>
      <c r="V477" s="5"/>
    </row>
    <row r="478">
      <c r="D478" s="4" t="b">
        <v>0</v>
      </c>
      <c r="E478" s="4"/>
      <c r="F478" s="4"/>
      <c r="G478" s="4"/>
      <c r="H478" s="4"/>
      <c r="M478" s="4"/>
      <c r="N478" s="4"/>
      <c r="O478" s="4"/>
      <c r="R478" s="4"/>
      <c r="T478" s="4" t="b">
        <v>0</v>
      </c>
      <c r="U478" s="4" t="b">
        <v>0</v>
      </c>
      <c r="V478" s="5"/>
    </row>
    <row r="479">
      <c r="D479" s="4" t="b">
        <v>0</v>
      </c>
      <c r="E479" s="4"/>
      <c r="F479" s="4"/>
      <c r="G479" s="4"/>
      <c r="H479" s="4"/>
      <c r="M479" s="4"/>
      <c r="N479" s="4"/>
      <c r="O479" s="4"/>
      <c r="R479" s="4"/>
      <c r="T479" s="4" t="b">
        <v>0</v>
      </c>
      <c r="U479" s="4" t="b">
        <v>0</v>
      </c>
      <c r="V479" s="5"/>
    </row>
    <row r="480">
      <c r="D480" s="4" t="b">
        <v>0</v>
      </c>
      <c r="E480" s="4"/>
      <c r="F480" s="4"/>
      <c r="G480" s="4"/>
      <c r="H480" s="4"/>
      <c r="M480" s="4"/>
      <c r="N480" s="4"/>
      <c r="O480" s="4"/>
      <c r="R480" s="4"/>
      <c r="T480" s="4" t="b">
        <v>0</v>
      </c>
      <c r="U480" s="4" t="b">
        <v>0</v>
      </c>
      <c r="V480" s="5"/>
    </row>
    <row r="481">
      <c r="D481" s="4" t="b">
        <v>0</v>
      </c>
      <c r="E481" s="4"/>
      <c r="F481" s="4"/>
      <c r="G481" s="4"/>
      <c r="H481" s="4"/>
      <c r="M481" s="4"/>
      <c r="N481" s="4"/>
      <c r="O481" s="4"/>
      <c r="R481" s="4"/>
      <c r="T481" s="4" t="b">
        <v>0</v>
      </c>
      <c r="U481" s="4" t="b">
        <v>0</v>
      </c>
      <c r="V481" s="5"/>
    </row>
    <row r="482">
      <c r="D482" s="4" t="b">
        <v>0</v>
      </c>
      <c r="E482" s="4"/>
      <c r="F482" s="4"/>
      <c r="G482" s="4"/>
      <c r="H482" s="4"/>
      <c r="M482" s="4"/>
      <c r="N482" s="4"/>
      <c r="O482" s="4"/>
      <c r="R482" s="4"/>
      <c r="T482" s="4" t="b">
        <v>0</v>
      </c>
      <c r="U482" s="4" t="b">
        <v>0</v>
      </c>
      <c r="V482" s="5"/>
    </row>
    <row r="483">
      <c r="D483" s="4" t="b">
        <v>0</v>
      </c>
      <c r="E483" s="4"/>
      <c r="F483" s="4"/>
      <c r="G483" s="4"/>
      <c r="H483" s="4"/>
      <c r="M483" s="4"/>
      <c r="N483" s="4"/>
      <c r="O483" s="4"/>
      <c r="R483" s="4"/>
      <c r="T483" s="4" t="b">
        <v>0</v>
      </c>
      <c r="U483" s="4" t="b">
        <v>0</v>
      </c>
      <c r="V483" s="5"/>
    </row>
    <row r="484">
      <c r="D484" s="4" t="b">
        <v>0</v>
      </c>
      <c r="E484" s="4"/>
      <c r="F484" s="4"/>
      <c r="G484" s="4"/>
      <c r="H484" s="4"/>
      <c r="M484" s="4"/>
      <c r="N484" s="4"/>
      <c r="O484" s="4"/>
      <c r="R484" s="4"/>
      <c r="T484" s="4" t="b">
        <v>0</v>
      </c>
      <c r="U484" s="4" t="b">
        <v>0</v>
      </c>
      <c r="V484" s="5"/>
    </row>
    <row r="485">
      <c r="D485" s="4" t="b">
        <v>0</v>
      </c>
      <c r="E485" s="4"/>
      <c r="F485" s="4"/>
      <c r="G485" s="4"/>
      <c r="H485" s="4"/>
      <c r="M485" s="4"/>
      <c r="N485" s="4"/>
      <c r="O485" s="4"/>
      <c r="R485" s="4"/>
      <c r="T485" s="4" t="b">
        <v>0</v>
      </c>
      <c r="U485" s="4" t="b">
        <v>0</v>
      </c>
      <c r="V485" s="5"/>
    </row>
    <row r="486">
      <c r="D486" s="4" t="b">
        <v>0</v>
      </c>
      <c r="E486" s="4"/>
      <c r="F486" s="4"/>
      <c r="G486" s="4"/>
      <c r="H486" s="4"/>
      <c r="M486" s="4"/>
      <c r="N486" s="4"/>
      <c r="O486" s="4"/>
      <c r="R486" s="4"/>
      <c r="T486" s="4" t="b">
        <v>0</v>
      </c>
      <c r="U486" s="4" t="b">
        <v>0</v>
      </c>
      <c r="V486" s="5"/>
    </row>
    <row r="487">
      <c r="D487" s="4" t="b">
        <v>0</v>
      </c>
      <c r="E487" s="4"/>
      <c r="F487" s="4"/>
      <c r="G487" s="4"/>
      <c r="H487" s="4"/>
      <c r="M487" s="4"/>
      <c r="N487" s="4"/>
      <c r="O487" s="4"/>
      <c r="R487" s="4"/>
      <c r="T487" s="4" t="b">
        <v>0</v>
      </c>
      <c r="U487" s="4" t="b">
        <v>0</v>
      </c>
      <c r="V487" s="5"/>
    </row>
    <row r="488">
      <c r="D488" s="4" t="b">
        <v>0</v>
      </c>
      <c r="E488" s="4"/>
      <c r="F488" s="4"/>
      <c r="G488" s="4"/>
      <c r="H488" s="4"/>
      <c r="M488" s="4"/>
      <c r="N488" s="4"/>
      <c r="O488" s="4"/>
      <c r="R488" s="4"/>
      <c r="T488" s="4" t="b">
        <v>0</v>
      </c>
      <c r="U488" s="4" t="b">
        <v>0</v>
      </c>
      <c r="V488" s="5"/>
    </row>
    <row r="489">
      <c r="D489" s="4" t="b">
        <v>0</v>
      </c>
      <c r="E489" s="4"/>
      <c r="F489" s="4"/>
      <c r="G489" s="4"/>
      <c r="H489" s="4"/>
      <c r="M489" s="4"/>
      <c r="N489" s="4"/>
      <c r="O489" s="4"/>
      <c r="R489" s="4"/>
      <c r="T489" s="4" t="b">
        <v>0</v>
      </c>
      <c r="U489" s="4" t="b">
        <v>0</v>
      </c>
      <c r="V489" s="5"/>
    </row>
    <row r="490">
      <c r="D490" s="4" t="b">
        <v>0</v>
      </c>
      <c r="E490" s="4"/>
      <c r="F490" s="4"/>
      <c r="G490" s="4"/>
      <c r="H490" s="4"/>
      <c r="M490" s="4"/>
      <c r="N490" s="4"/>
      <c r="O490" s="4"/>
      <c r="R490" s="4"/>
      <c r="T490" s="4" t="b">
        <v>0</v>
      </c>
      <c r="U490" s="4" t="b">
        <v>0</v>
      </c>
      <c r="V490" s="5"/>
    </row>
    <row r="491">
      <c r="D491" s="4" t="b">
        <v>0</v>
      </c>
      <c r="E491" s="4"/>
      <c r="F491" s="4"/>
      <c r="G491" s="4"/>
      <c r="H491" s="4"/>
      <c r="M491" s="4"/>
      <c r="N491" s="4"/>
      <c r="O491" s="4"/>
      <c r="R491" s="4"/>
      <c r="T491" s="4" t="b">
        <v>0</v>
      </c>
      <c r="U491" s="4" t="b">
        <v>0</v>
      </c>
      <c r="V491" s="5"/>
    </row>
    <row r="492">
      <c r="D492" s="4" t="b">
        <v>0</v>
      </c>
      <c r="E492" s="4"/>
      <c r="F492" s="4"/>
      <c r="G492" s="4"/>
      <c r="H492" s="4"/>
      <c r="M492" s="4"/>
      <c r="N492" s="4"/>
      <c r="O492" s="4"/>
      <c r="R492" s="4"/>
      <c r="T492" s="4" t="b">
        <v>0</v>
      </c>
      <c r="U492" s="4" t="b">
        <v>0</v>
      </c>
      <c r="V492" s="5"/>
    </row>
    <row r="493">
      <c r="D493" s="4" t="b">
        <v>0</v>
      </c>
      <c r="E493" s="4"/>
      <c r="F493" s="4"/>
      <c r="G493" s="4"/>
      <c r="H493" s="4"/>
      <c r="M493" s="4"/>
      <c r="N493" s="4"/>
      <c r="O493" s="4"/>
      <c r="R493" s="4"/>
      <c r="T493" s="4" t="b">
        <v>0</v>
      </c>
      <c r="U493" s="4" t="b">
        <v>0</v>
      </c>
      <c r="V493" s="5"/>
    </row>
    <row r="494">
      <c r="D494" s="4" t="b">
        <v>0</v>
      </c>
      <c r="E494" s="4"/>
      <c r="F494" s="4"/>
      <c r="G494" s="4"/>
      <c r="H494" s="4"/>
      <c r="M494" s="4"/>
      <c r="N494" s="4"/>
      <c r="O494" s="4"/>
      <c r="R494" s="4"/>
      <c r="T494" s="4" t="b">
        <v>0</v>
      </c>
      <c r="U494" s="4" t="b">
        <v>0</v>
      </c>
      <c r="V494" s="5"/>
    </row>
    <row r="495">
      <c r="D495" s="4" t="b">
        <v>0</v>
      </c>
      <c r="E495" s="4"/>
      <c r="F495" s="4"/>
      <c r="G495" s="4"/>
      <c r="H495" s="4"/>
      <c r="M495" s="4"/>
      <c r="N495" s="4"/>
      <c r="O495" s="4"/>
      <c r="R495" s="4"/>
      <c r="T495" s="4" t="b">
        <v>0</v>
      </c>
      <c r="U495" s="4" t="b">
        <v>0</v>
      </c>
      <c r="V495" s="5"/>
    </row>
    <row r="496">
      <c r="D496" s="4" t="b">
        <v>0</v>
      </c>
      <c r="E496" s="4"/>
      <c r="F496" s="4"/>
      <c r="G496" s="4"/>
      <c r="H496" s="4"/>
      <c r="M496" s="4"/>
      <c r="N496" s="4"/>
      <c r="O496" s="4"/>
      <c r="R496" s="4"/>
      <c r="T496" s="4" t="b">
        <v>0</v>
      </c>
      <c r="U496" s="4" t="b">
        <v>0</v>
      </c>
      <c r="V496" s="5"/>
    </row>
    <row r="497">
      <c r="D497" s="4" t="b">
        <v>0</v>
      </c>
      <c r="E497" s="4"/>
      <c r="F497" s="4"/>
      <c r="G497" s="4"/>
      <c r="H497" s="4"/>
      <c r="M497" s="4"/>
      <c r="N497" s="4"/>
      <c r="O497" s="4"/>
      <c r="R497" s="4"/>
      <c r="T497" s="4" t="b">
        <v>0</v>
      </c>
      <c r="U497" s="4" t="b">
        <v>0</v>
      </c>
      <c r="V497" s="5"/>
    </row>
    <row r="498">
      <c r="D498" s="4" t="b">
        <v>0</v>
      </c>
      <c r="E498" s="4"/>
      <c r="F498" s="4"/>
      <c r="G498" s="4"/>
      <c r="H498" s="4"/>
      <c r="M498" s="4"/>
      <c r="N498" s="4"/>
      <c r="O498" s="4"/>
      <c r="R498" s="4"/>
      <c r="T498" s="4" t="b">
        <v>0</v>
      </c>
      <c r="U498" s="4" t="b">
        <v>0</v>
      </c>
      <c r="V498" s="5"/>
    </row>
    <row r="499">
      <c r="D499" s="4" t="b">
        <v>0</v>
      </c>
      <c r="E499" s="4"/>
      <c r="F499" s="4"/>
      <c r="G499" s="4"/>
      <c r="H499" s="4"/>
      <c r="M499" s="4"/>
      <c r="N499" s="4"/>
      <c r="O499" s="4"/>
      <c r="R499" s="4"/>
      <c r="T499" s="4" t="b">
        <v>0</v>
      </c>
      <c r="U499" s="4" t="b">
        <v>0</v>
      </c>
      <c r="V499" s="5"/>
    </row>
    <row r="500">
      <c r="D500" s="4" t="b">
        <v>0</v>
      </c>
      <c r="E500" s="4"/>
      <c r="F500" s="4"/>
      <c r="G500" s="4"/>
      <c r="H500" s="4"/>
      <c r="M500" s="4"/>
      <c r="N500" s="4"/>
      <c r="O500" s="4"/>
      <c r="R500" s="4"/>
      <c r="T500" s="4" t="b">
        <v>0</v>
      </c>
      <c r="U500" s="4" t="b">
        <v>0</v>
      </c>
      <c r="V500" s="5"/>
    </row>
    <row r="501">
      <c r="D501" s="4" t="b">
        <v>0</v>
      </c>
      <c r="E501" s="4"/>
      <c r="F501" s="4"/>
      <c r="G501" s="4"/>
      <c r="H501" s="4"/>
      <c r="M501" s="4"/>
      <c r="N501" s="4"/>
      <c r="O501" s="4"/>
      <c r="R501" s="4"/>
      <c r="T501" s="4" t="b">
        <v>0</v>
      </c>
      <c r="U501" s="4" t="b">
        <v>0</v>
      </c>
      <c r="V501" s="5"/>
    </row>
    <row r="502">
      <c r="D502" s="4" t="b">
        <v>0</v>
      </c>
      <c r="E502" s="4"/>
      <c r="F502" s="4"/>
      <c r="G502" s="4"/>
      <c r="H502" s="4"/>
      <c r="M502" s="4"/>
      <c r="N502" s="4"/>
      <c r="O502" s="4"/>
      <c r="R502" s="4"/>
      <c r="T502" s="4" t="b">
        <v>0</v>
      </c>
      <c r="U502" s="4" t="b">
        <v>0</v>
      </c>
      <c r="V502" s="5"/>
    </row>
    <row r="503">
      <c r="D503" s="4" t="b">
        <v>0</v>
      </c>
      <c r="E503" s="4"/>
      <c r="F503" s="4"/>
      <c r="G503" s="4"/>
      <c r="H503" s="4"/>
      <c r="M503" s="4"/>
      <c r="N503" s="4"/>
      <c r="O503" s="4"/>
      <c r="R503" s="4"/>
      <c r="T503" s="4" t="b">
        <v>0</v>
      </c>
      <c r="U503" s="4" t="b">
        <v>0</v>
      </c>
      <c r="V503" s="5"/>
    </row>
    <row r="504">
      <c r="D504" s="4" t="b">
        <v>0</v>
      </c>
      <c r="E504" s="4"/>
      <c r="F504" s="4"/>
      <c r="G504" s="4"/>
      <c r="H504" s="4"/>
      <c r="M504" s="4"/>
      <c r="N504" s="4"/>
      <c r="O504" s="4"/>
      <c r="R504" s="4"/>
      <c r="T504" s="4" t="b">
        <v>0</v>
      </c>
      <c r="U504" s="4" t="b">
        <v>0</v>
      </c>
      <c r="V504" s="5"/>
    </row>
    <row r="505">
      <c r="D505" s="4" t="b">
        <v>0</v>
      </c>
      <c r="E505" s="4"/>
      <c r="F505" s="4"/>
      <c r="G505" s="4"/>
      <c r="H505" s="4"/>
      <c r="M505" s="4"/>
      <c r="N505" s="4"/>
      <c r="O505" s="4"/>
      <c r="R505" s="4"/>
      <c r="T505" s="4" t="b">
        <v>0</v>
      </c>
      <c r="U505" s="4" t="b">
        <v>0</v>
      </c>
      <c r="V505" s="5"/>
    </row>
    <row r="506">
      <c r="D506" s="4" t="b">
        <v>0</v>
      </c>
      <c r="E506" s="4"/>
      <c r="F506" s="4"/>
      <c r="G506" s="4"/>
      <c r="H506" s="4"/>
      <c r="M506" s="4"/>
      <c r="N506" s="4"/>
      <c r="O506" s="4"/>
      <c r="R506" s="4"/>
      <c r="T506" s="4" t="b">
        <v>0</v>
      </c>
      <c r="U506" s="4" t="b">
        <v>0</v>
      </c>
      <c r="V506" s="5"/>
    </row>
    <row r="507">
      <c r="D507" s="4" t="b">
        <v>0</v>
      </c>
      <c r="E507" s="4"/>
      <c r="F507" s="4"/>
      <c r="G507" s="4"/>
      <c r="H507" s="4"/>
      <c r="M507" s="4"/>
      <c r="N507" s="4"/>
      <c r="O507" s="4"/>
      <c r="R507" s="4"/>
      <c r="T507" s="4" t="b">
        <v>0</v>
      </c>
      <c r="U507" s="4" t="b">
        <v>0</v>
      </c>
      <c r="V507" s="5"/>
    </row>
    <row r="508">
      <c r="D508" s="4" t="b">
        <v>0</v>
      </c>
      <c r="E508" s="4"/>
      <c r="F508" s="4"/>
      <c r="G508" s="4"/>
      <c r="H508" s="4"/>
      <c r="M508" s="4"/>
      <c r="N508" s="4"/>
      <c r="O508" s="4"/>
      <c r="R508" s="4"/>
      <c r="T508" s="4" t="b">
        <v>0</v>
      </c>
      <c r="U508" s="4" t="b">
        <v>0</v>
      </c>
      <c r="V508" s="5"/>
    </row>
    <row r="509">
      <c r="D509" s="4" t="b">
        <v>0</v>
      </c>
      <c r="E509" s="4"/>
      <c r="F509" s="4"/>
      <c r="G509" s="4"/>
      <c r="H509" s="4"/>
      <c r="M509" s="4"/>
      <c r="N509" s="4"/>
      <c r="O509" s="4"/>
      <c r="R509" s="4"/>
      <c r="T509" s="4" t="b">
        <v>0</v>
      </c>
      <c r="U509" s="4" t="b">
        <v>0</v>
      </c>
      <c r="V509" s="5"/>
    </row>
    <row r="510">
      <c r="D510" s="4" t="b">
        <v>0</v>
      </c>
      <c r="E510" s="4"/>
      <c r="F510" s="4"/>
      <c r="G510" s="4"/>
      <c r="H510" s="4"/>
      <c r="M510" s="4"/>
      <c r="N510" s="4"/>
      <c r="O510" s="4"/>
      <c r="R510" s="4"/>
      <c r="T510" s="4" t="b">
        <v>0</v>
      </c>
      <c r="U510" s="4" t="b">
        <v>0</v>
      </c>
      <c r="V510" s="5"/>
    </row>
    <row r="511">
      <c r="D511" s="4" t="b">
        <v>0</v>
      </c>
      <c r="E511" s="4"/>
      <c r="F511" s="4"/>
      <c r="G511" s="4"/>
      <c r="H511" s="4"/>
      <c r="M511" s="4"/>
      <c r="N511" s="4"/>
      <c r="O511" s="4"/>
      <c r="R511" s="4"/>
      <c r="T511" s="4" t="b">
        <v>0</v>
      </c>
      <c r="U511" s="4" t="b">
        <v>0</v>
      </c>
      <c r="V511" s="5"/>
    </row>
    <row r="512">
      <c r="D512" s="4" t="b">
        <v>0</v>
      </c>
      <c r="E512" s="4"/>
      <c r="F512" s="4"/>
      <c r="G512" s="4"/>
      <c r="H512" s="4"/>
      <c r="M512" s="4"/>
      <c r="N512" s="4"/>
      <c r="O512" s="4"/>
      <c r="R512" s="4"/>
      <c r="T512" s="4" t="b">
        <v>0</v>
      </c>
      <c r="U512" s="4" t="b">
        <v>0</v>
      </c>
      <c r="V512" s="5"/>
    </row>
    <row r="513">
      <c r="D513" s="4" t="b">
        <v>0</v>
      </c>
      <c r="E513" s="4"/>
      <c r="F513" s="4"/>
      <c r="G513" s="4"/>
      <c r="H513" s="4"/>
      <c r="M513" s="4"/>
      <c r="N513" s="4"/>
      <c r="O513" s="4"/>
      <c r="R513" s="4"/>
      <c r="T513" s="4" t="b">
        <v>0</v>
      </c>
      <c r="U513" s="4" t="b">
        <v>0</v>
      </c>
      <c r="V513" s="5"/>
    </row>
    <row r="514">
      <c r="D514" s="4" t="b">
        <v>0</v>
      </c>
      <c r="E514" s="4"/>
      <c r="F514" s="4"/>
      <c r="G514" s="4"/>
      <c r="H514" s="4"/>
      <c r="M514" s="4"/>
      <c r="N514" s="4"/>
      <c r="O514" s="4"/>
      <c r="R514" s="4"/>
      <c r="T514" s="4" t="b">
        <v>0</v>
      </c>
      <c r="U514" s="4" t="b">
        <v>0</v>
      </c>
      <c r="V514" s="5"/>
    </row>
    <row r="515">
      <c r="D515" s="4" t="b">
        <v>0</v>
      </c>
      <c r="E515" s="4"/>
      <c r="F515" s="4"/>
      <c r="G515" s="4"/>
      <c r="H515" s="4"/>
      <c r="M515" s="4"/>
      <c r="N515" s="4"/>
      <c r="O515" s="4"/>
      <c r="R515" s="4"/>
      <c r="T515" s="4" t="b">
        <v>0</v>
      </c>
      <c r="U515" s="4" t="b">
        <v>0</v>
      </c>
      <c r="V515" s="5"/>
    </row>
    <row r="516">
      <c r="D516" s="4" t="b">
        <v>0</v>
      </c>
      <c r="E516" s="4"/>
      <c r="F516" s="4"/>
      <c r="G516" s="4"/>
      <c r="H516" s="4"/>
      <c r="M516" s="4"/>
      <c r="N516" s="4"/>
      <c r="O516" s="4"/>
      <c r="R516" s="4"/>
      <c r="T516" s="4" t="b">
        <v>0</v>
      </c>
      <c r="U516" s="4" t="b">
        <v>0</v>
      </c>
      <c r="V516" s="5"/>
    </row>
    <row r="517">
      <c r="D517" s="4" t="b">
        <v>0</v>
      </c>
      <c r="E517" s="4"/>
      <c r="F517" s="4"/>
      <c r="G517" s="4"/>
      <c r="H517" s="4"/>
      <c r="M517" s="4"/>
      <c r="N517" s="4"/>
      <c r="O517" s="4"/>
      <c r="R517" s="4"/>
      <c r="T517" s="4" t="b">
        <v>0</v>
      </c>
      <c r="U517" s="4" t="b">
        <v>0</v>
      </c>
      <c r="V517" s="5"/>
    </row>
    <row r="518">
      <c r="D518" s="4" t="b">
        <v>0</v>
      </c>
      <c r="E518" s="4"/>
      <c r="F518" s="4"/>
      <c r="G518" s="4"/>
      <c r="H518" s="4"/>
      <c r="M518" s="4"/>
      <c r="N518" s="4"/>
      <c r="O518" s="4"/>
      <c r="R518" s="4"/>
      <c r="T518" s="4" t="b">
        <v>0</v>
      </c>
      <c r="U518" s="4" t="b">
        <v>0</v>
      </c>
      <c r="V518" s="5"/>
    </row>
    <row r="519">
      <c r="D519" s="4" t="b">
        <v>0</v>
      </c>
      <c r="E519" s="4"/>
      <c r="F519" s="4"/>
      <c r="G519" s="4"/>
      <c r="H519" s="4"/>
      <c r="M519" s="4"/>
      <c r="N519" s="4"/>
      <c r="O519" s="4"/>
      <c r="R519" s="4"/>
      <c r="T519" s="4" t="b">
        <v>0</v>
      </c>
      <c r="U519" s="4" t="b">
        <v>0</v>
      </c>
      <c r="V519" s="5"/>
    </row>
    <row r="520">
      <c r="D520" s="4" t="b">
        <v>0</v>
      </c>
      <c r="E520" s="4"/>
      <c r="F520" s="4"/>
      <c r="G520" s="4"/>
      <c r="H520" s="4"/>
      <c r="M520" s="4"/>
      <c r="N520" s="4"/>
      <c r="O520" s="4"/>
      <c r="R520" s="4"/>
      <c r="T520" s="4" t="b">
        <v>0</v>
      </c>
      <c r="U520" s="4" t="b">
        <v>0</v>
      </c>
      <c r="V520" s="5"/>
    </row>
    <row r="521">
      <c r="D521" s="4" t="b">
        <v>0</v>
      </c>
      <c r="E521" s="4"/>
      <c r="F521" s="4"/>
      <c r="G521" s="4"/>
      <c r="H521" s="4"/>
      <c r="M521" s="4"/>
      <c r="N521" s="4"/>
      <c r="O521" s="4"/>
      <c r="R521" s="4"/>
      <c r="T521" s="4" t="b">
        <v>0</v>
      </c>
      <c r="U521" s="4" t="b">
        <v>0</v>
      </c>
      <c r="V521" s="5"/>
    </row>
    <row r="522">
      <c r="D522" s="4" t="b">
        <v>0</v>
      </c>
      <c r="E522" s="4"/>
      <c r="F522" s="4"/>
      <c r="G522" s="4"/>
      <c r="H522" s="4"/>
      <c r="M522" s="4"/>
      <c r="N522" s="4"/>
      <c r="O522" s="4"/>
      <c r="R522" s="4"/>
      <c r="T522" s="4" t="b">
        <v>0</v>
      </c>
      <c r="U522" s="4" t="b">
        <v>0</v>
      </c>
      <c r="V522" s="5"/>
    </row>
    <row r="523">
      <c r="D523" s="4" t="b">
        <v>0</v>
      </c>
      <c r="E523" s="4"/>
      <c r="F523" s="4"/>
      <c r="G523" s="4"/>
      <c r="H523" s="4"/>
      <c r="M523" s="4"/>
      <c r="N523" s="4"/>
      <c r="O523" s="4"/>
      <c r="R523" s="4"/>
      <c r="T523" s="4" t="b">
        <v>0</v>
      </c>
      <c r="U523" s="4" t="b">
        <v>0</v>
      </c>
      <c r="V523" s="5"/>
    </row>
    <row r="524">
      <c r="D524" s="4" t="b">
        <v>0</v>
      </c>
      <c r="E524" s="4"/>
      <c r="F524" s="4"/>
      <c r="G524" s="4"/>
      <c r="H524" s="4"/>
      <c r="M524" s="4"/>
      <c r="N524" s="4"/>
      <c r="O524" s="4"/>
      <c r="R524" s="4"/>
      <c r="T524" s="4" t="b">
        <v>0</v>
      </c>
      <c r="U524" s="4" t="b">
        <v>0</v>
      </c>
      <c r="V524" s="5"/>
    </row>
    <row r="525">
      <c r="D525" s="4" t="b">
        <v>0</v>
      </c>
      <c r="E525" s="4"/>
      <c r="F525" s="4"/>
      <c r="G525" s="4"/>
      <c r="H525" s="4"/>
      <c r="M525" s="4"/>
      <c r="N525" s="4"/>
      <c r="O525" s="4"/>
      <c r="R525" s="4"/>
      <c r="T525" s="4" t="b">
        <v>0</v>
      </c>
      <c r="U525" s="4" t="b">
        <v>0</v>
      </c>
      <c r="V525" s="5"/>
    </row>
    <row r="526">
      <c r="D526" s="4" t="b">
        <v>0</v>
      </c>
      <c r="E526" s="4"/>
      <c r="F526" s="4"/>
      <c r="G526" s="4"/>
      <c r="H526" s="4"/>
      <c r="M526" s="4"/>
      <c r="N526" s="4"/>
      <c r="O526" s="4"/>
      <c r="R526" s="4"/>
      <c r="T526" s="4" t="b">
        <v>0</v>
      </c>
      <c r="U526" s="4" t="b">
        <v>0</v>
      </c>
      <c r="V526" s="5"/>
    </row>
    <row r="527">
      <c r="D527" s="4" t="b">
        <v>0</v>
      </c>
      <c r="E527" s="4"/>
      <c r="F527" s="4"/>
      <c r="G527" s="4"/>
      <c r="H527" s="4"/>
      <c r="M527" s="4"/>
      <c r="N527" s="4"/>
      <c r="O527" s="4"/>
      <c r="R527" s="4"/>
      <c r="T527" s="4" t="b">
        <v>0</v>
      </c>
      <c r="U527" s="4" t="b">
        <v>0</v>
      </c>
      <c r="V527" s="5"/>
    </row>
    <row r="528">
      <c r="D528" s="4" t="b">
        <v>0</v>
      </c>
      <c r="E528" s="4"/>
      <c r="F528" s="4"/>
      <c r="G528" s="4"/>
      <c r="H528" s="4"/>
      <c r="M528" s="4"/>
      <c r="N528" s="4"/>
      <c r="O528" s="4"/>
      <c r="R528" s="4"/>
      <c r="T528" s="4" t="b">
        <v>0</v>
      </c>
      <c r="U528" s="4" t="b">
        <v>0</v>
      </c>
      <c r="V528" s="5"/>
    </row>
    <row r="529">
      <c r="D529" s="4" t="b">
        <v>0</v>
      </c>
      <c r="E529" s="4"/>
      <c r="F529" s="4"/>
      <c r="G529" s="4"/>
      <c r="H529" s="4"/>
      <c r="M529" s="4"/>
      <c r="N529" s="4"/>
      <c r="O529" s="4"/>
      <c r="R529" s="4"/>
      <c r="T529" s="4" t="b">
        <v>0</v>
      </c>
      <c r="U529" s="4" t="b">
        <v>0</v>
      </c>
      <c r="V529" s="5"/>
    </row>
    <row r="530">
      <c r="D530" s="4" t="b">
        <v>0</v>
      </c>
      <c r="E530" s="4"/>
      <c r="F530" s="4"/>
      <c r="G530" s="4"/>
      <c r="H530" s="4"/>
      <c r="M530" s="4"/>
      <c r="N530" s="4"/>
      <c r="O530" s="4"/>
      <c r="R530" s="4"/>
      <c r="T530" s="4" t="b">
        <v>0</v>
      </c>
      <c r="U530" s="4" t="b">
        <v>0</v>
      </c>
      <c r="V530" s="5"/>
    </row>
    <row r="531">
      <c r="D531" s="4" t="b">
        <v>0</v>
      </c>
      <c r="E531" s="4"/>
      <c r="F531" s="4"/>
      <c r="G531" s="4"/>
      <c r="H531" s="4"/>
      <c r="M531" s="4"/>
      <c r="N531" s="4"/>
      <c r="O531" s="4"/>
      <c r="R531" s="4"/>
      <c r="T531" s="4" t="b">
        <v>0</v>
      </c>
      <c r="U531" s="4" t="b">
        <v>0</v>
      </c>
      <c r="V531" s="5"/>
    </row>
    <row r="532">
      <c r="D532" s="4" t="b">
        <v>0</v>
      </c>
      <c r="E532" s="4"/>
      <c r="F532" s="4"/>
      <c r="G532" s="4"/>
      <c r="H532" s="4"/>
      <c r="M532" s="4"/>
      <c r="N532" s="4"/>
      <c r="O532" s="4"/>
      <c r="R532" s="4"/>
      <c r="T532" s="4" t="b">
        <v>0</v>
      </c>
      <c r="U532" s="4" t="b">
        <v>0</v>
      </c>
      <c r="V532" s="5"/>
    </row>
    <row r="533">
      <c r="D533" s="4" t="b">
        <v>0</v>
      </c>
      <c r="E533" s="4"/>
      <c r="F533" s="4"/>
      <c r="G533" s="4"/>
      <c r="H533" s="4"/>
      <c r="M533" s="4"/>
      <c r="N533" s="4"/>
      <c r="O533" s="4"/>
      <c r="R533" s="4"/>
      <c r="T533" s="4" t="b">
        <v>0</v>
      </c>
      <c r="U533" s="4" t="b">
        <v>0</v>
      </c>
      <c r="V533" s="5"/>
    </row>
    <row r="534">
      <c r="D534" s="4" t="b">
        <v>0</v>
      </c>
      <c r="E534" s="4"/>
      <c r="F534" s="4"/>
      <c r="G534" s="4"/>
      <c r="H534" s="4"/>
      <c r="M534" s="4"/>
      <c r="N534" s="4"/>
      <c r="O534" s="4"/>
      <c r="R534" s="4"/>
      <c r="T534" s="4" t="b">
        <v>0</v>
      </c>
      <c r="U534" s="4" t="b">
        <v>0</v>
      </c>
      <c r="V534" s="5"/>
    </row>
    <row r="535">
      <c r="D535" s="4" t="b">
        <v>0</v>
      </c>
      <c r="E535" s="4"/>
      <c r="F535" s="4"/>
      <c r="G535" s="4"/>
      <c r="H535" s="4"/>
      <c r="M535" s="4"/>
      <c r="N535" s="4"/>
      <c r="O535" s="4"/>
      <c r="R535" s="4"/>
      <c r="T535" s="4" t="b">
        <v>0</v>
      </c>
      <c r="U535" s="4" t="b">
        <v>0</v>
      </c>
      <c r="V535" s="5"/>
    </row>
    <row r="536">
      <c r="D536" s="4" t="b">
        <v>0</v>
      </c>
      <c r="E536" s="4"/>
      <c r="F536" s="4"/>
      <c r="G536" s="4"/>
      <c r="H536" s="4"/>
      <c r="M536" s="4"/>
      <c r="N536" s="4"/>
      <c r="O536" s="4"/>
      <c r="R536" s="4"/>
      <c r="T536" s="4" t="b">
        <v>0</v>
      </c>
      <c r="U536" s="4" t="b">
        <v>0</v>
      </c>
      <c r="V536" s="5"/>
    </row>
    <row r="537">
      <c r="D537" s="4" t="b">
        <v>0</v>
      </c>
      <c r="E537" s="4"/>
      <c r="F537" s="4"/>
      <c r="G537" s="4"/>
      <c r="H537" s="4"/>
      <c r="M537" s="4"/>
      <c r="N537" s="4"/>
      <c r="O537" s="4"/>
      <c r="R537" s="4"/>
      <c r="T537" s="4" t="b">
        <v>0</v>
      </c>
      <c r="U537" s="4" t="b">
        <v>0</v>
      </c>
      <c r="V537" s="5"/>
    </row>
    <row r="538">
      <c r="D538" s="4" t="b">
        <v>0</v>
      </c>
      <c r="E538" s="4"/>
      <c r="F538" s="4"/>
      <c r="G538" s="4"/>
      <c r="H538" s="4"/>
      <c r="M538" s="4"/>
      <c r="N538" s="4"/>
      <c r="O538" s="4"/>
      <c r="R538" s="4"/>
      <c r="T538" s="4" t="b">
        <v>0</v>
      </c>
      <c r="U538" s="4" t="b">
        <v>0</v>
      </c>
      <c r="V538" s="5"/>
    </row>
    <row r="539">
      <c r="D539" s="4" t="b">
        <v>0</v>
      </c>
      <c r="E539" s="4"/>
      <c r="F539" s="4"/>
      <c r="G539" s="4"/>
      <c r="H539" s="4"/>
      <c r="M539" s="4"/>
      <c r="N539" s="4"/>
      <c r="O539" s="4"/>
      <c r="R539" s="4"/>
      <c r="T539" s="4" t="b">
        <v>0</v>
      </c>
      <c r="U539" s="4" t="b">
        <v>0</v>
      </c>
      <c r="V539" s="5"/>
    </row>
    <row r="540">
      <c r="D540" s="4" t="b">
        <v>0</v>
      </c>
      <c r="E540" s="4"/>
      <c r="F540" s="4"/>
      <c r="G540" s="4"/>
      <c r="H540" s="4"/>
      <c r="M540" s="4"/>
      <c r="N540" s="4"/>
      <c r="O540" s="4"/>
      <c r="R540" s="4"/>
      <c r="T540" s="4" t="b">
        <v>0</v>
      </c>
      <c r="U540" s="4" t="b">
        <v>0</v>
      </c>
      <c r="V540" s="5"/>
    </row>
    <row r="541">
      <c r="D541" s="4" t="b">
        <v>0</v>
      </c>
      <c r="E541" s="4"/>
      <c r="F541" s="4"/>
      <c r="G541" s="4"/>
      <c r="H541" s="4"/>
      <c r="M541" s="4"/>
      <c r="N541" s="4"/>
      <c r="O541" s="4"/>
      <c r="R541" s="4"/>
      <c r="T541" s="4" t="b">
        <v>0</v>
      </c>
      <c r="U541" s="4" t="b">
        <v>0</v>
      </c>
      <c r="V541" s="5"/>
    </row>
    <row r="542">
      <c r="D542" s="4" t="b">
        <v>0</v>
      </c>
      <c r="E542" s="4"/>
      <c r="F542" s="4"/>
      <c r="G542" s="4"/>
      <c r="H542" s="4"/>
      <c r="M542" s="4"/>
      <c r="N542" s="4"/>
      <c r="O542" s="4"/>
      <c r="R542" s="4"/>
      <c r="T542" s="4" t="b">
        <v>0</v>
      </c>
      <c r="U542" s="4" t="b">
        <v>0</v>
      </c>
      <c r="V542" s="5"/>
    </row>
    <row r="543">
      <c r="D543" s="4" t="b">
        <v>0</v>
      </c>
      <c r="E543" s="4"/>
      <c r="F543" s="4"/>
      <c r="G543" s="4"/>
      <c r="H543" s="4"/>
      <c r="M543" s="4"/>
      <c r="N543" s="4"/>
      <c r="O543" s="4"/>
      <c r="R543" s="4"/>
      <c r="T543" s="4" t="b">
        <v>0</v>
      </c>
      <c r="U543" s="4" t="b">
        <v>0</v>
      </c>
      <c r="V543" s="5"/>
    </row>
    <row r="544">
      <c r="D544" s="4" t="b">
        <v>0</v>
      </c>
      <c r="E544" s="4"/>
      <c r="F544" s="4"/>
      <c r="G544" s="4"/>
      <c r="H544" s="4"/>
      <c r="M544" s="4"/>
      <c r="N544" s="4"/>
      <c r="O544" s="4"/>
      <c r="R544" s="4"/>
      <c r="T544" s="4" t="b">
        <v>0</v>
      </c>
      <c r="U544" s="4" t="b">
        <v>0</v>
      </c>
      <c r="V544" s="5"/>
    </row>
    <row r="545">
      <c r="D545" s="4" t="b">
        <v>0</v>
      </c>
      <c r="E545" s="4"/>
      <c r="F545" s="4"/>
      <c r="G545" s="4"/>
      <c r="H545" s="4"/>
      <c r="M545" s="4"/>
      <c r="N545" s="4"/>
      <c r="O545" s="4"/>
      <c r="R545" s="4"/>
      <c r="T545" s="4" t="b">
        <v>0</v>
      </c>
      <c r="U545" s="4" t="b">
        <v>0</v>
      </c>
      <c r="V545" s="5"/>
    </row>
    <row r="546">
      <c r="D546" s="4" t="b">
        <v>0</v>
      </c>
      <c r="E546" s="4"/>
      <c r="F546" s="4"/>
      <c r="G546" s="4"/>
      <c r="H546" s="4"/>
      <c r="M546" s="4"/>
      <c r="N546" s="4"/>
      <c r="O546" s="4"/>
      <c r="R546" s="4"/>
      <c r="T546" s="4" t="b">
        <v>0</v>
      </c>
      <c r="U546" s="4" t="b">
        <v>0</v>
      </c>
      <c r="V546" s="5"/>
    </row>
    <row r="547">
      <c r="D547" s="4" t="b">
        <v>0</v>
      </c>
      <c r="E547" s="4"/>
      <c r="F547" s="4"/>
      <c r="G547" s="4"/>
      <c r="H547" s="4"/>
      <c r="M547" s="4"/>
      <c r="N547" s="4"/>
      <c r="O547" s="4"/>
      <c r="R547" s="4"/>
      <c r="T547" s="4" t="b">
        <v>0</v>
      </c>
      <c r="U547" s="4" t="b">
        <v>0</v>
      </c>
      <c r="V547" s="5"/>
    </row>
    <row r="548">
      <c r="D548" s="4" t="b">
        <v>0</v>
      </c>
      <c r="E548" s="4"/>
      <c r="F548" s="4"/>
      <c r="G548" s="4"/>
      <c r="H548" s="4"/>
      <c r="M548" s="4"/>
      <c r="N548" s="4"/>
      <c r="O548" s="4"/>
      <c r="R548" s="4"/>
      <c r="T548" s="4" t="b">
        <v>0</v>
      </c>
      <c r="U548" s="4" t="b">
        <v>0</v>
      </c>
      <c r="V548" s="5"/>
    </row>
    <row r="549">
      <c r="D549" s="4" t="b">
        <v>0</v>
      </c>
      <c r="E549" s="4"/>
      <c r="F549" s="4"/>
      <c r="G549" s="4"/>
      <c r="H549" s="4"/>
      <c r="M549" s="4"/>
      <c r="N549" s="4"/>
      <c r="O549" s="4"/>
      <c r="R549" s="4"/>
      <c r="T549" s="4" t="b">
        <v>0</v>
      </c>
      <c r="U549" s="4" t="b">
        <v>0</v>
      </c>
      <c r="V549" s="5"/>
    </row>
    <row r="550">
      <c r="D550" s="4" t="b">
        <v>0</v>
      </c>
      <c r="E550" s="4"/>
      <c r="F550" s="4"/>
      <c r="G550" s="4"/>
      <c r="H550" s="4"/>
      <c r="M550" s="4"/>
      <c r="N550" s="4"/>
      <c r="O550" s="4"/>
      <c r="R550" s="4"/>
      <c r="T550" s="4" t="b">
        <v>0</v>
      </c>
      <c r="U550" s="4" t="b">
        <v>0</v>
      </c>
      <c r="V550" s="5"/>
    </row>
    <row r="551">
      <c r="D551" s="4" t="b">
        <v>0</v>
      </c>
      <c r="E551" s="4"/>
      <c r="F551" s="4"/>
      <c r="G551" s="4"/>
      <c r="H551" s="4"/>
      <c r="M551" s="4"/>
      <c r="N551" s="4"/>
      <c r="O551" s="4"/>
      <c r="R551" s="4"/>
      <c r="T551" s="4" t="b">
        <v>0</v>
      </c>
      <c r="U551" s="4" t="b">
        <v>0</v>
      </c>
      <c r="V551" s="5"/>
    </row>
    <row r="552">
      <c r="D552" s="4" t="b">
        <v>0</v>
      </c>
      <c r="E552" s="4"/>
      <c r="F552" s="4"/>
      <c r="G552" s="4"/>
      <c r="H552" s="4"/>
      <c r="M552" s="4"/>
      <c r="N552" s="4"/>
      <c r="O552" s="4"/>
      <c r="R552" s="4"/>
      <c r="T552" s="4" t="b">
        <v>0</v>
      </c>
      <c r="U552" s="4" t="b">
        <v>0</v>
      </c>
      <c r="V552" s="5"/>
    </row>
    <row r="553">
      <c r="D553" s="4" t="b">
        <v>0</v>
      </c>
      <c r="E553" s="4"/>
      <c r="F553" s="4"/>
      <c r="G553" s="4"/>
      <c r="H553" s="4"/>
      <c r="M553" s="4"/>
      <c r="N553" s="4"/>
      <c r="O553" s="4"/>
      <c r="R553" s="4"/>
      <c r="T553" s="4" t="b">
        <v>0</v>
      </c>
      <c r="U553" s="4" t="b">
        <v>0</v>
      </c>
      <c r="V553" s="5"/>
    </row>
    <row r="554">
      <c r="D554" s="4" t="b">
        <v>0</v>
      </c>
      <c r="E554" s="4"/>
      <c r="F554" s="4"/>
      <c r="G554" s="4"/>
      <c r="H554" s="4"/>
      <c r="M554" s="4"/>
      <c r="N554" s="4"/>
      <c r="O554" s="4"/>
      <c r="R554" s="4"/>
      <c r="T554" s="4" t="b">
        <v>0</v>
      </c>
      <c r="U554" s="4" t="b">
        <v>0</v>
      </c>
      <c r="V554" s="5"/>
    </row>
    <row r="555">
      <c r="D555" s="4" t="b">
        <v>0</v>
      </c>
      <c r="E555" s="4"/>
      <c r="F555" s="4"/>
      <c r="G555" s="4"/>
      <c r="H555" s="4"/>
      <c r="M555" s="4"/>
      <c r="N555" s="4"/>
      <c r="O555" s="4"/>
      <c r="R555" s="4"/>
      <c r="T555" s="4" t="b">
        <v>0</v>
      </c>
      <c r="U555" s="4" t="b">
        <v>0</v>
      </c>
      <c r="V555" s="5"/>
    </row>
    <row r="556">
      <c r="D556" s="4" t="b">
        <v>0</v>
      </c>
      <c r="E556" s="4"/>
      <c r="F556" s="4"/>
      <c r="G556" s="4"/>
      <c r="H556" s="4"/>
      <c r="M556" s="4"/>
      <c r="N556" s="4"/>
      <c r="O556" s="4"/>
      <c r="R556" s="4"/>
      <c r="T556" s="4" t="b">
        <v>0</v>
      </c>
      <c r="U556" s="4" t="b">
        <v>0</v>
      </c>
      <c r="V556" s="5"/>
    </row>
    <row r="557">
      <c r="D557" s="4" t="b">
        <v>0</v>
      </c>
      <c r="E557" s="4"/>
      <c r="F557" s="4"/>
      <c r="G557" s="4"/>
      <c r="H557" s="4"/>
      <c r="M557" s="4"/>
      <c r="N557" s="4"/>
      <c r="O557" s="4"/>
      <c r="R557" s="4"/>
      <c r="T557" s="4" t="b">
        <v>0</v>
      </c>
      <c r="U557" s="4" t="b">
        <v>0</v>
      </c>
      <c r="V557" s="5"/>
    </row>
    <row r="558">
      <c r="D558" s="4" t="b">
        <v>0</v>
      </c>
      <c r="E558" s="4"/>
      <c r="F558" s="4"/>
      <c r="G558" s="4"/>
      <c r="H558" s="4"/>
      <c r="M558" s="4"/>
      <c r="N558" s="4"/>
      <c r="O558" s="4"/>
      <c r="R558" s="4"/>
      <c r="T558" s="4" t="b">
        <v>0</v>
      </c>
      <c r="U558" s="4" t="b">
        <v>0</v>
      </c>
      <c r="V558" s="5"/>
    </row>
    <row r="559">
      <c r="D559" s="4" t="b">
        <v>0</v>
      </c>
      <c r="E559" s="4"/>
      <c r="F559" s="4"/>
      <c r="G559" s="4"/>
      <c r="H559" s="4"/>
      <c r="M559" s="4"/>
      <c r="N559" s="4"/>
      <c r="O559" s="4"/>
      <c r="R559" s="4"/>
      <c r="T559" s="4" t="b">
        <v>0</v>
      </c>
      <c r="U559" s="4" t="b">
        <v>0</v>
      </c>
      <c r="V559" s="5"/>
    </row>
    <row r="560">
      <c r="D560" s="4" t="b">
        <v>0</v>
      </c>
      <c r="E560" s="4"/>
      <c r="F560" s="4"/>
      <c r="G560" s="4"/>
      <c r="H560" s="4"/>
      <c r="M560" s="4"/>
      <c r="N560" s="4"/>
      <c r="O560" s="4"/>
      <c r="R560" s="4"/>
      <c r="T560" s="4" t="b">
        <v>0</v>
      </c>
      <c r="U560" s="4" t="b">
        <v>0</v>
      </c>
      <c r="V560" s="5"/>
    </row>
    <row r="561">
      <c r="D561" s="4" t="b">
        <v>0</v>
      </c>
      <c r="E561" s="4"/>
      <c r="F561" s="4"/>
      <c r="G561" s="4"/>
      <c r="H561" s="4"/>
      <c r="M561" s="4"/>
      <c r="N561" s="4"/>
      <c r="O561" s="4"/>
      <c r="R561" s="4"/>
      <c r="T561" s="4" t="b">
        <v>0</v>
      </c>
      <c r="U561" s="4" t="b">
        <v>0</v>
      </c>
      <c r="V561" s="5"/>
    </row>
    <row r="562">
      <c r="D562" s="4" t="b">
        <v>0</v>
      </c>
      <c r="E562" s="4"/>
      <c r="F562" s="4"/>
      <c r="G562" s="4"/>
      <c r="H562" s="4"/>
      <c r="M562" s="4"/>
      <c r="N562" s="4"/>
      <c r="O562" s="4"/>
      <c r="R562" s="4"/>
      <c r="T562" s="4" t="b">
        <v>0</v>
      </c>
      <c r="U562" s="4" t="b">
        <v>0</v>
      </c>
      <c r="V562" s="5"/>
    </row>
    <row r="563">
      <c r="D563" s="4" t="b">
        <v>0</v>
      </c>
      <c r="E563" s="4"/>
      <c r="F563" s="4"/>
      <c r="G563" s="4"/>
      <c r="H563" s="4"/>
      <c r="M563" s="4"/>
      <c r="N563" s="4"/>
      <c r="O563" s="4"/>
      <c r="R563" s="4"/>
      <c r="T563" s="4" t="b">
        <v>0</v>
      </c>
      <c r="U563" s="4" t="b">
        <v>0</v>
      </c>
      <c r="V563" s="5"/>
    </row>
    <row r="564">
      <c r="D564" s="4" t="b">
        <v>0</v>
      </c>
      <c r="E564" s="4"/>
      <c r="F564" s="4"/>
      <c r="G564" s="4"/>
      <c r="H564" s="4"/>
      <c r="M564" s="4"/>
      <c r="N564" s="4"/>
      <c r="O564" s="4"/>
      <c r="R564" s="4"/>
      <c r="T564" s="4" t="b">
        <v>0</v>
      </c>
      <c r="U564" s="4" t="b">
        <v>0</v>
      </c>
      <c r="V564" s="5"/>
    </row>
    <row r="565">
      <c r="D565" s="4" t="b">
        <v>0</v>
      </c>
      <c r="E565" s="4"/>
      <c r="F565" s="4"/>
      <c r="G565" s="4"/>
      <c r="H565" s="4"/>
      <c r="M565" s="4"/>
      <c r="N565" s="4"/>
      <c r="O565" s="4"/>
      <c r="R565" s="4"/>
      <c r="T565" s="4" t="b">
        <v>0</v>
      </c>
      <c r="U565" s="4" t="b">
        <v>0</v>
      </c>
      <c r="V565" s="5"/>
    </row>
    <row r="566">
      <c r="D566" s="4" t="b">
        <v>0</v>
      </c>
      <c r="E566" s="4"/>
      <c r="F566" s="4"/>
      <c r="G566" s="4"/>
      <c r="H566" s="4"/>
      <c r="M566" s="4"/>
      <c r="N566" s="4"/>
      <c r="O566" s="4"/>
      <c r="R566" s="4"/>
      <c r="T566" s="4" t="b">
        <v>0</v>
      </c>
      <c r="U566" s="4" t="b">
        <v>0</v>
      </c>
      <c r="V566" s="5"/>
    </row>
    <row r="567">
      <c r="D567" s="4" t="b">
        <v>0</v>
      </c>
      <c r="E567" s="4"/>
      <c r="F567" s="4"/>
      <c r="G567" s="4"/>
      <c r="H567" s="4"/>
      <c r="M567" s="4"/>
      <c r="N567" s="4"/>
      <c r="O567" s="4"/>
      <c r="R567" s="4"/>
      <c r="T567" s="4" t="b">
        <v>0</v>
      </c>
      <c r="U567" s="4" t="b">
        <v>0</v>
      </c>
      <c r="V567" s="5"/>
    </row>
    <row r="568">
      <c r="D568" s="4" t="b">
        <v>0</v>
      </c>
      <c r="E568" s="4"/>
      <c r="F568" s="4"/>
      <c r="G568" s="4"/>
      <c r="H568" s="4"/>
      <c r="M568" s="4"/>
      <c r="N568" s="4"/>
      <c r="O568" s="4"/>
      <c r="R568" s="4"/>
      <c r="T568" s="4" t="b">
        <v>0</v>
      </c>
      <c r="U568" s="4" t="b">
        <v>0</v>
      </c>
      <c r="V568" s="5"/>
    </row>
    <row r="569">
      <c r="D569" s="4" t="b">
        <v>0</v>
      </c>
      <c r="E569" s="4"/>
      <c r="F569" s="4"/>
      <c r="G569" s="4"/>
      <c r="H569" s="4"/>
      <c r="M569" s="4"/>
      <c r="N569" s="4"/>
      <c r="O569" s="4"/>
      <c r="R569" s="4"/>
      <c r="T569" s="4" t="b">
        <v>0</v>
      </c>
      <c r="U569" s="4" t="b">
        <v>0</v>
      </c>
      <c r="V569" s="5"/>
    </row>
    <row r="570">
      <c r="D570" s="4" t="b">
        <v>0</v>
      </c>
      <c r="E570" s="4"/>
      <c r="F570" s="4"/>
      <c r="G570" s="4"/>
      <c r="H570" s="4"/>
      <c r="M570" s="4"/>
      <c r="N570" s="4"/>
      <c r="O570" s="4"/>
      <c r="R570" s="4"/>
      <c r="T570" s="4" t="b">
        <v>0</v>
      </c>
      <c r="U570" s="4" t="b">
        <v>0</v>
      </c>
      <c r="V570" s="5"/>
    </row>
    <row r="571">
      <c r="D571" s="4" t="b">
        <v>0</v>
      </c>
      <c r="E571" s="4"/>
      <c r="F571" s="4"/>
      <c r="G571" s="4"/>
      <c r="H571" s="4"/>
      <c r="M571" s="4"/>
      <c r="N571" s="4"/>
      <c r="O571" s="4"/>
      <c r="R571" s="4"/>
      <c r="T571" s="4" t="b">
        <v>0</v>
      </c>
      <c r="U571" s="4" t="b">
        <v>0</v>
      </c>
      <c r="V571" s="5"/>
    </row>
    <row r="572">
      <c r="D572" s="4" t="b">
        <v>0</v>
      </c>
      <c r="E572" s="4"/>
      <c r="F572" s="4"/>
      <c r="G572" s="4"/>
      <c r="H572" s="4"/>
      <c r="M572" s="4"/>
      <c r="N572" s="4"/>
      <c r="O572" s="4"/>
      <c r="R572" s="4"/>
      <c r="T572" s="4" t="b">
        <v>0</v>
      </c>
      <c r="U572" s="4" t="b">
        <v>0</v>
      </c>
      <c r="V572" s="5"/>
    </row>
    <row r="573">
      <c r="D573" s="4" t="b">
        <v>0</v>
      </c>
      <c r="E573" s="4"/>
      <c r="F573" s="4"/>
      <c r="G573" s="4"/>
      <c r="H573" s="4"/>
      <c r="M573" s="4"/>
      <c r="N573" s="4"/>
      <c r="O573" s="4"/>
      <c r="R573" s="4"/>
      <c r="T573" s="4" t="b">
        <v>0</v>
      </c>
      <c r="U573" s="4" t="b">
        <v>0</v>
      </c>
      <c r="V573" s="5"/>
    </row>
    <row r="574">
      <c r="D574" s="4" t="b">
        <v>0</v>
      </c>
      <c r="E574" s="4"/>
      <c r="F574" s="4"/>
      <c r="G574" s="4"/>
      <c r="H574" s="4"/>
      <c r="M574" s="4"/>
      <c r="N574" s="4"/>
      <c r="O574" s="4"/>
      <c r="R574" s="4"/>
      <c r="T574" s="4" t="b">
        <v>0</v>
      </c>
      <c r="U574" s="4" t="b">
        <v>0</v>
      </c>
      <c r="V574" s="5"/>
    </row>
    <row r="575">
      <c r="D575" s="4" t="b">
        <v>0</v>
      </c>
      <c r="E575" s="4"/>
      <c r="F575" s="4"/>
      <c r="G575" s="4"/>
      <c r="H575" s="4"/>
      <c r="M575" s="4"/>
      <c r="N575" s="4"/>
      <c r="O575" s="4"/>
      <c r="R575" s="4"/>
      <c r="T575" s="4" t="b">
        <v>0</v>
      </c>
      <c r="U575" s="4" t="b">
        <v>0</v>
      </c>
      <c r="V575" s="5"/>
    </row>
    <row r="576">
      <c r="D576" s="4" t="b">
        <v>0</v>
      </c>
      <c r="E576" s="4"/>
      <c r="F576" s="4"/>
      <c r="G576" s="4"/>
      <c r="H576" s="4"/>
      <c r="M576" s="4"/>
      <c r="N576" s="4"/>
      <c r="O576" s="4"/>
      <c r="R576" s="4"/>
      <c r="T576" s="4" t="b">
        <v>0</v>
      </c>
      <c r="U576" s="4" t="b">
        <v>0</v>
      </c>
      <c r="V576" s="5"/>
    </row>
    <row r="577">
      <c r="D577" s="4" t="b">
        <v>0</v>
      </c>
      <c r="E577" s="4"/>
      <c r="F577" s="4"/>
      <c r="G577" s="4"/>
      <c r="H577" s="4"/>
      <c r="M577" s="4"/>
      <c r="N577" s="4"/>
      <c r="O577" s="4"/>
      <c r="R577" s="4"/>
      <c r="T577" s="4" t="b">
        <v>0</v>
      </c>
      <c r="U577" s="4" t="b">
        <v>0</v>
      </c>
      <c r="V577" s="5"/>
    </row>
    <row r="578">
      <c r="D578" s="4" t="b">
        <v>0</v>
      </c>
      <c r="E578" s="4"/>
      <c r="F578" s="4"/>
      <c r="G578" s="4"/>
      <c r="H578" s="4"/>
      <c r="M578" s="4"/>
      <c r="N578" s="4"/>
      <c r="O578" s="4"/>
      <c r="R578" s="4"/>
      <c r="T578" s="4" t="b">
        <v>0</v>
      </c>
      <c r="U578" s="4" t="b">
        <v>0</v>
      </c>
      <c r="V578" s="5"/>
    </row>
    <row r="579">
      <c r="D579" s="4" t="b">
        <v>0</v>
      </c>
      <c r="E579" s="4"/>
      <c r="F579" s="4"/>
      <c r="G579" s="4"/>
      <c r="H579" s="4"/>
      <c r="M579" s="4"/>
      <c r="N579" s="4"/>
      <c r="O579" s="4"/>
      <c r="R579" s="4"/>
      <c r="T579" s="4" t="b">
        <v>0</v>
      </c>
      <c r="U579" s="4" t="b">
        <v>0</v>
      </c>
      <c r="V579" s="5"/>
    </row>
    <row r="580">
      <c r="D580" s="4" t="b">
        <v>0</v>
      </c>
      <c r="E580" s="4"/>
      <c r="F580" s="4"/>
      <c r="G580" s="4"/>
      <c r="H580" s="4"/>
      <c r="M580" s="4"/>
      <c r="N580" s="4"/>
      <c r="O580" s="4"/>
      <c r="R580" s="4"/>
      <c r="T580" s="4" t="b">
        <v>0</v>
      </c>
      <c r="U580" s="4" t="b">
        <v>0</v>
      </c>
      <c r="V580" s="5"/>
    </row>
    <row r="581">
      <c r="D581" s="4" t="b">
        <v>0</v>
      </c>
      <c r="E581" s="4"/>
      <c r="F581" s="4"/>
      <c r="G581" s="4"/>
      <c r="H581" s="4"/>
      <c r="M581" s="4"/>
      <c r="N581" s="4"/>
      <c r="O581" s="4"/>
      <c r="R581" s="4"/>
      <c r="T581" s="4" t="b">
        <v>0</v>
      </c>
      <c r="U581" s="4" t="b">
        <v>0</v>
      </c>
      <c r="V581" s="5"/>
    </row>
    <row r="582">
      <c r="D582" s="4" t="b">
        <v>0</v>
      </c>
      <c r="E582" s="4"/>
      <c r="F582" s="4"/>
      <c r="G582" s="4"/>
      <c r="H582" s="4"/>
      <c r="M582" s="4"/>
      <c r="N582" s="4"/>
      <c r="O582" s="4"/>
      <c r="R582" s="4"/>
      <c r="T582" s="4" t="b">
        <v>0</v>
      </c>
      <c r="U582" s="4" t="b">
        <v>0</v>
      </c>
      <c r="V582" s="5"/>
    </row>
    <row r="583">
      <c r="D583" s="4" t="b">
        <v>0</v>
      </c>
      <c r="E583" s="4"/>
      <c r="F583" s="4"/>
      <c r="G583" s="4"/>
      <c r="H583" s="4"/>
      <c r="M583" s="4"/>
      <c r="N583" s="4"/>
      <c r="O583" s="4"/>
      <c r="R583" s="4"/>
      <c r="T583" s="4" t="b">
        <v>0</v>
      </c>
      <c r="U583" s="4" t="b">
        <v>0</v>
      </c>
      <c r="V583" s="5"/>
    </row>
    <row r="584">
      <c r="D584" s="4" t="b">
        <v>0</v>
      </c>
      <c r="E584" s="4"/>
      <c r="F584" s="4"/>
      <c r="G584" s="4"/>
      <c r="H584" s="4"/>
      <c r="M584" s="4"/>
      <c r="N584" s="4"/>
      <c r="O584" s="4"/>
      <c r="R584" s="4"/>
      <c r="T584" s="4" t="b">
        <v>0</v>
      </c>
      <c r="U584" s="4" t="b">
        <v>0</v>
      </c>
      <c r="V584" s="5"/>
    </row>
    <row r="585">
      <c r="D585" s="4" t="b">
        <v>0</v>
      </c>
      <c r="E585" s="4"/>
      <c r="F585" s="4"/>
      <c r="G585" s="4"/>
      <c r="H585" s="4"/>
      <c r="M585" s="4"/>
      <c r="N585" s="4"/>
      <c r="O585" s="4"/>
      <c r="R585" s="4"/>
      <c r="T585" s="4" t="b">
        <v>0</v>
      </c>
      <c r="U585" s="4" t="b">
        <v>0</v>
      </c>
      <c r="V585" s="5"/>
    </row>
    <row r="586">
      <c r="D586" s="4" t="b">
        <v>0</v>
      </c>
      <c r="E586" s="4"/>
      <c r="F586" s="4"/>
      <c r="G586" s="4"/>
      <c r="H586" s="4"/>
      <c r="M586" s="4"/>
      <c r="N586" s="4"/>
      <c r="O586" s="4"/>
      <c r="R586" s="4"/>
      <c r="T586" s="4" t="b">
        <v>0</v>
      </c>
      <c r="U586" s="4" t="b">
        <v>0</v>
      </c>
      <c r="V586" s="5"/>
    </row>
    <row r="587">
      <c r="D587" s="4" t="b">
        <v>0</v>
      </c>
      <c r="E587" s="4"/>
      <c r="F587" s="4"/>
      <c r="G587" s="4"/>
      <c r="H587" s="4"/>
      <c r="M587" s="4"/>
      <c r="N587" s="4"/>
      <c r="O587" s="4"/>
      <c r="R587" s="4"/>
      <c r="T587" s="4" t="b">
        <v>0</v>
      </c>
      <c r="U587" s="4" t="b">
        <v>0</v>
      </c>
      <c r="V587" s="5"/>
    </row>
    <row r="588">
      <c r="D588" s="4" t="b">
        <v>0</v>
      </c>
      <c r="E588" s="4"/>
      <c r="F588" s="4"/>
      <c r="G588" s="4"/>
      <c r="H588" s="4"/>
      <c r="M588" s="4"/>
      <c r="N588" s="4"/>
      <c r="O588" s="4"/>
      <c r="R588" s="4"/>
      <c r="T588" s="4" t="b">
        <v>0</v>
      </c>
      <c r="U588" s="4" t="b">
        <v>0</v>
      </c>
      <c r="V588" s="5"/>
    </row>
    <row r="589">
      <c r="D589" s="4" t="b">
        <v>0</v>
      </c>
      <c r="E589" s="4"/>
      <c r="F589" s="4"/>
      <c r="G589" s="4"/>
      <c r="H589" s="4"/>
      <c r="M589" s="4"/>
      <c r="N589" s="4"/>
      <c r="O589" s="4"/>
      <c r="R589" s="4"/>
      <c r="T589" s="4" t="b">
        <v>0</v>
      </c>
      <c r="U589" s="4" t="b">
        <v>0</v>
      </c>
      <c r="V589" s="5"/>
    </row>
    <row r="590">
      <c r="D590" s="4" t="b">
        <v>0</v>
      </c>
      <c r="E590" s="4"/>
      <c r="F590" s="4"/>
      <c r="G590" s="4"/>
      <c r="H590" s="4"/>
      <c r="M590" s="4"/>
      <c r="N590" s="4"/>
      <c r="O590" s="4"/>
      <c r="R590" s="4"/>
      <c r="T590" s="4" t="b">
        <v>0</v>
      </c>
      <c r="U590" s="4" t="b">
        <v>0</v>
      </c>
      <c r="V590" s="5"/>
    </row>
    <row r="591">
      <c r="D591" s="4" t="b">
        <v>0</v>
      </c>
      <c r="E591" s="4"/>
      <c r="F591" s="4"/>
      <c r="G591" s="4"/>
      <c r="H591" s="4"/>
      <c r="M591" s="4"/>
      <c r="N591" s="4"/>
      <c r="O591" s="4"/>
      <c r="R591" s="4"/>
      <c r="T591" s="4" t="b">
        <v>0</v>
      </c>
      <c r="U591" s="4" t="b">
        <v>0</v>
      </c>
      <c r="V591" s="5"/>
    </row>
    <row r="592">
      <c r="D592" s="4" t="b">
        <v>0</v>
      </c>
      <c r="E592" s="4"/>
      <c r="F592" s="4"/>
      <c r="G592" s="4"/>
      <c r="H592" s="4"/>
      <c r="M592" s="4"/>
      <c r="N592" s="4"/>
      <c r="O592" s="4"/>
      <c r="R592" s="4"/>
      <c r="T592" s="4" t="b">
        <v>0</v>
      </c>
      <c r="U592" s="4" t="b">
        <v>0</v>
      </c>
      <c r="V592" s="5"/>
    </row>
    <row r="593">
      <c r="D593" s="4" t="b">
        <v>0</v>
      </c>
      <c r="E593" s="4"/>
      <c r="F593" s="4"/>
      <c r="G593" s="4"/>
      <c r="H593" s="4"/>
      <c r="M593" s="4"/>
      <c r="N593" s="4"/>
      <c r="O593" s="4"/>
      <c r="R593" s="4"/>
      <c r="T593" s="4" t="b">
        <v>0</v>
      </c>
      <c r="U593" s="4" t="b">
        <v>0</v>
      </c>
      <c r="V593" s="5"/>
    </row>
    <row r="594">
      <c r="D594" s="4" t="b">
        <v>0</v>
      </c>
      <c r="E594" s="4"/>
      <c r="F594" s="4"/>
      <c r="G594" s="4"/>
      <c r="H594" s="4"/>
      <c r="M594" s="4"/>
      <c r="N594" s="4"/>
      <c r="O594" s="4"/>
      <c r="R594" s="4"/>
      <c r="T594" s="4" t="b">
        <v>0</v>
      </c>
      <c r="U594" s="4" t="b">
        <v>0</v>
      </c>
      <c r="V594" s="5"/>
    </row>
    <row r="595">
      <c r="D595" s="4" t="b">
        <v>0</v>
      </c>
      <c r="E595" s="4"/>
      <c r="F595" s="4"/>
      <c r="G595" s="4"/>
      <c r="H595" s="4"/>
      <c r="M595" s="4"/>
      <c r="N595" s="4"/>
      <c r="O595" s="4"/>
      <c r="R595" s="4"/>
      <c r="T595" s="4" t="b">
        <v>0</v>
      </c>
      <c r="U595" s="4" t="b">
        <v>0</v>
      </c>
      <c r="V595" s="5"/>
    </row>
    <row r="596">
      <c r="D596" s="4" t="b">
        <v>0</v>
      </c>
      <c r="E596" s="4"/>
      <c r="F596" s="4"/>
      <c r="G596" s="4"/>
      <c r="H596" s="4"/>
      <c r="M596" s="4"/>
      <c r="N596" s="4"/>
      <c r="O596" s="4"/>
      <c r="R596" s="4"/>
      <c r="T596" s="4" t="b">
        <v>0</v>
      </c>
      <c r="U596" s="4" t="b">
        <v>0</v>
      </c>
      <c r="V596" s="5"/>
    </row>
    <row r="597">
      <c r="D597" s="4" t="b">
        <v>0</v>
      </c>
      <c r="E597" s="4"/>
      <c r="F597" s="4"/>
      <c r="G597" s="4"/>
      <c r="H597" s="4"/>
      <c r="M597" s="4"/>
      <c r="N597" s="4"/>
      <c r="O597" s="4"/>
      <c r="R597" s="4"/>
      <c r="T597" s="4" t="b">
        <v>0</v>
      </c>
      <c r="U597" s="4" t="b">
        <v>0</v>
      </c>
      <c r="V597" s="5"/>
    </row>
    <row r="598">
      <c r="D598" s="4" t="b">
        <v>0</v>
      </c>
      <c r="E598" s="4"/>
      <c r="F598" s="4"/>
      <c r="G598" s="4"/>
      <c r="H598" s="4"/>
      <c r="M598" s="4"/>
      <c r="N598" s="4"/>
      <c r="O598" s="4"/>
      <c r="R598" s="4"/>
      <c r="T598" s="4" t="b">
        <v>0</v>
      </c>
      <c r="U598" s="4" t="b">
        <v>0</v>
      </c>
      <c r="V598" s="5"/>
    </row>
    <row r="599">
      <c r="D599" s="4" t="b">
        <v>0</v>
      </c>
      <c r="E599" s="4"/>
      <c r="F599" s="4"/>
      <c r="G599" s="4"/>
      <c r="H599" s="4"/>
      <c r="M599" s="4"/>
      <c r="N599" s="4"/>
      <c r="O599" s="4"/>
      <c r="R599" s="4"/>
      <c r="T599" s="4" t="b">
        <v>0</v>
      </c>
      <c r="U599" s="4" t="b">
        <v>0</v>
      </c>
      <c r="V599" s="5"/>
    </row>
    <row r="600">
      <c r="D600" s="4" t="b">
        <v>0</v>
      </c>
      <c r="E600" s="4"/>
      <c r="F600" s="4"/>
      <c r="G600" s="4"/>
      <c r="H600" s="4"/>
      <c r="M600" s="4"/>
      <c r="N600" s="4"/>
      <c r="O600" s="4"/>
      <c r="R600" s="4"/>
      <c r="T600" s="4" t="b">
        <v>0</v>
      </c>
      <c r="U600" s="4" t="b">
        <v>0</v>
      </c>
      <c r="V600" s="5"/>
    </row>
    <row r="601">
      <c r="D601" s="4" t="b">
        <v>0</v>
      </c>
      <c r="E601" s="4"/>
      <c r="F601" s="4"/>
      <c r="G601" s="4"/>
      <c r="H601" s="4"/>
      <c r="M601" s="4"/>
      <c r="N601" s="4"/>
      <c r="O601" s="4"/>
      <c r="R601" s="4"/>
      <c r="T601" s="4" t="b">
        <v>0</v>
      </c>
      <c r="U601" s="4" t="b">
        <v>0</v>
      </c>
      <c r="V601" s="5"/>
    </row>
    <row r="602">
      <c r="D602" s="4" t="b">
        <v>0</v>
      </c>
      <c r="E602" s="4"/>
      <c r="F602" s="4"/>
      <c r="G602" s="4"/>
      <c r="H602" s="4"/>
      <c r="M602" s="4"/>
      <c r="N602" s="4"/>
      <c r="O602" s="4"/>
      <c r="R602" s="4"/>
      <c r="T602" s="4" t="b">
        <v>0</v>
      </c>
      <c r="U602" s="4" t="b">
        <v>0</v>
      </c>
      <c r="V602" s="5"/>
    </row>
    <row r="603">
      <c r="D603" s="4" t="b">
        <v>0</v>
      </c>
      <c r="E603" s="4"/>
      <c r="F603" s="4"/>
      <c r="G603" s="4"/>
      <c r="H603" s="4"/>
      <c r="M603" s="4"/>
      <c r="N603" s="4"/>
      <c r="O603" s="4"/>
      <c r="R603" s="4"/>
      <c r="T603" s="4" t="b">
        <v>0</v>
      </c>
      <c r="U603" s="4" t="b">
        <v>0</v>
      </c>
      <c r="V603" s="5"/>
    </row>
    <row r="604">
      <c r="D604" s="4" t="b">
        <v>0</v>
      </c>
      <c r="E604" s="4"/>
      <c r="F604" s="4"/>
      <c r="G604" s="4"/>
      <c r="H604" s="4"/>
      <c r="M604" s="4"/>
      <c r="N604" s="4"/>
      <c r="O604" s="4"/>
      <c r="R604" s="4"/>
      <c r="T604" s="4" t="b">
        <v>0</v>
      </c>
      <c r="U604" s="4" t="b">
        <v>0</v>
      </c>
      <c r="V604" s="5"/>
    </row>
    <row r="605">
      <c r="D605" s="4" t="b">
        <v>0</v>
      </c>
      <c r="E605" s="4"/>
      <c r="F605" s="4"/>
      <c r="G605" s="4"/>
      <c r="H605" s="4"/>
      <c r="M605" s="4"/>
      <c r="N605" s="4"/>
      <c r="O605" s="4"/>
      <c r="R605" s="4"/>
      <c r="T605" s="4" t="b">
        <v>0</v>
      </c>
      <c r="U605" s="4" t="b">
        <v>0</v>
      </c>
      <c r="V605" s="5"/>
    </row>
    <row r="606">
      <c r="D606" s="4" t="b">
        <v>0</v>
      </c>
      <c r="E606" s="4"/>
      <c r="F606" s="4"/>
      <c r="G606" s="4"/>
      <c r="H606" s="4"/>
      <c r="M606" s="4"/>
      <c r="N606" s="4"/>
      <c r="O606" s="4"/>
      <c r="R606" s="4"/>
      <c r="T606" s="4" t="b">
        <v>0</v>
      </c>
      <c r="U606" s="4" t="b">
        <v>0</v>
      </c>
      <c r="V606" s="5"/>
    </row>
    <row r="607">
      <c r="D607" s="4" t="b">
        <v>0</v>
      </c>
      <c r="E607" s="4"/>
      <c r="F607" s="4"/>
      <c r="G607" s="4"/>
      <c r="H607" s="4"/>
      <c r="M607" s="4"/>
      <c r="N607" s="4"/>
      <c r="O607" s="4"/>
      <c r="R607" s="4"/>
      <c r="T607" s="4" t="b">
        <v>0</v>
      </c>
      <c r="U607" s="4" t="b">
        <v>0</v>
      </c>
      <c r="V607" s="5"/>
    </row>
    <row r="608">
      <c r="D608" s="4" t="b">
        <v>0</v>
      </c>
      <c r="E608" s="4"/>
      <c r="F608" s="4"/>
      <c r="G608" s="4"/>
      <c r="H608" s="4"/>
      <c r="M608" s="4"/>
      <c r="N608" s="4"/>
      <c r="O608" s="4"/>
      <c r="R608" s="4"/>
      <c r="T608" s="4" t="b">
        <v>0</v>
      </c>
      <c r="U608" s="4" t="b">
        <v>0</v>
      </c>
      <c r="V608" s="5"/>
    </row>
    <row r="609">
      <c r="D609" s="4" t="b">
        <v>0</v>
      </c>
      <c r="E609" s="4"/>
      <c r="F609" s="4"/>
      <c r="G609" s="4"/>
      <c r="H609" s="4"/>
      <c r="M609" s="4"/>
      <c r="N609" s="4"/>
      <c r="O609" s="4"/>
      <c r="R609" s="4"/>
      <c r="T609" s="4" t="b">
        <v>0</v>
      </c>
      <c r="U609" s="4" t="b">
        <v>0</v>
      </c>
      <c r="V609" s="5"/>
    </row>
    <row r="610">
      <c r="D610" s="4" t="b">
        <v>0</v>
      </c>
      <c r="E610" s="4"/>
      <c r="F610" s="4"/>
      <c r="G610" s="4"/>
      <c r="H610" s="4"/>
      <c r="M610" s="4"/>
      <c r="N610" s="4"/>
      <c r="O610" s="4"/>
      <c r="R610" s="4"/>
      <c r="T610" s="4" t="b">
        <v>0</v>
      </c>
      <c r="U610" s="4" t="b">
        <v>0</v>
      </c>
      <c r="V610" s="5"/>
    </row>
    <row r="611">
      <c r="D611" s="4" t="b">
        <v>0</v>
      </c>
      <c r="E611" s="4"/>
      <c r="F611" s="4"/>
      <c r="G611" s="4"/>
      <c r="H611" s="4"/>
      <c r="M611" s="4"/>
      <c r="N611" s="4"/>
      <c r="O611" s="4"/>
      <c r="R611" s="4"/>
      <c r="T611" s="4" t="b">
        <v>0</v>
      </c>
      <c r="U611" s="4" t="b">
        <v>0</v>
      </c>
      <c r="V611" s="5"/>
    </row>
    <row r="612">
      <c r="D612" s="4" t="b">
        <v>0</v>
      </c>
      <c r="E612" s="4"/>
      <c r="F612" s="4"/>
      <c r="G612" s="4"/>
      <c r="H612" s="4"/>
      <c r="M612" s="4"/>
      <c r="N612" s="4"/>
      <c r="O612" s="4"/>
      <c r="R612" s="4"/>
      <c r="T612" s="4" t="b">
        <v>0</v>
      </c>
      <c r="U612" s="4" t="b">
        <v>0</v>
      </c>
      <c r="V612" s="5"/>
    </row>
    <row r="613">
      <c r="D613" s="4" t="b">
        <v>0</v>
      </c>
      <c r="E613" s="4"/>
      <c r="F613" s="4"/>
      <c r="G613" s="4"/>
      <c r="H613" s="4"/>
      <c r="M613" s="4"/>
      <c r="N613" s="4"/>
      <c r="O613" s="4"/>
      <c r="R613" s="4"/>
      <c r="T613" s="4" t="b">
        <v>0</v>
      </c>
      <c r="U613" s="4" t="b">
        <v>0</v>
      </c>
      <c r="V613" s="5"/>
    </row>
    <row r="614">
      <c r="D614" s="4" t="b">
        <v>0</v>
      </c>
      <c r="E614" s="4"/>
      <c r="F614" s="4"/>
      <c r="G614" s="4"/>
      <c r="H614" s="4"/>
      <c r="M614" s="4"/>
      <c r="N614" s="4"/>
      <c r="O614" s="4"/>
      <c r="R614" s="4"/>
      <c r="T614" s="4" t="b">
        <v>0</v>
      </c>
      <c r="U614" s="4" t="b">
        <v>0</v>
      </c>
      <c r="V614" s="5"/>
    </row>
    <row r="615">
      <c r="D615" s="4" t="b">
        <v>0</v>
      </c>
      <c r="E615" s="4"/>
      <c r="F615" s="4"/>
      <c r="G615" s="4"/>
      <c r="H615" s="4"/>
      <c r="M615" s="4"/>
      <c r="N615" s="4"/>
      <c r="O615" s="4"/>
      <c r="R615" s="4"/>
      <c r="T615" s="4" t="b">
        <v>0</v>
      </c>
      <c r="U615" s="4" t="b">
        <v>0</v>
      </c>
      <c r="V615" s="5"/>
    </row>
    <row r="616">
      <c r="D616" s="4" t="b">
        <v>0</v>
      </c>
      <c r="E616" s="4"/>
      <c r="F616" s="4"/>
      <c r="G616" s="4"/>
      <c r="H616" s="4"/>
      <c r="M616" s="4"/>
      <c r="N616" s="4"/>
      <c r="O616" s="4"/>
      <c r="R616" s="4"/>
      <c r="T616" s="4" t="b">
        <v>0</v>
      </c>
      <c r="U616" s="4" t="b">
        <v>0</v>
      </c>
      <c r="V616" s="5"/>
    </row>
    <row r="617">
      <c r="D617" s="4" t="b">
        <v>0</v>
      </c>
      <c r="E617" s="4"/>
      <c r="F617" s="4"/>
      <c r="G617" s="4"/>
      <c r="H617" s="4"/>
      <c r="M617" s="4"/>
      <c r="N617" s="4"/>
      <c r="O617" s="4"/>
      <c r="R617" s="4"/>
      <c r="T617" s="4" t="b">
        <v>0</v>
      </c>
      <c r="U617" s="4" t="b">
        <v>0</v>
      </c>
      <c r="V617" s="5"/>
    </row>
    <row r="618">
      <c r="D618" s="4" t="b">
        <v>0</v>
      </c>
      <c r="E618" s="4"/>
      <c r="F618" s="4"/>
      <c r="G618" s="4"/>
      <c r="H618" s="4"/>
      <c r="M618" s="4"/>
      <c r="N618" s="4"/>
      <c r="O618" s="4"/>
      <c r="R618" s="4"/>
      <c r="T618" s="4" t="b">
        <v>0</v>
      </c>
      <c r="U618" s="4" t="b">
        <v>0</v>
      </c>
      <c r="V618" s="5"/>
    </row>
    <row r="619">
      <c r="D619" s="4" t="b">
        <v>0</v>
      </c>
      <c r="E619" s="4"/>
      <c r="F619" s="4"/>
      <c r="G619" s="4"/>
      <c r="H619" s="4"/>
      <c r="M619" s="4"/>
      <c r="N619" s="4"/>
      <c r="O619" s="4"/>
      <c r="R619" s="4"/>
      <c r="T619" s="4" t="b">
        <v>0</v>
      </c>
      <c r="U619" s="4" t="b">
        <v>0</v>
      </c>
      <c r="V619" s="5"/>
    </row>
    <row r="620">
      <c r="D620" s="4" t="b">
        <v>0</v>
      </c>
      <c r="E620" s="4"/>
      <c r="F620" s="4"/>
      <c r="G620" s="4"/>
      <c r="H620" s="4"/>
      <c r="M620" s="4"/>
      <c r="N620" s="4"/>
      <c r="O620" s="4"/>
      <c r="R620" s="4"/>
      <c r="T620" s="4" t="b">
        <v>0</v>
      </c>
      <c r="U620" s="4" t="b">
        <v>0</v>
      </c>
      <c r="V620" s="5"/>
    </row>
    <row r="621">
      <c r="D621" s="4" t="b">
        <v>0</v>
      </c>
      <c r="E621" s="4"/>
      <c r="F621" s="4"/>
      <c r="G621" s="4"/>
      <c r="H621" s="4"/>
      <c r="M621" s="4"/>
      <c r="N621" s="4"/>
      <c r="O621" s="4"/>
      <c r="R621" s="4"/>
      <c r="T621" s="4" t="b">
        <v>0</v>
      </c>
      <c r="U621" s="4" t="b">
        <v>0</v>
      </c>
      <c r="V621" s="5"/>
    </row>
    <row r="622">
      <c r="D622" s="4" t="b">
        <v>0</v>
      </c>
      <c r="E622" s="4"/>
      <c r="F622" s="4"/>
      <c r="G622" s="4"/>
      <c r="H622" s="4"/>
      <c r="M622" s="4"/>
      <c r="N622" s="4"/>
      <c r="O622" s="4"/>
      <c r="R622" s="4"/>
      <c r="T622" s="4" t="b">
        <v>0</v>
      </c>
      <c r="U622" s="4" t="b">
        <v>0</v>
      </c>
      <c r="V622" s="5"/>
    </row>
    <row r="623">
      <c r="D623" s="4" t="b">
        <v>0</v>
      </c>
      <c r="E623" s="4"/>
      <c r="F623" s="4"/>
      <c r="G623" s="4"/>
      <c r="H623" s="4"/>
      <c r="M623" s="4"/>
      <c r="N623" s="4"/>
      <c r="O623" s="4"/>
      <c r="R623" s="4"/>
      <c r="T623" s="4" t="b">
        <v>0</v>
      </c>
      <c r="U623" s="4" t="b">
        <v>0</v>
      </c>
      <c r="V623" s="5"/>
    </row>
    <row r="624">
      <c r="D624" s="4" t="b">
        <v>0</v>
      </c>
      <c r="E624" s="4"/>
      <c r="F624" s="4"/>
      <c r="G624" s="4"/>
      <c r="H624" s="4"/>
      <c r="M624" s="4"/>
      <c r="N624" s="4"/>
      <c r="O624" s="4"/>
      <c r="R624" s="4"/>
      <c r="T624" s="4" t="b">
        <v>0</v>
      </c>
      <c r="U624" s="4" t="b">
        <v>0</v>
      </c>
      <c r="V624" s="5"/>
    </row>
    <row r="625">
      <c r="D625" s="4" t="b">
        <v>0</v>
      </c>
      <c r="E625" s="4"/>
      <c r="F625" s="4"/>
      <c r="G625" s="4"/>
      <c r="H625" s="4"/>
      <c r="M625" s="4"/>
      <c r="N625" s="4"/>
      <c r="O625" s="4"/>
      <c r="R625" s="4"/>
      <c r="T625" s="4" t="b">
        <v>0</v>
      </c>
      <c r="U625" s="4" t="b">
        <v>0</v>
      </c>
      <c r="V625" s="5"/>
    </row>
    <row r="626">
      <c r="D626" s="4" t="b">
        <v>0</v>
      </c>
      <c r="E626" s="4"/>
      <c r="F626" s="4"/>
      <c r="G626" s="4"/>
      <c r="H626" s="4"/>
      <c r="M626" s="4"/>
      <c r="N626" s="4"/>
      <c r="O626" s="4"/>
      <c r="R626" s="4"/>
      <c r="T626" s="4" t="b">
        <v>0</v>
      </c>
      <c r="U626" s="4" t="b">
        <v>0</v>
      </c>
      <c r="V626" s="5"/>
    </row>
    <row r="627">
      <c r="D627" s="4" t="b">
        <v>0</v>
      </c>
      <c r="E627" s="4"/>
      <c r="F627" s="4"/>
      <c r="G627" s="4"/>
      <c r="H627" s="4"/>
      <c r="M627" s="4"/>
      <c r="N627" s="4"/>
      <c r="O627" s="4"/>
      <c r="R627" s="4"/>
      <c r="T627" s="4" t="b">
        <v>0</v>
      </c>
      <c r="U627" s="4" t="b">
        <v>0</v>
      </c>
      <c r="V627" s="5"/>
    </row>
    <row r="628">
      <c r="D628" s="4" t="b">
        <v>0</v>
      </c>
      <c r="E628" s="4"/>
      <c r="F628" s="4"/>
      <c r="G628" s="4"/>
      <c r="H628" s="4"/>
      <c r="M628" s="4"/>
      <c r="N628" s="4"/>
      <c r="O628" s="4"/>
      <c r="R628" s="4"/>
      <c r="T628" s="4" t="b">
        <v>0</v>
      </c>
      <c r="U628" s="4" t="b">
        <v>0</v>
      </c>
      <c r="V628" s="5"/>
    </row>
    <row r="629">
      <c r="D629" s="4" t="b">
        <v>0</v>
      </c>
      <c r="E629" s="4"/>
      <c r="F629" s="4"/>
      <c r="G629" s="4"/>
      <c r="H629" s="4"/>
      <c r="M629" s="4"/>
      <c r="N629" s="4"/>
      <c r="O629" s="4"/>
      <c r="R629" s="4"/>
      <c r="T629" s="4" t="b">
        <v>0</v>
      </c>
      <c r="U629" s="4" t="b">
        <v>0</v>
      </c>
      <c r="V629" s="5"/>
    </row>
    <row r="630">
      <c r="D630" s="4" t="b">
        <v>0</v>
      </c>
      <c r="E630" s="4"/>
      <c r="F630" s="4"/>
      <c r="G630" s="4"/>
      <c r="H630" s="4"/>
      <c r="M630" s="4"/>
      <c r="N630" s="4"/>
      <c r="O630" s="4"/>
      <c r="R630" s="4"/>
      <c r="T630" s="4" t="b">
        <v>0</v>
      </c>
      <c r="U630" s="4" t="b">
        <v>0</v>
      </c>
      <c r="V630" s="5"/>
    </row>
    <row r="631">
      <c r="D631" s="4" t="b">
        <v>0</v>
      </c>
      <c r="E631" s="4"/>
      <c r="F631" s="4"/>
      <c r="G631" s="4"/>
      <c r="H631" s="4"/>
      <c r="M631" s="4"/>
      <c r="N631" s="4"/>
      <c r="O631" s="4"/>
      <c r="R631" s="4"/>
      <c r="T631" s="4" t="b">
        <v>0</v>
      </c>
      <c r="U631" s="4" t="b">
        <v>0</v>
      </c>
      <c r="V631" s="5"/>
    </row>
    <row r="632">
      <c r="D632" s="4" t="b">
        <v>0</v>
      </c>
      <c r="E632" s="4"/>
      <c r="F632" s="4"/>
      <c r="G632" s="4"/>
      <c r="H632" s="4"/>
      <c r="M632" s="4"/>
      <c r="N632" s="4"/>
      <c r="O632" s="4"/>
      <c r="R632" s="4"/>
      <c r="T632" s="4" t="b">
        <v>0</v>
      </c>
      <c r="U632" s="4" t="b">
        <v>0</v>
      </c>
      <c r="V632" s="5"/>
    </row>
    <row r="633">
      <c r="D633" s="4" t="b">
        <v>0</v>
      </c>
      <c r="E633" s="4"/>
      <c r="F633" s="4"/>
      <c r="G633" s="4"/>
      <c r="H633" s="4"/>
      <c r="M633" s="4"/>
      <c r="N633" s="4"/>
      <c r="O633" s="4"/>
      <c r="R633" s="4"/>
      <c r="T633" s="4" t="b">
        <v>0</v>
      </c>
      <c r="U633" s="4" t="b">
        <v>0</v>
      </c>
      <c r="V633" s="5"/>
    </row>
    <row r="634">
      <c r="D634" s="4" t="b">
        <v>0</v>
      </c>
      <c r="E634" s="4"/>
      <c r="F634" s="4"/>
      <c r="G634" s="4"/>
      <c r="H634" s="4"/>
      <c r="M634" s="4"/>
      <c r="N634" s="4"/>
      <c r="O634" s="4"/>
      <c r="R634" s="4"/>
      <c r="T634" s="4" t="b">
        <v>0</v>
      </c>
      <c r="U634" s="4" t="b">
        <v>0</v>
      </c>
      <c r="V634" s="5"/>
    </row>
    <row r="635">
      <c r="D635" s="4" t="b">
        <v>0</v>
      </c>
      <c r="E635" s="4"/>
      <c r="F635" s="4"/>
      <c r="G635" s="4"/>
      <c r="H635" s="4"/>
      <c r="M635" s="4"/>
      <c r="N635" s="4"/>
      <c r="O635" s="4"/>
      <c r="R635" s="4"/>
      <c r="T635" s="4" t="b">
        <v>0</v>
      </c>
      <c r="U635" s="4" t="b">
        <v>0</v>
      </c>
      <c r="V635" s="5"/>
    </row>
    <row r="636">
      <c r="D636" s="4" t="b">
        <v>0</v>
      </c>
      <c r="E636" s="4"/>
      <c r="F636" s="4"/>
      <c r="G636" s="4"/>
      <c r="H636" s="4"/>
      <c r="M636" s="4"/>
      <c r="N636" s="4"/>
      <c r="O636" s="4"/>
      <c r="R636" s="4"/>
      <c r="T636" s="4" t="b">
        <v>0</v>
      </c>
      <c r="U636" s="4" t="b">
        <v>0</v>
      </c>
      <c r="V636" s="5"/>
    </row>
    <row r="637">
      <c r="D637" s="4" t="b">
        <v>0</v>
      </c>
      <c r="E637" s="4"/>
      <c r="F637" s="4"/>
      <c r="G637" s="4"/>
      <c r="H637" s="4"/>
      <c r="M637" s="4"/>
      <c r="N637" s="4"/>
      <c r="O637" s="4"/>
      <c r="R637" s="4"/>
      <c r="T637" s="4" t="b">
        <v>0</v>
      </c>
      <c r="U637" s="4" t="b">
        <v>0</v>
      </c>
      <c r="V637" s="5"/>
    </row>
    <row r="638">
      <c r="D638" s="4" t="b">
        <v>0</v>
      </c>
      <c r="E638" s="4"/>
      <c r="F638" s="4"/>
      <c r="G638" s="4"/>
      <c r="H638" s="4"/>
      <c r="M638" s="4"/>
      <c r="N638" s="4"/>
      <c r="O638" s="4"/>
      <c r="R638" s="4"/>
      <c r="T638" s="4" t="b">
        <v>0</v>
      </c>
      <c r="U638" s="4" t="b">
        <v>0</v>
      </c>
      <c r="V638" s="5"/>
    </row>
    <row r="639">
      <c r="D639" s="4" t="b">
        <v>0</v>
      </c>
      <c r="E639" s="4"/>
      <c r="F639" s="4"/>
      <c r="G639" s="4"/>
      <c r="H639" s="4"/>
      <c r="M639" s="4"/>
      <c r="N639" s="4"/>
      <c r="O639" s="4"/>
      <c r="R639" s="4"/>
      <c r="T639" s="4" t="b">
        <v>0</v>
      </c>
      <c r="U639" s="4" t="b">
        <v>0</v>
      </c>
      <c r="V639" s="5"/>
    </row>
    <row r="640">
      <c r="D640" s="4" t="b">
        <v>0</v>
      </c>
      <c r="E640" s="4"/>
      <c r="F640" s="4"/>
      <c r="G640" s="4"/>
      <c r="H640" s="4"/>
      <c r="M640" s="4"/>
      <c r="N640" s="4"/>
      <c r="O640" s="4"/>
      <c r="R640" s="4"/>
      <c r="T640" s="4" t="b">
        <v>0</v>
      </c>
      <c r="U640" s="4" t="b">
        <v>0</v>
      </c>
      <c r="V640" s="5"/>
    </row>
    <row r="641">
      <c r="D641" s="4" t="b">
        <v>0</v>
      </c>
      <c r="E641" s="4"/>
      <c r="F641" s="4"/>
      <c r="G641" s="4"/>
      <c r="H641" s="4"/>
      <c r="M641" s="4"/>
      <c r="N641" s="4"/>
      <c r="O641" s="4"/>
      <c r="R641" s="4"/>
      <c r="T641" s="4" t="b">
        <v>0</v>
      </c>
      <c r="U641" s="4" t="b">
        <v>0</v>
      </c>
      <c r="V641" s="5"/>
    </row>
    <row r="642">
      <c r="D642" s="4" t="b">
        <v>0</v>
      </c>
      <c r="E642" s="4"/>
      <c r="F642" s="4"/>
      <c r="G642" s="4"/>
      <c r="H642" s="4"/>
      <c r="M642" s="4"/>
      <c r="N642" s="4"/>
      <c r="O642" s="4"/>
      <c r="R642" s="4"/>
      <c r="T642" s="4" t="b">
        <v>0</v>
      </c>
      <c r="U642" s="4" t="b">
        <v>0</v>
      </c>
      <c r="V642" s="5"/>
    </row>
    <row r="643">
      <c r="D643" s="4" t="b">
        <v>0</v>
      </c>
      <c r="E643" s="4"/>
      <c r="F643" s="4"/>
      <c r="G643" s="4"/>
      <c r="H643" s="4"/>
      <c r="M643" s="4"/>
      <c r="N643" s="4"/>
      <c r="O643" s="4"/>
      <c r="R643" s="4"/>
      <c r="T643" s="4" t="b">
        <v>0</v>
      </c>
      <c r="U643" s="4" t="b">
        <v>0</v>
      </c>
      <c r="V643" s="5"/>
    </row>
    <row r="644">
      <c r="D644" s="4" t="b">
        <v>0</v>
      </c>
      <c r="E644" s="4"/>
      <c r="F644" s="4"/>
      <c r="G644" s="4"/>
      <c r="H644" s="4"/>
      <c r="M644" s="4"/>
      <c r="N644" s="4"/>
      <c r="O644" s="4"/>
      <c r="R644" s="4"/>
      <c r="T644" s="4" t="b">
        <v>0</v>
      </c>
      <c r="U644" s="4" t="b">
        <v>0</v>
      </c>
      <c r="V644" s="5"/>
    </row>
    <row r="645">
      <c r="D645" s="4" t="b">
        <v>0</v>
      </c>
      <c r="E645" s="4"/>
      <c r="F645" s="4"/>
      <c r="G645" s="4"/>
      <c r="H645" s="4"/>
      <c r="M645" s="4"/>
      <c r="N645" s="4"/>
      <c r="O645" s="4"/>
      <c r="R645" s="4"/>
      <c r="T645" s="4" t="b">
        <v>0</v>
      </c>
      <c r="U645" s="4" t="b">
        <v>0</v>
      </c>
      <c r="V645" s="5"/>
    </row>
    <row r="646">
      <c r="D646" s="4" t="b">
        <v>0</v>
      </c>
      <c r="E646" s="4"/>
      <c r="F646" s="4"/>
      <c r="G646" s="4"/>
      <c r="H646" s="4"/>
      <c r="M646" s="4"/>
      <c r="N646" s="4"/>
      <c r="O646" s="4"/>
      <c r="R646" s="4"/>
      <c r="T646" s="4" t="b">
        <v>0</v>
      </c>
      <c r="U646" s="4" t="b">
        <v>0</v>
      </c>
      <c r="V646" s="5"/>
    </row>
    <row r="647">
      <c r="D647" s="4" t="b">
        <v>0</v>
      </c>
      <c r="E647" s="4"/>
      <c r="F647" s="4"/>
      <c r="G647" s="4"/>
      <c r="H647" s="4"/>
      <c r="M647" s="4"/>
      <c r="N647" s="4"/>
      <c r="O647" s="4"/>
      <c r="R647" s="4"/>
      <c r="T647" s="4" t="b">
        <v>0</v>
      </c>
      <c r="U647" s="4" t="b">
        <v>0</v>
      </c>
      <c r="V647" s="5"/>
    </row>
    <row r="648">
      <c r="D648" s="4" t="b">
        <v>0</v>
      </c>
      <c r="E648" s="4"/>
      <c r="F648" s="4"/>
      <c r="G648" s="4"/>
      <c r="H648" s="4"/>
      <c r="M648" s="4"/>
      <c r="N648" s="4"/>
      <c r="O648" s="4"/>
      <c r="R648" s="4"/>
      <c r="T648" s="4" t="b">
        <v>0</v>
      </c>
      <c r="U648" s="4" t="b">
        <v>0</v>
      </c>
      <c r="V648" s="5"/>
    </row>
    <row r="649">
      <c r="D649" s="4" t="b">
        <v>0</v>
      </c>
      <c r="E649" s="4"/>
      <c r="F649" s="4"/>
      <c r="G649" s="4"/>
      <c r="H649" s="4"/>
      <c r="M649" s="4"/>
      <c r="N649" s="4"/>
      <c r="O649" s="4"/>
      <c r="R649" s="4"/>
      <c r="T649" s="4" t="b">
        <v>0</v>
      </c>
      <c r="U649" s="4" t="b">
        <v>0</v>
      </c>
      <c r="V649" s="5"/>
    </row>
    <row r="650">
      <c r="D650" s="4" t="b">
        <v>0</v>
      </c>
      <c r="E650" s="4"/>
      <c r="F650" s="4"/>
      <c r="G650" s="4"/>
      <c r="H650" s="4"/>
      <c r="M650" s="4"/>
      <c r="N650" s="4"/>
      <c r="O650" s="4"/>
      <c r="R650" s="4"/>
      <c r="T650" s="4" t="b">
        <v>0</v>
      </c>
      <c r="U650" s="4" t="b">
        <v>0</v>
      </c>
      <c r="V650" s="5"/>
    </row>
    <row r="651">
      <c r="D651" s="4" t="b">
        <v>0</v>
      </c>
      <c r="E651" s="4"/>
      <c r="F651" s="4"/>
      <c r="G651" s="4"/>
      <c r="H651" s="4"/>
      <c r="M651" s="4"/>
      <c r="N651" s="4"/>
      <c r="O651" s="4"/>
      <c r="R651" s="4"/>
      <c r="T651" s="4" t="b">
        <v>0</v>
      </c>
      <c r="U651" s="4" t="b">
        <v>0</v>
      </c>
      <c r="V651" s="5"/>
    </row>
    <row r="652">
      <c r="D652" s="4" t="b">
        <v>0</v>
      </c>
      <c r="E652" s="4"/>
      <c r="F652" s="4"/>
      <c r="G652" s="4"/>
      <c r="H652" s="4"/>
      <c r="M652" s="4"/>
      <c r="N652" s="4"/>
      <c r="O652" s="4"/>
      <c r="R652" s="4"/>
      <c r="T652" s="4" t="b">
        <v>0</v>
      </c>
      <c r="U652" s="4" t="b">
        <v>0</v>
      </c>
      <c r="V652" s="5"/>
    </row>
    <row r="653">
      <c r="D653" s="4" t="b">
        <v>0</v>
      </c>
      <c r="E653" s="4"/>
      <c r="F653" s="4"/>
      <c r="G653" s="4"/>
      <c r="H653" s="4"/>
      <c r="M653" s="4"/>
      <c r="N653" s="4"/>
      <c r="O653" s="4"/>
      <c r="R653" s="4"/>
      <c r="T653" s="4" t="b">
        <v>0</v>
      </c>
      <c r="U653" s="4" t="b">
        <v>0</v>
      </c>
      <c r="V653" s="5"/>
    </row>
    <row r="654">
      <c r="D654" s="4" t="b">
        <v>0</v>
      </c>
      <c r="E654" s="4"/>
      <c r="F654" s="4"/>
      <c r="G654" s="4"/>
      <c r="H654" s="4"/>
      <c r="M654" s="4"/>
      <c r="N654" s="4"/>
      <c r="O654" s="4"/>
      <c r="R654" s="4"/>
      <c r="T654" s="4" t="b">
        <v>0</v>
      </c>
      <c r="U654" s="4" t="b">
        <v>0</v>
      </c>
      <c r="V654" s="5"/>
    </row>
    <row r="655">
      <c r="D655" s="4" t="b">
        <v>0</v>
      </c>
      <c r="E655" s="4"/>
      <c r="F655" s="4"/>
      <c r="G655" s="4"/>
      <c r="H655" s="4"/>
      <c r="M655" s="4"/>
      <c r="N655" s="4"/>
      <c r="O655" s="4"/>
      <c r="R655" s="4"/>
      <c r="T655" s="4" t="b">
        <v>0</v>
      </c>
      <c r="U655" s="4" t="b">
        <v>0</v>
      </c>
      <c r="V655" s="5"/>
    </row>
    <row r="656">
      <c r="D656" s="4" t="b">
        <v>0</v>
      </c>
      <c r="E656" s="4"/>
      <c r="F656" s="4"/>
      <c r="G656" s="4"/>
      <c r="H656" s="4"/>
      <c r="M656" s="4"/>
      <c r="N656" s="4"/>
      <c r="O656" s="4"/>
      <c r="R656" s="4"/>
      <c r="T656" s="4" t="b">
        <v>0</v>
      </c>
      <c r="U656" s="4" t="b">
        <v>0</v>
      </c>
      <c r="V656" s="5"/>
    </row>
    <row r="657">
      <c r="D657" s="4" t="b">
        <v>0</v>
      </c>
      <c r="E657" s="4"/>
      <c r="F657" s="4"/>
      <c r="G657" s="4"/>
      <c r="H657" s="4"/>
      <c r="M657" s="4"/>
      <c r="N657" s="4"/>
      <c r="O657" s="4"/>
      <c r="R657" s="4"/>
      <c r="T657" s="4" t="b">
        <v>0</v>
      </c>
      <c r="U657" s="4" t="b">
        <v>0</v>
      </c>
      <c r="V657" s="5"/>
    </row>
    <row r="658">
      <c r="D658" s="4" t="b">
        <v>0</v>
      </c>
      <c r="E658" s="4"/>
      <c r="F658" s="4"/>
      <c r="G658" s="4"/>
      <c r="H658" s="4"/>
      <c r="M658" s="4"/>
      <c r="N658" s="4"/>
      <c r="O658" s="4"/>
      <c r="R658" s="4"/>
      <c r="T658" s="4" t="b">
        <v>0</v>
      </c>
      <c r="U658" s="4" t="b">
        <v>0</v>
      </c>
      <c r="V658" s="5"/>
    </row>
    <row r="659">
      <c r="D659" s="4" t="b">
        <v>0</v>
      </c>
      <c r="E659" s="4"/>
      <c r="F659" s="4"/>
      <c r="G659" s="4"/>
      <c r="H659" s="4"/>
      <c r="M659" s="4"/>
      <c r="N659" s="4"/>
      <c r="O659" s="4"/>
      <c r="R659" s="4"/>
      <c r="T659" s="4" t="b">
        <v>0</v>
      </c>
      <c r="U659" s="4" t="b">
        <v>0</v>
      </c>
      <c r="V659" s="5"/>
    </row>
    <row r="660">
      <c r="D660" s="4" t="b">
        <v>0</v>
      </c>
      <c r="E660" s="4"/>
      <c r="F660" s="4"/>
      <c r="G660" s="4"/>
      <c r="H660" s="4"/>
      <c r="M660" s="4"/>
      <c r="N660" s="4"/>
      <c r="O660" s="4"/>
      <c r="R660" s="4"/>
      <c r="T660" s="4" t="b">
        <v>0</v>
      </c>
      <c r="U660" s="4" t="b">
        <v>0</v>
      </c>
      <c r="V660" s="5"/>
    </row>
    <row r="661">
      <c r="D661" s="4" t="b">
        <v>0</v>
      </c>
      <c r="E661" s="4"/>
      <c r="F661" s="4"/>
      <c r="G661" s="4"/>
      <c r="H661" s="4"/>
      <c r="M661" s="4"/>
      <c r="N661" s="4"/>
      <c r="O661" s="4"/>
      <c r="R661" s="4"/>
      <c r="T661" s="4" t="b">
        <v>0</v>
      </c>
      <c r="U661" s="4" t="b">
        <v>0</v>
      </c>
      <c r="V661" s="5"/>
    </row>
    <row r="662">
      <c r="D662" s="4" t="b">
        <v>0</v>
      </c>
      <c r="E662" s="4"/>
      <c r="F662" s="4"/>
      <c r="G662" s="4"/>
      <c r="H662" s="4"/>
      <c r="M662" s="4"/>
      <c r="N662" s="4"/>
      <c r="O662" s="4"/>
      <c r="R662" s="4"/>
      <c r="T662" s="4" t="b">
        <v>0</v>
      </c>
      <c r="U662" s="4" t="b">
        <v>0</v>
      </c>
      <c r="V662" s="5"/>
    </row>
    <row r="663">
      <c r="D663" s="4" t="b">
        <v>0</v>
      </c>
      <c r="E663" s="4"/>
      <c r="F663" s="4"/>
      <c r="G663" s="4"/>
      <c r="H663" s="4"/>
      <c r="M663" s="4"/>
      <c r="N663" s="4"/>
      <c r="O663" s="4"/>
      <c r="R663" s="4"/>
      <c r="T663" s="4" t="b">
        <v>0</v>
      </c>
      <c r="U663" s="4" t="b">
        <v>0</v>
      </c>
      <c r="V663" s="5"/>
    </row>
    <row r="664">
      <c r="D664" s="4" t="b">
        <v>0</v>
      </c>
      <c r="E664" s="4"/>
      <c r="F664" s="4"/>
      <c r="G664" s="4"/>
      <c r="H664" s="4"/>
      <c r="M664" s="4"/>
      <c r="N664" s="4"/>
      <c r="O664" s="4"/>
      <c r="R664" s="4"/>
      <c r="T664" s="4" t="b">
        <v>0</v>
      </c>
      <c r="U664" s="4" t="b">
        <v>0</v>
      </c>
      <c r="V664" s="5"/>
    </row>
    <row r="665">
      <c r="D665" s="4" t="b">
        <v>0</v>
      </c>
      <c r="E665" s="4"/>
      <c r="F665" s="4"/>
      <c r="G665" s="4"/>
      <c r="H665" s="4"/>
      <c r="M665" s="4"/>
      <c r="N665" s="4"/>
      <c r="O665" s="4"/>
      <c r="R665" s="4"/>
      <c r="T665" s="4" t="b">
        <v>0</v>
      </c>
      <c r="U665" s="4" t="b">
        <v>0</v>
      </c>
      <c r="V665" s="5"/>
    </row>
    <row r="666">
      <c r="D666" s="4" t="b">
        <v>0</v>
      </c>
      <c r="E666" s="4"/>
      <c r="F666" s="4"/>
      <c r="G666" s="4"/>
      <c r="H666" s="4"/>
      <c r="M666" s="4"/>
      <c r="N666" s="4"/>
      <c r="O666" s="4"/>
      <c r="R666" s="4"/>
      <c r="T666" s="4" t="b">
        <v>0</v>
      </c>
      <c r="U666" s="4" t="b">
        <v>0</v>
      </c>
      <c r="V666" s="5"/>
    </row>
    <row r="667">
      <c r="D667" s="4" t="b">
        <v>0</v>
      </c>
      <c r="E667" s="4"/>
      <c r="F667" s="4"/>
      <c r="G667" s="4"/>
      <c r="H667" s="4"/>
      <c r="M667" s="4"/>
      <c r="N667" s="4"/>
      <c r="O667" s="4"/>
      <c r="R667" s="4"/>
      <c r="T667" s="4" t="b">
        <v>0</v>
      </c>
      <c r="U667" s="4" t="b">
        <v>0</v>
      </c>
      <c r="V667" s="5"/>
    </row>
    <row r="668">
      <c r="D668" s="4" t="b">
        <v>0</v>
      </c>
      <c r="E668" s="4"/>
      <c r="F668" s="4"/>
      <c r="G668" s="4"/>
      <c r="H668" s="4"/>
      <c r="M668" s="4"/>
      <c r="N668" s="4"/>
      <c r="O668" s="4"/>
      <c r="R668" s="4"/>
      <c r="T668" s="4" t="b">
        <v>0</v>
      </c>
      <c r="U668" s="4" t="b">
        <v>0</v>
      </c>
      <c r="V668" s="5"/>
    </row>
    <row r="669">
      <c r="D669" s="4" t="b">
        <v>0</v>
      </c>
      <c r="E669" s="4"/>
      <c r="F669" s="4"/>
      <c r="G669" s="4"/>
      <c r="H669" s="4"/>
      <c r="M669" s="4"/>
      <c r="N669" s="4"/>
      <c r="O669" s="4"/>
      <c r="R669" s="4"/>
      <c r="T669" s="4" t="b">
        <v>0</v>
      </c>
      <c r="U669" s="4" t="b">
        <v>0</v>
      </c>
      <c r="V669" s="5"/>
    </row>
    <row r="670">
      <c r="D670" s="4" t="b">
        <v>0</v>
      </c>
      <c r="E670" s="4"/>
      <c r="F670" s="4"/>
      <c r="G670" s="4"/>
      <c r="H670" s="4"/>
      <c r="M670" s="4"/>
      <c r="N670" s="4"/>
      <c r="O670" s="4"/>
      <c r="R670" s="4"/>
      <c r="T670" s="4" t="b">
        <v>0</v>
      </c>
      <c r="U670" s="4" t="b">
        <v>0</v>
      </c>
      <c r="V670" s="5"/>
    </row>
    <row r="671">
      <c r="D671" s="4" t="b">
        <v>0</v>
      </c>
      <c r="E671" s="4"/>
      <c r="F671" s="4"/>
      <c r="G671" s="4"/>
      <c r="H671" s="4"/>
      <c r="M671" s="4"/>
      <c r="N671" s="4"/>
      <c r="O671" s="4"/>
      <c r="R671" s="4"/>
      <c r="T671" s="4" t="b">
        <v>0</v>
      </c>
      <c r="U671" s="4" t="b">
        <v>0</v>
      </c>
      <c r="V671" s="5"/>
    </row>
    <row r="672">
      <c r="D672" s="4" t="b">
        <v>0</v>
      </c>
      <c r="E672" s="4"/>
      <c r="F672" s="4"/>
      <c r="G672" s="4"/>
      <c r="H672" s="4"/>
      <c r="M672" s="4"/>
      <c r="N672" s="4"/>
      <c r="O672" s="4"/>
      <c r="R672" s="4"/>
      <c r="T672" s="4" t="b">
        <v>0</v>
      </c>
      <c r="U672" s="4" t="b">
        <v>0</v>
      </c>
      <c r="V672" s="5"/>
    </row>
    <row r="673">
      <c r="D673" s="4" t="b">
        <v>0</v>
      </c>
      <c r="E673" s="4"/>
      <c r="F673" s="4"/>
      <c r="G673" s="4"/>
      <c r="H673" s="4"/>
      <c r="M673" s="4"/>
      <c r="N673" s="4"/>
      <c r="O673" s="4"/>
      <c r="R673" s="4"/>
      <c r="T673" s="4" t="b">
        <v>0</v>
      </c>
      <c r="U673" s="4" t="b">
        <v>0</v>
      </c>
      <c r="V673" s="5"/>
    </row>
    <row r="674">
      <c r="D674" s="4" t="b">
        <v>0</v>
      </c>
      <c r="E674" s="4"/>
      <c r="F674" s="4"/>
      <c r="G674" s="4"/>
      <c r="H674" s="4"/>
      <c r="M674" s="4"/>
      <c r="N674" s="4"/>
      <c r="O674" s="4"/>
      <c r="R674" s="4"/>
      <c r="T674" s="4" t="b">
        <v>0</v>
      </c>
      <c r="U674" s="4" t="b">
        <v>0</v>
      </c>
      <c r="V674" s="5"/>
    </row>
    <row r="675">
      <c r="D675" s="4" t="b">
        <v>0</v>
      </c>
      <c r="E675" s="4"/>
      <c r="F675" s="4"/>
      <c r="G675" s="4"/>
      <c r="H675" s="4"/>
      <c r="M675" s="4"/>
      <c r="N675" s="4"/>
      <c r="O675" s="4"/>
      <c r="R675" s="4"/>
      <c r="T675" s="4" t="b">
        <v>0</v>
      </c>
      <c r="U675" s="4" t="b">
        <v>0</v>
      </c>
      <c r="V675" s="5"/>
    </row>
    <row r="676">
      <c r="D676" s="4" t="b">
        <v>0</v>
      </c>
      <c r="E676" s="4"/>
      <c r="F676" s="4"/>
      <c r="G676" s="4"/>
      <c r="H676" s="4"/>
      <c r="M676" s="4"/>
      <c r="N676" s="4"/>
      <c r="O676" s="4"/>
      <c r="R676" s="4"/>
      <c r="T676" s="4" t="b">
        <v>0</v>
      </c>
      <c r="U676" s="4" t="b">
        <v>0</v>
      </c>
      <c r="V676" s="5"/>
    </row>
    <row r="677">
      <c r="D677" s="4" t="b">
        <v>0</v>
      </c>
      <c r="E677" s="4"/>
      <c r="F677" s="4"/>
      <c r="G677" s="4"/>
      <c r="H677" s="4"/>
      <c r="M677" s="4"/>
      <c r="N677" s="4"/>
      <c r="O677" s="4"/>
      <c r="R677" s="4"/>
      <c r="T677" s="4" t="b">
        <v>0</v>
      </c>
      <c r="U677" s="4" t="b">
        <v>0</v>
      </c>
      <c r="V677" s="5"/>
    </row>
    <row r="678">
      <c r="D678" s="4" t="b">
        <v>0</v>
      </c>
      <c r="E678" s="4"/>
      <c r="F678" s="4"/>
      <c r="G678" s="4"/>
      <c r="H678" s="4"/>
      <c r="M678" s="4"/>
      <c r="N678" s="4"/>
      <c r="O678" s="4"/>
      <c r="R678" s="4"/>
      <c r="T678" s="4" t="b">
        <v>0</v>
      </c>
      <c r="U678" s="4" t="b">
        <v>0</v>
      </c>
      <c r="V678" s="5"/>
    </row>
    <row r="679">
      <c r="D679" s="4" t="b">
        <v>0</v>
      </c>
      <c r="E679" s="4"/>
      <c r="F679" s="4"/>
      <c r="G679" s="4"/>
      <c r="H679" s="4"/>
      <c r="M679" s="4"/>
      <c r="N679" s="4"/>
      <c r="O679" s="4"/>
      <c r="R679" s="4"/>
      <c r="T679" s="4" t="b">
        <v>0</v>
      </c>
      <c r="U679" s="4" t="b">
        <v>0</v>
      </c>
      <c r="V679" s="5"/>
    </row>
    <row r="680">
      <c r="D680" s="4" t="b">
        <v>0</v>
      </c>
      <c r="E680" s="4"/>
      <c r="F680" s="4"/>
      <c r="G680" s="4"/>
      <c r="H680" s="4"/>
      <c r="M680" s="4"/>
      <c r="N680" s="4"/>
      <c r="O680" s="4"/>
      <c r="R680" s="4"/>
      <c r="T680" s="4" t="b">
        <v>0</v>
      </c>
      <c r="U680" s="4" t="b">
        <v>0</v>
      </c>
      <c r="V680" s="5"/>
    </row>
    <row r="681">
      <c r="D681" s="4" t="b">
        <v>0</v>
      </c>
      <c r="E681" s="4"/>
      <c r="F681" s="4"/>
      <c r="G681" s="4"/>
      <c r="H681" s="4"/>
      <c r="M681" s="4"/>
      <c r="N681" s="4"/>
      <c r="O681" s="4"/>
      <c r="R681" s="4"/>
      <c r="T681" s="4" t="b">
        <v>0</v>
      </c>
      <c r="U681" s="4" t="b">
        <v>0</v>
      </c>
      <c r="V681" s="5"/>
    </row>
    <row r="682">
      <c r="D682" s="4" t="b">
        <v>0</v>
      </c>
      <c r="E682" s="4"/>
      <c r="F682" s="4"/>
      <c r="G682" s="4"/>
      <c r="H682" s="4"/>
      <c r="M682" s="4"/>
      <c r="N682" s="4"/>
      <c r="O682" s="4"/>
      <c r="R682" s="4"/>
      <c r="T682" s="4" t="b">
        <v>0</v>
      </c>
      <c r="U682" s="4" t="b">
        <v>0</v>
      </c>
      <c r="V682" s="5"/>
    </row>
    <row r="683">
      <c r="D683" s="4" t="b">
        <v>0</v>
      </c>
      <c r="E683" s="4"/>
      <c r="F683" s="4"/>
      <c r="G683" s="4"/>
      <c r="H683" s="4"/>
      <c r="M683" s="4"/>
      <c r="N683" s="4"/>
      <c r="O683" s="4"/>
      <c r="R683" s="4"/>
      <c r="T683" s="4" t="b">
        <v>0</v>
      </c>
      <c r="U683" s="4" t="b">
        <v>0</v>
      </c>
      <c r="V683" s="5"/>
    </row>
    <row r="684">
      <c r="D684" s="4" t="b">
        <v>0</v>
      </c>
      <c r="E684" s="4"/>
      <c r="F684" s="4"/>
      <c r="G684" s="4"/>
      <c r="H684" s="4"/>
      <c r="M684" s="4"/>
      <c r="N684" s="4"/>
      <c r="O684" s="4"/>
      <c r="R684" s="4"/>
      <c r="T684" s="4" t="b">
        <v>0</v>
      </c>
      <c r="U684" s="4" t="b">
        <v>0</v>
      </c>
      <c r="V684" s="5"/>
    </row>
    <row r="685">
      <c r="D685" s="4" t="b">
        <v>0</v>
      </c>
      <c r="E685" s="4"/>
      <c r="F685" s="4"/>
      <c r="G685" s="4"/>
      <c r="H685" s="4"/>
      <c r="M685" s="4"/>
      <c r="N685" s="4"/>
      <c r="O685" s="4"/>
      <c r="R685" s="4"/>
      <c r="T685" s="4" t="b">
        <v>0</v>
      </c>
      <c r="U685" s="4" t="b">
        <v>0</v>
      </c>
      <c r="V685" s="5"/>
    </row>
    <row r="686">
      <c r="D686" s="4" t="b">
        <v>0</v>
      </c>
      <c r="E686" s="4"/>
      <c r="F686" s="4"/>
      <c r="G686" s="4"/>
      <c r="H686" s="4"/>
      <c r="M686" s="4"/>
      <c r="N686" s="4"/>
      <c r="O686" s="4"/>
      <c r="R686" s="4"/>
      <c r="T686" s="4" t="b">
        <v>0</v>
      </c>
      <c r="U686" s="4" t="b">
        <v>0</v>
      </c>
      <c r="V686" s="5"/>
    </row>
    <row r="687">
      <c r="D687" s="4" t="b">
        <v>0</v>
      </c>
      <c r="E687" s="4"/>
      <c r="F687" s="4"/>
      <c r="G687" s="4"/>
      <c r="H687" s="4"/>
      <c r="M687" s="4"/>
      <c r="N687" s="4"/>
      <c r="O687" s="4"/>
      <c r="R687" s="4"/>
      <c r="T687" s="4" t="b">
        <v>0</v>
      </c>
      <c r="U687" s="4" t="b">
        <v>0</v>
      </c>
      <c r="V687" s="5"/>
    </row>
    <row r="688">
      <c r="D688" s="4" t="b">
        <v>0</v>
      </c>
      <c r="E688" s="4"/>
      <c r="F688" s="4"/>
      <c r="G688" s="4"/>
      <c r="H688" s="4"/>
      <c r="M688" s="4"/>
      <c r="N688" s="4"/>
      <c r="O688" s="4"/>
      <c r="R688" s="4"/>
      <c r="T688" s="4" t="b">
        <v>0</v>
      </c>
      <c r="U688" s="4" t="b">
        <v>0</v>
      </c>
      <c r="V688" s="5"/>
    </row>
    <row r="689">
      <c r="D689" s="4" t="b">
        <v>0</v>
      </c>
      <c r="E689" s="4"/>
      <c r="F689" s="4"/>
      <c r="G689" s="4"/>
      <c r="H689" s="4"/>
      <c r="M689" s="4"/>
      <c r="N689" s="4"/>
      <c r="O689" s="4"/>
      <c r="R689" s="4"/>
      <c r="T689" s="4" t="b">
        <v>0</v>
      </c>
      <c r="U689" s="4" t="b">
        <v>0</v>
      </c>
      <c r="V689" s="5"/>
    </row>
    <row r="690">
      <c r="D690" s="4" t="b">
        <v>0</v>
      </c>
      <c r="E690" s="4"/>
      <c r="F690" s="4"/>
      <c r="G690" s="4"/>
      <c r="H690" s="4"/>
      <c r="M690" s="4"/>
      <c r="N690" s="4"/>
      <c r="O690" s="4"/>
      <c r="R690" s="4"/>
      <c r="T690" s="4" t="b">
        <v>0</v>
      </c>
      <c r="U690" s="4" t="b">
        <v>0</v>
      </c>
      <c r="V690" s="5"/>
    </row>
    <row r="691">
      <c r="D691" s="4" t="b">
        <v>0</v>
      </c>
      <c r="E691" s="4"/>
      <c r="F691" s="4"/>
      <c r="G691" s="4"/>
      <c r="H691" s="4"/>
      <c r="M691" s="4"/>
      <c r="N691" s="4"/>
      <c r="O691" s="4"/>
      <c r="R691" s="4"/>
      <c r="T691" s="4" t="b">
        <v>0</v>
      </c>
      <c r="U691" s="4" t="b">
        <v>0</v>
      </c>
      <c r="V691" s="5"/>
    </row>
    <row r="692">
      <c r="D692" s="4" t="b">
        <v>0</v>
      </c>
      <c r="E692" s="4"/>
      <c r="F692" s="4"/>
      <c r="G692" s="4"/>
      <c r="H692" s="4"/>
      <c r="M692" s="4"/>
      <c r="N692" s="4"/>
      <c r="O692" s="4"/>
      <c r="R692" s="4"/>
      <c r="T692" s="4" t="b">
        <v>0</v>
      </c>
      <c r="U692" s="4" t="b">
        <v>0</v>
      </c>
      <c r="V692" s="5"/>
    </row>
    <row r="693">
      <c r="D693" s="4" t="b">
        <v>0</v>
      </c>
      <c r="E693" s="4"/>
      <c r="F693" s="4"/>
      <c r="G693" s="4"/>
      <c r="H693" s="4"/>
      <c r="M693" s="4"/>
      <c r="N693" s="4"/>
      <c r="O693" s="4"/>
      <c r="R693" s="4"/>
      <c r="T693" s="4" t="b">
        <v>0</v>
      </c>
      <c r="U693" s="4" t="b">
        <v>0</v>
      </c>
      <c r="V693" s="5"/>
    </row>
    <row r="694">
      <c r="D694" s="4" t="b">
        <v>0</v>
      </c>
      <c r="E694" s="4"/>
      <c r="F694" s="4"/>
      <c r="G694" s="4"/>
      <c r="H694" s="4"/>
      <c r="M694" s="4"/>
      <c r="N694" s="4"/>
      <c r="O694" s="4"/>
      <c r="R694" s="4"/>
      <c r="T694" s="4" t="b">
        <v>0</v>
      </c>
      <c r="U694" s="4" t="b">
        <v>0</v>
      </c>
      <c r="V694" s="5"/>
    </row>
    <row r="695">
      <c r="D695" s="4" t="b">
        <v>0</v>
      </c>
      <c r="E695" s="4"/>
      <c r="F695" s="4"/>
      <c r="G695" s="4"/>
      <c r="H695" s="4"/>
      <c r="M695" s="4"/>
      <c r="N695" s="4"/>
      <c r="O695" s="4"/>
      <c r="R695" s="4"/>
      <c r="T695" s="4" t="b">
        <v>0</v>
      </c>
      <c r="U695" s="4" t="b">
        <v>0</v>
      </c>
      <c r="V695" s="5"/>
    </row>
    <row r="696">
      <c r="D696" s="4" t="b">
        <v>0</v>
      </c>
      <c r="E696" s="4"/>
      <c r="F696" s="4"/>
      <c r="G696" s="4"/>
      <c r="H696" s="4"/>
      <c r="M696" s="4"/>
      <c r="N696" s="4"/>
      <c r="O696" s="4"/>
      <c r="R696" s="4"/>
      <c r="T696" s="4" t="b">
        <v>0</v>
      </c>
      <c r="U696" s="4" t="b">
        <v>0</v>
      </c>
      <c r="V696" s="5"/>
    </row>
    <row r="697">
      <c r="D697" s="4" t="b">
        <v>0</v>
      </c>
      <c r="E697" s="4"/>
      <c r="F697" s="4"/>
      <c r="G697" s="4"/>
      <c r="H697" s="4"/>
      <c r="M697" s="4"/>
      <c r="N697" s="4"/>
      <c r="O697" s="4"/>
      <c r="R697" s="4"/>
      <c r="T697" s="4" t="b">
        <v>0</v>
      </c>
      <c r="U697" s="4" t="b">
        <v>0</v>
      </c>
      <c r="V697" s="5"/>
    </row>
    <row r="698">
      <c r="D698" s="4" t="b">
        <v>0</v>
      </c>
      <c r="E698" s="4"/>
      <c r="F698" s="4"/>
      <c r="G698" s="4"/>
      <c r="H698" s="4"/>
      <c r="M698" s="4"/>
      <c r="N698" s="4"/>
      <c r="O698" s="4"/>
      <c r="R698" s="4"/>
      <c r="T698" s="4" t="b">
        <v>0</v>
      </c>
      <c r="U698" s="4" t="b">
        <v>0</v>
      </c>
      <c r="V698" s="5"/>
    </row>
    <row r="699">
      <c r="D699" s="4" t="b">
        <v>0</v>
      </c>
      <c r="E699" s="4"/>
      <c r="F699" s="4"/>
      <c r="G699" s="4"/>
      <c r="H699" s="4"/>
      <c r="M699" s="4"/>
      <c r="N699" s="4"/>
      <c r="O699" s="4"/>
      <c r="R699" s="4"/>
      <c r="T699" s="4" t="b">
        <v>0</v>
      </c>
      <c r="U699" s="4" t="b">
        <v>0</v>
      </c>
      <c r="V699" s="5"/>
    </row>
    <row r="700">
      <c r="D700" s="4" t="b">
        <v>0</v>
      </c>
      <c r="E700" s="4"/>
      <c r="F700" s="4"/>
      <c r="G700" s="4"/>
      <c r="H700" s="4"/>
      <c r="M700" s="4"/>
      <c r="N700" s="4"/>
      <c r="O700" s="4"/>
      <c r="R700" s="4"/>
      <c r="T700" s="4" t="b">
        <v>0</v>
      </c>
      <c r="U700" s="4" t="b">
        <v>0</v>
      </c>
      <c r="V700" s="5"/>
    </row>
    <row r="701">
      <c r="D701" s="4" t="b">
        <v>0</v>
      </c>
      <c r="E701" s="4"/>
      <c r="F701" s="4"/>
      <c r="G701" s="4"/>
      <c r="H701" s="4"/>
      <c r="M701" s="4"/>
      <c r="N701" s="4"/>
      <c r="O701" s="4"/>
      <c r="R701" s="4"/>
      <c r="T701" s="4" t="b">
        <v>0</v>
      </c>
      <c r="U701" s="4" t="b">
        <v>0</v>
      </c>
      <c r="V701" s="5"/>
    </row>
    <row r="702">
      <c r="D702" s="4" t="b">
        <v>0</v>
      </c>
      <c r="E702" s="4"/>
      <c r="F702" s="4"/>
      <c r="G702" s="4"/>
      <c r="H702" s="4"/>
      <c r="M702" s="4"/>
      <c r="N702" s="4"/>
      <c r="O702" s="4"/>
      <c r="R702" s="4"/>
      <c r="T702" s="4" t="b">
        <v>0</v>
      </c>
      <c r="U702" s="4" t="b">
        <v>0</v>
      </c>
      <c r="V702" s="5"/>
    </row>
    <row r="703">
      <c r="D703" s="4" t="b">
        <v>0</v>
      </c>
      <c r="E703" s="4"/>
      <c r="F703" s="4"/>
      <c r="G703" s="4"/>
      <c r="H703" s="4"/>
      <c r="M703" s="4"/>
      <c r="N703" s="4"/>
      <c r="O703" s="4"/>
      <c r="R703" s="4"/>
      <c r="T703" s="4" t="b">
        <v>0</v>
      </c>
      <c r="U703" s="4" t="b">
        <v>0</v>
      </c>
      <c r="V703" s="5"/>
    </row>
    <row r="704">
      <c r="D704" s="4" t="b">
        <v>0</v>
      </c>
      <c r="E704" s="4"/>
      <c r="F704" s="4"/>
      <c r="G704" s="4"/>
      <c r="H704" s="4"/>
      <c r="M704" s="4"/>
      <c r="N704" s="4"/>
      <c r="O704" s="4"/>
      <c r="R704" s="4"/>
      <c r="T704" s="4" t="b">
        <v>0</v>
      </c>
      <c r="U704" s="4" t="b">
        <v>0</v>
      </c>
      <c r="V704" s="5"/>
    </row>
    <row r="705">
      <c r="D705" s="4" t="b">
        <v>0</v>
      </c>
      <c r="E705" s="4"/>
      <c r="F705" s="4"/>
      <c r="G705" s="4"/>
      <c r="H705" s="4"/>
      <c r="M705" s="4"/>
      <c r="N705" s="4"/>
      <c r="O705" s="4"/>
      <c r="R705" s="4"/>
      <c r="T705" s="4" t="b">
        <v>0</v>
      </c>
      <c r="U705" s="4" t="b">
        <v>0</v>
      </c>
      <c r="V705" s="5"/>
    </row>
    <row r="706">
      <c r="D706" s="4" t="b">
        <v>0</v>
      </c>
      <c r="E706" s="4"/>
      <c r="F706" s="4"/>
      <c r="G706" s="4"/>
      <c r="H706" s="4"/>
      <c r="M706" s="4"/>
      <c r="N706" s="4"/>
      <c r="O706" s="4"/>
      <c r="R706" s="4"/>
      <c r="T706" s="4" t="b">
        <v>0</v>
      </c>
      <c r="U706" s="4" t="b">
        <v>0</v>
      </c>
      <c r="V706" s="5"/>
    </row>
    <row r="707">
      <c r="D707" s="4" t="b">
        <v>0</v>
      </c>
      <c r="E707" s="4"/>
      <c r="F707" s="4"/>
      <c r="G707" s="4"/>
      <c r="H707" s="4"/>
      <c r="M707" s="4"/>
      <c r="N707" s="4"/>
      <c r="O707" s="4"/>
      <c r="R707" s="4"/>
      <c r="T707" s="4" t="b">
        <v>0</v>
      </c>
      <c r="U707" s="4" t="b">
        <v>0</v>
      </c>
      <c r="V707" s="5"/>
    </row>
    <row r="708">
      <c r="D708" s="4" t="b">
        <v>0</v>
      </c>
      <c r="E708" s="4"/>
      <c r="F708" s="4"/>
      <c r="G708" s="4"/>
      <c r="H708" s="4"/>
      <c r="M708" s="4"/>
      <c r="N708" s="4"/>
      <c r="O708" s="4"/>
      <c r="R708" s="4"/>
      <c r="T708" s="4" t="b">
        <v>0</v>
      </c>
      <c r="U708" s="4" t="b">
        <v>0</v>
      </c>
      <c r="V708" s="5"/>
    </row>
    <row r="709">
      <c r="D709" s="4" t="b">
        <v>0</v>
      </c>
      <c r="E709" s="4"/>
      <c r="F709" s="4"/>
      <c r="G709" s="4"/>
      <c r="H709" s="4"/>
      <c r="M709" s="4"/>
      <c r="N709" s="4"/>
      <c r="O709" s="4"/>
      <c r="R709" s="4"/>
      <c r="T709" s="4" t="b">
        <v>0</v>
      </c>
      <c r="U709" s="4" t="b">
        <v>0</v>
      </c>
      <c r="V709" s="5"/>
    </row>
    <row r="710">
      <c r="D710" s="4" t="b">
        <v>0</v>
      </c>
      <c r="E710" s="4"/>
      <c r="F710" s="4"/>
      <c r="G710" s="4"/>
      <c r="H710" s="4"/>
      <c r="M710" s="4"/>
      <c r="N710" s="4"/>
      <c r="O710" s="4"/>
      <c r="R710" s="4"/>
      <c r="T710" s="4" t="b">
        <v>0</v>
      </c>
      <c r="U710" s="4" t="b">
        <v>0</v>
      </c>
      <c r="V710" s="5"/>
    </row>
    <row r="711">
      <c r="D711" s="4" t="b">
        <v>0</v>
      </c>
      <c r="E711" s="4"/>
      <c r="F711" s="4"/>
      <c r="G711" s="4"/>
      <c r="H711" s="4"/>
      <c r="M711" s="4"/>
      <c r="N711" s="4"/>
      <c r="O711" s="4"/>
      <c r="R711" s="4"/>
      <c r="T711" s="4" t="b">
        <v>0</v>
      </c>
      <c r="U711" s="4" t="b">
        <v>0</v>
      </c>
      <c r="V711" s="5"/>
    </row>
    <row r="712">
      <c r="D712" s="4" t="b">
        <v>0</v>
      </c>
      <c r="E712" s="4"/>
      <c r="F712" s="4"/>
      <c r="G712" s="4"/>
      <c r="H712" s="4"/>
      <c r="M712" s="4"/>
      <c r="N712" s="4"/>
      <c r="O712" s="4"/>
      <c r="R712" s="4"/>
      <c r="T712" s="4" t="b">
        <v>0</v>
      </c>
      <c r="U712" s="4" t="b">
        <v>0</v>
      </c>
      <c r="V712" s="5"/>
    </row>
    <row r="713">
      <c r="D713" s="4" t="b">
        <v>0</v>
      </c>
      <c r="E713" s="4"/>
      <c r="F713" s="4"/>
      <c r="G713" s="4"/>
      <c r="H713" s="4"/>
      <c r="M713" s="4"/>
      <c r="N713" s="4"/>
      <c r="O713" s="4"/>
      <c r="R713" s="4"/>
      <c r="T713" s="4" t="b">
        <v>0</v>
      </c>
      <c r="U713" s="4" t="b">
        <v>0</v>
      </c>
      <c r="V713" s="5"/>
    </row>
    <row r="714">
      <c r="D714" s="4" t="b">
        <v>0</v>
      </c>
      <c r="E714" s="4"/>
      <c r="F714" s="4"/>
      <c r="G714" s="4"/>
      <c r="H714" s="4"/>
      <c r="M714" s="4"/>
      <c r="N714" s="4"/>
      <c r="O714" s="4"/>
      <c r="R714" s="4"/>
      <c r="T714" s="4" t="b">
        <v>0</v>
      </c>
      <c r="U714" s="4" t="b">
        <v>0</v>
      </c>
      <c r="V714" s="5"/>
    </row>
    <row r="715">
      <c r="D715" s="4" t="b">
        <v>0</v>
      </c>
      <c r="E715" s="4"/>
      <c r="F715" s="4"/>
      <c r="G715" s="4"/>
      <c r="H715" s="4"/>
      <c r="M715" s="4"/>
      <c r="N715" s="4"/>
      <c r="O715" s="4"/>
      <c r="R715" s="4"/>
      <c r="T715" s="4" t="b">
        <v>0</v>
      </c>
      <c r="U715" s="4" t="b">
        <v>0</v>
      </c>
      <c r="V715" s="5"/>
    </row>
    <row r="716">
      <c r="D716" s="4" t="b">
        <v>0</v>
      </c>
      <c r="E716" s="4"/>
      <c r="F716" s="4"/>
      <c r="G716" s="4"/>
      <c r="H716" s="4"/>
      <c r="M716" s="4"/>
      <c r="N716" s="4"/>
      <c r="O716" s="4"/>
      <c r="R716" s="4"/>
      <c r="T716" s="4" t="b">
        <v>0</v>
      </c>
      <c r="U716" s="4" t="b">
        <v>0</v>
      </c>
      <c r="V716" s="5"/>
    </row>
    <row r="717">
      <c r="D717" s="4" t="b">
        <v>0</v>
      </c>
      <c r="E717" s="4"/>
      <c r="F717" s="4"/>
      <c r="G717" s="4"/>
      <c r="H717" s="4"/>
      <c r="M717" s="4"/>
      <c r="N717" s="4"/>
      <c r="O717" s="4"/>
      <c r="R717" s="4"/>
      <c r="T717" s="4" t="b">
        <v>0</v>
      </c>
      <c r="U717" s="4" t="b">
        <v>0</v>
      </c>
      <c r="V717" s="5"/>
    </row>
    <row r="718">
      <c r="D718" s="4" t="b">
        <v>0</v>
      </c>
      <c r="E718" s="4"/>
      <c r="F718" s="4"/>
      <c r="G718" s="4"/>
      <c r="H718" s="4"/>
      <c r="M718" s="4"/>
      <c r="N718" s="4"/>
      <c r="O718" s="4"/>
      <c r="R718" s="4"/>
      <c r="T718" s="4" t="b">
        <v>0</v>
      </c>
      <c r="U718" s="4" t="b">
        <v>0</v>
      </c>
      <c r="V718" s="5"/>
    </row>
    <row r="719">
      <c r="D719" s="4" t="b">
        <v>0</v>
      </c>
      <c r="E719" s="4"/>
      <c r="F719" s="4"/>
      <c r="G719" s="4"/>
      <c r="H719" s="4"/>
      <c r="M719" s="4"/>
      <c r="N719" s="4"/>
      <c r="O719" s="4"/>
      <c r="R719" s="4"/>
      <c r="T719" s="4" t="b">
        <v>0</v>
      </c>
      <c r="U719" s="4" t="b">
        <v>0</v>
      </c>
      <c r="V719" s="5"/>
    </row>
    <row r="720">
      <c r="D720" s="4" t="b">
        <v>0</v>
      </c>
      <c r="E720" s="4"/>
      <c r="F720" s="4"/>
      <c r="G720" s="4"/>
      <c r="H720" s="4"/>
      <c r="M720" s="4"/>
      <c r="N720" s="4"/>
      <c r="O720" s="4"/>
      <c r="R720" s="4"/>
      <c r="T720" s="4" t="b">
        <v>0</v>
      </c>
      <c r="U720" s="4" t="b">
        <v>0</v>
      </c>
      <c r="V720" s="5"/>
    </row>
    <row r="721">
      <c r="D721" s="4" t="b">
        <v>0</v>
      </c>
      <c r="E721" s="4"/>
      <c r="F721" s="4"/>
      <c r="G721" s="4"/>
      <c r="H721" s="4"/>
      <c r="M721" s="4"/>
      <c r="N721" s="4"/>
      <c r="O721" s="4"/>
      <c r="R721" s="4"/>
      <c r="T721" s="4" t="b">
        <v>0</v>
      </c>
      <c r="U721" s="4" t="b">
        <v>0</v>
      </c>
      <c r="V721" s="5"/>
    </row>
    <row r="722">
      <c r="D722" s="4" t="b">
        <v>0</v>
      </c>
      <c r="E722" s="4"/>
      <c r="F722" s="4"/>
      <c r="G722" s="4"/>
      <c r="H722" s="4"/>
      <c r="M722" s="4"/>
      <c r="N722" s="4"/>
      <c r="O722" s="4"/>
      <c r="R722" s="4"/>
      <c r="T722" s="4" t="b">
        <v>0</v>
      </c>
      <c r="U722" s="4" t="b">
        <v>0</v>
      </c>
      <c r="V722" s="5"/>
    </row>
    <row r="723">
      <c r="D723" s="4" t="b">
        <v>0</v>
      </c>
      <c r="E723" s="4"/>
      <c r="F723" s="4"/>
      <c r="G723" s="4"/>
      <c r="H723" s="4"/>
      <c r="M723" s="4"/>
      <c r="N723" s="4"/>
      <c r="O723" s="4"/>
      <c r="R723" s="4"/>
      <c r="T723" s="4" t="b">
        <v>0</v>
      </c>
      <c r="U723" s="4" t="b">
        <v>0</v>
      </c>
      <c r="V723" s="5"/>
    </row>
    <row r="724">
      <c r="D724" s="4" t="b">
        <v>0</v>
      </c>
      <c r="E724" s="4"/>
      <c r="F724" s="4"/>
      <c r="G724" s="4"/>
      <c r="H724" s="4"/>
      <c r="M724" s="4"/>
      <c r="N724" s="4"/>
      <c r="O724" s="4"/>
      <c r="R724" s="4"/>
      <c r="T724" s="4" t="b">
        <v>0</v>
      </c>
      <c r="U724" s="4" t="b">
        <v>0</v>
      </c>
      <c r="V724" s="5"/>
    </row>
    <row r="725">
      <c r="D725" s="4" t="b">
        <v>0</v>
      </c>
      <c r="E725" s="4"/>
      <c r="F725" s="4"/>
      <c r="G725" s="4"/>
      <c r="H725" s="4"/>
      <c r="M725" s="4"/>
      <c r="N725" s="4"/>
      <c r="O725" s="4"/>
      <c r="R725" s="4"/>
      <c r="T725" s="4" t="b">
        <v>0</v>
      </c>
      <c r="U725" s="4" t="b">
        <v>0</v>
      </c>
      <c r="V725" s="5"/>
    </row>
    <row r="726">
      <c r="D726" s="4" t="b">
        <v>0</v>
      </c>
      <c r="E726" s="4"/>
      <c r="F726" s="4"/>
      <c r="G726" s="4"/>
      <c r="H726" s="4"/>
      <c r="M726" s="4"/>
      <c r="N726" s="4"/>
      <c r="O726" s="4"/>
      <c r="R726" s="4"/>
      <c r="T726" s="4" t="b">
        <v>0</v>
      </c>
      <c r="U726" s="4" t="b">
        <v>0</v>
      </c>
      <c r="V726" s="5"/>
    </row>
    <row r="727">
      <c r="D727" s="4" t="b">
        <v>0</v>
      </c>
      <c r="E727" s="4"/>
      <c r="F727" s="4"/>
      <c r="G727" s="4"/>
      <c r="H727" s="4"/>
      <c r="M727" s="4"/>
      <c r="N727" s="4"/>
      <c r="O727" s="4"/>
      <c r="R727" s="4"/>
      <c r="T727" s="4" t="b">
        <v>0</v>
      </c>
      <c r="U727" s="4" t="b">
        <v>0</v>
      </c>
      <c r="V727" s="5"/>
    </row>
    <row r="728">
      <c r="D728" s="4" t="b">
        <v>0</v>
      </c>
      <c r="E728" s="4"/>
      <c r="F728" s="4"/>
      <c r="G728" s="4"/>
      <c r="H728" s="4"/>
      <c r="M728" s="4"/>
      <c r="N728" s="4"/>
      <c r="O728" s="4"/>
      <c r="R728" s="4"/>
      <c r="T728" s="4" t="b">
        <v>0</v>
      </c>
      <c r="U728" s="4" t="b">
        <v>0</v>
      </c>
      <c r="V728" s="5"/>
    </row>
    <row r="729">
      <c r="D729" s="4" t="b">
        <v>0</v>
      </c>
      <c r="E729" s="4"/>
      <c r="F729" s="4"/>
      <c r="G729" s="4"/>
      <c r="H729" s="4"/>
      <c r="M729" s="4"/>
      <c r="N729" s="4"/>
      <c r="O729" s="4"/>
      <c r="R729" s="4"/>
      <c r="T729" s="4" t="b">
        <v>0</v>
      </c>
      <c r="U729" s="4" t="b">
        <v>0</v>
      </c>
      <c r="V729" s="5"/>
    </row>
    <row r="730">
      <c r="D730" s="4" t="b">
        <v>0</v>
      </c>
      <c r="E730" s="4"/>
      <c r="F730" s="4"/>
      <c r="G730" s="4"/>
      <c r="H730" s="4"/>
      <c r="M730" s="4"/>
      <c r="N730" s="4"/>
      <c r="O730" s="4"/>
      <c r="R730" s="4"/>
      <c r="T730" s="4" t="b">
        <v>0</v>
      </c>
      <c r="U730" s="4" t="b">
        <v>0</v>
      </c>
      <c r="V730" s="5"/>
    </row>
    <row r="731">
      <c r="D731" s="4" t="b">
        <v>0</v>
      </c>
      <c r="E731" s="4"/>
      <c r="F731" s="4"/>
      <c r="G731" s="4"/>
      <c r="H731" s="4"/>
      <c r="M731" s="4"/>
      <c r="N731" s="4"/>
      <c r="O731" s="4"/>
      <c r="R731" s="4"/>
      <c r="T731" s="4" t="b">
        <v>0</v>
      </c>
      <c r="U731" s="4" t="b">
        <v>0</v>
      </c>
      <c r="V731" s="5"/>
    </row>
    <row r="732">
      <c r="D732" s="4" t="b">
        <v>0</v>
      </c>
      <c r="E732" s="4"/>
      <c r="F732" s="4"/>
      <c r="G732" s="4"/>
      <c r="H732" s="4"/>
      <c r="M732" s="4"/>
      <c r="N732" s="4"/>
      <c r="O732" s="4"/>
      <c r="R732" s="4"/>
      <c r="T732" s="4" t="b">
        <v>0</v>
      </c>
      <c r="U732" s="4" t="b">
        <v>0</v>
      </c>
      <c r="V732" s="5"/>
    </row>
    <row r="733">
      <c r="D733" s="4" t="b">
        <v>0</v>
      </c>
      <c r="E733" s="4"/>
      <c r="F733" s="4"/>
      <c r="G733" s="4"/>
      <c r="H733" s="4"/>
      <c r="M733" s="4"/>
      <c r="N733" s="4"/>
      <c r="O733" s="4"/>
      <c r="R733" s="4"/>
      <c r="T733" s="4" t="b">
        <v>0</v>
      </c>
      <c r="U733" s="4" t="b">
        <v>0</v>
      </c>
      <c r="V733" s="5"/>
    </row>
    <row r="734">
      <c r="D734" s="4" t="b">
        <v>0</v>
      </c>
      <c r="E734" s="4"/>
      <c r="F734" s="4"/>
      <c r="G734" s="4"/>
      <c r="H734" s="4"/>
      <c r="M734" s="4"/>
      <c r="N734" s="4"/>
      <c r="O734" s="4"/>
      <c r="R734" s="4"/>
      <c r="T734" s="4" t="b">
        <v>0</v>
      </c>
      <c r="U734" s="4" t="b">
        <v>0</v>
      </c>
      <c r="V734" s="5"/>
    </row>
    <row r="735">
      <c r="D735" s="4" t="b">
        <v>0</v>
      </c>
      <c r="E735" s="4"/>
      <c r="F735" s="4"/>
      <c r="G735" s="4"/>
      <c r="H735" s="4"/>
      <c r="M735" s="4"/>
      <c r="N735" s="4"/>
      <c r="O735" s="4"/>
      <c r="R735" s="4"/>
      <c r="T735" s="4" t="b">
        <v>0</v>
      </c>
      <c r="U735" s="4" t="b">
        <v>0</v>
      </c>
      <c r="V735" s="5"/>
    </row>
    <row r="736">
      <c r="D736" s="4" t="b">
        <v>0</v>
      </c>
      <c r="E736" s="4"/>
      <c r="F736" s="4"/>
      <c r="G736" s="4"/>
      <c r="H736" s="4"/>
      <c r="M736" s="4"/>
      <c r="N736" s="4"/>
      <c r="O736" s="4"/>
      <c r="R736" s="4"/>
      <c r="T736" s="4" t="b">
        <v>0</v>
      </c>
      <c r="U736" s="4" t="b">
        <v>0</v>
      </c>
      <c r="V736" s="5"/>
    </row>
    <row r="737">
      <c r="D737" s="4" t="b">
        <v>0</v>
      </c>
      <c r="E737" s="4"/>
      <c r="F737" s="4"/>
      <c r="G737" s="4"/>
      <c r="H737" s="4"/>
      <c r="M737" s="4"/>
      <c r="N737" s="4"/>
      <c r="O737" s="4"/>
      <c r="R737" s="4"/>
      <c r="T737" s="4" t="b">
        <v>0</v>
      </c>
      <c r="U737" s="4" t="b">
        <v>0</v>
      </c>
      <c r="V737" s="5"/>
    </row>
    <row r="738">
      <c r="D738" s="4" t="b">
        <v>0</v>
      </c>
      <c r="E738" s="4"/>
      <c r="F738" s="4"/>
      <c r="G738" s="4"/>
      <c r="H738" s="4"/>
      <c r="M738" s="4"/>
      <c r="N738" s="4"/>
      <c r="O738" s="4"/>
      <c r="R738" s="4"/>
      <c r="T738" s="4" t="b">
        <v>0</v>
      </c>
      <c r="U738" s="4" t="b">
        <v>0</v>
      </c>
      <c r="V738" s="5"/>
    </row>
    <row r="739">
      <c r="D739" s="4" t="b">
        <v>0</v>
      </c>
      <c r="E739" s="4"/>
      <c r="F739" s="4"/>
      <c r="G739" s="4"/>
      <c r="H739" s="4"/>
      <c r="M739" s="4"/>
      <c r="N739" s="4"/>
      <c r="O739" s="4"/>
      <c r="R739" s="4"/>
      <c r="T739" s="4" t="b">
        <v>0</v>
      </c>
      <c r="U739" s="4" t="b">
        <v>0</v>
      </c>
      <c r="V739" s="5"/>
    </row>
    <row r="740">
      <c r="D740" s="4" t="b">
        <v>0</v>
      </c>
      <c r="E740" s="4"/>
      <c r="F740" s="4"/>
      <c r="G740" s="4"/>
      <c r="H740" s="4"/>
      <c r="M740" s="4"/>
      <c r="N740" s="4"/>
      <c r="O740" s="4"/>
      <c r="R740" s="4"/>
      <c r="T740" s="4" t="b">
        <v>0</v>
      </c>
      <c r="U740" s="4" t="b">
        <v>0</v>
      </c>
      <c r="V740" s="5"/>
    </row>
    <row r="741">
      <c r="D741" s="4" t="b">
        <v>0</v>
      </c>
      <c r="E741" s="4"/>
      <c r="F741" s="4"/>
      <c r="G741" s="4"/>
      <c r="H741" s="4"/>
      <c r="M741" s="4"/>
      <c r="N741" s="4"/>
      <c r="O741" s="4"/>
      <c r="R741" s="4"/>
      <c r="T741" s="4" t="b">
        <v>0</v>
      </c>
      <c r="U741" s="4" t="b">
        <v>0</v>
      </c>
      <c r="V741" s="5"/>
    </row>
    <row r="742">
      <c r="D742" s="4" t="b">
        <v>0</v>
      </c>
      <c r="E742" s="4"/>
      <c r="F742" s="4"/>
      <c r="G742" s="4"/>
      <c r="H742" s="4"/>
      <c r="M742" s="4"/>
      <c r="N742" s="4"/>
      <c r="O742" s="4"/>
      <c r="R742" s="4"/>
      <c r="T742" s="4" t="b">
        <v>0</v>
      </c>
      <c r="U742" s="4" t="b">
        <v>0</v>
      </c>
      <c r="V742" s="5"/>
    </row>
    <row r="743">
      <c r="D743" s="4" t="b">
        <v>0</v>
      </c>
      <c r="E743" s="4"/>
      <c r="F743" s="4"/>
      <c r="G743" s="4"/>
      <c r="H743" s="4"/>
      <c r="M743" s="4"/>
      <c r="N743" s="4"/>
      <c r="O743" s="4"/>
      <c r="R743" s="4"/>
      <c r="T743" s="4" t="b">
        <v>0</v>
      </c>
      <c r="U743" s="4" t="b">
        <v>0</v>
      </c>
      <c r="V743" s="5"/>
    </row>
    <row r="744">
      <c r="D744" s="4" t="b">
        <v>0</v>
      </c>
      <c r="E744" s="4"/>
      <c r="F744" s="4"/>
      <c r="G744" s="4"/>
      <c r="H744" s="4"/>
      <c r="M744" s="4"/>
      <c r="N744" s="4"/>
      <c r="O744" s="4"/>
      <c r="R744" s="4"/>
      <c r="T744" s="4" t="b">
        <v>0</v>
      </c>
      <c r="U744" s="4" t="b">
        <v>0</v>
      </c>
      <c r="V744" s="5"/>
    </row>
    <row r="745">
      <c r="D745" s="4" t="b">
        <v>0</v>
      </c>
      <c r="E745" s="4"/>
      <c r="F745" s="4"/>
      <c r="G745" s="4"/>
      <c r="H745" s="4"/>
      <c r="M745" s="4"/>
      <c r="N745" s="4"/>
      <c r="O745" s="4"/>
      <c r="R745" s="4"/>
      <c r="T745" s="4" t="b">
        <v>0</v>
      </c>
      <c r="U745" s="4" t="b">
        <v>0</v>
      </c>
      <c r="V745" s="5"/>
    </row>
    <row r="746">
      <c r="D746" s="4" t="b">
        <v>0</v>
      </c>
      <c r="E746" s="4"/>
      <c r="F746" s="4"/>
      <c r="G746" s="4"/>
      <c r="H746" s="4"/>
      <c r="M746" s="4"/>
      <c r="N746" s="4"/>
      <c r="O746" s="4"/>
      <c r="R746" s="4"/>
      <c r="T746" s="4" t="b">
        <v>0</v>
      </c>
      <c r="U746" s="4" t="b">
        <v>0</v>
      </c>
      <c r="V746" s="5"/>
    </row>
    <row r="747">
      <c r="D747" s="4" t="b">
        <v>0</v>
      </c>
      <c r="E747" s="4"/>
      <c r="F747" s="4"/>
      <c r="G747" s="4"/>
      <c r="H747" s="4"/>
      <c r="M747" s="4"/>
      <c r="N747" s="4"/>
      <c r="O747" s="4"/>
      <c r="R747" s="4"/>
      <c r="T747" s="4" t="b">
        <v>0</v>
      </c>
      <c r="U747" s="4" t="b">
        <v>0</v>
      </c>
      <c r="V747" s="5"/>
    </row>
    <row r="748">
      <c r="D748" s="4" t="b">
        <v>0</v>
      </c>
      <c r="E748" s="4"/>
      <c r="F748" s="4"/>
      <c r="G748" s="4"/>
      <c r="H748" s="4"/>
      <c r="M748" s="4"/>
      <c r="N748" s="4"/>
      <c r="O748" s="4"/>
      <c r="R748" s="4"/>
      <c r="T748" s="4" t="b">
        <v>0</v>
      </c>
      <c r="U748" s="4" t="b">
        <v>0</v>
      </c>
      <c r="V748" s="5"/>
    </row>
    <row r="749">
      <c r="D749" s="4" t="b">
        <v>0</v>
      </c>
      <c r="E749" s="4"/>
      <c r="F749" s="4"/>
      <c r="G749" s="4"/>
      <c r="H749" s="4"/>
      <c r="M749" s="4"/>
      <c r="N749" s="4"/>
      <c r="O749" s="4"/>
      <c r="R749" s="4"/>
      <c r="T749" s="4" t="b">
        <v>0</v>
      </c>
      <c r="U749" s="4" t="b">
        <v>0</v>
      </c>
      <c r="V749" s="5"/>
    </row>
    <row r="750">
      <c r="D750" s="4" t="b">
        <v>0</v>
      </c>
      <c r="E750" s="4"/>
      <c r="F750" s="4"/>
      <c r="G750" s="4"/>
      <c r="H750" s="4"/>
      <c r="M750" s="4"/>
      <c r="N750" s="4"/>
      <c r="O750" s="4"/>
      <c r="R750" s="4"/>
      <c r="T750" s="4" t="b">
        <v>0</v>
      </c>
      <c r="U750" s="4" t="b">
        <v>0</v>
      </c>
      <c r="V750" s="5"/>
    </row>
    <row r="751">
      <c r="D751" s="4" t="b">
        <v>0</v>
      </c>
      <c r="E751" s="4"/>
      <c r="F751" s="4"/>
      <c r="G751" s="4"/>
      <c r="H751" s="4"/>
      <c r="M751" s="4"/>
      <c r="N751" s="4"/>
      <c r="O751" s="4"/>
      <c r="R751" s="4"/>
      <c r="T751" s="4" t="b">
        <v>0</v>
      </c>
      <c r="U751" s="4" t="b">
        <v>0</v>
      </c>
      <c r="V751" s="5"/>
    </row>
    <row r="752">
      <c r="D752" s="4" t="b">
        <v>0</v>
      </c>
      <c r="E752" s="4"/>
      <c r="F752" s="4"/>
      <c r="G752" s="4"/>
      <c r="H752" s="4"/>
      <c r="M752" s="4"/>
      <c r="N752" s="4"/>
      <c r="O752" s="4"/>
      <c r="R752" s="4"/>
      <c r="T752" s="4" t="b">
        <v>0</v>
      </c>
      <c r="U752" s="4" t="b">
        <v>0</v>
      </c>
      <c r="V752" s="5"/>
    </row>
    <row r="753">
      <c r="D753" s="4" t="b">
        <v>0</v>
      </c>
      <c r="E753" s="4"/>
      <c r="F753" s="4"/>
      <c r="G753" s="4"/>
      <c r="H753" s="4"/>
      <c r="M753" s="4"/>
      <c r="N753" s="4"/>
      <c r="O753" s="4"/>
      <c r="R753" s="4"/>
      <c r="T753" s="4" t="b">
        <v>0</v>
      </c>
      <c r="U753" s="4" t="b">
        <v>0</v>
      </c>
      <c r="V753" s="5"/>
    </row>
    <row r="754">
      <c r="D754" s="4" t="b">
        <v>0</v>
      </c>
      <c r="E754" s="4"/>
      <c r="F754" s="4"/>
      <c r="G754" s="4"/>
      <c r="H754" s="4"/>
      <c r="M754" s="4"/>
      <c r="N754" s="4"/>
      <c r="O754" s="4"/>
      <c r="R754" s="4"/>
      <c r="T754" s="4" t="b">
        <v>0</v>
      </c>
      <c r="U754" s="4" t="b">
        <v>0</v>
      </c>
      <c r="V754" s="5"/>
    </row>
    <row r="755">
      <c r="D755" s="4" t="b">
        <v>0</v>
      </c>
      <c r="E755" s="4"/>
      <c r="F755" s="4"/>
      <c r="G755" s="4"/>
      <c r="H755" s="4"/>
      <c r="M755" s="4"/>
      <c r="N755" s="4"/>
      <c r="O755" s="4"/>
      <c r="R755" s="4"/>
      <c r="T755" s="4" t="b">
        <v>0</v>
      </c>
      <c r="U755" s="4" t="b">
        <v>0</v>
      </c>
      <c r="V755" s="5"/>
    </row>
    <row r="756">
      <c r="D756" s="4" t="b">
        <v>0</v>
      </c>
      <c r="E756" s="4"/>
      <c r="F756" s="4"/>
      <c r="G756" s="4"/>
      <c r="H756" s="4"/>
      <c r="M756" s="4"/>
      <c r="N756" s="4"/>
      <c r="O756" s="4"/>
      <c r="R756" s="4"/>
      <c r="T756" s="4" t="b">
        <v>0</v>
      </c>
      <c r="U756" s="4" t="b">
        <v>0</v>
      </c>
      <c r="V756" s="5"/>
    </row>
    <row r="757">
      <c r="D757" s="4" t="b">
        <v>0</v>
      </c>
      <c r="E757" s="4"/>
      <c r="F757" s="4"/>
      <c r="G757" s="4"/>
      <c r="H757" s="4"/>
      <c r="M757" s="4"/>
      <c r="N757" s="4"/>
      <c r="O757" s="4"/>
      <c r="R757" s="4"/>
      <c r="T757" s="4" t="b">
        <v>0</v>
      </c>
      <c r="U757" s="4" t="b">
        <v>0</v>
      </c>
      <c r="V757" s="5"/>
    </row>
    <row r="758">
      <c r="D758" s="4" t="b">
        <v>0</v>
      </c>
      <c r="E758" s="4"/>
      <c r="F758" s="4"/>
      <c r="G758" s="4"/>
      <c r="H758" s="4"/>
      <c r="M758" s="4"/>
      <c r="N758" s="4"/>
      <c r="O758" s="4"/>
      <c r="R758" s="4"/>
      <c r="T758" s="4" t="b">
        <v>0</v>
      </c>
      <c r="U758" s="4" t="b">
        <v>0</v>
      </c>
      <c r="V758" s="5"/>
    </row>
    <row r="759">
      <c r="D759" s="4" t="b">
        <v>0</v>
      </c>
      <c r="E759" s="4"/>
      <c r="F759" s="4"/>
      <c r="G759" s="4"/>
      <c r="H759" s="4"/>
      <c r="M759" s="4"/>
      <c r="N759" s="4"/>
      <c r="O759" s="4"/>
      <c r="R759" s="4"/>
      <c r="T759" s="4" t="b">
        <v>0</v>
      </c>
      <c r="U759" s="4" t="b">
        <v>0</v>
      </c>
      <c r="V759" s="5"/>
    </row>
    <row r="760">
      <c r="D760" s="4" t="b">
        <v>0</v>
      </c>
      <c r="E760" s="4"/>
      <c r="F760" s="4"/>
      <c r="G760" s="4"/>
      <c r="H760" s="4"/>
      <c r="M760" s="4"/>
      <c r="N760" s="4"/>
      <c r="O760" s="4"/>
      <c r="R760" s="4"/>
      <c r="T760" s="4" t="b">
        <v>0</v>
      </c>
      <c r="U760" s="4" t="b">
        <v>0</v>
      </c>
      <c r="V760" s="5"/>
    </row>
    <row r="761">
      <c r="D761" s="4" t="b">
        <v>0</v>
      </c>
      <c r="E761" s="4"/>
      <c r="F761" s="4"/>
      <c r="G761" s="4"/>
      <c r="H761" s="4"/>
      <c r="M761" s="4"/>
      <c r="N761" s="4"/>
      <c r="O761" s="4"/>
      <c r="R761" s="4"/>
      <c r="T761" s="4" t="b">
        <v>0</v>
      </c>
      <c r="U761" s="4" t="b">
        <v>0</v>
      </c>
      <c r="V761" s="5"/>
    </row>
    <row r="762">
      <c r="D762" s="4" t="b">
        <v>0</v>
      </c>
      <c r="E762" s="4"/>
      <c r="F762" s="4"/>
      <c r="G762" s="4"/>
      <c r="H762" s="4"/>
      <c r="M762" s="4"/>
      <c r="N762" s="4"/>
      <c r="O762" s="4"/>
      <c r="R762" s="4"/>
      <c r="T762" s="4" t="b">
        <v>0</v>
      </c>
      <c r="U762" s="4" t="b">
        <v>0</v>
      </c>
      <c r="V762" s="5"/>
    </row>
    <row r="763">
      <c r="D763" s="4" t="b">
        <v>0</v>
      </c>
      <c r="E763" s="4"/>
      <c r="F763" s="4"/>
      <c r="G763" s="4"/>
      <c r="H763" s="4"/>
      <c r="M763" s="4"/>
      <c r="N763" s="4"/>
      <c r="O763" s="4"/>
      <c r="R763" s="4"/>
      <c r="T763" s="4" t="b">
        <v>0</v>
      </c>
      <c r="U763" s="4" t="b">
        <v>0</v>
      </c>
      <c r="V763" s="5"/>
    </row>
    <row r="764">
      <c r="D764" s="4" t="b">
        <v>0</v>
      </c>
      <c r="E764" s="4"/>
      <c r="F764" s="4"/>
      <c r="G764" s="4"/>
      <c r="H764" s="4"/>
      <c r="M764" s="4"/>
      <c r="N764" s="4"/>
      <c r="O764" s="4"/>
      <c r="R764" s="4"/>
      <c r="T764" s="4" t="b">
        <v>0</v>
      </c>
      <c r="U764" s="4" t="b">
        <v>0</v>
      </c>
      <c r="V764" s="5"/>
    </row>
    <row r="765">
      <c r="D765" s="4" t="b">
        <v>0</v>
      </c>
      <c r="E765" s="4"/>
      <c r="F765" s="4"/>
      <c r="G765" s="4"/>
      <c r="H765" s="4"/>
      <c r="M765" s="4"/>
      <c r="N765" s="4"/>
      <c r="O765" s="4"/>
      <c r="R765" s="4"/>
      <c r="T765" s="4" t="b">
        <v>0</v>
      </c>
      <c r="U765" s="4" t="b">
        <v>0</v>
      </c>
      <c r="V765" s="5"/>
    </row>
    <row r="766">
      <c r="D766" s="4" t="b">
        <v>0</v>
      </c>
      <c r="E766" s="4"/>
      <c r="F766" s="4"/>
      <c r="G766" s="4"/>
      <c r="H766" s="4"/>
      <c r="M766" s="4"/>
      <c r="N766" s="4"/>
      <c r="O766" s="4"/>
      <c r="R766" s="4"/>
      <c r="T766" s="4" t="b">
        <v>0</v>
      </c>
      <c r="U766" s="4" t="b">
        <v>0</v>
      </c>
      <c r="V766" s="5"/>
    </row>
    <row r="767">
      <c r="D767" s="4" t="b">
        <v>0</v>
      </c>
      <c r="E767" s="4"/>
      <c r="F767" s="4"/>
      <c r="G767" s="4"/>
      <c r="H767" s="4"/>
      <c r="M767" s="4"/>
      <c r="N767" s="4"/>
      <c r="O767" s="4"/>
      <c r="R767" s="4"/>
      <c r="T767" s="4" t="b">
        <v>0</v>
      </c>
      <c r="U767" s="4" t="b">
        <v>0</v>
      </c>
      <c r="V767" s="5"/>
    </row>
    <row r="768">
      <c r="D768" s="4" t="b">
        <v>0</v>
      </c>
      <c r="E768" s="4"/>
      <c r="F768" s="4"/>
      <c r="G768" s="4"/>
      <c r="H768" s="4"/>
      <c r="M768" s="4"/>
      <c r="N768" s="4"/>
      <c r="O768" s="4"/>
      <c r="R768" s="4"/>
      <c r="T768" s="4" t="b">
        <v>0</v>
      </c>
      <c r="U768" s="4" t="b">
        <v>0</v>
      </c>
      <c r="V768" s="5"/>
    </row>
    <row r="769">
      <c r="D769" s="4" t="b">
        <v>0</v>
      </c>
      <c r="E769" s="4"/>
      <c r="F769" s="4"/>
      <c r="G769" s="4"/>
      <c r="H769" s="4"/>
      <c r="M769" s="4"/>
      <c r="N769" s="4"/>
      <c r="O769" s="4"/>
      <c r="R769" s="4"/>
      <c r="T769" s="4" t="b">
        <v>0</v>
      </c>
      <c r="U769" s="4" t="b">
        <v>0</v>
      </c>
      <c r="V769" s="5"/>
    </row>
    <row r="770">
      <c r="D770" s="4" t="b">
        <v>0</v>
      </c>
      <c r="E770" s="4"/>
      <c r="F770" s="4"/>
      <c r="G770" s="4"/>
      <c r="H770" s="4"/>
      <c r="M770" s="4"/>
      <c r="N770" s="4"/>
      <c r="O770" s="4"/>
      <c r="R770" s="4"/>
      <c r="T770" s="4" t="b">
        <v>0</v>
      </c>
      <c r="U770" s="4" t="b">
        <v>0</v>
      </c>
      <c r="V770" s="5"/>
    </row>
    <row r="771">
      <c r="D771" s="4" t="b">
        <v>0</v>
      </c>
      <c r="E771" s="4"/>
      <c r="F771" s="4"/>
      <c r="G771" s="4"/>
      <c r="H771" s="4"/>
      <c r="M771" s="4"/>
      <c r="N771" s="4"/>
      <c r="O771" s="4"/>
      <c r="R771" s="4"/>
      <c r="T771" s="4" t="b">
        <v>0</v>
      </c>
      <c r="U771" s="4" t="b">
        <v>0</v>
      </c>
      <c r="V771" s="5"/>
    </row>
    <row r="772">
      <c r="D772" s="4" t="b">
        <v>0</v>
      </c>
      <c r="E772" s="4"/>
      <c r="F772" s="4"/>
      <c r="G772" s="4"/>
      <c r="H772" s="4"/>
      <c r="M772" s="4"/>
      <c r="N772" s="4"/>
      <c r="O772" s="4"/>
      <c r="R772" s="4"/>
      <c r="T772" s="4" t="b">
        <v>0</v>
      </c>
      <c r="U772" s="4" t="b">
        <v>0</v>
      </c>
      <c r="V772" s="5"/>
    </row>
    <row r="773">
      <c r="D773" s="4" t="b">
        <v>0</v>
      </c>
      <c r="E773" s="4"/>
      <c r="F773" s="4"/>
      <c r="G773" s="4"/>
      <c r="H773" s="4"/>
      <c r="M773" s="4"/>
      <c r="N773" s="4"/>
      <c r="O773" s="4"/>
      <c r="R773" s="4"/>
      <c r="T773" s="4" t="b">
        <v>0</v>
      </c>
      <c r="U773" s="4" t="b">
        <v>0</v>
      </c>
      <c r="V773" s="5"/>
    </row>
    <row r="774">
      <c r="D774" s="4" t="b">
        <v>0</v>
      </c>
      <c r="E774" s="4"/>
      <c r="F774" s="4"/>
      <c r="G774" s="4"/>
      <c r="H774" s="4"/>
      <c r="M774" s="4"/>
      <c r="N774" s="4"/>
      <c r="O774" s="4"/>
      <c r="R774" s="4"/>
      <c r="T774" s="4" t="b">
        <v>0</v>
      </c>
      <c r="U774" s="4" t="b">
        <v>0</v>
      </c>
      <c r="V774" s="5"/>
    </row>
    <row r="775">
      <c r="D775" s="4" t="b">
        <v>0</v>
      </c>
      <c r="E775" s="4"/>
      <c r="F775" s="4"/>
      <c r="G775" s="4"/>
      <c r="H775" s="4"/>
      <c r="M775" s="4"/>
      <c r="N775" s="4"/>
      <c r="O775" s="4"/>
      <c r="R775" s="4"/>
      <c r="T775" s="4" t="b">
        <v>0</v>
      </c>
      <c r="U775" s="4" t="b">
        <v>0</v>
      </c>
      <c r="V775" s="5"/>
    </row>
    <row r="776">
      <c r="D776" s="4" t="b">
        <v>0</v>
      </c>
      <c r="E776" s="4"/>
      <c r="F776" s="4"/>
      <c r="G776" s="4"/>
      <c r="H776" s="4"/>
      <c r="M776" s="4"/>
      <c r="N776" s="4"/>
      <c r="O776" s="4"/>
      <c r="R776" s="4"/>
      <c r="T776" s="4" t="b">
        <v>0</v>
      </c>
      <c r="U776" s="4" t="b">
        <v>0</v>
      </c>
      <c r="V776" s="5"/>
    </row>
    <row r="777">
      <c r="D777" s="4" t="b">
        <v>0</v>
      </c>
      <c r="E777" s="4"/>
      <c r="F777" s="4"/>
      <c r="G777" s="4"/>
      <c r="H777" s="4"/>
      <c r="M777" s="4"/>
      <c r="N777" s="4"/>
      <c r="O777" s="4"/>
      <c r="R777" s="4"/>
      <c r="T777" s="4" t="b">
        <v>0</v>
      </c>
      <c r="U777" s="4" t="b">
        <v>0</v>
      </c>
      <c r="V777" s="5"/>
    </row>
    <row r="778">
      <c r="D778" s="4" t="b">
        <v>0</v>
      </c>
      <c r="E778" s="4"/>
      <c r="F778" s="4"/>
      <c r="G778" s="4"/>
      <c r="H778" s="4"/>
      <c r="M778" s="4"/>
      <c r="N778" s="4"/>
      <c r="O778" s="4"/>
      <c r="R778" s="4"/>
      <c r="T778" s="4" t="b">
        <v>0</v>
      </c>
      <c r="U778" s="4" t="b">
        <v>0</v>
      </c>
      <c r="V778" s="5"/>
    </row>
    <row r="779">
      <c r="D779" s="4" t="b">
        <v>0</v>
      </c>
      <c r="E779" s="4"/>
      <c r="F779" s="4"/>
      <c r="G779" s="4"/>
      <c r="H779" s="4"/>
      <c r="M779" s="4"/>
      <c r="N779" s="4"/>
      <c r="O779" s="4"/>
      <c r="R779" s="4"/>
      <c r="T779" s="4" t="b">
        <v>0</v>
      </c>
      <c r="U779" s="4" t="b">
        <v>0</v>
      </c>
      <c r="V779" s="5"/>
    </row>
    <row r="780">
      <c r="D780" s="4" t="b">
        <v>0</v>
      </c>
      <c r="E780" s="4"/>
      <c r="F780" s="4"/>
      <c r="G780" s="4"/>
      <c r="H780" s="4"/>
      <c r="M780" s="4"/>
      <c r="N780" s="4"/>
      <c r="O780" s="4"/>
      <c r="R780" s="4"/>
      <c r="T780" s="4" t="b">
        <v>0</v>
      </c>
      <c r="U780" s="4" t="b">
        <v>0</v>
      </c>
      <c r="V780" s="5"/>
    </row>
    <row r="781">
      <c r="D781" s="4" t="b">
        <v>0</v>
      </c>
      <c r="E781" s="4"/>
      <c r="F781" s="4"/>
      <c r="G781" s="4"/>
      <c r="H781" s="4"/>
      <c r="M781" s="4"/>
      <c r="N781" s="4"/>
      <c r="O781" s="4"/>
      <c r="R781" s="4"/>
      <c r="T781" s="4" t="b">
        <v>0</v>
      </c>
      <c r="U781" s="4" t="b">
        <v>0</v>
      </c>
      <c r="V781" s="5"/>
    </row>
    <row r="782">
      <c r="D782" s="4" t="b">
        <v>0</v>
      </c>
      <c r="E782" s="4"/>
      <c r="F782" s="4"/>
      <c r="G782" s="4"/>
      <c r="H782" s="4"/>
      <c r="M782" s="4"/>
      <c r="N782" s="4"/>
      <c r="O782" s="4"/>
      <c r="R782" s="4"/>
      <c r="T782" s="4" t="b">
        <v>0</v>
      </c>
      <c r="U782" s="4" t="b">
        <v>0</v>
      </c>
      <c r="V782" s="5"/>
    </row>
    <row r="783">
      <c r="D783" s="4" t="b">
        <v>0</v>
      </c>
      <c r="E783" s="4"/>
      <c r="F783" s="4"/>
      <c r="G783" s="4"/>
      <c r="H783" s="4"/>
      <c r="M783" s="4"/>
      <c r="N783" s="4"/>
      <c r="O783" s="4"/>
      <c r="R783" s="4"/>
      <c r="T783" s="4" t="b">
        <v>0</v>
      </c>
      <c r="U783" s="4" t="b">
        <v>0</v>
      </c>
      <c r="V783" s="5"/>
    </row>
    <row r="784">
      <c r="D784" s="4" t="b">
        <v>0</v>
      </c>
      <c r="E784" s="4"/>
      <c r="F784" s="4"/>
      <c r="G784" s="4"/>
      <c r="H784" s="4"/>
      <c r="M784" s="4"/>
      <c r="N784" s="4"/>
      <c r="O784" s="4"/>
      <c r="R784" s="4"/>
      <c r="T784" s="4" t="b">
        <v>0</v>
      </c>
      <c r="U784" s="4" t="b">
        <v>0</v>
      </c>
      <c r="V784" s="5"/>
    </row>
    <row r="785">
      <c r="D785" s="4" t="b">
        <v>0</v>
      </c>
      <c r="E785" s="4"/>
      <c r="F785" s="4"/>
      <c r="G785" s="4"/>
      <c r="H785" s="4"/>
      <c r="M785" s="4"/>
      <c r="N785" s="4"/>
      <c r="O785" s="4"/>
      <c r="R785" s="4"/>
      <c r="T785" s="4" t="b">
        <v>0</v>
      </c>
      <c r="U785" s="4" t="b">
        <v>0</v>
      </c>
      <c r="V785" s="5"/>
    </row>
    <row r="786">
      <c r="D786" s="4" t="b">
        <v>0</v>
      </c>
      <c r="E786" s="4"/>
      <c r="F786" s="4"/>
      <c r="G786" s="4"/>
      <c r="H786" s="4"/>
      <c r="M786" s="4"/>
      <c r="N786" s="4"/>
      <c r="O786" s="4"/>
      <c r="R786" s="4"/>
      <c r="T786" s="4" t="b">
        <v>0</v>
      </c>
      <c r="U786" s="4" t="b">
        <v>0</v>
      </c>
      <c r="V786" s="5"/>
    </row>
    <row r="787">
      <c r="D787" s="4" t="b">
        <v>0</v>
      </c>
      <c r="E787" s="4"/>
      <c r="F787" s="4"/>
      <c r="G787" s="4"/>
      <c r="H787" s="4"/>
      <c r="M787" s="4"/>
      <c r="N787" s="4"/>
      <c r="O787" s="4"/>
      <c r="R787" s="4"/>
      <c r="T787" s="4" t="b">
        <v>0</v>
      </c>
      <c r="U787" s="4" t="b">
        <v>0</v>
      </c>
      <c r="V787" s="5"/>
    </row>
    <row r="788">
      <c r="D788" s="4" t="b">
        <v>0</v>
      </c>
      <c r="E788" s="4"/>
      <c r="F788" s="4"/>
      <c r="G788" s="4"/>
      <c r="H788" s="4"/>
      <c r="M788" s="4"/>
      <c r="N788" s="4"/>
      <c r="O788" s="4"/>
      <c r="R788" s="4"/>
      <c r="T788" s="4" t="b">
        <v>0</v>
      </c>
      <c r="U788" s="4" t="b">
        <v>0</v>
      </c>
      <c r="V788" s="5"/>
    </row>
    <row r="789">
      <c r="D789" s="4" t="b">
        <v>0</v>
      </c>
      <c r="E789" s="4"/>
      <c r="F789" s="4"/>
      <c r="G789" s="4"/>
      <c r="H789" s="4"/>
      <c r="M789" s="4"/>
      <c r="N789" s="4"/>
      <c r="O789" s="4"/>
      <c r="R789" s="4"/>
      <c r="T789" s="4" t="b">
        <v>0</v>
      </c>
      <c r="U789" s="4" t="b">
        <v>0</v>
      </c>
      <c r="V789" s="5"/>
    </row>
    <row r="790">
      <c r="D790" s="4" t="b">
        <v>0</v>
      </c>
      <c r="E790" s="4"/>
      <c r="F790" s="4"/>
      <c r="G790" s="4"/>
      <c r="H790" s="4"/>
      <c r="M790" s="4"/>
      <c r="N790" s="4"/>
      <c r="O790" s="4"/>
      <c r="R790" s="4"/>
      <c r="T790" s="4" t="b">
        <v>0</v>
      </c>
      <c r="U790" s="4" t="b">
        <v>0</v>
      </c>
      <c r="V790" s="5"/>
    </row>
    <row r="791">
      <c r="D791" s="4" t="b">
        <v>0</v>
      </c>
      <c r="E791" s="4"/>
      <c r="F791" s="4"/>
      <c r="G791" s="4"/>
      <c r="H791" s="4"/>
      <c r="M791" s="4"/>
      <c r="N791" s="4"/>
      <c r="O791" s="4"/>
      <c r="R791" s="4"/>
      <c r="T791" s="4" t="b">
        <v>0</v>
      </c>
      <c r="U791" s="4" t="b">
        <v>0</v>
      </c>
      <c r="V791" s="5"/>
    </row>
    <row r="792">
      <c r="D792" s="4" t="b">
        <v>0</v>
      </c>
      <c r="E792" s="4"/>
      <c r="F792" s="4"/>
      <c r="G792" s="4"/>
      <c r="H792" s="4"/>
      <c r="M792" s="4"/>
      <c r="N792" s="4"/>
      <c r="O792" s="4"/>
      <c r="R792" s="4"/>
      <c r="T792" s="4" t="b">
        <v>0</v>
      </c>
      <c r="U792" s="4" t="b">
        <v>0</v>
      </c>
      <c r="V792" s="5"/>
    </row>
    <row r="793">
      <c r="D793" s="4" t="b">
        <v>0</v>
      </c>
      <c r="E793" s="4"/>
      <c r="F793" s="4"/>
      <c r="G793" s="4"/>
      <c r="H793" s="4"/>
      <c r="M793" s="4"/>
      <c r="N793" s="4"/>
      <c r="O793" s="4"/>
      <c r="R793" s="4"/>
      <c r="T793" s="4" t="b">
        <v>0</v>
      </c>
      <c r="U793" s="4" t="b">
        <v>0</v>
      </c>
      <c r="V793" s="5"/>
    </row>
    <row r="794">
      <c r="D794" s="4" t="b">
        <v>0</v>
      </c>
      <c r="E794" s="4"/>
      <c r="F794" s="4"/>
      <c r="G794" s="4"/>
      <c r="H794" s="4"/>
      <c r="M794" s="4"/>
      <c r="N794" s="4"/>
      <c r="O794" s="4"/>
      <c r="R794" s="4"/>
      <c r="T794" s="4" t="b">
        <v>0</v>
      </c>
      <c r="U794" s="4" t="b">
        <v>0</v>
      </c>
      <c r="V794" s="5"/>
    </row>
    <row r="795">
      <c r="D795" s="4" t="b">
        <v>0</v>
      </c>
      <c r="E795" s="4"/>
      <c r="F795" s="4"/>
      <c r="G795" s="4"/>
      <c r="H795" s="4"/>
      <c r="M795" s="4"/>
      <c r="N795" s="4"/>
      <c r="O795" s="4"/>
      <c r="R795" s="4"/>
      <c r="T795" s="4" t="b">
        <v>0</v>
      </c>
      <c r="U795" s="4" t="b">
        <v>0</v>
      </c>
      <c r="V795" s="5"/>
    </row>
    <row r="796">
      <c r="D796" s="4" t="b">
        <v>0</v>
      </c>
      <c r="E796" s="4"/>
      <c r="F796" s="4"/>
      <c r="G796" s="4"/>
      <c r="H796" s="4"/>
      <c r="M796" s="4"/>
      <c r="N796" s="4"/>
      <c r="O796" s="4"/>
      <c r="R796" s="4"/>
      <c r="T796" s="4" t="b">
        <v>0</v>
      </c>
      <c r="U796" s="4" t="b">
        <v>0</v>
      </c>
      <c r="V796" s="5"/>
    </row>
    <row r="797">
      <c r="D797" s="4" t="b">
        <v>0</v>
      </c>
      <c r="E797" s="4"/>
      <c r="F797" s="4"/>
      <c r="G797" s="4"/>
      <c r="H797" s="4"/>
      <c r="M797" s="4"/>
      <c r="N797" s="4"/>
      <c r="O797" s="4"/>
      <c r="R797" s="4"/>
      <c r="T797" s="4" t="b">
        <v>0</v>
      </c>
      <c r="U797" s="4" t="b">
        <v>0</v>
      </c>
      <c r="V797" s="5"/>
    </row>
    <row r="798">
      <c r="D798" s="4" t="b">
        <v>0</v>
      </c>
      <c r="E798" s="4"/>
      <c r="F798" s="4"/>
      <c r="G798" s="4"/>
      <c r="H798" s="4"/>
      <c r="M798" s="4"/>
      <c r="N798" s="4"/>
      <c r="O798" s="4"/>
      <c r="R798" s="4"/>
      <c r="T798" s="4" t="b">
        <v>0</v>
      </c>
      <c r="U798" s="4" t="b">
        <v>0</v>
      </c>
      <c r="V798" s="5"/>
    </row>
    <row r="799">
      <c r="D799" s="4" t="b">
        <v>0</v>
      </c>
      <c r="E799" s="4"/>
      <c r="F799" s="4"/>
      <c r="G799" s="4"/>
      <c r="H799" s="4"/>
      <c r="M799" s="4"/>
      <c r="N799" s="4"/>
      <c r="O799" s="4"/>
      <c r="R799" s="4"/>
      <c r="T799" s="4" t="b">
        <v>0</v>
      </c>
      <c r="U799" s="4" t="b">
        <v>0</v>
      </c>
      <c r="V799" s="5"/>
    </row>
    <row r="800">
      <c r="D800" s="4" t="b">
        <v>0</v>
      </c>
      <c r="E800" s="4"/>
      <c r="F800" s="4"/>
      <c r="G800" s="4"/>
      <c r="H800" s="4"/>
      <c r="M800" s="4"/>
      <c r="N800" s="4"/>
      <c r="O800" s="4"/>
      <c r="R800" s="4"/>
      <c r="T800" s="4" t="b">
        <v>0</v>
      </c>
      <c r="U800" s="4" t="b">
        <v>0</v>
      </c>
      <c r="V800" s="5"/>
    </row>
    <row r="801">
      <c r="D801" s="4" t="b">
        <v>0</v>
      </c>
      <c r="E801" s="4"/>
      <c r="F801" s="4"/>
      <c r="G801" s="4"/>
      <c r="H801" s="4"/>
      <c r="M801" s="4"/>
      <c r="N801" s="4"/>
      <c r="O801" s="4"/>
      <c r="R801" s="4"/>
      <c r="T801" s="4" t="b">
        <v>0</v>
      </c>
      <c r="U801" s="4" t="b">
        <v>0</v>
      </c>
      <c r="V801" s="5"/>
    </row>
    <row r="802">
      <c r="D802" s="4" t="b">
        <v>0</v>
      </c>
      <c r="E802" s="4"/>
      <c r="F802" s="4"/>
      <c r="G802" s="4"/>
      <c r="H802" s="4"/>
      <c r="M802" s="4"/>
      <c r="N802" s="4"/>
      <c r="O802" s="4"/>
      <c r="R802" s="4"/>
      <c r="T802" s="4" t="b">
        <v>0</v>
      </c>
      <c r="U802" s="4" t="b">
        <v>0</v>
      </c>
      <c r="V802" s="5"/>
    </row>
    <row r="803">
      <c r="D803" s="4" t="b">
        <v>0</v>
      </c>
      <c r="E803" s="4"/>
      <c r="F803" s="4"/>
      <c r="G803" s="4"/>
      <c r="H803" s="4"/>
      <c r="M803" s="4"/>
      <c r="N803" s="4"/>
      <c r="O803" s="4"/>
      <c r="R803" s="4"/>
      <c r="T803" s="4" t="b">
        <v>0</v>
      </c>
      <c r="U803" s="4" t="b">
        <v>0</v>
      </c>
      <c r="V803" s="5"/>
    </row>
    <row r="804">
      <c r="D804" s="4" t="b">
        <v>0</v>
      </c>
      <c r="E804" s="4"/>
      <c r="F804" s="4"/>
      <c r="G804" s="4"/>
      <c r="H804" s="4"/>
      <c r="M804" s="4"/>
      <c r="N804" s="4"/>
      <c r="O804" s="4"/>
      <c r="R804" s="4"/>
      <c r="T804" s="4" t="b">
        <v>0</v>
      </c>
      <c r="U804" s="4" t="b">
        <v>0</v>
      </c>
      <c r="V804" s="5"/>
    </row>
    <row r="805">
      <c r="D805" s="4" t="b">
        <v>0</v>
      </c>
      <c r="E805" s="4"/>
      <c r="F805" s="4"/>
      <c r="G805" s="4"/>
      <c r="H805" s="4"/>
      <c r="M805" s="4"/>
      <c r="N805" s="4"/>
      <c r="O805" s="4"/>
      <c r="R805" s="4"/>
      <c r="T805" s="4" t="b">
        <v>0</v>
      </c>
      <c r="U805" s="4" t="b">
        <v>0</v>
      </c>
      <c r="V805" s="5"/>
    </row>
    <row r="806">
      <c r="D806" s="4" t="b">
        <v>0</v>
      </c>
      <c r="E806" s="4"/>
      <c r="F806" s="4"/>
      <c r="G806" s="4"/>
      <c r="H806" s="4"/>
      <c r="M806" s="4"/>
      <c r="N806" s="4"/>
      <c r="O806" s="4"/>
      <c r="R806" s="4"/>
      <c r="T806" s="4" t="b">
        <v>0</v>
      </c>
      <c r="U806" s="4" t="b">
        <v>0</v>
      </c>
      <c r="V806" s="5"/>
    </row>
    <row r="807">
      <c r="D807" s="4" t="b">
        <v>0</v>
      </c>
      <c r="E807" s="4"/>
      <c r="F807" s="4"/>
      <c r="G807" s="4"/>
      <c r="H807" s="4"/>
      <c r="M807" s="4"/>
      <c r="N807" s="4"/>
      <c r="O807" s="4"/>
      <c r="R807" s="4"/>
      <c r="T807" s="4" t="b">
        <v>0</v>
      </c>
      <c r="U807" s="4" t="b">
        <v>0</v>
      </c>
      <c r="V807" s="5"/>
    </row>
    <row r="808">
      <c r="D808" s="4" t="b">
        <v>0</v>
      </c>
      <c r="E808" s="4"/>
      <c r="F808" s="4"/>
      <c r="G808" s="4"/>
      <c r="H808" s="4"/>
      <c r="M808" s="4"/>
      <c r="N808" s="4"/>
      <c r="O808" s="4"/>
      <c r="R808" s="4"/>
      <c r="T808" s="4" t="b">
        <v>0</v>
      </c>
      <c r="U808" s="4" t="b">
        <v>0</v>
      </c>
      <c r="V808" s="5"/>
    </row>
    <row r="809">
      <c r="D809" s="4" t="b">
        <v>0</v>
      </c>
      <c r="E809" s="4"/>
      <c r="F809" s="4"/>
      <c r="G809" s="4"/>
      <c r="H809" s="4"/>
      <c r="M809" s="4"/>
      <c r="N809" s="4"/>
      <c r="O809" s="4"/>
      <c r="R809" s="4"/>
      <c r="T809" s="4" t="b">
        <v>0</v>
      </c>
      <c r="U809" s="4" t="b">
        <v>0</v>
      </c>
      <c r="V809" s="5"/>
    </row>
    <row r="810">
      <c r="D810" s="4" t="b">
        <v>0</v>
      </c>
      <c r="E810" s="4"/>
      <c r="F810" s="4"/>
      <c r="G810" s="4"/>
      <c r="H810" s="4"/>
      <c r="M810" s="4"/>
      <c r="N810" s="4"/>
      <c r="O810" s="4"/>
      <c r="R810" s="4"/>
      <c r="T810" s="4" t="b">
        <v>0</v>
      </c>
      <c r="U810" s="4" t="b">
        <v>0</v>
      </c>
      <c r="V810" s="5"/>
    </row>
    <row r="811">
      <c r="D811" s="4" t="b">
        <v>0</v>
      </c>
      <c r="E811" s="4"/>
      <c r="F811" s="4"/>
      <c r="G811" s="4"/>
      <c r="H811" s="4"/>
      <c r="M811" s="4"/>
      <c r="N811" s="4"/>
      <c r="O811" s="4"/>
      <c r="R811" s="4"/>
      <c r="T811" s="4" t="b">
        <v>0</v>
      </c>
      <c r="U811" s="4" t="b">
        <v>0</v>
      </c>
      <c r="V811" s="5"/>
    </row>
    <row r="812">
      <c r="D812" s="4" t="b">
        <v>0</v>
      </c>
      <c r="E812" s="4"/>
      <c r="F812" s="4"/>
      <c r="G812" s="4"/>
      <c r="H812" s="4"/>
      <c r="M812" s="4"/>
      <c r="N812" s="4"/>
      <c r="O812" s="4"/>
      <c r="R812" s="4"/>
      <c r="T812" s="4" t="b">
        <v>0</v>
      </c>
      <c r="U812" s="4" t="b">
        <v>0</v>
      </c>
      <c r="V812" s="5"/>
    </row>
    <row r="813">
      <c r="D813" s="4" t="b">
        <v>0</v>
      </c>
      <c r="E813" s="4"/>
      <c r="F813" s="4"/>
      <c r="G813" s="4"/>
      <c r="H813" s="4"/>
      <c r="M813" s="4"/>
      <c r="N813" s="4"/>
      <c r="O813" s="4"/>
      <c r="R813" s="4"/>
      <c r="T813" s="4" t="b">
        <v>0</v>
      </c>
      <c r="U813" s="4" t="b">
        <v>0</v>
      </c>
      <c r="V813" s="5"/>
    </row>
    <row r="814">
      <c r="D814" s="4" t="b">
        <v>0</v>
      </c>
      <c r="E814" s="4"/>
      <c r="F814" s="4"/>
      <c r="G814" s="4"/>
      <c r="H814" s="4"/>
      <c r="M814" s="4"/>
      <c r="N814" s="4"/>
      <c r="O814" s="4"/>
      <c r="R814" s="4"/>
      <c r="T814" s="4" t="b">
        <v>0</v>
      </c>
      <c r="U814" s="4" t="b">
        <v>0</v>
      </c>
      <c r="V814" s="5"/>
    </row>
    <row r="815">
      <c r="D815" s="4" t="b">
        <v>0</v>
      </c>
      <c r="E815" s="4"/>
      <c r="F815" s="4"/>
      <c r="G815" s="4"/>
      <c r="H815" s="4"/>
      <c r="M815" s="4"/>
      <c r="N815" s="4"/>
      <c r="O815" s="4"/>
      <c r="R815" s="4"/>
      <c r="T815" s="4" t="b">
        <v>0</v>
      </c>
      <c r="U815" s="4" t="b">
        <v>0</v>
      </c>
      <c r="V815" s="5"/>
    </row>
    <row r="816">
      <c r="D816" s="4" t="b">
        <v>0</v>
      </c>
      <c r="E816" s="4"/>
      <c r="F816" s="4"/>
      <c r="G816" s="4"/>
      <c r="H816" s="4"/>
      <c r="M816" s="4"/>
      <c r="N816" s="4"/>
      <c r="O816" s="4"/>
      <c r="R816" s="4"/>
      <c r="T816" s="4" t="b">
        <v>0</v>
      </c>
      <c r="U816" s="4" t="b">
        <v>0</v>
      </c>
      <c r="V816" s="5"/>
    </row>
    <row r="817">
      <c r="D817" s="4" t="b">
        <v>0</v>
      </c>
      <c r="E817" s="4"/>
      <c r="F817" s="4"/>
      <c r="G817" s="4"/>
      <c r="H817" s="4"/>
      <c r="M817" s="4"/>
      <c r="N817" s="4"/>
      <c r="O817" s="4"/>
      <c r="R817" s="4"/>
      <c r="T817" s="4" t="b">
        <v>0</v>
      </c>
      <c r="U817" s="4" t="b">
        <v>0</v>
      </c>
      <c r="V817" s="5"/>
    </row>
    <row r="818">
      <c r="D818" s="4" t="b">
        <v>0</v>
      </c>
      <c r="E818" s="4"/>
      <c r="F818" s="4"/>
      <c r="G818" s="4"/>
      <c r="H818" s="4"/>
      <c r="M818" s="4"/>
      <c r="N818" s="4"/>
      <c r="O818" s="4"/>
      <c r="R818" s="4"/>
      <c r="T818" s="4" t="b">
        <v>0</v>
      </c>
      <c r="U818" s="4" t="b">
        <v>0</v>
      </c>
      <c r="V818" s="5"/>
    </row>
    <row r="819">
      <c r="D819" s="4" t="b">
        <v>0</v>
      </c>
      <c r="E819" s="4"/>
      <c r="F819" s="4"/>
      <c r="G819" s="4"/>
      <c r="H819" s="4"/>
      <c r="M819" s="4"/>
      <c r="N819" s="4"/>
      <c r="O819" s="4"/>
      <c r="R819" s="4"/>
      <c r="T819" s="4" t="b">
        <v>0</v>
      </c>
      <c r="U819" s="4" t="b">
        <v>0</v>
      </c>
      <c r="V819" s="5"/>
    </row>
    <row r="820">
      <c r="D820" s="4" t="b">
        <v>0</v>
      </c>
      <c r="E820" s="4"/>
      <c r="F820" s="4"/>
      <c r="G820" s="4"/>
      <c r="H820" s="4"/>
      <c r="M820" s="4"/>
      <c r="N820" s="4"/>
      <c r="O820" s="4"/>
      <c r="R820" s="4"/>
      <c r="T820" s="4" t="b">
        <v>0</v>
      </c>
      <c r="U820" s="4" t="b">
        <v>0</v>
      </c>
      <c r="V820" s="5"/>
    </row>
    <row r="821">
      <c r="D821" s="4" t="b">
        <v>0</v>
      </c>
      <c r="E821" s="4"/>
      <c r="F821" s="4"/>
      <c r="G821" s="4"/>
      <c r="H821" s="4"/>
      <c r="M821" s="4"/>
      <c r="N821" s="4"/>
      <c r="O821" s="4"/>
      <c r="R821" s="4"/>
      <c r="T821" s="4" t="b">
        <v>0</v>
      </c>
      <c r="U821" s="4" t="b">
        <v>0</v>
      </c>
      <c r="V821" s="5"/>
    </row>
    <row r="822">
      <c r="D822" s="4" t="b">
        <v>0</v>
      </c>
      <c r="E822" s="4"/>
      <c r="F822" s="4"/>
      <c r="G822" s="4"/>
      <c r="H822" s="4"/>
      <c r="M822" s="4"/>
      <c r="N822" s="4"/>
      <c r="O822" s="4"/>
      <c r="R822" s="4"/>
      <c r="T822" s="4" t="b">
        <v>0</v>
      </c>
      <c r="U822" s="4" t="b">
        <v>0</v>
      </c>
      <c r="V822" s="5"/>
    </row>
    <row r="823">
      <c r="D823" s="4" t="b">
        <v>0</v>
      </c>
      <c r="E823" s="4"/>
      <c r="F823" s="4"/>
      <c r="G823" s="4"/>
      <c r="H823" s="4"/>
      <c r="M823" s="4"/>
      <c r="N823" s="4"/>
      <c r="O823" s="4"/>
      <c r="R823" s="4"/>
      <c r="T823" s="4" t="b">
        <v>0</v>
      </c>
      <c r="U823" s="4" t="b">
        <v>0</v>
      </c>
      <c r="V823" s="5"/>
    </row>
    <row r="824">
      <c r="D824" s="4" t="b">
        <v>0</v>
      </c>
      <c r="E824" s="4"/>
      <c r="F824" s="4"/>
      <c r="G824" s="4"/>
      <c r="H824" s="4"/>
      <c r="M824" s="4"/>
      <c r="N824" s="4"/>
      <c r="O824" s="4"/>
      <c r="R824" s="4"/>
      <c r="T824" s="4" t="b">
        <v>0</v>
      </c>
      <c r="U824" s="4" t="b">
        <v>0</v>
      </c>
      <c r="V824" s="5"/>
    </row>
    <row r="825">
      <c r="D825" s="4" t="b">
        <v>0</v>
      </c>
      <c r="E825" s="4"/>
      <c r="F825" s="4"/>
      <c r="G825" s="4"/>
      <c r="H825" s="4"/>
      <c r="M825" s="4"/>
      <c r="N825" s="4"/>
      <c r="O825" s="4"/>
      <c r="R825" s="4"/>
      <c r="T825" s="4" t="b">
        <v>0</v>
      </c>
      <c r="U825" s="4" t="b">
        <v>0</v>
      </c>
      <c r="V825" s="5"/>
    </row>
    <row r="826">
      <c r="D826" s="4" t="b">
        <v>0</v>
      </c>
      <c r="E826" s="4"/>
      <c r="F826" s="4"/>
      <c r="G826" s="4"/>
      <c r="H826" s="4"/>
      <c r="M826" s="4"/>
      <c r="N826" s="4"/>
      <c r="O826" s="4"/>
      <c r="R826" s="4"/>
      <c r="T826" s="4" t="b">
        <v>0</v>
      </c>
      <c r="U826" s="4" t="b">
        <v>0</v>
      </c>
      <c r="V826" s="5"/>
    </row>
    <row r="827">
      <c r="D827" s="4" t="b">
        <v>0</v>
      </c>
      <c r="E827" s="4"/>
      <c r="F827" s="4"/>
      <c r="G827" s="4"/>
      <c r="H827" s="4"/>
      <c r="M827" s="4"/>
      <c r="N827" s="4"/>
      <c r="O827" s="4"/>
      <c r="R827" s="4"/>
      <c r="T827" s="4" t="b">
        <v>0</v>
      </c>
      <c r="U827" s="4" t="b">
        <v>0</v>
      </c>
      <c r="V827" s="5"/>
    </row>
    <row r="828">
      <c r="D828" s="4" t="b">
        <v>0</v>
      </c>
      <c r="E828" s="4"/>
      <c r="F828" s="4"/>
      <c r="G828" s="4"/>
      <c r="H828" s="4"/>
      <c r="M828" s="4"/>
      <c r="N828" s="4"/>
      <c r="O828" s="4"/>
      <c r="R828" s="4"/>
      <c r="T828" s="4" t="b">
        <v>0</v>
      </c>
      <c r="U828" s="4" t="b">
        <v>0</v>
      </c>
      <c r="V828" s="5"/>
    </row>
    <row r="829">
      <c r="D829" s="4" t="b">
        <v>0</v>
      </c>
      <c r="E829" s="4"/>
      <c r="F829" s="4"/>
      <c r="G829" s="4"/>
      <c r="H829" s="4"/>
      <c r="M829" s="4"/>
      <c r="N829" s="4"/>
      <c r="O829" s="4"/>
      <c r="R829" s="4"/>
      <c r="T829" s="4" t="b">
        <v>0</v>
      </c>
      <c r="U829" s="4" t="b">
        <v>0</v>
      </c>
      <c r="V829" s="5"/>
    </row>
    <row r="830">
      <c r="D830" s="4" t="b">
        <v>0</v>
      </c>
      <c r="E830" s="4"/>
      <c r="F830" s="4"/>
      <c r="G830" s="4"/>
      <c r="H830" s="4"/>
      <c r="M830" s="4"/>
      <c r="N830" s="4"/>
      <c r="O830" s="4"/>
      <c r="R830" s="4"/>
      <c r="T830" s="4" t="b">
        <v>0</v>
      </c>
      <c r="U830" s="4" t="b">
        <v>0</v>
      </c>
      <c r="V830" s="5"/>
    </row>
    <row r="831">
      <c r="D831" s="4" t="b">
        <v>0</v>
      </c>
      <c r="E831" s="4"/>
      <c r="F831" s="4"/>
      <c r="G831" s="4"/>
      <c r="H831" s="4"/>
      <c r="M831" s="4"/>
      <c r="N831" s="4"/>
      <c r="O831" s="4"/>
      <c r="R831" s="4"/>
      <c r="T831" s="4" t="b">
        <v>0</v>
      </c>
      <c r="U831" s="4" t="b">
        <v>0</v>
      </c>
      <c r="V831" s="5"/>
    </row>
    <row r="832">
      <c r="D832" s="4" t="b">
        <v>0</v>
      </c>
      <c r="E832" s="4"/>
      <c r="F832" s="4"/>
      <c r="G832" s="4"/>
      <c r="H832" s="4"/>
      <c r="M832" s="4"/>
      <c r="N832" s="4"/>
      <c r="O832" s="4"/>
      <c r="R832" s="4"/>
      <c r="T832" s="4" t="b">
        <v>0</v>
      </c>
      <c r="U832" s="4" t="b">
        <v>0</v>
      </c>
      <c r="V832" s="5"/>
    </row>
    <row r="833">
      <c r="D833" s="4" t="b">
        <v>0</v>
      </c>
      <c r="E833" s="4"/>
      <c r="F833" s="4"/>
      <c r="G833" s="4"/>
      <c r="H833" s="4"/>
      <c r="M833" s="4"/>
      <c r="N833" s="4"/>
      <c r="O833" s="4"/>
      <c r="R833" s="4"/>
      <c r="T833" s="4" t="b">
        <v>0</v>
      </c>
      <c r="U833" s="4" t="b">
        <v>0</v>
      </c>
      <c r="V833" s="5"/>
    </row>
    <row r="834">
      <c r="D834" s="4" t="b">
        <v>0</v>
      </c>
      <c r="E834" s="4"/>
      <c r="F834" s="4"/>
      <c r="G834" s="4"/>
      <c r="H834" s="4"/>
      <c r="M834" s="4"/>
      <c r="N834" s="4"/>
      <c r="O834" s="4"/>
      <c r="R834" s="4"/>
      <c r="T834" s="4" t="b">
        <v>0</v>
      </c>
      <c r="U834" s="4" t="b">
        <v>0</v>
      </c>
      <c r="V834" s="5"/>
    </row>
    <row r="835">
      <c r="D835" s="4" t="b">
        <v>0</v>
      </c>
      <c r="E835" s="4"/>
      <c r="F835" s="4"/>
      <c r="G835" s="4"/>
      <c r="H835" s="4"/>
      <c r="M835" s="4"/>
      <c r="N835" s="4"/>
      <c r="O835" s="4"/>
      <c r="R835" s="4"/>
      <c r="T835" s="4" t="b">
        <v>0</v>
      </c>
      <c r="U835" s="4" t="b">
        <v>0</v>
      </c>
      <c r="V835" s="5"/>
    </row>
    <row r="836">
      <c r="D836" s="4" t="b">
        <v>0</v>
      </c>
      <c r="E836" s="4"/>
      <c r="F836" s="4"/>
      <c r="G836" s="4"/>
      <c r="H836" s="4"/>
      <c r="M836" s="4"/>
      <c r="N836" s="4"/>
      <c r="O836" s="4"/>
      <c r="R836" s="4"/>
      <c r="T836" s="4" t="b">
        <v>0</v>
      </c>
      <c r="U836" s="4" t="b">
        <v>0</v>
      </c>
      <c r="V836" s="5"/>
    </row>
    <row r="837">
      <c r="D837" s="4" t="b">
        <v>0</v>
      </c>
      <c r="E837" s="4"/>
      <c r="F837" s="4"/>
      <c r="G837" s="4"/>
      <c r="H837" s="4"/>
      <c r="M837" s="4"/>
      <c r="N837" s="4"/>
      <c r="O837" s="4"/>
      <c r="R837" s="4"/>
      <c r="T837" s="4" t="b">
        <v>0</v>
      </c>
      <c r="U837" s="4" t="b">
        <v>0</v>
      </c>
      <c r="V837" s="5"/>
    </row>
    <row r="838">
      <c r="D838" s="4" t="b">
        <v>0</v>
      </c>
      <c r="E838" s="4"/>
      <c r="F838" s="4"/>
      <c r="G838" s="4"/>
      <c r="H838" s="4"/>
      <c r="M838" s="4"/>
      <c r="N838" s="4"/>
      <c r="O838" s="4"/>
      <c r="R838" s="4"/>
      <c r="T838" s="4" t="b">
        <v>0</v>
      </c>
      <c r="U838" s="4" t="b">
        <v>0</v>
      </c>
      <c r="V838" s="5"/>
    </row>
    <row r="839">
      <c r="D839" s="4" t="b">
        <v>0</v>
      </c>
      <c r="E839" s="4"/>
      <c r="F839" s="4"/>
      <c r="G839" s="4"/>
      <c r="H839" s="4"/>
      <c r="M839" s="4"/>
      <c r="N839" s="4"/>
      <c r="O839" s="4"/>
      <c r="R839" s="4"/>
      <c r="T839" s="4" t="b">
        <v>0</v>
      </c>
      <c r="U839" s="4" t="b">
        <v>0</v>
      </c>
      <c r="V839" s="5"/>
    </row>
    <row r="840">
      <c r="D840" s="4" t="b">
        <v>0</v>
      </c>
      <c r="E840" s="4"/>
      <c r="F840" s="4"/>
      <c r="G840" s="4"/>
      <c r="H840" s="4"/>
      <c r="M840" s="4"/>
      <c r="N840" s="4"/>
      <c r="O840" s="4"/>
      <c r="R840" s="4"/>
      <c r="T840" s="4" t="b">
        <v>0</v>
      </c>
      <c r="U840" s="4" t="b">
        <v>0</v>
      </c>
      <c r="V840" s="5"/>
    </row>
    <row r="841">
      <c r="D841" s="4" t="b">
        <v>0</v>
      </c>
      <c r="E841" s="4"/>
      <c r="F841" s="4"/>
      <c r="G841" s="4"/>
      <c r="H841" s="4"/>
      <c r="M841" s="4"/>
      <c r="N841" s="4"/>
      <c r="O841" s="4"/>
      <c r="R841" s="4"/>
      <c r="T841" s="4" t="b">
        <v>0</v>
      </c>
      <c r="U841" s="4" t="b">
        <v>0</v>
      </c>
      <c r="V841" s="5"/>
    </row>
    <row r="842">
      <c r="D842" s="4" t="b">
        <v>0</v>
      </c>
      <c r="E842" s="4"/>
      <c r="F842" s="4"/>
      <c r="G842" s="4"/>
      <c r="H842" s="4"/>
      <c r="M842" s="4"/>
      <c r="N842" s="4"/>
      <c r="O842" s="4"/>
      <c r="R842" s="4"/>
      <c r="T842" s="4" t="b">
        <v>0</v>
      </c>
      <c r="U842" s="4" t="b">
        <v>0</v>
      </c>
      <c r="V842" s="5"/>
    </row>
    <row r="843">
      <c r="D843" s="4" t="b">
        <v>0</v>
      </c>
      <c r="E843" s="4"/>
      <c r="F843" s="4"/>
      <c r="G843" s="4"/>
      <c r="H843" s="4"/>
      <c r="M843" s="4"/>
      <c r="N843" s="4"/>
      <c r="O843" s="4"/>
      <c r="R843" s="4"/>
      <c r="T843" s="4" t="b">
        <v>0</v>
      </c>
      <c r="U843" s="4" t="b">
        <v>0</v>
      </c>
      <c r="V843" s="5"/>
    </row>
    <row r="844">
      <c r="D844" s="4" t="b">
        <v>0</v>
      </c>
      <c r="E844" s="4"/>
      <c r="F844" s="4"/>
      <c r="G844" s="4"/>
      <c r="H844" s="4"/>
      <c r="M844" s="4"/>
      <c r="N844" s="4"/>
      <c r="O844" s="4"/>
      <c r="R844" s="4"/>
      <c r="T844" s="4" t="b">
        <v>0</v>
      </c>
      <c r="U844" s="4" t="b">
        <v>0</v>
      </c>
      <c r="V844" s="5"/>
    </row>
    <row r="845">
      <c r="D845" s="4" t="b">
        <v>0</v>
      </c>
      <c r="E845" s="4"/>
      <c r="F845" s="4"/>
      <c r="G845" s="4"/>
      <c r="H845" s="4"/>
      <c r="M845" s="4"/>
      <c r="N845" s="4"/>
      <c r="O845" s="4"/>
      <c r="R845" s="4"/>
      <c r="T845" s="4" t="b">
        <v>0</v>
      </c>
      <c r="U845" s="4" t="b">
        <v>0</v>
      </c>
      <c r="V845" s="5"/>
    </row>
    <row r="846">
      <c r="D846" s="4" t="b">
        <v>0</v>
      </c>
      <c r="E846" s="4"/>
      <c r="F846" s="4"/>
      <c r="G846" s="4"/>
      <c r="H846" s="4"/>
      <c r="M846" s="4"/>
      <c r="N846" s="4"/>
      <c r="O846" s="4"/>
      <c r="R846" s="4"/>
      <c r="T846" s="4" t="b">
        <v>0</v>
      </c>
      <c r="U846" s="4" t="b">
        <v>0</v>
      </c>
      <c r="V846" s="5"/>
    </row>
    <row r="847">
      <c r="D847" s="4" t="b">
        <v>0</v>
      </c>
      <c r="E847" s="4"/>
      <c r="F847" s="4"/>
      <c r="G847" s="4"/>
      <c r="H847" s="4"/>
      <c r="M847" s="4"/>
      <c r="N847" s="4"/>
      <c r="O847" s="4"/>
      <c r="R847" s="4"/>
      <c r="T847" s="4" t="b">
        <v>0</v>
      </c>
      <c r="U847" s="4" t="b">
        <v>0</v>
      </c>
      <c r="V847" s="5"/>
    </row>
    <row r="848">
      <c r="D848" s="4" t="b">
        <v>0</v>
      </c>
      <c r="E848" s="4"/>
      <c r="F848" s="4"/>
      <c r="G848" s="4"/>
      <c r="H848" s="4"/>
      <c r="M848" s="4"/>
      <c r="N848" s="4"/>
      <c r="O848" s="4"/>
      <c r="R848" s="4"/>
      <c r="T848" s="4" t="b">
        <v>0</v>
      </c>
      <c r="U848" s="4" t="b">
        <v>0</v>
      </c>
      <c r="V848" s="5"/>
    </row>
    <row r="849">
      <c r="D849" s="4" t="b">
        <v>0</v>
      </c>
      <c r="E849" s="4"/>
      <c r="F849" s="4"/>
      <c r="G849" s="4"/>
      <c r="H849" s="4"/>
      <c r="M849" s="4"/>
      <c r="N849" s="4"/>
      <c r="O849" s="4"/>
      <c r="R849" s="4"/>
      <c r="T849" s="4" t="b">
        <v>0</v>
      </c>
      <c r="U849" s="4" t="b">
        <v>0</v>
      </c>
      <c r="V849" s="5"/>
    </row>
    <row r="850">
      <c r="D850" s="4" t="b">
        <v>0</v>
      </c>
      <c r="E850" s="4"/>
      <c r="F850" s="4"/>
      <c r="G850" s="4"/>
      <c r="H850" s="4"/>
      <c r="M850" s="4"/>
      <c r="N850" s="4"/>
      <c r="O850" s="4"/>
      <c r="R850" s="4"/>
      <c r="T850" s="4" t="b">
        <v>0</v>
      </c>
      <c r="U850" s="4" t="b">
        <v>0</v>
      </c>
      <c r="V850" s="5"/>
    </row>
    <row r="851">
      <c r="D851" s="4" t="b">
        <v>0</v>
      </c>
      <c r="E851" s="4"/>
      <c r="F851" s="4"/>
      <c r="G851" s="4"/>
      <c r="H851" s="4"/>
      <c r="M851" s="4"/>
      <c r="N851" s="4"/>
      <c r="O851" s="4"/>
      <c r="R851" s="4"/>
      <c r="T851" s="4" t="b">
        <v>0</v>
      </c>
      <c r="U851" s="4" t="b">
        <v>0</v>
      </c>
      <c r="V851" s="5"/>
    </row>
    <row r="852">
      <c r="D852" s="4" t="b">
        <v>0</v>
      </c>
      <c r="E852" s="4"/>
      <c r="F852" s="4"/>
      <c r="G852" s="4"/>
      <c r="H852" s="4"/>
      <c r="M852" s="4"/>
      <c r="N852" s="4"/>
      <c r="O852" s="4"/>
      <c r="R852" s="4"/>
      <c r="T852" s="4" t="b">
        <v>0</v>
      </c>
      <c r="U852" s="4" t="b">
        <v>0</v>
      </c>
      <c r="V852" s="5"/>
    </row>
    <row r="853">
      <c r="D853" s="4" t="b">
        <v>0</v>
      </c>
      <c r="E853" s="4"/>
      <c r="F853" s="4"/>
      <c r="G853" s="4"/>
      <c r="H853" s="4"/>
      <c r="M853" s="4"/>
      <c r="N853" s="4"/>
      <c r="O853" s="4"/>
      <c r="R853" s="4"/>
      <c r="T853" s="4" t="b">
        <v>0</v>
      </c>
      <c r="U853" s="4" t="b">
        <v>0</v>
      </c>
      <c r="V853" s="5"/>
    </row>
    <row r="854">
      <c r="D854" s="4" t="b">
        <v>0</v>
      </c>
      <c r="E854" s="4"/>
      <c r="F854" s="4"/>
      <c r="G854" s="4"/>
      <c r="H854" s="4"/>
      <c r="M854" s="4"/>
      <c r="N854" s="4"/>
      <c r="O854" s="4"/>
      <c r="R854" s="4"/>
      <c r="T854" s="4" t="b">
        <v>0</v>
      </c>
      <c r="U854" s="4" t="b">
        <v>0</v>
      </c>
      <c r="V854" s="5"/>
    </row>
    <row r="855">
      <c r="D855" s="4" t="b">
        <v>0</v>
      </c>
      <c r="E855" s="4"/>
      <c r="F855" s="4"/>
      <c r="G855" s="4"/>
      <c r="H855" s="4"/>
      <c r="M855" s="4"/>
      <c r="N855" s="4"/>
      <c r="O855" s="4"/>
      <c r="R855" s="4"/>
      <c r="T855" s="4" t="b">
        <v>0</v>
      </c>
      <c r="U855" s="4" t="b">
        <v>0</v>
      </c>
      <c r="V855" s="5"/>
    </row>
    <row r="856">
      <c r="D856" s="4" t="b">
        <v>0</v>
      </c>
      <c r="E856" s="4"/>
      <c r="F856" s="4"/>
      <c r="G856" s="4"/>
      <c r="H856" s="4"/>
      <c r="M856" s="4"/>
      <c r="N856" s="4"/>
      <c r="O856" s="4"/>
      <c r="R856" s="4"/>
      <c r="T856" s="4" t="b">
        <v>0</v>
      </c>
      <c r="U856" s="4" t="b">
        <v>0</v>
      </c>
      <c r="V856" s="5"/>
    </row>
    <row r="857">
      <c r="D857" s="4" t="b">
        <v>0</v>
      </c>
      <c r="E857" s="4"/>
      <c r="F857" s="4"/>
      <c r="G857" s="4"/>
      <c r="H857" s="4"/>
      <c r="M857" s="4"/>
      <c r="N857" s="4"/>
      <c r="O857" s="4"/>
      <c r="R857" s="4"/>
      <c r="T857" s="4" t="b">
        <v>0</v>
      </c>
      <c r="U857" s="4" t="b">
        <v>0</v>
      </c>
      <c r="V857" s="5"/>
    </row>
    <row r="858">
      <c r="D858" s="4" t="b">
        <v>0</v>
      </c>
      <c r="E858" s="4"/>
      <c r="F858" s="4"/>
      <c r="G858" s="4"/>
      <c r="H858" s="4"/>
      <c r="M858" s="4"/>
      <c r="N858" s="4"/>
      <c r="O858" s="4"/>
      <c r="R858" s="4"/>
      <c r="T858" s="4" t="b">
        <v>0</v>
      </c>
      <c r="U858" s="4" t="b">
        <v>0</v>
      </c>
      <c r="V858" s="5"/>
    </row>
    <row r="859">
      <c r="D859" s="4" t="b">
        <v>0</v>
      </c>
      <c r="E859" s="4"/>
      <c r="F859" s="4"/>
      <c r="G859" s="4"/>
      <c r="H859" s="4"/>
      <c r="M859" s="4"/>
      <c r="N859" s="4"/>
      <c r="O859" s="4"/>
      <c r="R859" s="4"/>
      <c r="T859" s="4" t="b">
        <v>0</v>
      </c>
      <c r="U859" s="4" t="b">
        <v>0</v>
      </c>
      <c r="V859" s="5"/>
    </row>
    <row r="860">
      <c r="D860" s="4" t="b">
        <v>0</v>
      </c>
      <c r="E860" s="4"/>
      <c r="F860" s="4"/>
      <c r="G860" s="4"/>
      <c r="H860" s="4"/>
      <c r="M860" s="4"/>
      <c r="N860" s="4"/>
      <c r="O860" s="4"/>
      <c r="R860" s="4"/>
      <c r="T860" s="4" t="b">
        <v>0</v>
      </c>
      <c r="U860" s="4" t="b">
        <v>0</v>
      </c>
      <c r="V860" s="5"/>
    </row>
    <row r="861">
      <c r="D861" s="4" t="b">
        <v>0</v>
      </c>
      <c r="E861" s="4"/>
      <c r="F861" s="4"/>
      <c r="G861" s="4"/>
      <c r="H861" s="4"/>
      <c r="M861" s="4"/>
      <c r="N861" s="4"/>
      <c r="O861" s="4"/>
      <c r="R861" s="4"/>
      <c r="T861" s="4" t="b">
        <v>0</v>
      </c>
      <c r="U861" s="4" t="b">
        <v>0</v>
      </c>
      <c r="V861" s="5"/>
    </row>
    <row r="862">
      <c r="D862" s="4" t="b">
        <v>0</v>
      </c>
      <c r="E862" s="4"/>
      <c r="F862" s="4"/>
      <c r="G862" s="4"/>
      <c r="H862" s="4"/>
      <c r="M862" s="4"/>
      <c r="N862" s="4"/>
      <c r="O862" s="4"/>
      <c r="R862" s="4"/>
      <c r="T862" s="4" t="b">
        <v>0</v>
      </c>
      <c r="U862" s="4" t="b">
        <v>0</v>
      </c>
      <c r="V862" s="5"/>
    </row>
    <row r="863">
      <c r="D863" s="4" t="b">
        <v>0</v>
      </c>
      <c r="E863" s="4"/>
      <c r="F863" s="4"/>
      <c r="G863" s="4"/>
      <c r="H863" s="4"/>
      <c r="M863" s="4"/>
      <c r="N863" s="4"/>
      <c r="O863" s="4"/>
      <c r="R863" s="4"/>
      <c r="T863" s="4" t="b">
        <v>0</v>
      </c>
      <c r="U863" s="4" t="b">
        <v>0</v>
      </c>
      <c r="V863" s="5"/>
    </row>
    <row r="864">
      <c r="D864" s="4" t="b">
        <v>0</v>
      </c>
      <c r="E864" s="4"/>
      <c r="F864" s="4"/>
      <c r="G864" s="4"/>
      <c r="H864" s="4"/>
      <c r="M864" s="4"/>
      <c r="N864" s="4"/>
      <c r="O864" s="4"/>
      <c r="R864" s="4"/>
      <c r="T864" s="4" t="b">
        <v>0</v>
      </c>
      <c r="U864" s="4" t="b">
        <v>0</v>
      </c>
      <c r="V864" s="5"/>
    </row>
    <row r="865">
      <c r="D865" s="4" t="b">
        <v>0</v>
      </c>
      <c r="E865" s="4"/>
      <c r="F865" s="4"/>
      <c r="G865" s="4"/>
      <c r="H865" s="4"/>
      <c r="M865" s="4"/>
      <c r="N865" s="4"/>
      <c r="O865" s="4"/>
      <c r="R865" s="4"/>
      <c r="T865" s="4" t="b">
        <v>0</v>
      </c>
      <c r="U865" s="4" t="b">
        <v>0</v>
      </c>
      <c r="V865" s="5"/>
    </row>
    <row r="866">
      <c r="D866" s="4" t="b">
        <v>0</v>
      </c>
      <c r="E866" s="4"/>
      <c r="F866" s="4"/>
      <c r="G866" s="4"/>
      <c r="H866" s="4"/>
      <c r="M866" s="4"/>
      <c r="N866" s="4"/>
      <c r="O866" s="4"/>
      <c r="R866" s="4"/>
      <c r="T866" s="4" t="b">
        <v>0</v>
      </c>
      <c r="U866" s="4" t="b">
        <v>0</v>
      </c>
      <c r="V866" s="5"/>
    </row>
    <row r="867">
      <c r="D867" s="4" t="b">
        <v>0</v>
      </c>
      <c r="E867" s="4"/>
      <c r="F867" s="4"/>
      <c r="G867" s="4"/>
      <c r="H867" s="4"/>
      <c r="M867" s="4"/>
      <c r="N867" s="4"/>
      <c r="O867" s="4"/>
      <c r="R867" s="4"/>
      <c r="T867" s="4" t="b">
        <v>0</v>
      </c>
      <c r="U867" s="4" t="b">
        <v>0</v>
      </c>
      <c r="V867" s="5"/>
    </row>
    <row r="868">
      <c r="D868" s="4" t="b">
        <v>0</v>
      </c>
      <c r="E868" s="4"/>
      <c r="F868" s="4"/>
      <c r="G868" s="4"/>
      <c r="H868" s="4"/>
      <c r="M868" s="4"/>
      <c r="N868" s="4"/>
      <c r="O868" s="4"/>
      <c r="R868" s="4"/>
      <c r="T868" s="4" t="b">
        <v>0</v>
      </c>
      <c r="U868" s="4" t="b">
        <v>0</v>
      </c>
      <c r="V868" s="5"/>
    </row>
    <row r="869">
      <c r="D869" s="4" t="b">
        <v>0</v>
      </c>
      <c r="E869" s="4"/>
      <c r="F869" s="4"/>
      <c r="G869" s="4"/>
      <c r="H869" s="4"/>
      <c r="M869" s="4"/>
      <c r="N869" s="4"/>
      <c r="O869" s="4"/>
      <c r="R869" s="4"/>
      <c r="T869" s="4" t="b">
        <v>0</v>
      </c>
      <c r="U869" s="4" t="b">
        <v>0</v>
      </c>
      <c r="V869" s="5"/>
    </row>
    <row r="870">
      <c r="D870" s="4" t="b">
        <v>0</v>
      </c>
      <c r="E870" s="4"/>
      <c r="F870" s="4"/>
      <c r="G870" s="4"/>
      <c r="H870" s="4"/>
      <c r="M870" s="4"/>
      <c r="N870" s="4"/>
      <c r="O870" s="4"/>
      <c r="R870" s="4"/>
      <c r="T870" s="4" t="b">
        <v>0</v>
      </c>
      <c r="U870" s="4" t="b">
        <v>0</v>
      </c>
      <c r="V870" s="5"/>
    </row>
    <row r="871">
      <c r="D871" s="4" t="b">
        <v>0</v>
      </c>
      <c r="E871" s="4"/>
      <c r="F871" s="4"/>
      <c r="G871" s="4"/>
      <c r="H871" s="4"/>
      <c r="M871" s="4"/>
      <c r="N871" s="4"/>
      <c r="O871" s="4"/>
      <c r="R871" s="4"/>
      <c r="T871" s="4" t="b">
        <v>0</v>
      </c>
      <c r="U871" s="4" t="b">
        <v>0</v>
      </c>
      <c r="V871" s="5"/>
    </row>
    <row r="872">
      <c r="D872" s="4" t="b">
        <v>0</v>
      </c>
      <c r="E872" s="4"/>
      <c r="F872" s="4"/>
      <c r="G872" s="4"/>
      <c r="H872" s="4"/>
      <c r="M872" s="4"/>
      <c r="N872" s="4"/>
      <c r="O872" s="4"/>
      <c r="R872" s="4"/>
      <c r="T872" s="4" t="b">
        <v>0</v>
      </c>
      <c r="U872" s="4" t="b">
        <v>0</v>
      </c>
      <c r="V872" s="5"/>
    </row>
    <row r="873">
      <c r="D873" s="4" t="b">
        <v>0</v>
      </c>
      <c r="E873" s="4"/>
      <c r="F873" s="4"/>
      <c r="G873" s="4"/>
      <c r="H873" s="4"/>
      <c r="M873" s="4"/>
      <c r="N873" s="4"/>
      <c r="O873" s="4"/>
      <c r="R873" s="4"/>
      <c r="T873" s="4" t="b">
        <v>0</v>
      </c>
      <c r="U873" s="4" t="b">
        <v>0</v>
      </c>
      <c r="V873" s="5"/>
    </row>
    <row r="874">
      <c r="D874" s="4" t="b">
        <v>0</v>
      </c>
      <c r="E874" s="4"/>
      <c r="F874" s="4"/>
      <c r="G874" s="4"/>
      <c r="H874" s="4"/>
      <c r="M874" s="4"/>
      <c r="N874" s="4"/>
      <c r="O874" s="4"/>
      <c r="R874" s="4"/>
      <c r="T874" s="4" t="b">
        <v>0</v>
      </c>
      <c r="U874" s="4" t="b">
        <v>0</v>
      </c>
      <c r="V874" s="5"/>
    </row>
    <row r="875">
      <c r="D875" s="4" t="b">
        <v>0</v>
      </c>
      <c r="E875" s="4"/>
      <c r="F875" s="4"/>
      <c r="G875" s="4"/>
      <c r="H875" s="4"/>
      <c r="M875" s="4"/>
      <c r="N875" s="4"/>
      <c r="O875" s="4"/>
      <c r="R875" s="4"/>
      <c r="T875" s="4" t="b">
        <v>0</v>
      </c>
      <c r="U875" s="4" t="b">
        <v>0</v>
      </c>
      <c r="V875" s="5"/>
    </row>
    <row r="876">
      <c r="D876" s="4" t="b">
        <v>0</v>
      </c>
      <c r="E876" s="4"/>
      <c r="F876" s="4"/>
      <c r="G876" s="4"/>
      <c r="H876" s="4"/>
      <c r="M876" s="4"/>
      <c r="N876" s="4"/>
      <c r="O876" s="4"/>
      <c r="R876" s="4"/>
      <c r="T876" s="4" t="b">
        <v>0</v>
      </c>
      <c r="U876" s="4" t="b">
        <v>0</v>
      </c>
      <c r="V876" s="5"/>
    </row>
    <row r="877">
      <c r="D877" s="4" t="b">
        <v>0</v>
      </c>
      <c r="E877" s="4"/>
      <c r="F877" s="4"/>
      <c r="G877" s="4"/>
      <c r="H877" s="4"/>
      <c r="M877" s="4"/>
      <c r="N877" s="4"/>
      <c r="O877" s="4"/>
      <c r="R877" s="4"/>
      <c r="T877" s="4" t="b">
        <v>0</v>
      </c>
      <c r="U877" s="4" t="b">
        <v>0</v>
      </c>
      <c r="V877" s="5"/>
    </row>
    <row r="878">
      <c r="D878" s="4" t="b">
        <v>0</v>
      </c>
      <c r="E878" s="4"/>
      <c r="F878" s="4"/>
      <c r="G878" s="4"/>
      <c r="H878" s="4"/>
      <c r="M878" s="4"/>
      <c r="N878" s="4"/>
      <c r="O878" s="4"/>
      <c r="R878" s="4"/>
      <c r="T878" s="4" t="b">
        <v>0</v>
      </c>
      <c r="U878" s="4" t="b">
        <v>0</v>
      </c>
      <c r="V878" s="5"/>
    </row>
    <row r="879">
      <c r="D879" s="4" t="b">
        <v>0</v>
      </c>
      <c r="E879" s="4"/>
      <c r="F879" s="4"/>
      <c r="G879" s="4"/>
      <c r="H879" s="4"/>
      <c r="M879" s="4"/>
      <c r="N879" s="4"/>
      <c r="O879" s="4"/>
      <c r="R879" s="4"/>
      <c r="T879" s="4" t="b">
        <v>0</v>
      </c>
      <c r="U879" s="4" t="b">
        <v>0</v>
      </c>
      <c r="V879" s="5"/>
    </row>
    <row r="880">
      <c r="D880" s="4" t="b">
        <v>0</v>
      </c>
      <c r="E880" s="4"/>
      <c r="F880" s="4"/>
      <c r="G880" s="4"/>
      <c r="H880" s="4"/>
      <c r="M880" s="4"/>
      <c r="N880" s="4"/>
      <c r="O880" s="4"/>
      <c r="R880" s="4"/>
      <c r="T880" s="4" t="b">
        <v>0</v>
      </c>
      <c r="U880" s="4" t="b">
        <v>0</v>
      </c>
      <c r="V880" s="5"/>
    </row>
    <row r="881">
      <c r="D881" s="4" t="b">
        <v>0</v>
      </c>
      <c r="E881" s="4"/>
      <c r="F881" s="4"/>
      <c r="G881" s="4"/>
      <c r="H881" s="4"/>
      <c r="M881" s="4"/>
      <c r="N881" s="4"/>
      <c r="O881" s="4"/>
      <c r="R881" s="4"/>
      <c r="T881" s="4" t="b">
        <v>0</v>
      </c>
      <c r="U881" s="4" t="b">
        <v>0</v>
      </c>
      <c r="V881" s="5"/>
    </row>
    <row r="882">
      <c r="D882" s="4" t="b">
        <v>0</v>
      </c>
      <c r="E882" s="4"/>
      <c r="F882" s="4"/>
      <c r="G882" s="4"/>
      <c r="H882" s="4"/>
      <c r="M882" s="4"/>
      <c r="N882" s="4"/>
      <c r="O882" s="4"/>
      <c r="R882" s="4"/>
      <c r="T882" s="4" t="b">
        <v>0</v>
      </c>
      <c r="U882" s="4" t="b">
        <v>0</v>
      </c>
      <c r="V882" s="5"/>
    </row>
    <row r="883">
      <c r="D883" s="4" t="b">
        <v>0</v>
      </c>
      <c r="E883" s="4"/>
      <c r="F883" s="4"/>
      <c r="G883" s="4"/>
      <c r="H883" s="4"/>
      <c r="M883" s="4"/>
      <c r="N883" s="4"/>
      <c r="O883" s="4"/>
      <c r="R883" s="4"/>
      <c r="T883" s="4" t="b">
        <v>0</v>
      </c>
      <c r="U883" s="4" t="b">
        <v>0</v>
      </c>
      <c r="V883" s="5"/>
    </row>
    <row r="884">
      <c r="D884" s="4" t="b">
        <v>0</v>
      </c>
      <c r="E884" s="4"/>
      <c r="F884" s="4"/>
      <c r="G884" s="4"/>
      <c r="H884" s="4"/>
      <c r="M884" s="4"/>
      <c r="N884" s="4"/>
      <c r="O884" s="4"/>
      <c r="R884" s="4"/>
      <c r="T884" s="4" t="b">
        <v>0</v>
      </c>
      <c r="U884" s="4" t="b">
        <v>0</v>
      </c>
      <c r="V884" s="5"/>
    </row>
    <row r="885">
      <c r="D885" s="4" t="b">
        <v>0</v>
      </c>
      <c r="E885" s="4"/>
      <c r="F885" s="4"/>
      <c r="G885" s="4"/>
      <c r="H885" s="4"/>
      <c r="M885" s="4"/>
      <c r="N885" s="4"/>
      <c r="O885" s="4"/>
      <c r="R885" s="4"/>
      <c r="T885" s="4" t="b">
        <v>0</v>
      </c>
      <c r="U885" s="4" t="b">
        <v>0</v>
      </c>
      <c r="V885" s="5"/>
    </row>
    <row r="886">
      <c r="D886" s="4" t="b">
        <v>0</v>
      </c>
      <c r="E886" s="4"/>
      <c r="F886" s="4"/>
      <c r="G886" s="4"/>
      <c r="H886" s="4"/>
      <c r="M886" s="4"/>
      <c r="N886" s="4"/>
      <c r="O886" s="4"/>
      <c r="R886" s="4"/>
      <c r="T886" s="4" t="b">
        <v>0</v>
      </c>
      <c r="U886" s="4" t="b">
        <v>0</v>
      </c>
      <c r="V886" s="5"/>
    </row>
    <row r="887">
      <c r="D887" s="4" t="b">
        <v>0</v>
      </c>
      <c r="E887" s="4"/>
      <c r="F887" s="4"/>
      <c r="G887" s="4"/>
      <c r="H887" s="4"/>
      <c r="M887" s="4"/>
      <c r="N887" s="4"/>
      <c r="O887" s="4"/>
      <c r="R887" s="4"/>
      <c r="T887" s="4" t="b">
        <v>0</v>
      </c>
      <c r="U887" s="4" t="b">
        <v>0</v>
      </c>
      <c r="V887" s="5"/>
    </row>
    <row r="888">
      <c r="D888" s="4" t="b">
        <v>0</v>
      </c>
      <c r="E888" s="4"/>
      <c r="F888" s="4"/>
      <c r="G888" s="4"/>
      <c r="H888" s="4"/>
      <c r="M888" s="4"/>
      <c r="N888" s="4"/>
      <c r="O888" s="4"/>
      <c r="R888" s="4"/>
      <c r="T888" s="4" t="b">
        <v>0</v>
      </c>
      <c r="U888" s="4" t="b">
        <v>0</v>
      </c>
      <c r="V888" s="5"/>
    </row>
    <row r="889">
      <c r="D889" s="4" t="b">
        <v>0</v>
      </c>
      <c r="E889" s="4"/>
      <c r="F889" s="4"/>
      <c r="G889" s="4"/>
      <c r="H889" s="4"/>
      <c r="M889" s="4"/>
      <c r="N889" s="4"/>
      <c r="O889" s="4"/>
      <c r="R889" s="4"/>
      <c r="T889" s="4" t="b">
        <v>0</v>
      </c>
      <c r="U889" s="4" t="b">
        <v>0</v>
      </c>
      <c r="V889" s="5"/>
    </row>
    <row r="890">
      <c r="D890" s="4" t="b">
        <v>0</v>
      </c>
      <c r="E890" s="4"/>
      <c r="F890" s="4"/>
      <c r="G890" s="4"/>
      <c r="H890" s="4"/>
      <c r="M890" s="4"/>
      <c r="N890" s="4"/>
      <c r="O890" s="4"/>
      <c r="R890" s="4"/>
      <c r="T890" s="4" t="b">
        <v>0</v>
      </c>
      <c r="U890" s="4" t="b">
        <v>0</v>
      </c>
      <c r="V890" s="5"/>
    </row>
    <row r="891">
      <c r="D891" s="4" t="b">
        <v>0</v>
      </c>
      <c r="E891" s="4"/>
      <c r="F891" s="4"/>
      <c r="G891" s="4"/>
      <c r="H891" s="4"/>
      <c r="M891" s="4"/>
      <c r="N891" s="4"/>
      <c r="O891" s="4"/>
      <c r="R891" s="4"/>
      <c r="T891" s="4" t="b">
        <v>0</v>
      </c>
      <c r="U891" s="4" t="b">
        <v>0</v>
      </c>
      <c r="V891" s="5"/>
    </row>
    <row r="892">
      <c r="D892" s="4" t="b">
        <v>0</v>
      </c>
      <c r="E892" s="4"/>
      <c r="F892" s="4"/>
      <c r="G892" s="4"/>
      <c r="H892" s="4"/>
      <c r="M892" s="4"/>
      <c r="N892" s="4"/>
      <c r="O892" s="4"/>
      <c r="R892" s="4"/>
      <c r="T892" s="4" t="b">
        <v>0</v>
      </c>
      <c r="U892" s="4" t="b">
        <v>0</v>
      </c>
      <c r="V892" s="5"/>
    </row>
    <row r="893">
      <c r="D893" s="4" t="b">
        <v>0</v>
      </c>
      <c r="E893" s="4"/>
      <c r="F893" s="4"/>
      <c r="G893" s="4"/>
      <c r="H893" s="4"/>
      <c r="M893" s="4"/>
      <c r="N893" s="4"/>
      <c r="O893" s="4"/>
      <c r="R893" s="4"/>
      <c r="T893" s="4" t="b">
        <v>0</v>
      </c>
      <c r="U893" s="4" t="b">
        <v>0</v>
      </c>
      <c r="V893" s="5"/>
    </row>
    <row r="894">
      <c r="D894" s="4" t="b">
        <v>0</v>
      </c>
      <c r="E894" s="4"/>
      <c r="F894" s="4"/>
      <c r="G894" s="4"/>
      <c r="H894" s="4"/>
      <c r="M894" s="4"/>
      <c r="N894" s="4"/>
      <c r="O894" s="4"/>
      <c r="R894" s="4"/>
      <c r="T894" s="4" t="b">
        <v>0</v>
      </c>
      <c r="U894" s="4" t="b">
        <v>0</v>
      </c>
      <c r="V894" s="5"/>
    </row>
    <row r="895">
      <c r="D895" s="4" t="b">
        <v>0</v>
      </c>
      <c r="E895" s="4"/>
      <c r="F895" s="4"/>
      <c r="G895" s="4"/>
      <c r="H895" s="4"/>
      <c r="M895" s="4"/>
      <c r="N895" s="4"/>
      <c r="O895" s="4"/>
      <c r="R895" s="4"/>
      <c r="T895" s="4" t="b">
        <v>0</v>
      </c>
      <c r="U895" s="4" t="b">
        <v>0</v>
      </c>
      <c r="V895" s="5"/>
    </row>
    <row r="896">
      <c r="D896" s="4" t="b">
        <v>0</v>
      </c>
      <c r="E896" s="4"/>
      <c r="F896" s="4"/>
      <c r="G896" s="4"/>
      <c r="H896" s="4"/>
      <c r="M896" s="4"/>
      <c r="N896" s="4"/>
      <c r="O896" s="4"/>
      <c r="R896" s="4"/>
      <c r="T896" s="4" t="b">
        <v>0</v>
      </c>
      <c r="U896" s="4" t="b">
        <v>0</v>
      </c>
      <c r="V896" s="5"/>
    </row>
    <row r="897">
      <c r="D897" s="4" t="b">
        <v>0</v>
      </c>
      <c r="E897" s="4"/>
      <c r="F897" s="4"/>
      <c r="G897" s="4"/>
      <c r="H897" s="4"/>
      <c r="M897" s="4"/>
      <c r="N897" s="4"/>
      <c r="O897" s="4"/>
      <c r="R897" s="4"/>
      <c r="T897" s="4" t="b">
        <v>0</v>
      </c>
      <c r="U897" s="4" t="b">
        <v>0</v>
      </c>
      <c r="V897" s="5"/>
    </row>
    <row r="898">
      <c r="D898" s="4" t="b">
        <v>0</v>
      </c>
      <c r="E898" s="4"/>
      <c r="F898" s="4"/>
      <c r="G898" s="4"/>
      <c r="H898" s="4"/>
      <c r="M898" s="4"/>
      <c r="N898" s="4"/>
      <c r="O898" s="4"/>
      <c r="R898" s="4"/>
      <c r="T898" s="4" t="b">
        <v>0</v>
      </c>
      <c r="U898" s="4" t="b">
        <v>0</v>
      </c>
      <c r="V898" s="5"/>
    </row>
    <row r="899">
      <c r="D899" s="4" t="b">
        <v>0</v>
      </c>
      <c r="E899" s="4"/>
      <c r="F899" s="4"/>
      <c r="G899" s="4"/>
      <c r="H899" s="4"/>
      <c r="M899" s="4"/>
      <c r="N899" s="4"/>
      <c r="O899" s="4"/>
      <c r="R899" s="4"/>
      <c r="T899" s="4" t="b">
        <v>0</v>
      </c>
      <c r="U899" s="4" t="b">
        <v>0</v>
      </c>
      <c r="V899" s="5"/>
    </row>
    <row r="900">
      <c r="D900" s="4" t="b">
        <v>0</v>
      </c>
      <c r="E900" s="4"/>
      <c r="F900" s="4"/>
      <c r="G900" s="4"/>
      <c r="H900" s="4"/>
      <c r="M900" s="4"/>
      <c r="N900" s="4"/>
      <c r="O900" s="4"/>
      <c r="R900" s="4"/>
      <c r="T900" s="4" t="b">
        <v>0</v>
      </c>
      <c r="U900" s="4" t="b">
        <v>0</v>
      </c>
      <c r="V900" s="5"/>
    </row>
    <row r="901">
      <c r="D901" s="4" t="b">
        <v>0</v>
      </c>
      <c r="E901" s="4"/>
      <c r="F901" s="4"/>
      <c r="G901" s="4"/>
      <c r="H901" s="4"/>
      <c r="M901" s="4"/>
      <c r="N901" s="4"/>
      <c r="O901" s="4"/>
      <c r="R901" s="4"/>
      <c r="T901" s="4" t="b">
        <v>0</v>
      </c>
      <c r="U901" s="4" t="b">
        <v>0</v>
      </c>
      <c r="V901" s="5"/>
    </row>
    <row r="902">
      <c r="D902" s="4" t="b">
        <v>0</v>
      </c>
      <c r="E902" s="4"/>
      <c r="F902" s="4"/>
      <c r="G902" s="4"/>
      <c r="H902" s="4"/>
      <c r="M902" s="4"/>
      <c r="N902" s="4"/>
      <c r="O902" s="4"/>
      <c r="R902" s="4"/>
      <c r="T902" s="4" t="b">
        <v>0</v>
      </c>
      <c r="U902" s="4" t="b">
        <v>0</v>
      </c>
      <c r="V902" s="5"/>
    </row>
    <row r="903">
      <c r="D903" s="4" t="b">
        <v>0</v>
      </c>
      <c r="E903" s="4"/>
      <c r="F903" s="4"/>
      <c r="G903" s="4"/>
      <c r="H903" s="4"/>
      <c r="M903" s="4"/>
      <c r="N903" s="4"/>
      <c r="O903" s="4"/>
      <c r="R903" s="4"/>
      <c r="T903" s="4" t="b">
        <v>0</v>
      </c>
      <c r="U903" s="4" t="b">
        <v>0</v>
      </c>
      <c r="V903" s="5"/>
    </row>
    <row r="904">
      <c r="D904" s="4" t="b">
        <v>0</v>
      </c>
      <c r="E904" s="4"/>
      <c r="F904" s="4"/>
      <c r="G904" s="4"/>
      <c r="H904" s="4"/>
      <c r="M904" s="4"/>
      <c r="N904" s="4"/>
      <c r="O904" s="4"/>
      <c r="R904" s="4"/>
      <c r="T904" s="4" t="b">
        <v>0</v>
      </c>
      <c r="U904" s="4" t="b">
        <v>0</v>
      </c>
      <c r="V904" s="5"/>
    </row>
    <row r="905">
      <c r="D905" s="4" t="b">
        <v>0</v>
      </c>
      <c r="E905" s="4"/>
      <c r="F905" s="4"/>
      <c r="G905" s="4"/>
      <c r="H905" s="4"/>
      <c r="M905" s="4"/>
      <c r="N905" s="4"/>
      <c r="O905" s="4"/>
      <c r="R905" s="4"/>
      <c r="T905" s="4" t="b">
        <v>0</v>
      </c>
      <c r="U905" s="4" t="b">
        <v>0</v>
      </c>
      <c r="V905" s="5"/>
    </row>
    <row r="906">
      <c r="D906" s="4" t="b">
        <v>0</v>
      </c>
      <c r="E906" s="4"/>
      <c r="F906" s="4"/>
      <c r="G906" s="4"/>
      <c r="H906" s="4"/>
      <c r="M906" s="4"/>
      <c r="N906" s="4"/>
      <c r="O906" s="4"/>
      <c r="R906" s="4"/>
      <c r="T906" s="4" t="b">
        <v>0</v>
      </c>
      <c r="U906" s="4" t="b">
        <v>0</v>
      </c>
      <c r="V906" s="5"/>
    </row>
    <row r="907">
      <c r="D907" s="4" t="b">
        <v>0</v>
      </c>
      <c r="E907" s="4"/>
      <c r="F907" s="4"/>
      <c r="G907" s="4"/>
      <c r="H907" s="4"/>
      <c r="M907" s="4"/>
      <c r="N907" s="4"/>
      <c r="O907" s="4"/>
      <c r="R907" s="4"/>
      <c r="T907" s="4" t="b">
        <v>0</v>
      </c>
      <c r="U907" s="4" t="b">
        <v>0</v>
      </c>
      <c r="V907" s="5"/>
    </row>
    <row r="908">
      <c r="D908" s="4" t="b">
        <v>0</v>
      </c>
      <c r="E908" s="4"/>
      <c r="F908" s="4"/>
      <c r="G908" s="4"/>
      <c r="H908" s="4"/>
      <c r="M908" s="4"/>
      <c r="N908" s="4"/>
      <c r="O908" s="4"/>
      <c r="R908" s="4"/>
      <c r="T908" s="4" t="b">
        <v>0</v>
      </c>
      <c r="U908" s="4" t="b">
        <v>0</v>
      </c>
      <c r="V908" s="5"/>
    </row>
    <row r="909">
      <c r="D909" s="4" t="b">
        <v>0</v>
      </c>
      <c r="E909" s="4"/>
      <c r="F909" s="4"/>
      <c r="G909" s="4"/>
      <c r="H909" s="4"/>
      <c r="M909" s="4"/>
      <c r="N909" s="4"/>
      <c r="O909" s="4"/>
      <c r="R909" s="4"/>
      <c r="T909" s="4" t="b">
        <v>0</v>
      </c>
      <c r="U909" s="4" t="b">
        <v>0</v>
      </c>
      <c r="V909" s="5"/>
    </row>
    <row r="910">
      <c r="D910" s="4" t="b">
        <v>0</v>
      </c>
      <c r="E910" s="4"/>
      <c r="F910" s="4"/>
      <c r="G910" s="4"/>
      <c r="H910" s="4"/>
      <c r="M910" s="4"/>
      <c r="N910" s="4"/>
      <c r="O910" s="4"/>
      <c r="R910" s="4"/>
      <c r="T910" s="4" t="b">
        <v>0</v>
      </c>
      <c r="U910" s="4" t="b">
        <v>0</v>
      </c>
      <c r="V910" s="5"/>
    </row>
    <row r="911">
      <c r="D911" s="4" t="b">
        <v>0</v>
      </c>
      <c r="E911" s="4"/>
      <c r="F911" s="4"/>
      <c r="G911" s="4"/>
      <c r="H911" s="4"/>
      <c r="M911" s="4"/>
      <c r="N911" s="4"/>
      <c r="O911" s="4"/>
      <c r="R911" s="4"/>
      <c r="T911" s="4" t="b">
        <v>0</v>
      </c>
      <c r="U911" s="4" t="b">
        <v>0</v>
      </c>
      <c r="V911" s="5"/>
    </row>
    <row r="912">
      <c r="D912" s="4" t="b">
        <v>0</v>
      </c>
      <c r="E912" s="4"/>
      <c r="F912" s="4"/>
      <c r="G912" s="4"/>
      <c r="H912" s="4"/>
      <c r="M912" s="4"/>
      <c r="N912" s="4"/>
      <c r="O912" s="4"/>
      <c r="R912" s="4"/>
      <c r="T912" s="4" t="b">
        <v>0</v>
      </c>
      <c r="U912" s="4" t="b">
        <v>0</v>
      </c>
      <c r="V912" s="5"/>
    </row>
    <row r="913">
      <c r="D913" s="4" t="b">
        <v>0</v>
      </c>
      <c r="E913" s="4"/>
      <c r="F913" s="4"/>
      <c r="G913" s="4"/>
      <c r="H913" s="4"/>
      <c r="M913" s="4"/>
      <c r="N913" s="4"/>
      <c r="O913" s="4"/>
      <c r="R913" s="4"/>
      <c r="T913" s="4" t="b">
        <v>0</v>
      </c>
      <c r="U913" s="4" t="b">
        <v>0</v>
      </c>
      <c r="V913" s="5"/>
    </row>
    <row r="914">
      <c r="D914" s="4" t="b">
        <v>0</v>
      </c>
      <c r="E914" s="4"/>
      <c r="F914" s="4"/>
      <c r="G914" s="4"/>
      <c r="H914" s="4"/>
      <c r="M914" s="4"/>
      <c r="N914" s="4"/>
      <c r="O914" s="4"/>
      <c r="R914" s="4"/>
      <c r="T914" s="4" t="b">
        <v>0</v>
      </c>
      <c r="U914" s="4" t="b">
        <v>0</v>
      </c>
      <c r="V914" s="5"/>
    </row>
    <row r="915">
      <c r="D915" s="4" t="b">
        <v>0</v>
      </c>
      <c r="E915" s="4"/>
      <c r="F915" s="4"/>
      <c r="G915" s="4"/>
      <c r="H915" s="4"/>
      <c r="M915" s="4"/>
      <c r="N915" s="4"/>
      <c r="O915" s="4"/>
      <c r="R915" s="4"/>
      <c r="T915" s="4" t="b">
        <v>0</v>
      </c>
      <c r="U915" s="4" t="b">
        <v>0</v>
      </c>
      <c r="V915" s="5"/>
    </row>
    <row r="916">
      <c r="D916" s="4" t="b">
        <v>0</v>
      </c>
      <c r="E916" s="4"/>
      <c r="F916" s="4"/>
      <c r="G916" s="4"/>
      <c r="H916" s="4"/>
      <c r="M916" s="4"/>
      <c r="N916" s="4"/>
      <c r="O916" s="4"/>
      <c r="R916" s="4"/>
      <c r="T916" s="4" t="b">
        <v>0</v>
      </c>
      <c r="U916" s="4" t="b">
        <v>0</v>
      </c>
      <c r="V916" s="5"/>
    </row>
    <row r="917">
      <c r="D917" s="4" t="b">
        <v>0</v>
      </c>
      <c r="E917" s="4"/>
      <c r="F917" s="4"/>
      <c r="G917" s="4"/>
      <c r="H917" s="4"/>
      <c r="M917" s="4"/>
      <c r="N917" s="4"/>
      <c r="O917" s="4"/>
      <c r="R917" s="4"/>
      <c r="T917" s="4" t="b">
        <v>0</v>
      </c>
      <c r="U917" s="4" t="b">
        <v>0</v>
      </c>
      <c r="V917" s="5"/>
    </row>
    <row r="918">
      <c r="D918" s="4" t="b">
        <v>0</v>
      </c>
      <c r="E918" s="4"/>
      <c r="F918" s="4"/>
      <c r="G918" s="4"/>
      <c r="H918" s="4"/>
      <c r="M918" s="4"/>
      <c r="N918" s="4"/>
      <c r="O918" s="4"/>
      <c r="R918" s="4"/>
      <c r="T918" s="4" t="b">
        <v>0</v>
      </c>
      <c r="U918" s="4" t="b">
        <v>0</v>
      </c>
      <c r="V918" s="5"/>
    </row>
    <row r="919">
      <c r="D919" s="4" t="b">
        <v>0</v>
      </c>
      <c r="E919" s="4"/>
      <c r="F919" s="4"/>
      <c r="G919" s="4"/>
      <c r="H919" s="4"/>
      <c r="M919" s="4"/>
      <c r="N919" s="4"/>
      <c r="O919" s="4"/>
      <c r="R919" s="4"/>
      <c r="T919" s="4" t="b">
        <v>0</v>
      </c>
      <c r="U919" s="4" t="b">
        <v>0</v>
      </c>
      <c r="V919" s="5"/>
    </row>
    <row r="920">
      <c r="D920" s="4" t="b">
        <v>0</v>
      </c>
      <c r="E920" s="4"/>
      <c r="F920" s="4"/>
      <c r="G920" s="4"/>
      <c r="H920" s="4"/>
      <c r="M920" s="4"/>
      <c r="N920" s="4"/>
      <c r="O920" s="4"/>
      <c r="R920" s="4"/>
      <c r="T920" s="4" t="b">
        <v>0</v>
      </c>
      <c r="U920" s="4" t="b">
        <v>0</v>
      </c>
      <c r="V920" s="5"/>
    </row>
    <row r="921">
      <c r="D921" s="4" t="b">
        <v>0</v>
      </c>
      <c r="E921" s="4"/>
      <c r="F921" s="4"/>
      <c r="G921" s="4"/>
      <c r="H921" s="4"/>
      <c r="M921" s="4"/>
      <c r="N921" s="4"/>
      <c r="O921" s="4"/>
      <c r="R921" s="4"/>
      <c r="T921" s="4" t="b">
        <v>0</v>
      </c>
      <c r="U921" s="4" t="b">
        <v>0</v>
      </c>
      <c r="V921" s="5"/>
    </row>
    <row r="922">
      <c r="D922" s="4" t="b">
        <v>0</v>
      </c>
      <c r="E922" s="4"/>
      <c r="F922" s="4"/>
      <c r="G922" s="4"/>
      <c r="H922" s="4"/>
      <c r="M922" s="4"/>
      <c r="N922" s="4"/>
      <c r="O922" s="4"/>
      <c r="R922" s="4"/>
      <c r="T922" s="4" t="b">
        <v>0</v>
      </c>
      <c r="U922" s="4" t="b">
        <v>0</v>
      </c>
      <c r="V922" s="5"/>
    </row>
    <row r="923">
      <c r="D923" s="4" t="b">
        <v>0</v>
      </c>
      <c r="E923" s="4"/>
      <c r="F923" s="4"/>
      <c r="G923" s="4"/>
      <c r="H923" s="4"/>
      <c r="M923" s="4"/>
      <c r="N923" s="4"/>
      <c r="O923" s="4"/>
      <c r="R923" s="4"/>
      <c r="T923" s="4" t="b">
        <v>0</v>
      </c>
      <c r="U923" s="4" t="b">
        <v>0</v>
      </c>
      <c r="V923" s="5"/>
    </row>
    <row r="924">
      <c r="D924" s="4" t="b">
        <v>0</v>
      </c>
      <c r="E924" s="4"/>
      <c r="F924" s="4"/>
      <c r="G924" s="4"/>
      <c r="H924" s="4"/>
      <c r="M924" s="4"/>
      <c r="N924" s="4"/>
      <c r="O924" s="4"/>
      <c r="R924" s="4"/>
      <c r="T924" s="4" t="b">
        <v>0</v>
      </c>
      <c r="U924" s="4" t="b">
        <v>0</v>
      </c>
      <c r="V924" s="5"/>
    </row>
    <row r="925">
      <c r="D925" s="4" t="b">
        <v>0</v>
      </c>
      <c r="E925" s="4"/>
      <c r="F925" s="4"/>
      <c r="G925" s="4"/>
      <c r="H925" s="4"/>
      <c r="M925" s="4"/>
      <c r="N925" s="4"/>
      <c r="O925" s="4"/>
      <c r="R925" s="4"/>
      <c r="T925" s="4" t="b">
        <v>0</v>
      </c>
      <c r="U925" s="4" t="b">
        <v>0</v>
      </c>
      <c r="V925" s="5"/>
    </row>
    <row r="926">
      <c r="D926" s="4" t="b">
        <v>0</v>
      </c>
      <c r="E926" s="4"/>
      <c r="F926" s="4"/>
      <c r="G926" s="4"/>
      <c r="H926" s="4"/>
      <c r="M926" s="4"/>
      <c r="N926" s="4"/>
      <c r="O926" s="4"/>
      <c r="R926" s="4"/>
      <c r="T926" s="4" t="b">
        <v>0</v>
      </c>
      <c r="U926" s="4" t="b">
        <v>0</v>
      </c>
      <c r="V926" s="5"/>
    </row>
    <row r="927">
      <c r="D927" s="4" t="b">
        <v>0</v>
      </c>
      <c r="E927" s="4"/>
      <c r="F927" s="4"/>
      <c r="G927" s="4"/>
      <c r="H927" s="4"/>
      <c r="M927" s="4"/>
      <c r="N927" s="4"/>
      <c r="O927" s="4"/>
      <c r="R927" s="4"/>
      <c r="T927" s="4" t="b">
        <v>0</v>
      </c>
      <c r="U927" s="4" t="b">
        <v>0</v>
      </c>
      <c r="V927" s="5"/>
    </row>
    <row r="928">
      <c r="D928" s="4" t="b">
        <v>0</v>
      </c>
      <c r="E928" s="4"/>
      <c r="F928" s="4"/>
      <c r="G928" s="4"/>
      <c r="H928" s="4"/>
      <c r="M928" s="4"/>
      <c r="N928" s="4"/>
      <c r="O928" s="4"/>
      <c r="R928" s="4"/>
      <c r="T928" s="4" t="b">
        <v>0</v>
      </c>
      <c r="U928" s="4" t="b">
        <v>0</v>
      </c>
      <c r="V928" s="5"/>
    </row>
    <row r="929">
      <c r="D929" s="4" t="b">
        <v>0</v>
      </c>
      <c r="E929" s="4"/>
      <c r="F929" s="4"/>
      <c r="G929" s="4"/>
      <c r="H929" s="4"/>
      <c r="M929" s="4"/>
      <c r="N929" s="4"/>
      <c r="O929" s="4"/>
      <c r="R929" s="4"/>
      <c r="T929" s="4" t="b">
        <v>0</v>
      </c>
      <c r="U929" s="4" t="b">
        <v>0</v>
      </c>
      <c r="V929" s="5"/>
    </row>
    <row r="930">
      <c r="D930" s="4" t="b">
        <v>0</v>
      </c>
      <c r="E930" s="4"/>
      <c r="F930" s="4"/>
      <c r="G930" s="4"/>
      <c r="H930" s="4"/>
      <c r="M930" s="4"/>
      <c r="N930" s="4"/>
      <c r="O930" s="4"/>
      <c r="R930" s="4"/>
      <c r="T930" s="4" t="b">
        <v>0</v>
      </c>
      <c r="U930" s="4" t="b">
        <v>0</v>
      </c>
      <c r="V930" s="5"/>
    </row>
    <row r="931">
      <c r="D931" s="4" t="b">
        <v>0</v>
      </c>
      <c r="E931" s="4"/>
      <c r="F931" s="4"/>
      <c r="G931" s="4"/>
      <c r="H931" s="4"/>
      <c r="M931" s="4"/>
      <c r="N931" s="4"/>
      <c r="O931" s="4"/>
      <c r="R931" s="4"/>
      <c r="T931" s="4" t="b">
        <v>0</v>
      </c>
      <c r="U931" s="4" t="b">
        <v>0</v>
      </c>
      <c r="V931" s="5"/>
    </row>
    <row r="932">
      <c r="D932" s="4" t="b">
        <v>0</v>
      </c>
      <c r="E932" s="4"/>
      <c r="F932" s="4"/>
      <c r="G932" s="4"/>
      <c r="H932" s="4"/>
      <c r="M932" s="4"/>
      <c r="N932" s="4"/>
      <c r="O932" s="4"/>
      <c r="R932" s="4"/>
      <c r="T932" s="4" t="b">
        <v>0</v>
      </c>
      <c r="U932" s="4" t="b">
        <v>0</v>
      </c>
      <c r="V932" s="5"/>
    </row>
    <row r="933">
      <c r="D933" s="4" t="b">
        <v>0</v>
      </c>
      <c r="E933" s="4"/>
      <c r="F933" s="4"/>
      <c r="G933" s="4"/>
      <c r="H933" s="4"/>
      <c r="M933" s="4"/>
      <c r="N933" s="4"/>
      <c r="O933" s="4"/>
      <c r="R933" s="4"/>
      <c r="T933" s="4" t="b">
        <v>0</v>
      </c>
      <c r="U933" s="4" t="b">
        <v>0</v>
      </c>
      <c r="V933" s="5"/>
    </row>
    <row r="934">
      <c r="D934" s="4" t="b">
        <v>0</v>
      </c>
      <c r="E934" s="4"/>
      <c r="F934" s="4"/>
      <c r="G934" s="4"/>
      <c r="H934" s="4"/>
      <c r="M934" s="4"/>
      <c r="N934" s="4"/>
      <c r="O934" s="4"/>
      <c r="R934" s="4"/>
      <c r="T934" s="4" t="b">
        <v>0</v>
      </c>
      <c r="U934" s="4" t="b">
        <v>0</v>
      </c>
      <c r="V934" s="5"/>
    </row>
    <row r="935">
      <c r="D935" s="4" t="b">
        <v>0</v>
      </c>
      <c r="E935" s="4"/>
      <c r="F935" s="4"/>
      <c r="G935" s="4"/>
      <c r="H935" s="4"/>
      <c r="M935" s="4"/>
      <c r="N935" s="4"/>
      <c r="O935" s="4"/>
      <c r="R935" s="4"/>
      <c r="T935" s="4" t="b">
        <v>0</v>
      </c>
      <c r="U935" s="4" t="b">
        <v>0</v>
      </c>
      <c r="V935" s="5"/>
    </row>
    <row r="936">
      <c r="D936" s="4" t="b">
        <v>0</v>
      </c>
      <c r="E936" s="4"/>
      <c r="F936" s="4"/>
      <c r="G936" s="4"/>
      <c r="H936" s="4"/>
      <c r="M936" s="4"/>
      <c r="N936" s="4"/>
      <c r="O936" s="4"/>
      <c r="R936" s="4"/>
      <c r="T936" s="4" t="b">
        <v>0</v>
      </c>
      <c r="U936" s="4" t="b">
        <v>0</v>
      </c>
      <c r="V936" s="5"/>
    </row>
    <row r="937">
      <c r="D937" s="4" t="b">
        <v>0</v>
      </c>
      <c r="E937" s="4"/>
      <c r="F937" s="4"/>
      <c r="G937" s="4"/>
      <c r="H937" s="4"/>
      <c r="M937" s="4"/>
      <c r="N937" s="4"/>
      <c r="O937" s="4"/>
      <c r="R937" s="4"/>
      <c r="T937" s="4" t="b">
        <v>0</v>
      </c>
      <c r="U937" s="4" t="b">
        <v>0</v>
      </c>
      <c r="V937" s="5"/>
    </row>
    <row r="938">
      <c r="D938" s="4" t="b">
        <v>0</v>
      </c>
      <c r="E938" s="4"/>
      <c r="F938" s="4"/>
      <c r="G938" s="4"/>
      <c r="H938" s="4"/>
      <c r="M938" s="4"/>
      <c r="N938" s="4"/>
      <c r="O938" s="4"/>
      <c r="R938" s="4"/>
      <c r="T938" s="4" t="b">
        <v>0</v>
      </c>
      <c r="U938" s="4" t="b">
        <v>0</v>
      </c>
      <c r="V938" s="5"/>
    </row>
    <row r="939">
      <c r="D939" s="4" t="b">
        <v>0</v>
      </c>
      <c r="E939" s="4"/>
      <c r="F939" s="4"/>
      <c r="G939" s="4"/>
      <c r="H939" s="4"/>
      <c r="M939" s="4"/>
      <c r="N939" s="4"/>
      <c r="O939" s="4"/>
      <c r="R939" s="4"/>
      <c r="T939" s="4" t="b">
        <v>0</v>
      </c>
      <c r="U939" s="4" t="b">
        <v>0</v>
      </c>
      <c r="V939" s="5"/>
    </row>
    <row r="940">
      <c r="D940" s="4" t="b">
        <v>0</v>
      </c>
      <c r="E940" s="4"/>
      <c r="F940" s="4"/>
      <c r="G940" s="4"/>
      <c r="H940" s="4"/>
      <c r="M940" s="4"/>
      <c r="N940" s="4"/>
      <c r="O940" s="4"/>
      <c r="R940" s="4"/>
      <c r="T940" s="4" t="b">
        <v>0</v>
      </c>
      <c r="U940" s="4" t="b">
        <v>0</v>
      </c>
      <c r="V940" s="5"/>
    </row>
    <row r="941">
      <c r="D941" s="4" t="b">
        <v>0</v>
      </c>
      <c r="E941" s="4"/>
      <c r="F941" s="4"/>
      <c r="G941" s="4"/>
      <c r="H941" s="4"/>
      <c r="M941" s="4"/>
      <c r="N941" s="4"/>
      <c r="O941" s="4"/>
      <c r="R941" s="4"/>
      <c r="T941" s="4" t="b">
        <v>0</v>
      </c>
      <c r="U941" s="4" t="b">
        <v>0</v>
      </c>
      <c r="V941" s="5"/>
    </row>
    <row r="942">
      <c r="D942" s="4" t="b">
        <v>0</v>
      </c>
      <c r="E942" s="4"/>
      <c r="F942" s="4"/>
      <c r="G942" s="4"/>
      <c r="H942" s="4"/>
      <c r="M942" s="4"/>
      <c r="N942" s="4"/>
      <c r="O942" s="4"/>
      <c r="R942" s="4"/>
      <c r="T942" s="4" t="b">
        <v>0</v>
      </c>
      <c r="U942" s="4" t="b">
        <v>0</v>
      </c>
      <c r="V942" s="5"/>
    </row>
    <row r="943">
      <c r="D943" s="4" t="b">
        <v>0</v>
      </c>
      <c r="E943" s="4"/>
      <c r="F943" s="4"/>
      <c r="G943" s="4"/>
      <c r="H943" s="4"/>
      <c r="M943" s="4"/>
      <c r="N943" s="4"/>
      <c r="O943" s="4"/>
      <c r="R943" s="4"/>
      <c r="T943" s="4" t="b">
        <v>0</v>
      </c>
      <c r="U943" s="4" t="b">
        <v>0</v>
      </c>
      <c r="V943" s="5"/>
    </row>
    <row r="944">
      <c r="D944" s="4" t="b">
        <v>0</v>
      </c>
      <c r="E944" s="4"/>
      <c r="F944" s="4"/>
      <c r="G944" s="4"/>
      <c r="H944" s="4"/>
      <c r="M944" s="4"/>
      <c r="N944" s="4"/>
      <c r="O944" s="4"/>
      <c r="R944" s="4"/>
      <c r="T944" s="4" t="b">
        <v>0</v>
      </c>
      <c r="U944" s="4" t="b">
        <v>0</v>
      </c>
      <c r="V944" s="5"/>
    </row>
    <row r="945">
      <c r="D945" s="4" t="b">
        <v>0</v>
      </c>
      <c r="E945" s="4"/>
      <c r="F945" s="4"/>
      <c r="G945" s="4"/>
      <c r="H945" s="4"/>
      <c r="M945" s="4"/>
      <c r="N945" s="4"/>
      <c r="O945" s="4"/>
      <c r="R945" s="4"/>
      <c r="T945" s="4" t="b">
        <v>0</v>
      </c>
      <c r="U945" s="4" t="b">
        <v>0</v>
      </c>
      <c r="V945" s="5"/>
    </row>
    <row r="946">
      <c r="D946" s="4" t="b">
        <v>0</v>
      </c>
      <c r="E946" s="4"/>
      <c r="F946" s="4"/>
      <c r="G946" s="4"/>
      <c r="H946" s="4"/>
      <c r="M946" s="4"/>
      <c r="N946" s="4"/>
      <c r="O946" s="4"/>
      <c r="R946" s="4"/>
      <c r="T946" s="4" t="b">
        <v>0</v>
      </c>
      <c r="U946" s="4" t="b">
        <v>0</v>
      </c>
      <c r="V946" s="5"/>
    </row>
    <row r="947">
      <c r="D947" s="4" t="b">
        <v>0</v>
      </c>
      <c r="E947" s="4"/>
      <c r="F947" s="4"/>
      <c r="G947" s="4"/>
      <c r="H947" s="4"/>
      <c r="M947" s="4"/>
      <c r="N947" s="4"/>
      <c r="O947" s="4"/>
      <c r="R947" s="4"/>
      <c r="T947" s="4" t="b">
        <v>0</v>
      </c>
      <c r="U947" s="4" t="b">
        <v>0</v>
      </c>
      <c r="V947" s="5"/>
    </row>
    <row r="948">
      <c r="D948" s="4" t="b">
        <v>0</v>
      </c>
      <c r="E948" s="4"/>
      <c r="F948" s="4"/>
      <c r="G948" s="4"/>
      <c r="H948" s="4"/>
      <c r="M948" s="4"/>
      <c r="N948" s="4"/>
      <c r="O948" s="4"/>
      <c r="R948" s="4"/>
      <c r="T948" s="4" t="b">
        <v>0</v>
      </c>
      <c r="U948" s="4" t="b">
        <v>0</v>
      </c>
      <c r="V948" s="5"/>
    </row>
    <row r="949">
      <c r="D949" s="4" t="b">
        <v>0</v>
      </c>
      <c r="E949" s="4"/>
      <c r="F949" s="4"/>
      <c r="G949" s="4"/>
      <c r="H949" s="4"/>
      <c r="M949" s="4"/>
      <c r="N949" s="4"/>
      <c r="O949" s="4"/>
      <c r="R949" s="4"/>
      <c r="T949" s="4" t="b">
        <v>0</v>
      </c>
      <c r="U949" s="4" t="b">
        <v>0</v>
      </c>
      <c r="V949" s="5"/>
    </row>
    <row r="950">
      <c r="D950" s="4" t="b">
        <v>0</v>
      </c>
      <c r="E950" s="4"/>
      <c r="F950" s="4"/>
      <c r="G950" s="4"/>
      <c r="H950" s="4"/>
      <c r="M950" s="4"/>
      <c r="N950" s="4"/>
      <c r="O950" s="4"/>
      <c r="R950" s="4"/>
      <c r="T950" s="4" t="b">
        <v>0</v>
      </c>
      <c r="U950" s="4" t="b">
        <v>0</v>
      </c>
      <c r="V950" s="5"/>
    </row>
    <row r="951">
      <c r="D951" s="4" t="b">
        <v>0</v>
      </c>
      <c r="E951" s="4"/>
      <c r="F951" s="4"/>
      <c r="G951" s="4"/>
      <c r="H951" s="4"/>
      <c r="M951" s="4"/>
      <c r="N951" s="4"/>
      <c r="O951" s="4"/>
      <c r="R951" s="4"/>
      <c r="T951" s="4" t="b">
        <v>0</v>
      </c>
      <c r="U951" s="4" t="b">
        <v>0</v>
      </c>
      <c r="V951" s="5"/>
    </row>
    <row r="952">
      <c r="D952" s="4" t="b">
        <v>0</v>
      </c>
      <c r="E952" s="4"/>
      <c r="F952" s="4"/>
      <c r="G952" s="4"/>
      <c r="H952" s="4"/>
      <c r="M952" s="4"/>
      <c r="N952" s="4"/>
      <c r="O952" s="4"/>
      <c r="R952" s="4"/>
      <c r="T952" s="4" t="b">
        <v>0</v>
      </c>
      <c r="U952" s="4" t="b">
        <v>0</v>
      </c>
      <c r="V952" s="5"/>
    </row>
    <row r="953">
      <c r="D953" s="4" t="b">
        <v>0</v>
      </c>
      <c r="E953" s="4"/>
      <c r="F953" s="4"/>
      <c r="G953" s="4"/>
      <c r="H953" s="4"/>
      <c r="M953" s="4"/>
      <c r="N953" s="4"/>
      <c r="O953" s="4"/>
      <c r="R953" s="4"/>
      <c r="T953" s="4" t="b">
        <v>0</v>
      </c>
      <c r="U953" s="4" t="b">
        <v>0</v>
      </c>
      <c r="V953" s="5"/>
    </row>
    <row r="954">
      <c r="D954" s="4" t="b">
        <v>0</v>
      </c>
      <c r="E954" s="4"/>
      <c r="F954" s="4"/>
      <c r="G954" s="4"/>
      <c r="H954" s="4"/>
      <c r="M954" s="4"/>
      <c r="N954" s="4"/>
      <c r="O954" s="4"/>
      <c r="R954" s="4"/>
      <c r="T954" s="4" t="b">
        <v>0</v>
      </c>
      <c r="U954" s="4" t="b">
        <v>0</v>
      </c>
      <c r="V954" s="5"/>
    </row>
    <row r="955">
      <c r="D955" s="4" t="b">
        <v>0</v>
      </c>
      <c r="E955" s="4"/>
      <c r="F955" s="4"/>
      <c r="G955" s="4"/>
      <c r="H955" s="4"/>
      <c r="M955" s="4"/>
      <c r="N955" s="4"/>
      <c r="O955" s="4"/>
      <c r="R955" s="4"/>
      <c r="T955" s="4" t="b">
        <v>0</v>
      </c>
      <c r="U955" s="4" t="b">
        <v>0</v>
      </c>
      <c r="V955" s="5"/>
    </row>
    <row r="956">
      <c r="D956" s="4" t="b">
        <v>0</v>
      </c>
      <c r="E956" s="4"/>
      <c r="F956" s="4"/>
      <c r="G956" s="4"/>
      <c r="H956" s="4"/>
      <c r="M956" s="4"/>
      <c r="N956" s="4"/>
      <c r="O956" s="4"/>
      <c r="R956" s="4"/>
      <c r="T956" s="4" t="b">
        <v>0</v>
      </c>
      <c r="U956" s="4" t="b">
        <v>0</v>
      </c>
      <c r="V956" s="5"/>
    </row>
    <row r="957">
      <c r="D957" s="4" t="b">
        <v>0</v>
      </c>
      <c r="E957" s="4"/>
      <c r="F957" s="4"/>
      <c r="G957" s="4"/>
      <c r="H957" s="4"/>
      <c r="M957" s="4"/>
      <c r="N957" s="4"/>
      <c r="O957" s="4"/>
      <c r="R957" s="4"/>
      <c r="T957" s="4" t="b">
        <v>0</v>
      </c>
      <c r="U957" s="4" t="b">
        <v>0</v>
      </c>
      <c r="V957" s="5"/>
    </row>
    <row r="958">
      <c r="D958" s="4" t="b">
        <v>0</v>
      </c>
      <c r="E958" s="4"/>
      <c r="F958" s="4"/>
      <c r="G958" s="4"/>
      <c r="H958" s="4"/>
      <c r="M958" s="4"/>
      <c r="N958" s="4"/>
      <c r="O958" s="4"/>
      <c r="R958" s="4"/>
      <c r="T958" s="4" t="b">
        <v>0</v>
      </c>
      <c r="U958" s="4" t="b">
        <v>0</v>
      </c>
      <c r="V958" s="5"/>
    </row>
    <row r="959">
      <c r="D959" s="4" t="b">
        <v>0</v>
      </c>
      <c r="E959" s="4"/>
      <c r="F959" s="4"/>
      <c r="G959" s="4"/>
      <c r="H959" s="4"/>
      <c r="M959" s="4"/>
      <c r="N959" s="4"/>
      <c r="O959" s="4"/>
      <c r="R959" s="4"/>
      <c r="T959" s="4" t="b">
        <v>0</v>
      </c>
      <c r="U959" s="4" t="b">
        <v>0</v>
      </c>
      <c r="V959" s="5"/>
    </row>
    <row r="960">
      <c r="D960" s="4" t="b">
        <v>0</v>
      </c>
      <c r="E960" s="4"/>
      <c r="F960" s="4"/>
      <c r="G960" s="4"/>
      <c r="H960" s="4"/>
      <c r="M960" s="4"/>
      <c r="N960" s="4"/>
      <c r="O960" s="4"/>
      <c r="R960" s="4"/>
      <c r="T960" s="4" t="b">
        <v>0</v>
      </c>
      <c r="U960" s="4" t="b">
        <v>0</v>
      </c>
      <c r="V960" s="5"/>
    </row>
    <row r="961">
      <c r="D961" s="4" t="b">
        <v>0</v>
      </c>
      <c r="E961" s="4"/>
      <c r="F961" s="4"/>
      <c r="G961" s="4"/>
      <c r="H961" s="4"/>
      <c r="M961" s="4"/>
      <c r="N961" s="4"/>
      <c r="O961" s="4"/>
      <c r="R961" s="4"/>
      <c r="T961" s="4" t="b">
        <v>0</v>
      </c>
      <c r="U961" s="4" t="b">
        <v>0</v>
      </c>
      <c r="V961" s="5"/>
    </row>
    <row r="962">
      <c r="D962" s="4" t="b">
        <v>0</v>
      </c>
      <c r="E962" s="4"/>
      <c r="F962" s="4"/>
      <c r="G962" s="4"/>
      <c r="H962" s="4"/>
      <c r="M962" s="4"/>
      <c r="N962" s="4"/>
      <c r="O962" s="4"/>
      <c r="R962" s="4"/>
      <c r="T962" s="4" t="b">
        <v>0</v>
      </c>
      <c r="U962" s="4" t="b">
        <v>0</v>
      </c>
      <c r="V962" s="5"/>
    </row>
    <row r="963">
      <c r="D963" s="4" t="b">
        <v>0</v>
      </c>
      <c r="E963" s="4"/>
      <c r="F963" s="4"/>
      <c r="G963" s="4"/>
      <c r="H963" s="4"/>
      <c r="M963" s="4"/>
      <c r="N963" s="4"/>
      <c r="O963" s="4"/>
      <c r="R963" s="4"/>
      <c r="T963" s="4" t="b">
        <v>0</v>
      </c>
      <c r="U963" s="4" t="b">
        <v>0</v>
      </c>
      <c r="V963" s="5"/>
    </row>
    <row r="964">
      <c r="D964" s="4" t="b">
        <v>0</v>
      </c>
      <c r="E964" s="4"/>
      <c r="F964" s="4"/>
      <c r="G964" s="4"/>
      <c r="H964" s="4"/>
      <c r="M964" s="4"/>
      <c r="N964" s="4"/>
      <c r="O964" s="4"/>
      <c r="R964" s="4"/>
      <c r="T964" s="4" t="b">
        <v>0</v>
      </c>
      <c r="U964" s="4" t="b">
        <v>0</v>
      </c>
      <c r="V964" s="5"/>
    </row>
    <row r="965">
      <c r="D965" s="4" t="b">
        <v>0</v>
      </c>
      <c r="E965" s="4"/>
      <c r="F965" s="4"/>
      <c r="G965" s="4"/>
      <c r="H965" s="4"/>
      <c r="M965" s="4"/>
      <c r="N965" s="4"/>
      <c r="O965" s="4"/>
      <c r="R965" s="4"/>
      <c r="T965" s="4" t="b">
        <v>0</v>
      </c>
      <c r="U965" s="4" t="b">
        <v>0</v>
      </c>
      <c r="V965" s="5"/>
    </row>
    <row r="966">
      <c r="D966" s="4" t="b">
        <v>0</v>
      </c>
      <c r="E966" s="4"/>
      <c r="F966" s="4"/>
      <c r="G966" s="4"/>
      <c r="H966" s="4"/>
      <c r="M966" s="4"/>
      <c r="N966" s="4"/>
      <c r="O966" s="4"/>
      <c r="R966" s="4"/>
      <c r="T966" s="4" t="b">
        <v>0</v>
      </c>
      <c r="U966" s="4" t="b">
        <v>0</v>
      </c>
      <c r="V966" s="5"/>
    </row>
    <row r="967">
      <c r="D967" s="4" t="b">
        <v>0</v>
      </c>
      <c r="E967" s="4"/>
      <c r="F967" s="4"/>
      <c r="G967" s="4"/>
      <c r="H967" s="4"/>
      <c r="M967" s="4"/>
      <c r="N967" s="4"/>
      <c r="O967" s="4"/>
      <c r="R967" s="4"/>
      <c r="T967" s="4" t="b">
        <v>0</v>
      </c>
      <c r="U967" s="4" t="b">
        <v>0</v>
      </c>
      <c r="V967" s="5"/>
    </row>
    <row r="968">
      <c r="D968" s="4" t="b">
        <v>0</v>
      </c>
      <c r="E968" s="4"/>
      <c r="F968" s="4"/>
      <c r="G968" s="4"/>
      <c r="H968" s="4"/>
      <c r="M968" s="4"/>
      <c r="N968" s="4"/>
      <c r="O968" s="4"/>
      <c r="R968" s="4"/>
      <c r="T968" s="4" t="b">
        <v>0</v>
      </c>
      <c r="U968" s="4" t="b">
        <v>0</v>
      </c>
      <c r="V968" s="5"/>
    </row>
    <row r="969">
      <c r="D969" s="4" t="b">
        <v>0</v>
      </c>
      <c r="E969" s="4"/>
      <c r="F969" s="4"/>
      <c r="G969" s="4"/>
      <c r="H969" s="4"/>
      <c r="M969" s="4"/>
      <c r="N969" s="4"/>
      <c r="O969" s="4"/>
      <c r="R969" s="4"/>
      <c r="T969" s="4" t="b">
        <v>0</v>
      </c>
      <c r="U969" s="4" t="b">
        <v>0</v>
      </c>
      <c r="V969" s="5"/>
    </row>
    <row r="970">
      <c r="D970" s="4" t="b">
        <v>0</v>
      </c>
      <c r="E970" s="4"/>
      <c r="F970" s="4"/>
      <c r="G970" s="4"/>
      <c r="H970" s="4"/>
      <c r="M970" s="4"/>
      <c r="N970" s="4"/>
      <c r="O970" s="4"/>
      <c r="R970" s="4"/>
      <c r="T970" s="4" t="b">
        <v>0</v>
      </c>
      <c r="U970" s="4" t="b">
        <v>0</v>
      </c>
      <c r="V970" s="5"/>
    </row>
    <row r="971">
      <c r="D971" s="4" t="b">
        <v>0</v>
      </c>
      <c r="E971" s="4"/>
      <c r="F971" s="4"/>
      <c r="G971" s="4"/>
      <c r="H971" s="4"/>
      <c r="M971" s="4"/>
      <c r="N971" s="4"/>
      <c r="O971" s="4"/>
      <c r="R971" s="4"/>
      <c r="T971" s="4" t="b">
        <v>0</v>
      </c>
      <c r="U971" s="4" t="b">
        <v>0</v>
      </c>
      <c r="V971" s="5"/>
    </row>
    <row r="972">
      <c r="D972" s="4" t="b">
        <v>0</v>
      </c>
      <c r="E972" s="4"/>
      <c r="F972" s="4"/>
      <c r="G972" s="4"/>
      <c r="H972" s="4"/>
      <c r="M972" s="4"/>
      <c r="N972" s="4"/>
      <c r="O972" s="4"/>
      <c r="R972" s="4"/>
      <c r="T972" s="4" t="b">
        <v>0</v>
      </c>
      <c r="U972" s="4" t="b">
        <v>0</v>
      </c>
      <c r="V972" s="5"/>
    </row>
    <row r="973">
      <c r="D973" s="4" t="b">
        <v>0</v>
      </c>
      <c r="E973" s="4"/>
      <c r="F973" s="4"/>
      <c r="G973" s="4"/>
      <c r="H973" s="4"/>
      <c r="M973" s="4"/>
      <c r="N973" s="4"/>
      <c r="O973" s="4"/>
      <c r="R973" s="4"/>
      <c r="T973" s="4" t="b">
        <v>0</v>
      </c>
      <c r="U973" s="4" t="b">
        <v>0</v>
      </c>
      <c r="V973" s="5"/>
    </row>
    <row r="974">
      <c r="D974" s="4" t="b">
        <v>0</v>
      </c>
      <c r="E974" s="4"/>
      <c r="F974" s="4"/>
      <c r="G974" s="4"/>
      <c r="H974" s="4"/>
      <c r="M974" s="4"/>
      <c r="N974" s="4"/>
      <c r="O974" s="4"/>
      <c r="R974" s="4"/>
      <c r="T974" s="4" t="b">
        <v>0</v>
      </c>
      <c r="U974" s="4" t="b">
        <v>0</v>
      </c>
      <c r="V974" s="5"/>
    </row>
    <row r="975">
      <c r="D975" s="4" t="b">
        <v>0</v>
      </c>
      <c r="E975" s="4"/>
      <c r="F975" s="4"/>
      <c r="G975" s="4"/>
      <c r="H975" s="4"/>
      <c r="M975" s="4"/>
      <c r="N975" s="4"/>
      <c r="O975" s="4"/>
      <c r="R975" s="4"/>
      <c r="T975" s="4" t="b">
        <v>0</v>
      </c>
      <c r="U975" s="4" t="b">
        <v>0</v>
      </c>
      <c r="V975" s="5"/>
    </row>
    <row r="976">
      <c r="D976" s="4" t="b">
        <v>0</v>
      </c>
      <c r="E976" s="4"/>
      <c r="F976" s="4"/>
      <c r="G976" s="4"/>
      <c r="H976" s="4"/>
      <c r="M976" s="4"/>
      <c r="N976" s="4"/>
      <c r="O976" s="4"/>
      <c r="R976" s="4"/>
      <c r="T976" s="4" t="b">
        <v>0</v>
      </c>
      <c r="U976" s="4" t="b">
        <v>0</v>
      </c>
      <c r="V976" s="5"/>
    </row>
    <row r="977">
      <c r="D977" s="4" t="b">
        <v>0</v>
      </c>
      <c r="E977" s="4"/>
      <c r="F977" s="4"/>
      <c r="G977" s="4"/>
      <c r="H977" s="4"/>
      <c r="M977" s="4"/>
      <c r="N977" s="4"/>
      <c r="O977" s="4"/>
      <c r="R977" s="4"/>
      <c r="T977" s="4" t="b">
        <v>0</v>
      </c>
      <c r="U977" s="4" t="b">
        <v>0</v>
      </c>
      <c r="V977" s="5"/>
    </row>
    <row r="978">
      <c r="D978" s="4" t="b">
        <v>0</v>
      </c>
      <c r="E978" s="4"/>
      <c r="F978" s="4"/>
      <c r="G978" s="4"/>
      <c r="H978" s="4"/>
      <c r="M978" s="4"/>
      <c r="N978" s="4"/>
      <c r="O978" s="4"/>
      <c r="R978" s="4"/>
      <c r="T978" s="4" t="b">
        <v>0</v>
      </c>
      <c r="U978" s="4" t="b">
        <v>0</v>
      </c>
      <c r="V978" s="5"/>
    </row>
    <row r="979">
      <c r="D979" s="4" t="b">
        <v>0</v>
      </c>
      <c r="E979" s="4"/>
      <c r="F979" s="4"/>
      <c r="G979" s="4"/>
      <c r="H979" s="4"/>
      <c r="M979" s="4"/>
      <c r="N979" s="4"/>
      <c r="O979" s="4"/>
      <c r="R979" s="4"/>
      <c r="T979" s="4" t="b">
        <v>0</v>
      </c>
      <c r="U979" s="4" t="b">
        <v>0</v>
      </c>
      <c r="V979" s="5"/>
    </row>
    <row r="980">
      <c r="D980" s="4" t="b">
        <v>0</v>
      </c>
      <c r="E980" s="4"/>
      <c r="F980" s="4"/>
      <c r="G980" s="4"/>
      <c r="H980" s="4"/>
      <c r="M980" s="4"/>
      <c r="N980" s="4"/>
      <c r="O980" s="4"/>
      <c r="R980" s="4"/>
      <c r="T980" s="4" t="b">
        <v>0</v>
      </c>
      <c r="U980" s="4" t="b">
        <v>0</v>
      </c>
      <c r="V980" s="5"/>
    </row>
    <row r="981">
      <c r="D981" s="4" t="b">
        <v>0</v>
      </c>
      <c r="E981" s="4"/>
      <c r="F981" s="4"/>
      <c r="G981" s="4"/>
      <c r="H981" s="4"/>
      <c r="M981" s="4"/>
      <c r="N981" s="4"/>
      <c r="O981" s="4"/>
      <c r="R981" s="4"/>
      <c r="T981" s="4" t="b">
        <v>0</v>
      </c>
      <c r="U981" s="4" t="b">
        <v>0</v>
      </c>
      <c r="V981" s="5"/>
    </row>
    <row r="982">
      <c r="D982" s="4" t="b">
        <v>0</v>
      </c>
      <c r="E982" s="4"/>
      <c r="F982" s="4"/>
      <c r="G982" s="4"/>
      <c r="H982" s="4"/>
      <c r="M982" s="4"/>
      <c r="N982" s="4"/>
      <c r="O982" s="4"/>
      <c r="R982" s="4"/>
      <c r="T982" s="4" t="b">
        <v>0</v>
      </c>
      <c r="U982" s="4" t="b">
        <v>0</v>
      </c>
      <c r="V982" s="5"/>
    </row>
    <row r="983">
      <c r="D983" s="4" t="b">
        <v>0</v>
      </c>
      <c r="E983" s="4"/>
      <c r="F983" s="4"/>
      <c r="G983" s="4"/>
      <c r="H983" s="4"/>
      <c r="M983" s="4"/>
      <c r="N983" s="4"/>
      <c r="O983" s="4"/>
      <c r="R983" s="4"/>
      <c r="T983" s="4" t="b">
        <v>0</v>
      </c>
      <c r="U983" s="4" t="b">
        <v>0</v>
      </c>
      <c r="V983" s="5"/>
    </row>
    <row r="984">
      <c r="D984" s="4" t="b">
        <v>0</v>
      </c>
      <c r="E984" s="4"/>
      <c r="F984" s="4"/>
      <c r="G984" s="4"/>
      <c r="H984" s="4"/>
      <c r="M984" s="4"/>
      <c r="N984" s="4"/>
      <c r="O984" s="4"/>
      <c r="R984" s="4"/>
      <c r="T984" s="4" t="b">
        <v>0</v>
      </c>
      <c r="U984" s="4" t="b">
        <v>0</v>
      </c>
      <c r="V984" s="5"/>
    </row>
    <row r="985">
      <c r="D985" s="4" t="b">
        <v>0</v>
      </c>
      <c r="E985" s="4"/>
      <c r="F985" s="4"/>
      <c r="G985" s="4"/>
      <c r="H985" s="4"/>
      <c r="M985" s="4"/>
      <c r="N985" s="4"/>
      <c r="O985" s="4"/>
      <c r="R985" s="4"/>
      <c r="T985" s="4" t="b">
        <v>0</v>
      </c>
      <c r="U985" s="4" t="b">
        <v>0</v>
      </c>
      <c r="V985" s="5"/>
    </row>
    <row r="986">
      <c r="D986" s="4" t="b">
        <v>0</v>
      </c>
      <c r="E986" s="4"/>
      <c r="F986" s="4"/>
      <c r="G986" s="4"/>
      <c r="H986" s="4"/>
      <c r="M986" s="4"/>
      <c r="N986" s="4"/>
      <c r="O986" s="4"/>
      <c r="R986" s="4"/>
      <c r="T986" s="4" t="b">
        <v>0</v>
      </c>
      <c r="U986" s="4" t="b">
        <v>0</v>
      </c>
      <c r="V986" s="5"/>
    </row>
    <row r="987">
      <c r="D987" s="4" t="b">
        <v>0</v>
      </c>
      <c r="E987" s="4"/>
      <c r="F987" s="4"/>
      <c r="G987" s="4"/>
      <c r="H987" s="4"/>
      <c r="M987" s="4"/>
      <c r="N987" s="4"/>
      <c r="O987" s="4"/>
      <c r="R987" s="4"/>
      <c r="T987" s="4" t="b">
        <v>0</v>
      </c>
      <c r="U987" s="4" t="b">
        <v>0</v>
      </c>
      <c r="V987" s="5"/>
    </row>
    <row r="988">
      <c r="D988" s="4" t="b">
        <v>0</v>
      </c>
      <c r="E988" s="4"/>
      <c r="F988" s="4"/>
      <c r="G988" s="4"/>
      <c r="H988" s="4"/>
      <c r="M988" s="4"/>
      <c r="N988" s="4"/>
      <c r="O988" s="4"/>
      <c r="R988" s="4"/>
      <c r="T988" s="4" t="b">
        <v>0</v>
      </c>
      <c r="U988" s="4" t="b">
        <v>0</v>
      </c>
      <c r="V988" s="5"/>
    </row>
    <row r="989">
      <c r="D989" s="4" t="b">
        <v>0</v>
      </c>
      <c r="E989" s="4"/>
      <c r="F989" s="4"/>
      <c r="G989" s="4"/>
      <c r="H989" s="4"/>
      <c r="M989" s="4"/>
      <c r="N989" s="4"/>
      <c r="O989" s="4"/>
      <c r="R989" s="4"/>
      <c r="T989" s="4" t="b">
        <v>0</v>
      </c>
      <c r="U989" s="4" t="b">
        <v>0</v>
      </c>
      <c r="V989" s="5"/>
    </row>
    <row r="990">
      <c r="D990" s="4" t="b">
        <v>0</v>
      </c>
      <c r="E990" s="4"/>
      <c r="F990" s="4"/>
      <c r="G990" s="4"/>
      <c r="H990" s="4"/>
      <c r="M990" s="4"/>
      <c r="N990" s="4"/>
      <c r="O990" s="4"/>
      <c r="R990" s="4"/>
      <c r="T990" s="4" t="b">
        <v>0</v>
      </c>
      <c r="U990" s="4" t="b">
        <v>0</v>
      </c>
      <c r="V990" s="5"/>
    </row>
    <row r="991">
      <c r="D991" s="4" t="b">
        <v>0</v>
      </c>
      <c r="E991" s="4"/>
      <c r="F991" s="4"/>
      <c r="G991" s="4"/>
      <c r="H991" s="4"/>
      <c r="M991" s="4"/>
      <c r="N991" s="4"/>
      <c r="O991" s="4"/>
      <c r="R991" s="4"/>
      <c r="T991" s="4" t="b">
        <v>0</v>
      </c>
      <c r="U991" s="4" t="b">
        <v>0</v>
      </c>
      <c r="V991" s="5"/>
    </row>
    <row r="992">
      <c r="D992" s="4" t="b">
        <v>0</v>
      </c>
      <c r="E992" s="4"/>
      <c r="F992" s="4"/>
      <c r="G992" s="4"/>
      <c r="H992" s="4"/>
      <c r="M992" s="4"/>
      <c r="N992" s="4"/>
      <c r="O992" s="4"/>
      <c r="R992" s="4"/>
      <c r="T992" s="4" t="b">
        <v>0</v>
      </c>
      <c r="U992" s="4" t="b">
        <v>0</v>
      </c>
      <c r="V992" s="5"/>
    </row>
    <row r="993">
      <c r="D993" s="4" t="b">
        <v>0</v>
      </c>
      <c r="E993" s="4"/>
      <c r="F993" s="4"/>
      <c r="G993" s="4"/>
      <c r="H993" s="4"/>
      <c r="M993" s="4"/>
      <c r="N993" s="4"/>
      <c r="O993" s="4"/>
      <c r="R993" s="4"/>
      <c r="T993" s="4" t="b">
        <v>0</v>
      </c>
      <c r="U993" s="4" t="b">
        <v>0</v>
      </c>
      <c r="V993" s="5"/>
    </row>
    <row r="994">
      <c r="D994" s="4" t="b">
        <v>0</v>
      </c>
      <c r="E994" s="4"/>
      <c r="F994" s="4"/>
      <c r="G994" s="4"/>
      <c r="H994" s="4"/>
      <c r="M994" s="4"/>
      <c r="N994" s="4"/>
      <c r="O994" s="4"/>
      <c r="R994" s="4"/>
      <c r="T994" s="4" t="b">
        <v>0</v>
      </c>
      <c r="U994" s="4" t="b">
        <v>0</v>
      </c>
      <c r="V994" s="5"/>
    </row>
    <row r="995">
      <c r="D995" s="4" t="b">
        <v>0</v>
      </c>
      <c r="E995" s="4"/>
      <c r="F995" s="4"/>
      <c r="G995" s="4"/>
      <c r="H995" s="4"/>
      <c r="M995" s="4"/>
      <c r="N995" s="4"/>
      <c r="O995" s="4"/>
      <c r="R995" s="4"/>
      <c r="T995" s="4" t="b">
        <v>0</v>
      </c>
      <c r="U995" s="4" t="b">
        <v>0</v>
      </c>
      <c r="V995" s="5"/>
    </row>
    <row r="996">
      <c r="D996" s="4" t="b">
        <v>0</v>
      </c>
      <c r="E996" s="4"/>
      <c r="F996" s="4"/>
      <c r="G996" s="4"/>
      <c r="H996" s="4"/>
      <c r="M996" s="4"/>
      <c r="N996" s="4"/>
      <c r="O996" s="4"/>
      <c r="R996" s="4"/>
      <c r="T996" s="4" t="b">
        <v>0</v>
      </c>
      <c r="U996" s="4" t="b">
        <v>0</v>
      </c>
      <c r="V996" s="5"/>
    </row>
    <row r="997">
      <c r="D997" s="4" t="b">
        <v>0</v>
      </c>
      <c r="E997" s="4"/>
      <c r="F997" s="4"/>
      <c r="G997" s="4"/>
      <c r="H997" s="4"/>
      <c r="M997" s="4"/>
      <c r="N997" s="4"/>
      <c r="O997" s="4"/>
      <c r="R997" s="4"/>
      <c r="T997" s="4" t="b">
        <v>0</v>
      </c>
      <c r="U997" s="4" t="b">
        <v>0</v>
      </c>
      <c r="V997" s="5"/>
    </row>
    <row r="998">
      <c r="D998" s="4" t="b">
        <v>0</v>
      </c>
      <c r="E998" s="4"/>
      <c r="F998" s="4"/>
      <c r="G998" s="4"/>
      <c r="H998" s="4"/>
      <c r="M998" s="4"/>
      <c r="N998" s="4"/>
      <c r="O998" s="4"/>
      <c r="R998" s="4"/>
      <c r="T998" s="4" t="b">
        <v>0</v>
      </c>
      <c r="U998" s="4" t="b">
        <v>0</v>
      </c>
      <c r="V998" s="5"/>
    </row>
    <row r="999">
      <c r="D999" s="4" t="b">
        <v>0</v>
      </c>
      <c r="E999" s="4"/>
      <c r="F999" s="4"/>
      <c r="G999" s="4"/>
      <c r="H999" s="4"/>
      <c r="M999" s="4"/>
      <c r="N999" s="4"/>
      <c r="O999" s="4"/>
      <c r="R999" s="4"/>
      <c r="T999" s="4" t="b">
        <v>0</v>
      </c>
      <c r="U999" s="4" t="b">
        <v>0</v>
      </c>
      <c r="V999" s="5"/>
    </row>
  </sheetData>
  <customSheetViews>
    <customSheetView guid="{6863D2C9-3ABF-4528-9C2F-3771B42196C0}" filter="1" showAutoFilter="1">
      <autoFilter ref="$A$1:$V$998">
        <filterColumn colId="3">
          <filters>
            <filter val="TRUE"/>
          </filters>
        </filterColumn>
        <filterColumn colId="20">
          <filters>
            <filter val="TRUE"/>
          </filters>
        </filterColumn>
      </autoFilter>
    </customSheetView>
    <customSheetView guid="{5B929F3C-1E49-43EF-B862-5253297A55B8}" filter="1" showAutoFilter="1">
      <autoFilter ref="$A$1:$AC$999">
        <filterColumn colId="1">
          <filters>
            <filter val="2012"/>
            <filter val="2000"/>
            <filter val="2011"/>
            <filter val="2022"/>
            <filter val="2010"/>
            <filter val="2021"/>
            <filter val="2020"/>
            <filter val="1998"/>
            <filter val="2009"/>
            <filter val="2008"/>
            <filter val="2019"/>
            <filter val="2018"/>
            <filter val="2017"/>
            <filter val="2005"/>
            <filter val="2016"/>
            <filter val="2004"/>
            <filter val="2015"/>
            <filter val="2003"/>
            <filter val="2014"/>
            <filter val="2002"/>
            <filter val="2013"/>
            <filter val="1999"/>
          </filters>
        </filterColumn>
        <sortState ref="A1:AC999">
          <sortCondition ref="B1:B999"/>
        </sortState>
      </autoFilter>
    </customSheetView>
    <customSheetView guid="{6CDEC91B-DE29-4B6D-BA45-05FCE215692D}" filter="1" showAutoFilter="1">
      <autoFilter ref="$A$1:$V$999">
        <filterColumn colId="3">
          <filters>
            <filter val="TRUE"/>
          </filters>
        </filterColumn>
        <sortState ref="A1:V999">
          <sortCondition ref="B1:B999"/>
        </sortState>
      </autoFilter>
    </customSheetView>
  </customSheetViews>
  <conditionalFormatting sqref="I1:I999">
    <cfRule type="expression" dxfId="0" priority="1">
      <formula>$E1="Unspecified"</formula>
    </cfRule>
  </conditionalFormatting>
  <conditionalFormatting sqref="J1:K999">
    <cfRule type="expression" dxfId="0" priority="2">
      <formula>E1="Unspecified"</formula>
    </cfRule>
  </conditionalFormatting>
  <conditionalFormatting sqref="N1:N999">
    <cfRule type="expression" dxfId="1" priority="3">
      <formula>AND(ISBLANK(N1), ArrayFormula(REGEXMATCH(M1, JOIN("|",{"Semi-automatic","Automatic"}))))</formula>
    </cfRule>
  </conditionalFormatting>
  <dataValidations>
    <dataValidation type="list" allowBlank="1" showErrorMessage="1" sqref="E2:E999">
      <formula1>"Unspecified,Specified,Unspecified and specified"</formula1>
    </dataValidation>
    <dataValidation type="list" allowBlank="1" showErrorMessage="1" sqref="N2:N999">
      <formula1>"Document classification,Window classification,Aligned timelines,Keyword matching,Validity Indices,Other"</formula1>
    </dataValidation>
    <dataValidation type="list" allowBlank="1" sqref="S79 H2:H999">
      <formula1>"Documents,Features,Documents and features,Semantics"</formula1>
    </dataValidation>
    <dataValidation type="list" allowBlank="1" showErrorMessage="1" sqref="F2:F999">
      <formula1>"Feature-pivot,Document-pivot,Combination"</formula1>
    </dataValidation>
    <dataValidation type="list" allowBlank="1" showErrorMessage="1" sqref="M2:M999">
      <formula1>"Manual,Automatic,Semi-automatic,Empirical,None"</formula1>
    </dataValidation>
    <dataValidation type="list" allowBlank="1" showErrorMessage="1" sqref="G2:G999">
      <formula1>"Seconds,Minutes,Hours,Days,Retrospective"</formula1>
    </dataValidation>
    <dataValidation type="list" allowBlank="1" sqref="O2:O999">
      <formula1>"Researchers,External,Researchers and external"</formula1>
    </dataValidation>
    <dataValidation type="list" allowBlank="1" sqref="R2:R999">
      <formula1>"Parameter tweaking,Published algorithms,Published results,Other,Trivial baselines,None"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IFERROR(__xludf.DUMMYFUNCTION("QUERY(All!A:V, QueryByName(All!A:V, ""SELECT `Year`, `Citation`, `Evaluation`, `Annotators`, `Datasets`, `Tweets`, `Baseline` WHERE `Twitter` = TRUE LABEL `Citation` 'Publication'""))"),"Year")</f>
        <v>Year</v>
      </c>
      <c r="B1" s="1" t="str">
        <f>IFERROR(__xludf.DUMMYFUNCTION("""COMPUTED_VALUE"""),"Publication")</f>
        <v>Publication</v>
      </c>
      <c r="C1" s="1" t="str">
        <f>IFERROR(__xludf.DUMMYFUNCTION("""COMPUTED_VALUE"""),"Evaluation")</f>
        <v>Evaluation</v>
      </c>
      <c r="D1" s="1" t="str">
        <f>IFERROR(__xludf.DUMMYFUNCTION("""COMPUTED_VALUE"""),"Annotators")</f>
        <v>Annotators</v>
      </c>
      <c r="E1" s="1" t="str">
        <f>IFERROR(__xludf.DUMMYFUNCTION("""COMPUTED_VALUE"""),"Datasets")</f>
        <v>Datasets</v>
      </c>
      <c r="F1" s="1" t="str">
        <f>IFERROR(__xludf.DUMMYFUNCTION("""COMPUTED_VALUE"""),"Tweets")</f>
        <v>Tweets</v>
      </c>
      <c r="G1" s="1" t="str">
        <f>IFERROR(__xludf.DUMMYFUNCTION("""COMPUTED_VALUE"""),"Baseline")</f>
        <v>Baseline</v>
      </c>
      <c r="H1" s="1"/>
      <c r="I1" s="3"/>
      <c r="J1" s="1"/>
      <c r="K1" s="1"/>
      <c r="L1" s="1" t="str">
        <f>IFERROR(__xludf.DUMMYFUNCTION("QUERY(A2:D1000, QueryByName(A:D, ""SELECT `Evaluation`, COUNT(`Evaluation`) GROUP BY `Evaluation` LABEL `Evaluation` 'Evaluation', COUNT(`Evaluation`) 'Count'""))"),"Evaluation")</f>
        <v>Evaluation</v>
      </c>
      <c r="M1" s="1" t="str">
        <f>IFERROR(__xludf.DUMMYFUNCTION("""COMPUTED_VALUE"""),"Count")</f>
        <v>Count</v>
      </c>
      <c r="N1" s="3" t="s">
        <v>373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tr">
        <f>IFERROR(__xludf.DUMMYFUNCTION("""COMPUTED_VALUE"""),"2009")</f>
        <v>2009</v>
      </c>
      <c r="B2" s="4" t="str">
        <f>IFERROR(__xludf.DUMMYFUNCTION("""COMPUTED_VALUE"""),"\citet{Sankaranarayanan2009}")</f>
        <v>\citet{Sankaranarayanan2009}</v>
      </c>
      <c r="C2" s="4" t="str">
        <f>IFERROR(__xludf.DUMMYFUNCTION("""COMPUTED_VALUE"""),"None")</f>
        <v>None</v>
      </c>
      <c r="D2" s="4"/>
      <c r="E2" s="4"/>
      <c r="F2" s="4"/>
      <c r="G2" s="4" t="str">
        <f>IFERROR(__xludf.DUMMYFUNCTION("""COMPUTED_VALUE"""),"None")</f>
        <v>None</v>
      </c>
      <c r="I2" s="8"/>
      <c r="L2" s="4"/>
      <c r="M2" s="4">
        <f>IFERROR(__xludf.DUMMYFUNCTION("""COMPUTED_VALUE"""),0.0)</f>
        <v>0</v>
      </c>
      <c r="N2" s="13">
        <f>1-SUM(N3:N7)</f>
        <v>0.1139240506</v>
      </c>
      <c r="O2" s="14" t="s">
        <v>374</v>
      </c>
    </row>
    <row r="3">
      <c r="A3" s="4" t="str">
        <f>IFERROR(__xludf.DUMMYFUNCTION("""COMPUTED_VALUE"""),"2010")</f>
        <v>2010</v>
      </c>
      <c r="B3" s="4" t="str">
        <f>IFERROR(__xludf.DUMMYFUNCTION("""COMPUTED_VALUE"""),"\citet{Petrovic2010}")</f>
        <v>\citet{Petrovic2010}</v>
      </c>
      <c r="C3" s="4" t="str">
        <f>IFERROR(__xludf.DUMMYFUNCTION("""COMPUTED_VALUE"""),"Manual")</f>
        <v>Manual</v>
      </c>
      <c r="D3" s="4" t="str">
        <f>IFERROR(__xludf.DUMMYFUNCTION("""COMPUTED_VALUE"""),"External")</f>
        <v>External</v>
      </c>
      <c r="E3" s="4"/>
      <c r="F3" s="4"/>
      <c r="G3" s="4" t="str">
        <f>IFERROR(__xludf.DUMMYFUNCTION("""COMPUTED_VALUE"""),"Published algorithms, parameter tweaking, trivial baselines")</f>
        <v>Published algorithms, parameter tweaking, trivial baselines</v>
      </c>
      <c r="I3" s="8"/>
      <c r="L3" s="4" t="str">
        <f>IFERROR(__xludf.DUMMYFUNCTION("""COMPUTED_VALUE"""),"Automatic")</f>
        <v>Automatic</v>
      </c>
      <c r="M3" s="4">
        <f>IFERROR(__xludf.DUMMYFUNCTION("""COMPUTED_VALUE"""),11.0)</f>
        <v>11</v>
      </c>
      <c r="N3" s="13">
        <f t="shared" ref="N3:N7" si="1">M3/$M$8</f>
        <v>0.1392405063</v>
      </c>
    </row>
    <row r="4">
      <c r="A4" s="4" t="str">
        <f>IFERROR(__xludf.DUMMYFUNCTION("""COMPUTED_VALUE"""),"2010")</f>
        <v>2010</v>
      </c>
      <c r="B4" s="4" t="str">
        <f>IFERROR(__xludf.DUMMYFUNCTION("""COMPUTED_VALUE"""),"\citet{Phuvipadawat2010}")</f>
        <v>\citet{Phuvipadawat2010}</v>
      </c>
      <c r="C4" s="4" t="str">
        <f>IFERROR(__xludf.DUMMYFUNCTION("""COMPUTED_VALUE"""),"Empirical")</f>
        <v>Empirical</v>
      </c>
      <c r="D4" s="4"/>
      <c r="E4" s="4"/>
      <c r="F4" s="4"/>
      <c r="G4" s="4" t="str">
        <f>IFERROR(__xludf.DUMMYFUNCTION("""COMPUTED_VALUE"""),"Parameter tweaking")</f>
        <v>Parameter tweaking</v>
      </c>
      <c r="I4" s="8"/>
      <c r="L4" s="4" t="str">
        <f>IFERROR(__xludf.DUMMYFUNCTION("""COMPUTED_VALUE"""),"Empirical")</f>
        <v>Empirical</v>
      </c>
      <c r="M4" s="4">
        <f>IFERROR(__xludf.DUMMYFUNCTION("""COMPUTED_VALUE"""),4.0)</f>
        <v>4</v>
      </c>
      <c r="N4" s="13">
        <f t="shared" si="1"/>
        <v>0.05063291139</v>
      </c>
    </row>
    <row r="5">
      <c r="A5" s="4" t="str">
        <f>IFERROR(__xludf.DUMMYFUNCTION("""COMPUTED_VALUE"""),"2010")</f>
        <v>2010</v>
      </c>
      <c r="B5" s="4" t="str">
        <f>IFERROR(__xludf.DUMMYFUNCTION("""COMPUTED_VALUE"""),"\citet{Sakaki2010}")</f>
        <v>\citet{Sakaki2010}</v>
      </c>
      <c r="C5" s="4" t="str">
        <f>IFERROR(__xludf.DUMMYFUNCTION("""COMPUTED_VALUE"""),"Manual")</f>
        <v>Manual</v>
      </c>
      <c r="D5" s="4"/>
      <c r="E5" s="4">
        <f>IFERROR(__xludf.DUMMYFUNCTION("""COMPUTED_VALUE"""),2.0)</f>
        <v>2</v>
      </c>
      <c r="F5" s="4"/>
      <c r="G5" s="4" t="str">
        <f>IFERROR(__xludf.DUMMYFUNCTION("""COMPUTED_VALUE"""),"None")</f>
        <v>None</v>
      </c>
      <c r="I5" s="8"/>
      <c r="L5" s="4" t="str">
        <f>IFERROR(__xludf.DUMMYFUNCTION("""COMPUTED_VALUE"""),"Manual")</f>
        <v>Manual</v>
      </c>
      <c r="M5" s="4">
        <f>IFERROR(__xludf.DUMMYFUNCTION("""COMPUTED_VALUE"""),38.0)</f>
        <v>38</v>
      </c>
      <c r="N5" s="13">
        <f t="shared" si="1"/>
        <v>0.4810126582</v>
      </c>
    </row>
    <row r="6">
      <c r="A6" s="4" t="str">
        <f>IFERROR(__xludf.DUMMYFUNCTION("""COMPUTED_VALUE"""),"2011")</f>
        <v>2011</v>
      </c>
      <c r="B6" s="4" t="str">
        <f>IFERROR(__xludf.DUMMYFUNCTION("""COMPUTED_VALUE"""),"\citet{Chakrabarti2011}")</f>
        <v>\citet{Chakrabarti2011}</v>
      </c>
      <c r="C6" s="4" t="str">
        <f>IFERROR(__xludf.DUMMYFUNCTION("""COMPUTED_VALUE"""),"Manual")</f>
        <v>Manual</v>
      </c>
      <c r="D6" s="4" t="str">
        <f>IFERROR(__xludf.DUMMYFUNCTION("""COMPUTED_VALUE"""),"External")</f>
        <v>External</v>
      </c>
      <c r="E6" s="4"/>
      <c r="F6" s="4"/>
      <c r="G6" s="4" t="str">
        <f>IFERROR(__xludf.DUMMYFUNCTION("""COMPUTED_VALUE"""),"Parameter tweaking")</f>
        <v>Parameter tweaking</v>
      </c>
      <c r="I6" s="8"/>
      <c r="L6" s="4" t="str">
        <f>IFERROR(__xludf.DUMMYFUNCTION("""COMPUTED_VALUE"""),"None")</f>
        <v>None</v>
      </c>
      <c r="M6" s="4">
        <f>IFERROR(__xludf.DUMMYFUNCTION("""COMPUTED_VALUE"""),3.0)</f>
        <v>3</v>
      </c>
      <c r="N6" s="13">
        <f t="shared" si="1"/>
        <v>0.03797468354</v>
      </c>
    </row>
    <row r="7">
      <c r="A7" s="4" t="str">
        <f>IFERROR(__xludf.DUMMYFUNCTION("""COMPUTED_VALUE"""),"2011")</f>
        <v>2011</v>
      </c>
      <c r="B7" s="4" t="str">
        <f>IFERROR(__xludf.DUMMYFUNCTION("""COMPUTED_VALUE"""),"\citet{Choudhury2011}")</f>
        <v>\citet{Choudhury2011}</v>
      </c>
      <c r="C7" s="4" t="str">
        <f>IFERROR(__xludf.DUMMYFUNCTION("""COMPUTED_VALUE"""),"Semi-automatic")</f>
        <v>Semi-automatic</v>
      </c>
      <c r="D7" s="4" t="str">
        <f>IFERROR(__xludf.DUMMYFUNCTION("""COMPUTED_VALUE"""),"External")</f>
        <v>External</v>
      </c>
      <c r="E7" s="4">
        <f>IFERROR(__xludf.DUMMYFUNCTION("""COMPUTED_VALUE"""),1.0)</f>
        <v>1</v>
      </c>
      <c r="F7" s="4" t="str">
        <f>IFERROR(__xludf.DUMMYFUNCTION("""COMPUTED_VALUE"""),"1,500")</f>
        <v>1,500</v>
      </c>
      <c r="G7" s="4" t="str">
        <f>IFERROR(__xludf.DUMMYFUNCTION("""COMPUTED_VALUE"""),"None")</f>
        <v>None</v>
      </c>
      <c r="I7" s="8"/>
      <c r="L7" s="4" t="str">
        <f>IFERROR(__xludf.DUMMYFUNCTION("""COMPUTED_VALUE"""),"Semi-automatic")</f>
        <v>Semi-automatic</v>
      </c>
      <c r="M7" s="4">
        <f>IFERROR(__xludf.DUMMYFUNCTION("""COMPUTED_VALUE"""),14.0)</f>
        <v>14</v>
      </c>
      <c r="N7" s="13">
        <f t="shared" si="1"/>
        <v>0.1772151899</v>
      </c>
      <c r="O7" s="4">
        <f>VLOOKUP("Automatic", L2:N8, 2, FALSE) + VLOOKUP("Semi-automatic", L2:N8, 2, FALSE)</f>
        <v>25</v>
      </c>
      <c r="P7" s="13">
        <f>VLOOKUP("Automatic", L2:N8, 3, FALSE) + VLOOKUP("Semi-automatic", L2:N8, 3, FALSE)</f>
        <v>0.3164556962</v>
      </c>
      <c r="Q7" s="3" t="s">
        <v>375</v>
      </c>
    </row>
    <row r="8">
      <c r="A8" s="4" t="str">
        <f>IFERROR(__xludf.DUMMYFUNCTION("""COMPUTED_VALUE"""),"2011")</f>
        <v>2011</v>
      </c>
      <c r="B8" s="4" t="str">
        <f>IFERROR(__xludf.DUMMYFUNCTION("""COMPUTED_VALUE"""),"\citet{Earle2011}")</f>
        <v>\citet{Earle2011}</v>
      </c>
      <c r="C8" s="4" t="str">
        <f>IFERROR(__xludf.DUMMYFUNCTION("""COMPUTED_VALUE"""),"Manual")</f>
        <v>Manual</v>
      </c>
      <c r="D8" s="4" t="str">
        <f>IFERROR(__xludf.DUMMYFUNCTION("""COMPUTED_VALUE"""),"Researchers")</f>
        <v>Researchers</v>
      </c>
      <c r="E8" s="4"/>
      <c r="F8" s="4"/>
      <c r="G8" s="4" t="str">
        <f>IFERROR(__xludf.DUMMYFUNCTION("""COMPUTED_VALUE"""),"None")</f>
        <v>None</v>
      </c>
      <c r="I8" s="8"/>
      <c r="M8" s="4">
        <f>COUNTA(A$2:A1000)</f>
        <v>79</v>
      </c>
      <c r="N8" s="13">
        <f>SUM(N1:N7)</f>
        <v>1</v>
      </c>
    </row>
    <row r="9">
      <c r="A9" s="4" t="str">
        <f>IFERROR(__xludf.DUMMYFUNCTION("""COMPUTED_VALUE"""),"2011")</f>
        <v>2011</v>
      </c>
      <c r="B9" s="4" t="str">
        <f>IFERROR(__xludf.DUMMYFUNCTION("""COMPUTED_VALUE"""),"\citet{Gu2011}")</f>
        <v>\citet{Gu2011}</v>
      </c>
      <c r="C9" s="4" t="str">
        <f>IFERROR(__xludf.DUMMYFUNCTION("""COMPUTED_VALUE"""),"Manual")</f>
        <v>Manual</v>
      </c>
      <c r="D9" s="4" t="str">
        <f>IFERROR(__xludf.DUMMYFUNCTION("""COMPUTED_VALUE"""),"Researchers and external")</f>
        <v>Researchers and external</v>
      </c>
      <c r="E9" s="4"/>
      <c r="F9" s="4"/>
      <c r="G9" s="4" t="str">
        <f>IFERROR(__xludf.DUMMYFUNCTION("""COMPUTED_VALUE"""),"Published algorithms, parameter tweaking")</f>
        <v>Published algorithms, parameter tweaking</v>
      </c>
      <c r="I9" s="8"/>
    </row>
    <row r="10">
      <c r="A10" s="4" t="str">
        <f>IFERROR(__xludf.DUMMYFUNCTION("""COMPUTED_VALUE"""),"2011")</f>
        <v>2011</v>
      </c>
      <c r="B10" s="4" t="str">
        <f>IFERROR(__xludf.DUMMYFUNCTION("""COMPUTED_VALUE"""),"\citet{Lanagan2011}")</f>
        <v>\citet{Lanagan2011}</v>
      </c>
      <c r="C10" s="4" t="str">
        <f>IFERROR(__xludf.DUMMYFUNCTION("""COMPUTED_VALUE"""),"Manual")</f>
        <v>Manual</v>
      </c>
      <c r="D10" s="4" t="str">
        <f>IFERROR(__xludf.DUMMYFUNCTION("""COMPUTED_VALUE"""),"External")</f>
        <v>External</v>
      </c>
      <c r="E10" s="4">
        <f>IFERROR(__xludf.DUMMYFUNCTION("""COMPUTED_VALUE"""),8.0)</f>
        <v>8</v>
      </c>
      <c r="F10" s="4" t="str">
        <f>IFERROR(__xludf.DUMMYFUNCTION("""COMPUTED_VALUE"""),"101–4,073")</f>
        <v>101–4,073</v>
      </c>
      <c r="G10" s="4" t="str">
        <f>IFERROR(__xludf.DUMMYFUNCTION("""COMPUTED_VALUE"""),"Parameter tweaking")</f>
        <v>Parameter tweaking</v>
      </c>
      <c r="I10" s="8"/>
      <c r="L10" s="1" t="str">
        <f>IFERROR(__xludf.DUMMYFUNCTION("QUERY(A2:D1000, QueryByName(A:D, ""SELECT `Annotators`, COUNT(`Annotators`) WHERE `Evaluation` = 'Manual' OR `Evaluation` = 'Semi-automatic' GROUP BY `Annotators` LABEL `Annotators` 'Annotators', COUNT(`Annotators`) 'Count'""))"),"Annotators")</f>
        <v>Annotators</v>
      </c>
      <c r="M10" s="1" t="str">
        <f>IFERROR(__xludf.DUMMYFUNCTION("""COMPUTED_VALUE"""),"Count")</f>
        <v>Count</v>
      </c>
      <c r="N10" s="3" t="s">
        <v>373</v>
      </c>
    </row>
    <row r="11">
      <c r="A11" s="4" t="str">
        <f>IFERROR(__xludf.DUMMYFUNCTION("""COMPUTED_VALUE"""),"2011")</f>
        <v>2011</v>
      </c>
      <c r="B11" s="4" t="str">
        <f>IFERROR(__xludf.DUMMYFUNCTION("""COMPUTED_VALUE"""),"\citet{Marcus2011}")</f>
        <v>\citet{Marcus2011}</v>
      </c>
      <c r="C11" s="4" t="str">
        <f>IFERROR(__xludf.DUMMYFUNCTION("""COMPUTED_VALUE"""),"Manual")</f>
        <v>Manual</v>
      </c>
      <c r="D11" s="4" t="str">
        <f>IFERROR(__xludf.DUMMYFUNCTION("""COMPUTED_VALUE"""),"Researchers")</f>
        <v>Researchers</v>
      </c>
      <c r="E11" s="4">
        <f>IFERROR(__xludf.DUMMYFUNCTION("""COMPUTED_VALUE"""),4.0)</f>
        <v>4</v>
      </c>
      <c r="F11" s="4"/>
      <c r="G11" s="4" t="str">
        <f>IFERROR(__xludf.DUMMYFUNCTION("""COMPUTED_VALUE"""),"None")</f>
        <v>None</v>
      </c>
      <c r="I11" s="8"/>
      <c r="L11" s="4"/>
      <c r="M11" s="4">
        <f>IFERROR(__xludf.DUMMYFUNCTION("""COMPUTED_VALUE"""),0.0)</f>
        <v>0</v>
      </c>
      <c r="N11" s="13">
        <f>1-SUM(N12:N14)</f>
        <v>0.1538461538</v>
      </c>
      <c r="O11" s="14" t="s">
        <v>374</v>
      </c>
    </row>
    <row r="12">
      <c r="A12" s="4" t="str">
        <f>IFERROR(__xludf.DUMMYFUNCTION("""COMPUTED_VALUE"""),"2011")</f>
        <v>2011</v>
      </c>
      <c r="B12" s="4" t="str">
        <f>IFERROR(__xludf.DUMMYFUNCTION("""COMPUTED_VALUE"""),"\citet{Popescu2011}")</f>
        <v>\citet{Popescu2011}</v>
      </c>
      <c r="C12" s="4" t="str">
        <f>IFERROR(__xludf.DUMMYFUNCTION("""COMPUTED_VALUE"""),"Semi-automatic")</f>
        <v>Semi-automatic</v>
      </c>
      <c r="D12" s="4"/>
      <c r="E12" s="4"/>
      <c r="F12" s="4"/>
      <c r="G12" s="4" t="str">
        <f>IFERROR(__xludf.DUMMYFUNCTION("""COMPUTED_VALUE"""),"Parameter tweaking")</f>
        <v>Parameter tweaking</v>
      </c>
      <c r="I12" s="8"/>
      <c r="L12" s="4" t="str">
        <f>IFERROR(__xludf.DUMMYFUNCTION("""COMPUTED_VALUE"""),"External")</f>
        <v>External</v>
      </c>
      <c r="M12" s="4">
        <f>IFERROR(__xludf.DUMMYFUNCTION("""COMPUTED_VALUE"""),24.0)</f>
        <v>24</v>
      </c>
      <c r="N12" s="13">
        <f t="shared" ref="N12:N14" si="2">M12/$M$15</f>
        <v>0.4615384615</v>
      </c>
    </row>
    <row r="13">
      <c r="A13" s="4" t="str">
        <f>IFERROR(__xludf.DUMMYFUNCTION("""COMPUTED_VALUE"""),"2011")</f>
        <v>2011</v>
      </c>
      <c r="B13" s="4" t="str">
        <f>IFERROR(__xludf.DUMMYFUNCTION("""COMPUTED_VALUE"""),"\citet{Shamma2011}")</f>
        <v>\citet{Shamma2011}</v>
      </c>
      <c r="C13" s="4" t="str">
        <f>IFERROR(__xludf.DUMMYFUNCTION("""COMPUTED_VALUE"""),"Empirical")</f>
        <v>Empirical</v>
      </c>
      <c r="D13" s="4"/>
      <c r="E13" s="4">
        <f>IFERROR(__xludf.DUMMYFUNCTION("""COMPUTED_VALUE"""),2.0)</f>
        <v>2</v>
      </c>
      <c r="F13" s="4"/>
      <c r="G13" s="4" t="str">
        <f>IFERROR(__xludf.DUMMYFUNCTION("""COMPUTED_VALUE"""),"None")</f>
        <v>None</v>
      </c>
      <c r="I13" s="8"/>
      <c r="L13" s="4" t="str">
        <f>IFERROR(__xludf.DUMMYFUNCTION("""COMPUTED_VALUE"""),"Researchers")</f>
        <v>Researchers</v>
      </c>
      <c r="M13" s="4">
        <f>IFERROR(__xludf.DUMMYFUNCTION("""COMPUTED_VALUE"""),19.0)</f>
        <v>19</v>
      </c>
      <c r="N13" s="13">
        <f t="shared" si="2"/>
        <v>0.3653846154</v>
      </c>
    </row>
    <row r="14">
      <c r="A14" s="4" t="str">
        <f>IFERROR(__xludf.DUMMYFUNCTION("""COMPUTED_VALUE"""),"2011")</f>
        <v>2011</v>
      </c>
      <c r="B14" s="4" t="str">
        <f>IFERROR(__xludf.DUMMYFUNCTION("""COMPUTED_VALUE"""),"\citet{Zhao2011}")</f>
        <v>\citet{Zhao2011}</v>
      </c>
      <c r="C14" s="4"/>
      <c r="D14" s="4"/>
      <c r="E14" s="4">
        <f>IFERROR(__xludf.DUMMYFUNCTION("""COMPUTED_VALUE"""),33.0)</f>
        <v>33</v>
      </c>
      <c r="F14" s="4"/>
      <c r="G14" s="4" t="str">
        <f>IFERROR(__xludf.DUMMYFUNCTION("""COMPUTED_VALUE"""),"Parameter tweaking")</f>
        <v>Parameter tweaking</v>
      </c>
      <c r="I14" s="8"/>
      <c r="L14" s="4" t="str">
        <f>IFERROR(__xludf.DUMMYFUNCTION("""COMPUTED_VALUE"""),"Researchers and external")</f>
        <v>Researchers and external</v>
      </c>
      <c r="M14" s="4">
        <f>IFERROR(__xludf.DUMMYFUNCTION("""COMPUTED_VALUE"""),1.0)</f>
        <v>1</v>
      </c>
      <c r="N14" s="13">
        <f t="shared" si="2"/>
        <v>0.01923076923</v>
      </c>
    </row>
    <row r="15">
      <c r="A15" s="4" t="str">
        <f>IFERROR(__xludf.DUMMYFUNCTION("""COMPUTED_VALUE"""),"2012")</f>
        <v>2012</v>
      </c>
      <c r="B15" s="4" t="str">
        <f>IFERROR(__xludf.DUMMYFUNCTION("""COMPUTED_VALUE"""),"\citet{Hsieh2012}")</f>
        <v>\citet{Hsieh2012}</v>
      </c>
      <c r="C15" s="4" t="str">
        <f>IFERROR(__xludf.DUMMYFUNCTION("""COMPUTED_VALUE"""),"Manual")</f>
        <v>Manual</v>
      </c>
      <c r="D15" s="4" t="str">
        <f>IFERROR(__xludf.DUMMYFUNCTION("""COMPUTED_VALUE"""),"Researchers")</f>
        <v>Researchers</v>
      </c>
      <c r="E15" s="4">
        <f>IFERROR(__xludf.DUMMYFUNCTION("""COMPUTED_VALUE"""),18.0)</f>
        <v>18</v>
      </c>
      <c r="F15" s="4" t="str">
        <f>IFERROR(__xludf.DUMMYFUNCTION("""COMPUTED_VALUE"""),"81,655–1,455,151")</f>
        <v>81,655–1,455,151</v>
      </c>
      <c r="G15" s="4" t="str">
        <f>IFERROR(__xludf.DUMMYFUNCTION("""COMPUTED_VALUE"""),"None")</f>
        <v>None</v>
      </c>
      <c r="I15" s="8"/>
      <c r="M15" s="4">
        <f>VLOOKUP("Manual", L1:N8, 2)+VLOOKUP("Semi-automatic", L1:N8, 2)</f>
        <v>52</v>
      </c>
      <c r="N15" s="13">
        <f>SUM(N9:N14)</f>
        <v>1</v>
      </c>
    </row>
    <row r="16">
      <c r="A16" s="4" t="str">
        <f>IFERROR(__xludf.DUMMYFUNCTION("""COMPUTED_VALUE"""),"2012")</f>
        <v>2012</v>
      </c>
      <c r="B16" s="4" t="str">
        <f>IFERROR(__xludf.DUMMYFUNCTION("""COMPUTED_VALUE"""),"\citet{Nichols2012}")</f>
        <v>\citet{Nichols2012}</v>
      </c>
      <c r="C16" s="4" t="str">
        <f>IFERROR(__xludf.DUMMYFUNCTION("""COMPUTED_VALUE"""),"Manual")</f>
        <v>Manual</v>
      </c>
      <c r="D16" s="4" t="str">
        <f>IFERROR(__xludf.DUMMYFUNCTION("""COMPUTED_VALUE"""),"Researchers")</f>
        <v>Researchers</v>
      </c>
      <c r="E16" s="4">
        <f>IFERROR(__xludf.DUMMYFUNCTION("""COMPUTED_VALUE"""),3.0)</f>
        <v>3</v>
      </c>
      <c r="F16" s="4" t="str">
        <f>IFERROR(__xludf.DUMMYFUNCTION("""COMPUTED_VALUE"""),"72,335–113,189")</f>
        <v>72,335–113,189</v>
      </c>
      <c r="G16" s="4" t="str">
        <f>IFERROR(__xludf.DUMMYFUNCTION("""COMPUTED_VALUE"""),"None")</f>
        <v>None</v>
      </c>
      <c r="I16" s="8"/>
    </row>
    <row r="17">
      <c r="A17" s="4" t="str">
        <f>IFERROR(__xludf.DUMMYFUNCTION("""COMPUTED_VALUE"""),"2012")</f>
        <v>2012</v>
      </c>
      <c r="B17" s="4" t="str">
        <f>IFERROR(__xludf.DUMMYFUNCTION("""COMPUTED_VALUE"""),"\citet{Ozdikis2012}")</f>
        <v>\citet{Ozdikis2012}</v>
      </c>
      <c r="C17" s="4" t="str">
        <f>IFERROR(__xludf.DUMMYFUNCTION("""COMPUTED_VALUE"""),"Manual")</f>
        <v>Manual</v>
      </c>
      <c r="D17" s="4" t="str">
        <f>IFERROR(__xludf.DUMMYFUNCTION("""COMPUTED_VALUE"""),"Researchers")</f>
        <v>Researchers</v>
      </c>
      <c r="E17" s="4"/>
      <c r="F17" s="4"/>
      <c r="G17" s="4" t="str">
        <f>IFERROR(__xludf.DUMMYFUNCTION("""COMPUTED_VALUE"""),"Parameter tweaking")</f>
        <v>Parameter tweaking</v>
      </c>
      <c r="I17" s="8"/>
      <c r="M17" s="1"/>
      <c r="N17" s="3" t="s">
        <v>376</v>
      </c>
    </row>
    <row r="18">
      <c r="A18" s="4" t="str">
        <f>IFERROR(__xludf.DUMMYFUNCTION("""COMPUTED_VALUE"""),"2012")</f>
        <v>2012</v>
      </c>
      <c r="B18" s="4" t="str">
        <f>IFERROR(__xludf.DUMMYFUNCTION("""COMPUTED_VALUE"""),"\citet{Petrovic2012}")</f>
        <v>\citet{Petrovic2012}</v>
      </c>
      <c r="C18" s="4" t="str">
        <f>IFERROR(__xludf.DUMMYFUNCTION("""COMPUTED_VALUE"""),"Semi-automatic")</f>
        <v>Semi-automatic</v>
      </c>
      <c r="D18" s="4" t="str">
        <f>IFERROR(__xludf.DUMMYFUNCTION("""COMPUTED_VALUE"""),"External")</f>
        <v>External</v>
      </c>
      <c r="E18" s="4"/>
      <c r="F18" s="4" t="str">
        <f>IFERROR(__xludf.DUMMYFUNCTION("""COMPUTED_VALUE"""),"50,000,000")</f>
        <v>50,000,000</v>
      </c>
      <c r="G18" s="4" t="str">
        <f>IFERROR(__xludf.DUMMYFUNCTION("""COMPUTED_VALUE"""),"Published algorithms, parameter tweaking, published results")</f>
        <v>Published algorithms, parameter tweaking, published results</v>
      </c>
      <c r="I18" s="8"/>
      <c r="L18" s="4" t="s">
        <v>58</v>
      </c>
      <c r="M18" s="4">
        <f t="shared" ref="M18:M26" si="3">COUNTIF($G$2:$G1000,"="&amp;L18)</f>
        <v>22</v>
      </c>
      <c r="N18" s="13">
        <f t="shared" ref="N18:N26" si="4">M18/$M$27</f>
        <v>0.2784810127</v>
      </c>
      <c r="O18" s="14" t="s">
        <v>377</v>
      </c>
    </row>
    <row r="19">
      <c r="A19" s="4" t="str">
        <f>IFERROR(__xludf.DUMMYFUNCTION("""COMPUTED_VALUE"""),"2012")</f>
        <v>2012</v>
      </c>
      <c r="B19" s="4" t="str">
        <f>IFERROR(__xludf.DUMMYFUNCTION("""COMPUTED_VALUE"""),"\citet{VanOorschot2012}")</f>
        <v>\citet{VanOorschot2012}</v>
      </c>
      <c r="C19" s="4" t="str">
        <f>IFERROR(__xludf.DUMMYFUNCTION("""COMPUTED_VALUE"""),"Automatic")</f>
        <v>Automatic</v>
      </c>
      <c r="D19" s="4"/>
      <c r="E19" s="4">
        <f>IFERROR(__xludf.DUMMYFUNCTION("""COMPUTED_VALUE"""),63.0)</f>
        <v>63</v>
      </c>
      <c r="F19" s="4" t="str">
        <f>IFERROR(__xludf.DUMMYFUNCTION("""COMPUTED_VALUE"""),"1,050,343")</f>
        <v>1,050,343</v>
      </c>
      <c r="G19" s="4" t="str">
        <f>IFERROR(__xludf.DUMMYFUNCTION("""COMPUTED_VALUE"""),"Parameter tweaking")</f>
        <v>Parameter tweaking</v>
      </c>
      <c r="I19" s="8"/>
      <c r="L19" s="4" t="s">
        <v>54</v>
      </c>
      <c r="M19" s="4">
        <f t="shared" si="3"/>
        <v>11</v>
      </c>
      <c r="N19" s="13">
        <f t="shared" si="4"/>
        <v>0.1392405063</v>
      </c>
      <c r="O19" s="13">
        <f>VLOOKUP("Published algorithms, parameter tweaking", L18:N26, 3, FALSE) + VLOOKUP("Parameter tweaking", L18:N26, 3, FALSE) + VLOOKUP("Published algorithms, parameter tweaking, published results", L18:N26, 3, FALSE) +  + VLOOKUP("Published algorithms, parameter tweaking, trivial baselines", L18:N26, 3, FALSE)</f>
        <v>0.2405063291</v>
      </c>
      <c r="P19" s="3" t="s">
        <v>54</v>
      </c>
    </row>
    <row r="20">
      <c r="A20" s="4" t="str">
        <f>IFERROR(__xludf.DUMMYFUNCTION("""COMPUTED_VALUE"""),"2013")</f>
        <v>2013</v>
      </c>
      <c r="B20" s="4" t="str">
        <f>IFERROR(__xludf.DUMMYFUNCTION("""COMPUTED_VALUE"""),"\citet{Aiello2013}")</f>
        <v>\citet{Aiello2013}</v>
      </c>
      <c r="C20" s="4" t="str">
        <f>IFERROR(__xludf.DUMMYFUNCTION("""COMPUTED_VALUE"""),"Semi-automatic")</f>
        <v>Semi-automatic</v>
      </c>
      <c r="D20" s="4" t="str">
        <f>IFERROR(__xludf.DUMMYFUNCTION("""COMPUTED_VALUE"""),"Researchers")</f>
        <v>Researchers</v>
      </c>
      <c r="E20" s="4">
        <f>IFERROR(__xludf.DUMMYFUNCTION("""COMPUTED_VALUE"""),3.0)</f>
        <v>3</v>
      </c>
      <c r="F20" s="4"/>
      <c r="G20" s="4" t="str">
        <f>IFERROR(__xludf.DUMMYFUNCTION("""COMPUTED_VALUE"""),"Published algorithms")</f>
        <v>Published algorithms</v>
      </c>
      <c r="I20" s="8"/>
      <c r="L20" s="2" t="s">
        <v>131</v>
      </c>
      <c r="M20" s="4">
        <f t="shared" si="3"/>
        <v>6</v>
      </c>
      <c r="N20" s="13">
        <f t="shared" si="4"/>
        <v>0.07594936709</v>
      </c>
    </row>
    <row r="21">
      <c r="A21" s="4" t="str">
        <f>IFERROR(__xludf.DUMMYFUNCTION("""COMPUTED_VALUE"""),"2013")</f>
        <v>2013</v>
      </c>
      <c r="B21" s="4" t="str">
        <f>IFERROR(__xludf.DUMMYFUNCTION("""COMPUTED_VALUE"""),"\citet{Cataldi2013}")</f>
        <v>\citet{Cataldi2013}</v>
      </c>
      <c r="C21" s="4" t="str">
        <f>IFERROR(__xludf.DUMMYFUNCTION("""COMPUTED_VALUE"""),"Manual")</f>
        <v>Manual</v>
      </c>
      <c r="D21" s="4" t="str">
        <f>IFERROR(__xludf.DUMMYFUNCTION("""COMPUTED_VALUE"""),"External")</f>
        <v>External</v>
      </c>
      <c r="E21" s="4"/>
      <c r="F21" s="4"/>
      <c r="G21" s="4" t="str">
        <f>IFERROR(__xludf.DUMMYFUNCTION("""COMPUTED_VALUE"""),"None")</f>
        <v>None</v>
      </c>
      <c r="I21" s="8"/>
      <c r="L21" s="4" t="s">
        <v>80</v>
      </c>
      <c r="M21" s="4">
        <f t="shared" si="3"/>
        <v>23</v>
      </c>
      <c r="N21" s="13">
        <f t="shared" si="4"/>
        <v>0.2911392405</v>
      </c>
      <c r="O21" s="13"/>
    </row>
    <row r="22">
      <c r="A22" s="4" t="str">
        <f>IFERROR(__xludf.DUMMYFUNCTION("""COMPUTED_VALUE"""),"2013")</f>
        <v>2013</v>
      </c>
      <c r="B22" s="4" t="str">
        <f>IFERROR(__xludf.DUMMYFUNCTION("""COMPUTED_VALUE"""),"\citet{Guille2013}")</f>
        <v>\citet{Guille2013}</v>
      </c>
      <c r="C22" s="4" t="str">
        <f>IFERROR(__xludf.DUMMYFUNCTION("""COMPUTED_VALUE"""),"Empirical")</f>
        <v>Empirical</v>
      </c>
      <c r="D22" s="4" t="str">
        <f>IFERROR(__xludf.DUMMYFUNCTION("""COMPUTED_VALUE"""),"External")</f>
        <v>External</v>
      </c>
      <c r="E22" s="4"/>
      <c r="F22" s="4" t="str">
        <f>IFERROR(__xludf.DUMMYFUNCTION("""COMPUTED_VALUE"""),"7,874,772")</f>
        <v>7,874,772</v>
      </c>
      <c r="G22" s="4" t="str">
        <f>IFERROR(__xludf.DUMMYFUNCTION("""COMPUTED_VALUE"""),"None")</f>
        <v>None</v>
      </c>
      <c r="I22" s="8"/>
      <c r="L22" s="4" t="s">
        <v>51</v>
      </c>
      <c r="M22" s="4">
        <f t="shared" si="3"/>
        <v>7</v>
      </c>
      <c r="N22" s="13">
        <f t="shared" si="4"/>
        <v>0.08860759494</v>
      </c>
      <c r="O22" s="13"/>
    </row>
    <row r="23">
      <c r="A23" s="4" t="str">
        <f>IFERROR(__xludf.DUMMYFUNCTION("""COMPUTED_VALUE"""),"2013")</f>
        <v>2013</v>
      </c>
      <c r="B23" s="4" t="str">
        <f>IFERROR(__xludf.DUMMYFUNCTION("""COMPUTED_VALUE"""),"\citet{Shen2013}")</f>
        <v>\citet{Shen2013}</v>
      </c>
      <c r="C23" s="4" t="str">
        <f>IFERROR(__xludf.DUMMYFUNCTION("""COMPUTED_VALUE"""),"Semi-automatic")</f>
        <v>Semi-automatic</v>
      </c>
      <c r="D23" s="4" t="str">
        <f>IFERROR(__xludf.DUMMYFUNCTION("""COMPUTED_VALUE"""),"External")</f>
        <v>External</v>
      </c>
      <c r="E23" s="4">
        <f>IFERROR(__xludf.DUMMYFUNCTION("""COMPUTED_VALUE"""),7.0)</f>
        <v>7</v>
      </c>
      <c r="F23" s="4" t="str">
        <f>IFERROR(__xludf.DUMMYFUNCTION("""COMPUTED_VALUE"""),"163,775–345,335")</f>
        <v>163,775–345,335</v>
      </c>
      <c r="G23" s="4" t="str">
        <f>IFERROR(__xludf.DUMMYFUNCTION("""COMPUTED_VALUE"""),"Published algorithms")</f>
        <v>Published algorithms</v>
      </c>
      <c r="I23" s="8"/>
      <c r="L23" s="4" t="s">
        <v>84</v>
      </c>
      <c r="M23" s="4">
        <f t="shared" si="3"/>
        <v>3</v>
      </c>
      <c r="N23" s="13">
        <f t="shared" si="4"/>
        <v>0.03797468354</v>
      </c>
      <c r="O23" s="13"/>
    </row>
    <row r="24">
      <c r="A24" s="4" t="str">
        <f>IFERROR(__xludf.DUMMYFUNCTION("""COMPUTED_VALUE"""),"2013")</f>
        <v>2013</v>
      </c>
      <c r="B24" s="4" t="str">
        <f>IFERROR(__xludf.DUMMYFUNCTION("""COMPUTED_VALUE"""),"\citet{Vasudevan2013}")</f>
        <v>\citet{Vasudevan2013}</v>
      </c>
      <c r="C24" s="4"/>
      <c r="D24" s="4"/>
      <c r="E24" s="4">
        <f>IFERROR(__xludf.DUMMYFUNCTION("""COMPUTED_VALUE"""),15.0)</f>
        <v>15</v>
      </c>
      <c r="F24" s="4" t="str">
        <f>IFERROR(__xludf.DUMMYFUNCTION("""COMPUTED_VALUE"""),"~3,000,000")</f>
        <v>~3,000,000</v>
      </c>
      <c r="G24" s="4" t="str">
        <f>IFERROR(__xludf.DUMMYFUNCTION("""COMPUTED_VALUE"""),"None")</f>
        <v>None</v>
      </c>
      <c r="I24" s="8"/>
      <c r="L24" s="2" t="s">
        <v>246</v>
      </c>
      <c r="M24" s="4">
        <f t="shared" si="3"/>
        <v>5</v>
      </c>
      <c r="N24" s="13">
        <f t="shared" si="4"/>
        <v>0.06329113924</v>
      </c>
      <c r="O24" s="13">
        <f>VLOOKUP("Published algorithms", L18:N26, 3, FALSE) + VLOOKUP("Published algorithms, parameter tweaking", L18:N26, 3, FALSE) + VLOOKUP("Published algorithms, trivial baselines", L18:N26, 3, FALSE) + VLOOKUP("Published algorithms, parameter tweaking, published results", L18:N26, 3, FALSE) + VLOOKUP("Published algorithms, parameter tweaking, trivial baselines", L18:N26, 3, FALSE)</f>
        <v>0.4556962025</v>
      </c>
      <c r="P24" s="3" t="s">
        <v>35</v>
      </c>
    </row>
    <row r="25">
      <c r="A25" s="4" t="str">
        <f>IFERROR(__xludf.DUMMYFUNCTION("""COMPUTED_VALUE"""),"2014")</f>
        <v>2014</v>
      </c>
      <c r="B25" s="4" t="str">
        <f>IFERROR(__xludf.DUMMYFUNCTION("""COMPUTED_VALUE"""),"\citet{Burnside2014}")</f>
        <v>\citet{Burnside2014}</v>
      </c>
      <c r="C25" s="4" t="str">
        <f>IFERROR(__xludf.DUMMYFUNCTION("""COMPUTED_VALUE"""),"Manual")</f>
        <v>Manual</v>
      </c>
      <c r="D25" s="4" t="str">
        <f>IFERROR(__xludf.DUMMYFUNCTION("""COMPUTED_VALUE"""),"External")</f>
        <v>External</v>
      </c>
      <c r="E25" s="4">
        <f>IFERROR(__xludf.DUMMYFUNCTION("""COMPUTED_VALUE"""),4.0)</f>
        <v>4</v>
      </c>
      <c r="F25" s="4"/>
      <c r="G25" s="4" t="str">
        <f>IFERROR(__xludf.DUMMYFUNCTION("""COMPUTED_VALUE"""),"Published results")</f>
        <v>Published results</v>
      </c>
      <c r="I25" s="8"/>
      <c r="L25" s="2" t="s">
        <v>165</v>
      </c>
      <c r="M25" s="4">
        <f t="shared" si="3"/>
        <v>1</v>
      </c>
      <c r="N25" s="13">
        <f t="shared" si="4"/>
        <v>0.01265822785</v>
      </c>
      <c r="O25" s="13">
        <f>VLOOKUP("Trivial baselines", L18:N26, 3, FALSE) + VLOOKUP("Published algorithms, trivial baselines", L18:N26, 3, FALSE) + VLOOKUP("Published algorithms, parameter tweaking, trivial baselines", L18:N26, 3, FALSE)</f>
        <v>0.1139240506</v>
      </c>
      <c r="P25" s="3" t="s">
        <v>378</v>
      </c>
    </row>
    <row r="26">
      <c r="A26" s="4" t="str">
        <f>IFERROR(__xludf.DUMMYFUNCTION("""COMPUTED_VALUE"""),"2014")</f>
        <v>2014</v>
      </c>
      <c r="B26" s="4" t="str">
        <f>IFERROR(__xludf.DUMMYFUNCTION("""COMPUTED_VALUE"""),"\citet{Chierichetti2014}")</f>
        <v>\citet{Chierichetti2014}</v>
      </c>
      <c r="C26" s="4" t="str">
        <f>IFERROR(__xludf.DUMMYFUNCTION("""COMPUTED_VALUE"""),"Automatic")</f>
        <v>Automatic</v>
      </c>
      <c r="D26" s="4"/>
      <c r="E26" s="4">
        <f>IFERROR(__xludf.DUMMYFUNCTION("""COMPUTED_VALUE"""),2.0)</f>
        <v>2</v>
      </c>
      <c r="F26" s="4" t="str">
        <f>IFERROR(__xludf.DUMMYFUNCTION("""COMPUTED_VALUE"""),"1,490,000–342,000,000")</f>
        <v>1,490,000–342,000,000</v>
      </c>
      <c r="G26" s="4" t="str">
        <f>IFERROR(__xludf.DUMMYFUNCTION("""COMPUTED_VALUE"""),"Trivial baselines")</f>
        <v>Trivial baselines</v>
      </c>
      <c r="I26" s="8"/>
      <c r="L26" s="2" t="s">
        <v>108</v>
      </c>
      <c r="M26" s="4">
        <f t="shared" si="3"/>
        <v>1</v>
      </c>
      <c r="N26" s="13">
        <f t="shared" si="4"/>
        <v>0.01265822785</v>
      </c>
    </row>
    <row r="27">
      <c r="A27" s="4" t="str">
        <f>IFERROR(__xludf.DUMMYFUNCTION("""COMPUTED_VALUE"""),"2014")</f>
        <v>2014</v>
      </c>
      <c r="B27" s="4" t="str">
        <f>IFERROR(__xludf.DUMMYFUNCTION("""COMPUTED_VALUE"""),"\citet{Corney2014}")</f>
        <v>\citet{Corney2014}</v>
      </c>
      <c r="C27" s="4" t="str">
        <f>IFERROR(__xludf.DUMMYFUNCTION("""COMPUTED_VALUE"""),"Semi-automatic")</f>
        <v>Semi-automatic</v>
      </c>
      <c r="D27" s="4" t="str">
        <f>IFERROR(__xludf.DUMMYFUNCTION("""COMPUTED_VALUE"""),"Researchers")</f>
        <v>Researchers</v>
      </c>
      <c r="E27" s="4">
        <f>IFERROR(__xludf.DUMMYFUNCTION("""COMPUTED_VALUE"""),2.0)</f>
        <v>2</v>
      </c>
      <c r="F27" s="4"/>
      <c r="G27" s="4" t="str">
        <f>IFERROR(__xludf.DUMMYFUNCTION("""COMPUTED_VALUE"""),"None")</f>
        <v>None</v>
      </c>
      <c r="I27" s="8"/>
      <c r="L27" s="3" t="s">
        <v>379</v>
      </c>
      <c r="M27" s="4">
        <f t="shared" ref="M27:N27" si="5">SUM(M$18:M26)</f>
        <v>79</v>
      </c>
      <c r="N27" s="13">
        <f t="shared" si="5"/>
        <v>1</v>
      </c>
    </row>
    <row r="28">
      <c r="A28" s="4" t="str">
        <f>IFERROR(__xludf.DUMMYFUNCTION("""COMPUTED_VALUE"""),"2014")</f>
        <v>2014</v>
      </c>
      <c r="B28" s="4" t="str">
        <f>IFERROR(__xludf.DUMMYFUNCTION("""COMPUTED_VALUE"""),"\citet{Guille2014}")</f>
        <v>\citet{Guille2014}</v>
      </c>
      <c r="C28" s="4" t="str">
        <f>IFERROR(__xludf.DUMMYFUNCTION("""COMPUTED_VALUE"""),"Manual")</f>
        <v>Manual</v>
      </c>
      <c r="D28" s="4" t="str">
        <f>IFERROR(__xludf.DUMMYFUNCTION("""COMPUTED_VALUE"""),"External")</f>
        <v>External</v>
      </c>
      <c r="E28" s="4">
        <f>IFERROR(__xludf.DUMMYFUNCTION("""COMPUTED_VALUE"""),2.0)</f>
        <v>2</v>
      </c>
      <c r="F28" s="4" t="str">
        <f>IFERROR(__xludf.DUMMYFUNCTION("""COMPUTED_VALUE"""),"1,437,126–2,086,136")</f>
        <v>1,437,126–2,086,136</v>
      </c>
      <c r="G28" s="4" t="str">
        <f>IFERROR(__xludf.DUMMYFUNCTION("""COMPUTED_VALUE"""),"Published algorithms, parameter tweaking")</f>
        <v>Published algorithms, parameter tweaking</v>
      </c>
      <c r="I28" s="8"/>
      <c r="L28" s="3" t="s">
        <v>380</v>
      </c>
      <c r="M28" s="4">
        <f>COUNTA($A$2:$A1000)</f>
        <v>79</v>
      </c>
    </row>
    <row r="29">
      <c r="A29" s="4" t="str">
        <f>IFERROR(__xludf.DUMMYFUNCTION("""COMPUTED_VALUE"""),"2014")</f>
        <v>2014</v>
      </c>
      <c r="B29" s="4" t="str">
        <f>IFERROR(__xludf.DUMMYFUNCTION("""COMPUTED_VALUE"""),"\citet{Ifrim2014}")</f>
        <v>\citet{Ifrim2014}</v>
      </c>
      <c r="C29" s="4" t="str">
        <f>IFERROR(__xludf.DUMMYFUNCTION("""COMPUTED_VALUE"""),"Manual")</f>
        <v>Manual</v>
      </c>
      <c r="D29" s="4" t="str">
        <f>IFERROR(__xludf.DUMMYFUNCTION("""COMPUTED_VALUE"""),"External")</f>
        <v>External</v>
      </c>
      <c r="E29" s="4">
        <f>IFERROR(__xludf.DUMMYFUNCTION("""COMPUTED_VALUE"""),4.0)</f>
        <v>4</v>
      </c>
      <c r="F29" s="4"/>
      <c r="G29" s="4" t="str">
        <f>IFERROR(__xludf.DUMMYFUNCTION("""COMPUTED_VALUE"""),"Published results")</f>
        <v>Published results</v>
      </c>
      <c r="I29" s="8"/>
    </row>
    <row r="30">
      <c r="A30" s="4" t="str">
        <f>IFERROR(__xludf.DUMMYFUNCTION("""COMPUTED_VALUE"""),"2014")</f>
        <v>2014</v>
      </c>
      <c r="B30" s="4" t="str">
        <f>IFERROR(__xludf.DUMMYFUNCTION("""COMPUTED_VALUE"""),"\citet{MartinDancausa2014}")</f>
        <v>\citet{MartinDancausa2014}</v>
      </c>
      <c r="C30" s="4" t="str">
        <f>IFERROR(__xludf.DUMMYFUNCTION("""COMPUTED_VALUE"""),"Manual")</f>
        <v>Manual</v>
      </c>
      <c r="D30" s="4" t="str">
        <f>IFERROR(__xludf.DUMMYFUNCTION("""COMPUTED_VALUE"""),"External")</f>
        <v>External</v>
      </c>
      <c r="E30" s="4">
        <f>IFERROR(__xludf.DUMMYFUNCTION("""COMPUTED_VALUE"""),4.0)</f>
        <v>4</v>
      </c>
      <c r="F30" s="4"/>
      <c r="G30" s="4" t="str">
        <f>IFERROR(__xludf.DUMMYFUNCTION("""COMPUTED_VALUE"""),"Published results")</f>
        <v>Published results</v>
      </c>
      <c r="I30" s="8"/>
      <c r="L30" s="3" t="s">
        <v>381</v>
      </c>
      <c r="N30" s="15">
        <f>MEDIAN($E$2:E1000)</f>
        <v>3</v>
      </c>
    </row>
    <row r="31">
      <c r="A31" s="4" t="str">
        <f>IFERROR(__xludf.DUMMYFUNCTION("""COMPUTED_VALUE"""),"2014")</f>
        <v>2014</v>
      </c>
      <c r="B31" s="4" t="str">
        <f>IFERROR(__xludf.DUMMYFUNCTION("""COMPUTED_VALUE"""),"\citet{Nutakki2014}")</f>
        <v>\citet{Nutakki2014}</v>
      </c>
      <c r="C31" s="4" t="str">
        <f>IFERROR(__xludf.DUMMYFUNCTION("""COMPUTED_VALUE"""),"Manual")</f>
        <v>Manual</v>
      </c>
      <c r="D31" s="4" t="str">
        <f>IFERROR(__xludf.DUMMYFUNCTION("""COMPUTED_VALUE"""),"External")</f>
        <v>External</v>
      </c>
      <c r="E31" s="4">
        <f>IFERROR(__xludf.DUMMYFUNCTION("""COMPUTED_VALUE"""),4.0)</f>
        <v>4</v>
      </c>
      <c r="F31" s="4"/>
      <c r="G31" s="4" t="str">
        <f>IFERROR(__xludf.DUMMYFUNCTION("""COMPUTED_VALUE"""),"Published results")</f>
        <v>Published results</v>
      </c>
      <c r="I31" s="8"/>
      <c r="L31" s="3" t="s">
        <v>382</v>
      </c>
      <c r="N31" s="15">
        <f>AVERAGE($E$2:E1000)</f>
        <v>7.7</v>
      </c>
    </row>
    <row r="32">
      <c r="A32" s="4" t="str">
        <f>IFERROR(__xludf.DUMMYFUNCTION("""COMPUTED_VALUE"""),"2014")</f>
        <v>2014</v>
      </c>
      <c r="B32" s="4" t="str">
        <f>IFERROR(__xludf.DUMMYFUNCTION("""COMPUTED_VALUE"""),"\citet{Petkos2014}")</f>
        <v>\citet{Petkos2014}</v>
      </c>
      <c r="C32" s="4" t="str">
        <f>IFERROR(__xludf.DUMMYFUNCTION("""COMPUTED_VALUE"""),"Empirical")</f>
        <v>Empirical</v>
      </c>
      <c r="D32" s="4"/>
      <c r="E32" s="4"/>
      <c r="F32" s="4"/>
      <c r="G32" s="4" t="str">
        <f>IFERROR(__xludf.DUMMYFUNCTION("""COMPUTED_VALUE"""),"None")</f>
        <v>None</v>
      </c>
      <c r="I32" s="8"/>
      <c r="P32" s="3"/>
    </row>
    <row r="33">
      <c r="A33" s="4" t="str">
        <f>IFERROR(__xludf.DUMMYFUNCTION("""COMPUTED_VALUE"""),"2014")</f>
        <v>2014</v>
      </c>
      <c r="B33" s="4" t="str">
        <f>IFERROR(__xludf.DUMMYFUNCTION("""COMPUTED_VALUE"""),"\citet{VanCanneyt2014}")</f>
        <v>\citet{VanCanneyt2014}</v>
      </c>
      <c r="C33" s="4" t="str">
        <f>IFERROR(__xludf.DUMMYFUNCTION("""COMPUTED_VALUE"""),"Manual")</f>
        <v>Manual</v>
      </c>
      <c r="D33" s="4" t="str">
        <f>IFERROR(__xludf.DUMMYFUNCTION("""COMPUTED_VALUE"""),"External")</f>
        <v>External</v>
      </c>
      <c r="E33" s="4">
        <f>IFERROR(__xludf.DUMMYFUNCTION("""COMPUTED_VALUE"""),4.0)</f>
        <v>4</v>
      </c>
      <c r="F33" s="4"/>
      <c r="G33" s="4" t="str">
        <f>IFERROR(__xludf.DUMMYFUNCTION("""COMPUTED_VALUE"""),"Published results")</f>
        <v>Published results</v>
      </c>
      <c r="I33" s="8"/>
      <c r="L33" s="3" t="s">
        <v>23</v>
      </c>
      <c r="M33" s="3" t="s">
        <v>383</v>
      </c>
      <c r="N33" s="3" t="s">
        <v>384</v>
      </c>
      <c r="O33" s="3" t="s">
        <v>385</v>
      </c>
      <c r="P33" s="15"/>
    </row>
    <row r="34">
      <c r="A34" s="4" t="str">
        <f>IFERROR(__xludf.DUMMYFUNCTION("""COMPUTED_VALUE"""),"2015")</f>
        <v>2015</v>
      </c>
      <c r="B34" s="4" t="str">
        <f>IFERROR(__xludf.DUMMYFUNCTION("""COMPUTED_VALUE"""),"\citet{DeBoom2015}")</f>
        <v>\citet{DeBoom2015}</v>
      </c>
      <c r="C34" s="4" t="str">
        <f>IFERROR(__xludf.DUMMYFUNCTION("""COMPUTED_VALUE"""),"Semi-automatic")</f>
        <v>Semi-automatic</v>
      </c>
      <c r="D34" s="4" t="str">
        <f>IFERROR(__xludf.DUMMYFUNCTION("""COMPUTED_VALUE"""),"Researchers")</f>
        <v>Researchers</v>
      </c>
      <c r="E34" s="4"/>
      <c r="F34" s="4"/>
      <c r="G34" s="4" t="str">
        <f>IFERROR(__xludf.DUMMYFUNCTION("""COMPUTED_VALUE"""),"Parameter tweaking")</f>
        <v>Parameter tweaking</v>
      </c>
      <c r="I34" s="8"/>
      <c r="L34" s="4" t="s">
        <v>58</v>
      </c>
      <c r="M34" s="16">
        <f>IFERROR(__xludf.DUMMYFUNCTION("COUNTA(FILTER($E$2:$E1000, $C$2:$C1000=$L34))"),0.0)</f>
        <v>0</v>
      </c>
      <c r="N34" s="15" t="str">
        <f>IFERROR(__xludf.DUMMYFUNCTION("AVERAGE(FILTER($E$2:$E1000, $C$2:$C1000=$L34))"),"#DIV/0!")</f>
        <v>#DIV/0!</v>
      </c>
      <c r="O34" s="15" t="str">
        <f>IFERROR(__xludf.DUMMYFUNCTION("MEDIAN(FILTER($E$2:$E1000, $C$2:$C1000=$L34))"),"#NUM!")</f>
        <v>#NUM!</v>
      </c>
    </row>
    <row r="35">
      <c r="A35" s="4" t="str">
        <f>IFERROR(__xludf.DUMMYFUNCTION("""COMPUTED_VALUE"""),"2015")</f>
        <v>2015</v>
      </c>
      <c r="B35" s="4" t="str">
        <f>IFERROR(__xludf.DUMMYFUNCTION("""COMPUTED_VALUE"""),"\citet{Feng2015}")</f>
        <v>\citet{Feng2015}</v>
      </c>
      <c r="C35" s="4" t="str">
        <f>IFERROR(__xludf.DUMMYFUNCTION("""COMPUTED_VALUE"""),"Manual")</f>
        <v>Manual</v>
      </c>
      <c r="D35" s="4" t="str">
        <f>IFERROR(__xludf.DUMMYFUNCTION("""COMPUTED_VALUE"""),"External")</f>
        <v>External</v>
      </c>
      <c r="E35" s="4"/>
      <c r="F35" s="4" t="str">
        <f>IFERROR(__xludf.DUMMYFUNCTION("""COMPUTED_VALUE"""),"9,000,000")</f>
        <v>9,000,000</v>
      </c>
      <c r="G35" s="4" t="str">
        <f>IFERROR(__xludf.DUMMYFUNCTION("""COMPUTED_VALUE"""),"Published algorithms")</f>
        <v>Published algorithms</v>
      </c>
      <c r="I35" s="8"/>
      <c r="L35" s="4" t="s">
        <v>62</v>
      </c>
      <c r="M35" s="16">
        <f>IFERROR(__xludf.DUMMYFUNCTION("COUNTA(FILTER($E$2:$E1000, $C$2:$C1000=$L35))"),1.0)</f>
        <v>1</v>
      </c>
      <c r="N35" s="15">
        <f>IFERROR(__xludf.DUMMYFUNCTION("AVERAGE(FILTER($E$2:$E1000, $C$2:$C1000=$L35))"),2.0)</f>
        <v>2</v>
      </c>
      <c r="O35" s="15">
        <f>IFERROR(__xludf.DUMMYFUNCTION("MEDIAN(FILTER($E$2:$E1000, $C$2:$C1000=$L35))"),2.0)</f>
        <v>2</v>
      </c>
    </row>
    <row r="36">
      <c r="A36" s="4" t="str">
        <f>IFERROR(__xludf.DUMMYFUNCTION("""COMPUTED_VALUE"""),"2015")</f>
        <v>2015</v>
      </c>
      <c r="B36" s="4" t="str">
        <f>IFERROR(__xludf.DUMMYFUNCTION("""COMPUTED_VALUE"""),"\citet{Kumar2015}")</f>
        <v>\citet{Kumar2015}</v>
      </c>
      <c r="C36" s="4" t="str">
        <f>IFERROR(__xludf.DUMMYFUNCTION("""COMPUTED_VALUE"""),"Manual")</f>
        <v>Manual</v>
      </c>
      <c r="D36" s="4" t="str">
        <f>IFERROR(__xludf.DUMMYFUNCTION("""COMPUTED_VALUE"""),"Researchers")</f>
        <v>Researchers</v>
      </c>
      <c r="E36" s="4">
        <f>IFERROR(__xludf.DUMMYFUNCTION("""COMPUTED_VALUE"""),2.0)</f>
        <v>2</v>
      </c>
      <c r="F36" s="4"/>
      <c r="G36" s="4" t="str">
        <f>IFERROR(__xludf.DUMMYFUNCTION("""COMPUTED_VALUE"""),"None")</f>
        <v>None</v>
      </c>
      <c r="I36" s="8"/>
      <c r="L36" s="4" t="s">
        <v>63</v>
      </c>
      <c r="M36" s="16">
        <f>IFERROR(__xludf.DUMMYFUNCTION("COUNTA(FILTER($E$2:$E1000, $C$2:$C1000=$L36))"),20.0)</f>
        <v>20</v>
      </c>
      <c r="N36" s="15">
        <f>IFERROR(__xludf.DUMMYFUNCTION("AVERAGE(FILTER($E$2:$E1000, $C$2:$C1000=$L36))"),5.95)</f>
        <v>5.95</v>
      </c>
      <c r="O36" s="15">
        <f>IFERROR(__xludf.DUMMYFUNCTION("MEDIAN(FILTER($E$2:$E1000, $C$2:$C1000=$L36))"),3.5)</f>
        <v>3.5</v>
      </c>
    </row>
    <row r="37">
      <c r="A37" s="4" t="str">
        <f>IFERROR(__xludf.DUMMYFUNCTION("""COMPUTED_VALUE"""),"2015")</f>
        <v>2015</v>
      </c>
      <c r="B37" s="4" t="str">
        <f>IFERROR(__xludf.DUMMYFUNCTION("""COMPUTED_VALUE"""),"\citet{Lochtefeld2015}")</f>
        <v>\citet{Lochtefeld2015}</v>
      </c>
      <c r="C37" s="4" t="str">
        <f>IFERROR(__xludf.DUMMYFUNCTION("""COMPUTED_VALUE"""),"Manual")</f>
        <v>Manual</v>
      </c>
      <c r="D37" s="4"/>
      <c r="E37" s="4">
        <f>IFERROR(__xludf.DUMMYFUNCTION("""COMPUTED_VALUE"""),42.0)</f>
        <v>42</v>
      </c>
      <c r="F37" s="4" t="str">
        <f>IFERROR(__xludf.DUMMYFUNCTION("""COMPUTED_VALUE"""),"103–11,894")</f>
        <v>103–11,894</v>
      </c>
      <c r="G37" s="4" t="str">
        <f>IFERROR(__xludf.DUMMYFUNCTION("""COMPUTED_VALUE"""),"None")</f>
        <v>None</v>
      </c>
      <c r="I37" s="8"/>
      <c r="L37" s="4" t="s">
        <v>75</v>
      </c>
      <c r="M37" s="16">
        <f>IFERROR(__xludf.DUMMYFUNCTION("COUNTA(FILTER($E$2:$E1000, $C$2:$C1000=$L37))"),8.0)</f>
        <v>8</v>
      </c>
      <c r="N37" s="15">
        <f>IFERROR(__xludf.DUMMYFUNCTION("AVERAGE(FILTER($E$2:$E1000, $C$2:$C1000=$L37))"),6.75)</f>
        <v>6.75</v>
      </c>
      <c r="O37" s="15">
        <f>IFERROR(__xludf.DUMMYFUNCTION("MEDIAN(FILTER($E$2:$E1000, $C$2:$C1000=$L37))"),4.0)</f>
        <v>4</v>
      </c>
    </row>
    <row r="38">
      <c r="A38" s="4" t="str">
        <f>IFERROR(__xludf.DUMMYFUNCTION("""COMPUTED_VALUE"""),"2015")</f>
        <v>2015</v>
      </c>
      <c r="B38" s="4" t="str">
        <f>IFERROR(__xludf.DUMMYFUNCTION("""COMPUTED_VALUE"""),"\citet{Madani2015}")</f>
        <v>\citet{Madani2015}</v>
      </c>
      <c r="C38" s="4" t="str">
        <f>IFERROR(__xludf.DUMMYFUNCTION("""COMPUTED_VALUE"""),"Manual")</f>
        <v>Manual</v>
      </c>
      <c r="D38" s="4" t="str">
        <f>IFERROR(__xludf.DUMMYFUNCTION("""COMPUTED_VALUE"""),"Researchers")</f>
        <v>Researchers</v>
      </c>
      <c r="E38" s="4"/>
      <c r="F38" s="4"/>
      <c r="G38" s="4" t="str">
        <f>IFERROR(__xludf.DUMMYFUNCTION("""COMPUTED_VALUE"""),"Published algorithms")</f>
        <v>Published algorithms</v>
      </c>
      <c r="I38" s="8"/>
      <c r="M38" s="16">
        <f>IFERROR(__xludf.DUMMYFUNCTION("COUNTA(FILTER($E$2:$E1000, $C$2:$C1000=$L38))"),5.0)</f>
        <v>5</v>
      </c>
      <c r="N38" s="15">
        <f>IFERROR(__xludf.DUMMYFUNCTION("AVERAGE(FILTER($E$2:$E1000, $C$2:$C1000=$L38))"),11.0)</f>
        <v>11</v>
      </c>
      <c r="O38" s="15">
        <f>IFERROR(__xludf.DUMMYFUNCTION("MEDIAN(FILTER($E$2:$E1000, $C$2:$C1000=$L38))"),3.0)</f>
        <v>3</v>
      </c>
    </row>
    <row r="39">
      <c r="A39" s="4" t="str">
        <f>IFERROR(__xludf.DUMMYFUNCTION("""COMPUTED_VALUE"""),"2015")</f>
        <v>2015</v>
      </c>
      <c r="B39" s="4" t="str">
        <f>IFERROR(__xludf.DUMMYFUNCTION("""COMPUTED_VALUE"""),"\citet{McMinn2015}")</f>
        <v>\citet{McMinn2015}</v>
      </c>
      <c r="C39" s="4" t="str">
        <f>IFERROR(__xludf.DUMMYFUNCTION("""COMPUTED_VALUE"""),"Manual")</f>
        <v>Manual</v>
      </c>
      <c r="D39" s="4" t="str">
        <f>IFERROR(__xludf.DUMMYFUNCTION("""COMPUTED_VALUE"""),"External")</f>
        <v>External</v>
      </c>
      <c r="E39" s="4"/>
      <c r="F39" s="4"/>
      <c r="G39" s="4" t="str">
        <f>IFERROR(__xludf.DUMMYFUNCTION("""COMPUTED_VALUE"""),"Published algorithms")</f>
        <v>Published algorithms</v>
      </c>
      <c r="I39" s="8"/>
      <c r="L39" s="4" t="s">
        <v>49</v>
      </c>
      <c r="M39" s="16">
        <f>IFERROR(__xludf.DUMMYFUNCTION("COUNTA(FILTER($E$2:$E1000, $C$2:$C1000=$L39))"),6.0)</f>
        <v>6</v>
      </c>
      <c r="N39" s="15">
        <f>IFERROR(__xludf.DUMMYFUNCTION("AVERAGE(FILTER($E$2:$E1000, $C$2:$C1000=$L39))"),13.0)</f>
        <v>13</v>
      </c>
      <c r="O39" s="15">
        <f>IFERROR(__xludf.DUMMYFUNCTION("MEDIAN(FILTER($E$2:$E1000, $C$2:$C1000=$L39))"),3.0)</f>
        <v>3</v>
      </c>
    </row>
    <row r="40">
      <c r="A40" s="4" t="str">
        <f>IFERROR(__xludf.DUMMYFUNCTION("""COMPUTED_VALUE"""),"2015")</f>
        <v>2015</v>
      </c>
      <c r="B40" s="4" t="str">
        <f>IFERROR(__xludf.DUMMYFUNCTION("""COMPUTED_VALUE"""),"\citet{Meladianos2015}")</f>
        <v>\citet{Meladianos2015}</v>
      </c>
      <c r="C40" s="4" t="str">
        <f>IFERROR(__xludf.DUMMYFUNCTION("""COMPUTED_VALUE"""),"Semi-automatic")</f>
        <v>Semi-automatic</v>
      </c>
      <c r="D40" s="4" t="str">
        <f>IFERROR(__xludf.DUMMYFUNCTION("""COMPUTED_VALUE"""),"External")</f>
        <v>External</v>
      </c>
      <c r="E40" s="4">
        <f>IFERROR(__xludf.DUMMYFUNCTION("""COMPUTED_VALUE"""),13.0)</f>
        <v>13</v>
      </c>
      <c r="F40" s="4" t="str">
        <f>IFERROR(__xludf.DUMMYFUNCTION("""COMPUTED_VALUE"""),"72,335–1,907,999")</f>
        <v>72,335–1,907,999</v>
      </c>
      <c r="G40" s="4" t="str">
        <f>IFERROR(__xludf.DUMMYFUNCTION("""COMPUTED_VALUE"""),"Trivial baselines")</f>
        <v>Trivial baselines</v>
      </c>
      <c r="I40" s="8"/>
    </row>
    <row r="41">
      <c r="A41" s="4" t="str">
        <f>IFERROR(__xludf.DUMMYFUNCTION("""COMPUTED_VALUE"""),"2015")</f>
        <v>2015</v>
      </c>
      <c r="B41" s="4" t="str">
        <f>IFERROR(__xludf.DUMMYFUNCTION("""COMPUTED_VALUE"""),"\citet{Unankard2015}")</f>
        <v>\citet{Unankard2015}</v>
      </c>
      <c r="C41" s="4" t="str">
        <f>IFERROR(__xludf.DUMMYFUNCTION("""COMPUTED_VALUE"""),"Manual")</f>
        <v>Manual</v>
      </c>
      <c r="D41" s="4" t="str">
        <f>IFERROR(__xludf.DUMMYFUNCTION("""COMPUTED_VALUE"""),"Researchers")</f>
        <v>Researchers</v>
      </c>
      <c r="E41" s="4">
        <f>IFERROR(__xludf.DUMMYFUNCTION("""COMPUTED_VALUE"""),1.0)</f>
        <v>1</v>
      </c>
      <c r="F41" s="4" t="str">
        <f>IFERROR(__xludf.DUMMYFUNCTION("""COMPUTED_VALUE"""),"196,834")</f>
        <v>196,834</v>
      </c>
      <c r="G41" s="4" t="str">
        <f>IFERROR(__xludf.DUMMYFUNCTION("""COMPUTED_VALUE"""),"Published algorithms")</f>
        <v>Published algorithms</v>
      </c>
      <c r="I41" s="8"/>
    </row>
    <row r="42">
      <c r="A42" s="4" t="str">
        <f>IFERROR(__xludf.DUMMYFUNCTION("""COMPUTED_VALUE"""),"2015")</f>
        <v>2015</v>
      </c>
      <c r="B42" s="4" t="str">
        <f>IFERROR(__xludf.DUMMYFUNCTION("""COMPUTED_VALUE"""),"\citet{Weiler2015a}")</f>
        <v>\citet{Weiler2015a}</v>
      </c>
      <c r="C42" s="4"/>
      <c r="D42" s="4"/>
      <c r="E42" s="4"/>
      <c r="F42" s="4"/>
      <c r="G42" s="4" t="str">
        <f>IFERROR(__xludf.DUMMYFUNCTION("""COMPUTED_VALUE"""),"Published algorithms, trivial baselines")</f>
        <v>Published algorithms, trivial baselines</v>
      </c>
      <c r="I42" s="8"/>
    </row>
    <row r="43">
      <c r="A43" s="4" t="str">
        <f>IFERROR(__xludf.DUMMYFUNCTION("""COMPUTED_VALUE"""),"2015")</f>
        <v>2015</v>
      </c>
      <c r="B43" s="4" t="str">
        <f>IFERROR(__xludf.DUMMYFUNCTION("""COMPUTED_VALUE"""),"\citet{Weiler2015b}")</f>
        <v>\citet{Weiler2015b}</v>
      </c>
      <c r="C43" s="4"/>
      <c r="D43" s="4"/>
      <c r="E43" s="4"/>
      <c r="F43" s="4"/>
      <c r="G43" s="4" t="str">
        <f>IFERROR(__xludf.DUMMYFUNCTION("""COMPUTED_VALUE"""),"Published algorithms, trivial baselines")</f>
        <v>Published algorithms, trivial baselines</v>
      </c>
      <c r="I43" s="8"/>
    </row>
    <row r="44">
      <c r="A44" s="4" t="str">
        <f>IFERROR(__xludf.DUMMYFUNCTION("""COMPUTED_VALUE"""),"2015")</f>
        <v>2015</v>
      </c>
      <c r="B44" s="4" t="str">
        <f>IFERROR(__xludf.DUMMYFUNCTION("""COMPUTED_VALUE"""),"\citet{Zhou2015}")</f>
        <v>\citet{Zhou2015}</v>
      </c>
      <c r="C44" s="4" t="str">
        <f>IFERROR(__xludf.DUMMYFUNCTION("""COMPUTED_VALUE"""),"Manual")</f>
        <v>Manual</v>
      </c>
      <c r="D44" s="4"/>
      <c r="E44" s="4">
        <f>IFERROR(__xludf.DUMMYFUNCTION("""COMPUTED_VALUE"""),2.0)</f>
        <v>2</v>
      </c>
      <c r="F44" s="4"/>
      <c r="G44" s="4" t="str">
        <f>IFERROR(__xludf.DUMMYFUNCTION("""COMPUTED_VALUE"""),"Published algorithms")</f>
        <v>Published algorithms</v>
      </c>
      <c r="I44" s="8"/>
    </row>
    <row r="45">
      <c r="A45" s="4" t="str">
        <f>IFERROR(__xludf.DUMMYFUNCTION("""COMPUTED_VALUE"""),"2016")</f>
        <v>2016</v>
      </c>
      <c r="B45" s="4" t="str">
        <f>IFERROR(__xludf.DUMMYFUNCTION("""COMPUTED_VALUE"""),"\citet{AdedoyinOlowe2016}")</f>
        <v>\citet{AdedoyinOlowe2016}</v>
      </c>
      <c r="C45" s="4" t="str">
        <f>IFERROR(__xludf.DUMMYFUNCTION("""COMPUTED_VALUE"""),"Manual")</f>
        <v>Manual</v>
      </c>
      <c r="D45" s="4" t="str">
        <f>IFERROR(__xludf.DUMMYFUNCTION("""COMPUTED_VALUE"""),"Researchers")</f>
        <v>Researchers</v>
      </c>
      <c r="E45" s="4">
        <f>IFERROR(__xludf.DUMMYFUNCTION("""COMPUTED_VALUE"""),3.0)</f>
        <v>3</v>
      </c>
      <c r="F45" s="4"/>
      <c r="G45" s="4" t="str">
        <f>IFERROR(__xludf.DUMMYFUNCTION("""COMPUTED_VALUE"""),"None")</f>
        <v>None</v>
      </c>
      <c r="I45" s="8"/>
    </row>
    <row r="46">
      <c r="A46" s="4" t="str">
        <f>IFERROR(__xludf.DUMMYFUNCTION("""COMPUTED_VALUE"""),"2016")</f>
        <v>2016</v>
      </c>
      <c r="B46" s="4" t="str">
        <f>IFERROR(__xludf.DUMMYFUNCTION("""COMPUTED_VALUE"""),"\citet{Buntain2016}")</f>
        <v>\citet{Buntain2016}</v>
      </c>
      <c r="C46" s="4"/>
      <c r="D46" s="4"/>
      <c r="E46" s="4">
        <f>IFERROR(__xludf.DUMMYFUNCTION("""COMPUTED_VALUE"""),3.0)</f>
        <v>3</v>
      </c>
      <c r="F46" s="4" t="str">
        <f>IFERROR(__xludf.DUMMYFUNCTION("""COMPUTED_VALUE"""),"809,426–1,166,767")</f>
        <v>809,426–1,166,767</v>
      </c>
      <c r="G46" s="4" t="str">
        <f>IFERROR(__xludf.DUMMYFUNCTION("""COMPUTED_VALUE"""),"Published algorithms")</f>
        <v>Published algorithms</v>
      </c>
      <c r="I46" s="8"/>
    </row>
    <row r="47">
      <c r="A47" s="4" t="str">
        <f>IFERROR(__xludf.DUMMYFUNCTION("""COMPUTED_VALUE"""),"2016")</f>
        <v>2016</v>
      </c>
      <c r="B47" s="4" t="str">
        <f>IFERROR(__xludf.DUMMYFUNCTION("""COMPUTED_VALUE"""),"\citet{Hua2016}")</f>
        <v>\citet{Hua2016}</v>
      </c>
      <c r="C47" s="4"/>
      <c r="D47" s="4"/>
      <c r="E47" s="4"/>
      <c r="F47" s="4"/>
      <c r="G47" s="4" t="str">
        <f>IFERROR(__xludf.DUMMYFUNCTION("""COMPUTED_VALUE"""),"Published algorithms")</f>
        <v>Published algorithms</v>
      </c>
      <c r="I47" s="8"/>
    </row>
    <row r="48">
      <c r="A48" s="4" t="str">
        <f>IFERROR(__xludf.DUMMYFUNCTION("""COMPUTED_VALUE"""),"2016")</f>
        <v>2016</v>
      </c>
      <c r="B48" s="4" t="str">
        <f>IFERROR(__xludf.DUMMYFUNCTION("""COMPUTED_VALUE"""),"\citet{Liu2016}")</f>
        <v>\citet{Liu2016}</v>
      </c>
      <c r="C48" s="4" t="str">
        <f>IFERROR(__xludf.DUMMYFUNCTION("""COMPUTED_VALUE"""),"Semi-automatic")</f>
        <v>Semi-automatic</v>
      </c>
      <c r="D48" s="4"/>
      <c r="E48" s="4"/>
      <c r="F48" s="4" t="str">
        <f>IFERROR(__xludf.DUMMYFUNCTION("""COMPUTED_VALUE"""),"357,000,000")</f>
        <v>357,000,000</v>
      </c>
      <c r="G48" s="4" t="str">
        <f>IFERROR(__xludf.DUMMYFUNCTION("""COMPUTED_VALUE"""),"Published algorithms, parameter tweaking")</f>
        <v>Published algorithms, parameter tweaking</v>
      </c>
      <c r="I48" s="8"/>
    </row>
    <row r="49">
      <c r="A49" s="4" t="str">
        <f>IFERROR(__xludf.DUMMYFUNCTION("""COMPUTED_VALUE"""),"2016")</f>
        <v>2016</v>
      </c>
      <c r="B49" s="4" t="str">
        <f>IFERROR(__xludf.DUMMYFUNCTION("""COMPUTED_VALUE"""),"\citet{PreotiucPietro2016}")</f>
        <v>\citet{PreotiucPietro2016}</v>
      </c>
      <c r="C49" s="4" t="str">
        <f>IFERROR(__xludf.DUMMYFUNCTION("""COMPUTED_VALUE"""),"Semi-automatic")</f>
        <v>Semi-automatic</v>
      </c>
      <c r="D49" s="4" t="str">
        <f>IFERROR(__xludf.DUMMYFUNCTION("""COMPUTED_VALUE"""),"External")</f>
        <v>External</v>
      </c>
      <c r="E49" s="4">
        <f>IFERROR(__xludf.DUMMYFUNCTION("""COMPUTED_VALUE"""),3.0)</f>
        <v>3</v>
      </c>
      <c r="F49" s="4" t="str">
        <f>IFERROR(__xludf.DUMMYFUNCTION("""COMPUTED_VALUE"""),"2,500,000–150,000,000")</f>
        <v>2,500,000–150,000,000</v>
      </c>
      <c r="G49" s="4" t="str">
        <f>IFERROR(__xludf.DUMMYFUNCTION("""COMPUTED_VALUE"""),"Published algorithms, parameter tweaking")</f>
        <v>Published algorithms, parameter tweaking</v>
      </c>
      <c r="I49" s="8"/>
    </row>
    <row r="50">
      <c r="A50" s="4" t="str">
        <f>IFERROR(__xludf.DUMMYFUNCTION("""COMPUTED_VALUE"""),"2016")</f>
        <v>2016</v>
      </c>
      <c r="B50" s="4" t="str">
        <f>IFERROR(__xludf.DUMMYFUNCTION("""COMPUTED_VALUE"""),"\citet{Weiler2016}")</f>
        <v>\citet{Weiler2016}</v>
      </c>
      <c r="C50" s="4" t="str">
        <f>IFERROR(__xludf.DUMMYFUNCTION("""COMPUTED_VALUE"""),"Automatic")</f>
        <v>Automatic</v>
      </c>
      <c r="D50" s="4"/>
      <c r="E50" s="4"/>
      <c r="F50" s="4"/>
      <c r="G50" s="4" t="str">
        <f>IFERROR(__xludf.DUMMYFUNCTION("""COMPUTED_VALUE"""),"Published algorithms")</f>
        <v>Published algorithms</v>
      </c>
      <c r="I50" s="8"/>
    </row>
    <row r="51">
      <c r="A51" s="4" t="str">
        <f>IFERROR(__xludf.DUMMYFUNCTION("""COMPUTED_VALUE"""),"2016")</f>
        <v>2016</v>
      </c>
      <c r="B51" s="4" t="str">
        <f>IFERROR(__xludf.DUMMYFUNCTION("""COMPUTED_VALUE"""),"\citet{Zhou2016}")</f>
        <v>\citet{Zhou2016}</v>
      </c>
      <c r="C51" s="4" t="str">
        <f>IFERROR(__xludf.DUMMYFUNCTION("""COMPUTED_VALUE"""),"None")</f>
        <v>None</v>
      </c>
      <c r="D51" s="4"/>
      <c r="E51" s="4"/>
      <c r="F51" s="4"/>
      <c r="G51" s="4" t="str">
        <f>IFERROR(__xludf.DUMMYFUNCTION("""COMPUTED_VALUE"""),"None")</f>
        <v>None</v>
      </c>
      <c r="I51" s="8"/>
    </row>
    <row r="52">
      <c r="A52" s="4" t="str">
        <f>IFERROR(__xludf.DUMMYFUNCTION("""COMPUTED_VALUE"""),"2017")</f>
        <v>2017</v>
      </c>
      <c r="B52" s="4" t="str">
        <f>IFERROR(__xludf.DUMMYFUNCTION("""COMPUTED_VALUE"""),"\citet{Akhtar2017}")</f>
        <v>\citet{Akhtar2017}</v>
      </c>
      <c r="C52" s="4"/>
      <c r="D52" s="4"/>
      <c r="E52" s="4">
        <f>IFERROR(__xludf.DUMMYFUNCTION("""COMPUTED_VALUE"""),1.0)</f>
        <v>1</v>
      </c>
      <c r="F52" s="4" t="str">
        <f>IFERROR(__xludf.DUMMYFUNCTION("""COMPUTED_VALUE"""),"58,000")</f>
        <v>58,000</v>
      </c>
      <c r="G52" s="4" t="str">
        <f>IFERROR(__xludf.DUMMYFUNCTION("""COMPUTED_VALUE"""),"Parameter tweaking")</f>
        <v>Parameter tweaking</v>
      </c>
      <c r="I52" s="8"/>
    </row>
    <row r="53">
      <c r="A53" s="4" t="str">
        <f>IFERROR(__xludf.DUMMYFUNCTION("""COMPUTED_VALUE"""),"2017")</f>
        <v>2017</v>
      </c>
      <c r="B53" s="4" t="str">
        <f>IFERROR(__xludf.DUMMYFUNCTION("""COMPUTED_VALUE"""),"\citet{Edouard2017}")</f>
        <v>\citet{Edouard2017}</v>
      </c>
      <c r="C53" s="4" t="str">
        <f>IFERROR(__xludf.DUMMYFUNCTION("""COMPUTED_VALUE"""),"Automatic")</f>
        <v>Automatic</v>
      </c>
      <c r="D53" s="4"/>
      <c r="E53" s="4"/>
      <c r="F53" s="4" t="str">
        <f>IFERROR(__xludf.DUMMYFUNCTION("""COMPUTED_VALUE"""),"2,342–43,000,000")</f>
        <v>2,342–43,000,000</v>
      </c>
      <c r="G53" s="4" t="str">
        <f>IFERROR(__xludf.DUMMYFUNCTION("""COMPUTED_VALUE"""),"Published algorithms")</f>
        <v>Published algorithms</v>
      </c>
      <c r="I53" s="8"/>
    </row>
    <row r="54">
      <c r="A54" s="4" t="str">
        <f>IFERROR(__xludf.DUMMYFUNCTION("""COMPUTED_VALUE"""),"2017")</f>
        <v>2017</v>
      </c>
      <c r="B54" s="4" t="str">
        <f>IFERROR(__xludf.DUMMYFUNCTION("""COMPUTED_VALUE"""),"\citet{Hammad2017}")</f>
        <v>\citet{Hammad2017}</v>
      </c>
      <c r="C54" s="4" t="str">
        <f>IFERROR(__xludf.DUMMYFUNCTION("""COMPUTED_VALUE"""),"Manual")</f>
        <v>Manual</v>
      </c>
      <c r="D54" s="4" t="str">
        <f>IFERROR(__xludf.DUMMYFUNCTION("""COMPUTED_VALUE"""),"Researchers")</f>
        <v>Researchers</v>
      </c>
      <c r="E54" s="4"/>
      <c r="F54" s="4"/>
      <c r="G54" s="4" t="str">
        <f>IFERROR(__xludf.DUMMYFUNCTION("""COMPUTED_VALUE"""),"None")</f>
        <v>None</v>
      </c>
      <c r="I54" s="8"/>
    </row>
    <row r="55">
      <c r="A55" s="4" t="str">
        <f>IFERROR(__xludf.DUMMYFUNCTION("""COMPUTED_VALUE"""),"2017")</f>
        <v>2017</v>
      </c>
      <c r="B55" s="4" t="str">
        <f>IFERROR(__xludf.DUMMYFUNCTION("""COMPUTED_VALUE"""),"\citet{Li2017}")</f>
        <v>\citet{Li2017}</v>
      </c>
      <c r="C55" s="4" t="str">
        <f>IFERROR(__xludf.DUMMYFUNCTION("""COMPUTED_VALUE"""),"Semi-automatic")</f>
        <v>Semi-automatic</v>
      </c>
      <c r="D55" s="4" t="str">
        <f>IFERROR(__xludf.DUMMYFUNCTION("""COMPUTED_VALUE"""),"External")</f>
        <v>External</v>
      </c>
      <c r="E55" s="4"/>
      <c r="F55" s="4"/>
      <c r="G55" s="4" t="str">
        <f>IFERROR(__xludf.DUMMYFUNCTION("""COMPUTED_VALUE"""),"Published algorithms")</f>
        <v>Published algorithms</v>
      </c>
      <c r="I55" s="8"/>
    </row>
    <row r="56">
      <c r="A56" s="4" t="str">
        <f>IFERROR(__xludf.DUMMYFUNCTION("""COMPUTED_VALUE"""),"2017")</f>
        <v>2017</v>
      </c>
      <c r="B56" s="4" t="str">
        <f>IFERROR(__xludf.DUMMYFUNCTION("""COMPUTED_VALUE"""),"\citet{Liu2017}")</f>
        <v>\citet{Liu2017}</v>
      </c>
      <c r="C56" s="4" t="str">
        <f>IFERROR(__xludf.DUMMYFUNCTION("""COMPUTED_VALUE"""),"Manual")</f>
        <v>Manual</v>
      </c>
      <c r="D56" s="4" t="str">
        <f>IFERROR(__xludf.DUMMYFUNCTION("""COMPUTED_VALUE"""),"External")</f>
        <v>External</v>
      </c>
      <c r="E56" s="4"/>
      <c r="F56" s="4"/>
      <c r="G56" s="4" t="str">
        <f>IFERROR(__xludf.DUMMYFUNCTION("""COMPUTED_VALUE"""),"Published algorithms")</f>
        <v>Published algorithms</v>
      </c>
      <c r="I56" s="8"/>
    </row>
    <row r="57">
      <c r="A57" s="4" t="str">
        <f>IFERROR(__xludf.DUMMYFUNCTION("""COMPUTED_VALUE"""),"2017")</f>
        <v>2017</v>
      </c>
      <c r="B57" s="4" t="str">
        <f>IFERROR(__xludf.DUMMYFUNCTION("""COMPUTED_VALUE"""),"\citet{Mamo2017}")</f>
        <v>\citet{Mamo2017}</v>
      </c>
      <c r="C57" s="4" t="str">
        <f>IFERROR(__xludf.DUMMYFUNCTION("""COMPUTED_VALUE"""),"Manual")</f>
        <v>Manual</v>
      </c>
      <c r="D57" s="4" t="str">
        <f>IFERROR(__xludf.DUMMYFUNCTION("""COMPUTED_VALUE"""),"Researchers")</f>
        <v>Researchers</v>
      </c>
      <c r="E57" s="4"/>
      <c r="F57" s="4"/>
      <c r="G57" s="4" t="str">
        <f>IFERROR(__xludf.DUMMYFUNCTION("""COMPUTED_VALUE"""),"Published algorithms")</f>
        <v>Published algorithms</v>
      </c>
      <c r="I57" s="8"/>
    </row>
    <row r="58">
      <c r="A58" s="4" t="str">
        <f>IFERROR(__xludf.DUMMYFUNCTION("""COMPUTED_VALUE"""),"2017")</f>
        <v>2017</v>
      </c>
      <c r="B58" s="4" t="str">
        <f>IFERROR(__xludf.DUMMYFUNCTION("""COMPUTED_VALUE"""),"\citet{Nolasco2017}")</f>
        <v>\citet{Nolasco2017}</v>
      </c>
      <c r="C58" s="4" t="str">
        <f>IFERROR(__xludf.DUMMYFUNCTION("""COMPUTED_VALUE"""),"Manual")</f>
        <v>Manual</v>
      </c>
      <c r="D58" s="4"/>
      <c r="E58" s="4">
        <f>IFERROR(__xludf.DUMMYFUNCTION("""COMPUTED_VALUE"""),1.0)</f>
        <v>1</v>
      </c>
      <c r="F58" s="4" t="str">
        <f>IFERROR(__xludf.DUMMYFUNCTION("""COMPUTED_VALUE"""),"432,975")</f>
        <v>432,975</v>
      </c>
      <c r="G58" s="4" t="str">
        <f>IFERROR(__xludf.DUMMYFUNCTION("""COMPUTED_VALUE"""),"None")</f>
        <v>None</v>
      </c>
      <c r="I58" s="8"/>
    </row>
    <row r="59">
      <c r="A59" s="4" t="str">
        <f>IFERROR(__xludf.DUMMYFUNCTION("""COMPUTED_VALUE"""),"2017")</f>
        <v>2017</v>
      </c>
      <c r="B59" s="4" t="str">
        <f>IFERROR(__xludf.DUMMYFUNCTION("""COMPUTED_VALUE"""),"\citet{Tonon2017}")</f>
        <v>\citet{Tonon2017}</v>
      </c>
      <c r="C59" s="4" t="str">
        <f>IFERROR(__xludf.DUMMYFUNCTION("""COMPUTED_VALUE"""),"Manual")</f>
        <v>Manual</v>
      </c>
      <c r="D59" s="4" t="str">
        <f>IFERROR(__xludf.DUMMYFUNCTION("""COMPUTED_VALUE"""),"Researchers")</f>
        <v>Researchers</v>
      </c>
      <c r="E59" s="4"/>
      <c r="F59" s="4" t="str">
        <f>IFERROR(__xludf.DUMMYFUNCTION("""COMPUTED_VALUE"""),"195,700,000")</f>
        <v>195,700,000</v>
      </c>
      <c r="G59" s="4" t="str">
        <f>IFERROR(__xludf.DUMMYFUNCTION("""COMPUTED_VALUE"""),"None")</f>
        <v>None</v>
      </c>
      <c r="I59" s="8"/>
    </row>
    <row r="60">
      <c r="A60" s="4" t="str">
        <f>IFERROR(__xludf.DUMMYFUNCTION("""COMPUTED_VALUE"""),"2017")</f>
        <v>2017</v>
      </c>
      <c r="B60" s="4" t="str">
        <f>IFERROR(__xludf.DUMMYFUNCTION("""COMPUTED_VALUE"""),"\citet{Weiler2017}")</f>
        <v>\citet{Weiler2017}</v>
      </c>
      <c r="C60" s="4" t="str">
        <f>IFERROR(__xludf.DUMMYFUNCTION("""COMPUTED_VALUE"""),"Manual")</f>
        <v>Manual</v>
      </c>
      <c r="D60" s="4" t="str">
        <f>IFERROR(__xludf.DUMMYFUNCTION("""COMPUTED_VALUE"""),"Researchers")</f>
        <v>Researchers</v>
      </c>
      <c r="E60" s="4"/>
      <c r="F60" s="4"/>
      <c r="G60" s="4" t="str">
        <f>IFERROR(__xludf.DUMMYFUNCTION("""COMPUTED_VALUE"""),"Published algorithms, trivial baselines")</f>
        <v>Published algorithms, trivial baselines</v>
      </c>
    </row>
    <row r="61">
      <c r="A61" s="4" t="str">
        <f>IFERROR(__xludf.DUMMYFUNCTION("""COMPUTED_VALUE"""),"2017")</f>
        <v>2017</v>
      </c>
      <c r="B61" s="4" t="str">
        <f>IFERROR(__xludf.DUMMYFUNCTION("""COMPUTED_VALUE"""),"\citet{Zhou2017}")</f>
        <v>\citet{Zhou2017}</v>
      </c>
      <c r="C61" s="4" t="str">
        <f>IFERROR(__xludf.DUMMYFUNCTION("""COMPUTED_VALUE"""),"Manual")</f>
        <v>Manual</v>
      </c>
      <c r="D61" s="4"/>
      <c r="E61" s="4">
        <f>IFERROR(__xludf.DUMMYFUNCTION("""COMPUTED_VALUE"""),2.0)</f>
        <v>2</v>
      </c>
      <c r="F61" s="4"/>
      <c r="G61" s="4" t="str">
        <f>IFERROR(__xludf.DUMMYFUNCTION("""COMPUTED_VALUE"""),"Published algorithms")</f>
        <v>Published algorithms</v>
      </c>
    </row>
    <row r="62">
      <c r="A62" s="4" t="str">
        <f>IFERROR(__xludf.DUMMYFUNCTION("""COMPUTED_VALUE"""),"2018")</f>
        <v>2018</v>
      </c>
      <c r="B62" s="4" t="str">
        <f>IFERROR(__xludf.DUMMYFUNCTION("""COMPUTED_VALUE"""),"\citet{Chen2018a}")</f>
        <v>\citet{Chen2018a}</v>
      </c>
      <c r="C62" s="4"/>
      <c r="D62" s="4"/>
      <c r="E62" s="4">
        <f>IFERROR(__xludf.DUMMYFUNCTION("""COMPUTED_VALUE"""),3.0)</f>
        <v>3</v>
      </c>
      <c r="F62" s="7"/>
      <c r="G62" s="4" t="str">
        <f>IFERROR(__xludf.DUMMYFUNCTION("""COMPUTED_VALUE"""),"Parameter tweaking")</f>
        <v>Parameter tweaking</v>
      </c>
    </row>
    <row r="63">
      <c r="A63" s="4" t="str">
        <f>IFERROR(__xludf.DUMMYFUNCTION("""COMPUTED_VALUE"""),"2018")</f>
        <v>2018</v>
      </c>
      <c r="B63" s="4" t="str">
        <f>IFERROR(__xludf.DUMMYFUNCTION("""COMPUTED_VALUE"""),"\citet{Hossny2018}")</f>
        <v>\citet{Hossny2018}</v>
      </c>
      <c r="C63" s="4"/>
      <c r="D63" s="4"/>
      <c r="E63" s="4"/>
      <c r="F63" s="4"/>
      <c r="G63" s="4" t="str">
        <f>IFERROR(__xludf.DUMMYFUNCTION("""COMPUTED_VALUE"""),"Published algorithms")</f>
        <v>Published algorithms</v>
      </c>
    </row>
    <row r="64">
      <c r="A64" s="4" t="str">
        <f>IFERROR(__xludf.DUMMYFUNCTION("""COMPUTED_VALUE"""),"2018")</f>
        <v>2018</v>
      </c>
      <c r="B64" s="4" t="str">
        <f>IFERROR(__xludf.DUMMYFUNCTION("""COMPUTED_VALUE"""),"\citet{Huang2018}")</f>
        <v>\citet{Huang2018}</v>
      </c>
      <c r="C64" s="4" t="str">
        <f>IFERROR(__xludf.DUMMYFUNCTION("""COMPUTED_VALUE"""),"Semi-automatic")</f>
        <v>Semi-automatic</v>
      </c>
      <c r="D64" s="4" t="str">
        <f>IFERROR(__xludf.DUMMYFUNCTION("""COMPUTED_VALUE"""),"External")</f>
        <v>External</v>
      </c>
      <c r="E64" s="4">
        <f>IFERROR(__xludf.DUMMYFUNCTION("""COMPUTED_VALUE"""),5.0)</f>
        <v>5</v>
      </c>
      <c r="F64" s="4" t="str">
        <f>IFERROR(__xludf.DUMMYFUNCTION("""COMPUTED_VALUE"""),"218,313–345,335")</f>
        <v>218,313–345,335</v>
      </c>
      <c r="G64" s="4" t="str">
        <f>IFERROR(__xludf.DUMMYFUNCTION("""COMPUTED_VALUE"""),"Published algorithms")</f>
        <v>Published algorithms</v>
      </c>
    </row>
    <row r="65">
      <c r="A65" s="4" t="str">
        <f>IFERROR(__xludf.DUMMYFUNCTION("""COMPUTED_VALUE"""),"2018")</f>
        <v>2018</v>
      </c>
      <c r="B65" s="4" t="str">
        <f>IFERROR(__xludf.DUMMYFUNCTION("""COMPUTED_VALUE"""),"\citet{Meladianos2018}")</f>
        <v>\citet{Meladianos2018}</v>
      </c>
      <c r="C65" s="4" t="str">
        <f>IFERROR(__xludf.DUMMYFUNCTION("""COMPUTED_VALUE"""),"Semi-automatic")</f>
        <v>Semi-automatic</v>
      </c>
      <c r="D65" s="4" t="str">
        <f>IFERROR(__xludf.DUMMYFUNCTION("""COMPUTED_VALUE"""),"External")</f>
        <v>External</v>
      </c>
      <c r="E65" s="4">
        <f>IFERROR(__xludf.DUMMYFUNCTION("""COMPUTED_VALUE"""),20.0)</f>
        <v>20</v>
      </c>
      <c r="F65" s="4" t="str">
        <f>IFERROR(__xludf.DUMMYFUNCTION("""COMPUTED_VALUE"""),"41,539–973,985")</f>
        <v>41,539–973,985</v>
      </c>
      <c r="G65" s="4" t="str">
        <f>IFERROR(__xludf.DUMMYFUNCTION("""COMPUTED_VALUE"""),"Trivial baselines")</f>
        <v>Trivial baselines</v>
      </c>
    </row>
    <row r="66">
      <c r="A66" s="4" t="str">
        <f>IFERROR(__xludf.DUMMYFUNCTION("""COMPUTED_VALUE"""),"2018")</f>
        <v>2018</v>
      </c>
      <c r="B66" s="4" t="str">
        <f>IFERROR(__xludf.DUMMYFUNCTION("""COMPUTED_VALUE"""),"\citet{Petroni2018}")</f>
        <v>\citet{Petroni2018}</v>
      </c>
      <c r="C66" s="4" t="str">
        <f>IFERROR(__xludf.DUMMYFUNCTION("""COMPUTED_VALUE"""),"None")</f>
        <v>None</v>
      </c>
      <c r="D66" s="4"/>
      <c r="E66" s="4"/>
      <c r="F66" s="4" t="str">
        <f>IFERROR(__xludf.DUMMYFUNCTION("""COMPUTED_VALUE"""),"25,000")</f>
        <v>25,000</v>
      </c>
      <c r="G66" s="4" t="str">
        <f>IFERROR(__xludf.DUMMYFUNCTION("""COMPUTED_VALUE"""),"None")</f>
        <v>None</v>
      </c>
    </row>
    <row r="67">
      <c r="A67" s="4" t="str">
        <f>IFERROR(__xludf.DUMMYFUNCTION("""COMPUTED_VALUE"""),"2019")</f>
        <v>2019</v>
      </c>
      <c r="B67" s="4" t="str">
        <f>IFERROR(__xludf.DUMMYFUNCTION("""COMPUTED_VALUE"""),"\citet{Choi2019}")</f>
        <v>\citet{Choi2019}</v>
      </c>
      <c r="C67" s="4" t="str">
        <f>IFERROR(__xludf.DUMMYFUNCTION("""COMPUTED_VALUE"""),"Automatic")</f>
        <v>Automatic</v>
      </c>
      <c r="D67" s="4"/>
      <c r="E67" s="4">
        <f>IFERROR(__xludf.DUMMYFUNCTION("""COMPUTED_VALUE"""),3.0)</f>
        <v>3</v>
      </c>
      <c r="F67" s="4"/>
      <c r="G67" s="4" t="str">
        <f>IFERROR(__xludf.DUMMYFUNCTION("""COMPUTED_VALUE"""),"Published results")</f>
        <v>Published results</v>
      </c>
    </row>
    <row r="68">
      <c r="A68" s="4" t="str">
        <f>IFERROR(__xludf.DUMMYFUNCTION("""COMPUTED_VALUE"""),"2019")</f>
        <v>2019</v>
      </c>
      <c r="B68" s="4" t="str">
        <f>IFERROR(__xludf.DUMMYFUNCTION("""COMPUTED_VALUE"""),"\citet{GabAllah2019}")</f>
        <v>\citet{GabAllah2019}</v>
      </c>
      <c r="C68" s="4" t="str">
        <f>IFERROR(__xludf.DUMMYFUNCTION("""COMPUTED_VALUE"""),"Manual")</f>
        <v>Manual</v>
      </c>
      <c r="D68" s="4"/>
      <c r="E68" s="4"/>
      <c r="F68" s="4"/>
      <c r="G68" s="4" t="str">
        <f>IFERROR(__xludf.DUMMYFUNCTION("""COMPUTED_VALUE"""),"Published algorithms")</f>
        <v>Published algorithms</v>
      </c>
    </row>
    <row r="69">
      <c r="A69" s="4" t="str">
        <f>IFERROR(__xludf.DUMMYFUNCTION("""COMPUTED_VALUE"""),"2019")</f>
        <v>2019</v>
      </c>
      <c r="B69" s="4" t="str">
        <f>IFERROR(__xludf.DUMMYFUNCTION("""COMPUTED_VALUE"""),"\citet{Hasan2019}")</f>
        <v>\citet{Hasan2019}</v>
      </c>
      <c r="C69" s="4" t="str">
        <f>IFERROR(__xludf.DUMMYFUNCTION("""COMPUTED_VALUE"""),"Manual")</f>
        <v>Manual</v>
      </c>
      <c r="D69" s="4" t="str">
        <f>IFERROR(__xludf.DUMMYFUNCTION("""COMPUTED_VALUE"""),"External")</f>
        <v>External</v>
      </c>
      <c r="E69" s="4"/>
      <c r="F69" s="4"/>
      <c r="G69" s="4" t="str">
        <f>IFERROR(__xludf.DUMMYFUNCTION("""COMPUTED_VALUE"""),"Published algorithms")</f>
        <v>Published algorithms</v>
      </c>
    </row>
    <row r="70">
      <c r="A70" s="4" t="str">
        <f>IFERROR(__xludf.DUMMYFUNCTION("""COMPUTED_VALUE"""),"2019")</f>
        <v>2019</v>
      </c>
      <c r="B70" s="4" t="str">
        <f>IFERROR(__xludf.DUMMYFUNCTION("""COMPUTED_VALUE"""),"\citet{Mele2019}")</f>
        <v>\citet{Mele2019}</v>
      </c>
      <c r="C70" s="4" t="str">
        <f>IFERROR(__xludf.DUMMYFUNCTION("""COMPUTED_VALUE"""),"Manual")</f>
        <v>Manual</v>
      </c>
      <c r="D70" s="4" t="str">
        <f>IFERROR(__xludf.DUMMYFUNCTION("""COMPUTED_VALUE"""),"External")</f>
        <v>External</v>
      </c>
      <c r="E70" s="4"/>
      <c r="F70" s="4" t="str">
        <f>IFERROR(__xludf.DUMMYFUNCTION("""COMPUTED_VALUE"""),"80,134")</f>
        <v>80,134</v>
      </c>
      <c r="G70" s="4" t="str">
        <f>IFERROR(__xludf.DUMMYFUNCTION("""COMPUTED_VALUE"""),"Published algorithms")</f>
        <v>Published algorithms</v>
      </c>
    </row>
    <row r="71">
      <c r="A71" s="4" t="str">
        <f>IFERROR(__xludf.DUMMYFUNCTION("""COMPUTED_VALUE"""),"2019")</f>
        <v>2019</v>
      </c>
      <c r="B71" s="4" t="str">
        <f>IFERROR(__xludf.DUMMYFUNCTION("""COMPUTED_VALUE"""),"\citet{Pradhan2019}")</f>
        <v>\citet{Pradhan2019}</v>
      </c>
      <c r="C71" s="4" t="str">
        <f>IFERROR(__xludf.DUMMYFUNCTION("""COMPUTED_VALUE"""),"Manual")</f>
        <v>Manual</v>
      </c>
      <c r="D71" s="4" t="str">
        <f>IFERROR(__xludf.DUMMYFUNCTION("""COMPUTED_VALUE"""),"External")</f>
        <v>External</v>
      </c>
      <c r="E71" s="4">
        <f>IFERROR(__xludf.DUMMYFUNCTION("""COMPUTED_VALUE"""),3.0)</f>
        <v>3</v>
      </c>
      <c r="F71" s="4" t="str">
        <f>IFERROR(__xludf.DUMMYFUNCTION("""COMPUTED_VALUE"""),"1,653–24,667")</f>
        <v>1,653–24,667</v>
      </c>
      <c r="G71" s="4" t="str">
        <f>IFERROR(__xludf.DUMMYFUNCTION("""COMPUTED_VALUE"""),"None")</f>
        <v>None</v>
      </c>
    </row>
    <row r="72">
      <c r="A72" s="4" t="str">
        <f>IFERROR(__xludf.DUMMYFUNCTION("""COMPUTED_VALUE"""),"2019")</f>
        <v>2019</v>
      </c>
      <c r="B72" s="4" t="str">
        <f>IFERROR(__xludf.DUMMYFUNCTION("""COMPUTED_VALUE"""),"\citet{Saeed2019b}")</f>
        <v>\citet{Saeed2019b}</v>
      </c>
      <c r="C72" s="4" t="str">
        <f>IFERROR(__xludf.DUMMYFUNCTION("""COMPUTED_VALUE"""),"Automatic")</f>
        <v>Automatic</v>
      </c>
      <c r="D72" s="4"/>
      <c r="E72" s="4">
        <f>IFERROR(__xludf.DUMMYFUNCTION("""COMPUTED_VALUE"""),3.0)</f>
        <v>3</v>
      </c>
      <c r="F72" s="4"/>
      <c r="G72" s="4" t="str">
        <f>IFERROR(__xludf.DUMMYFUNCTION("""COMPUTED_VALUE"""),"Published results")</f>
        <v>Published results</v>
      </c>
    </row>
    <row r="73">
      <c r="A73" s="4" t="str">
        <f>IFERROR(__xludf.DUMMYFUNCTION("""COMPUTED_VALUE"""),"2019")</f>
        <v>2019</v>
      </c>
      <c r="B73" s="4" t="str">
        <f>IFERROR(__xludf.DUMMYFUNCTION("""COMPUTED_VALUE"""),"\citet{Weiler2019}")</f>
        <v>\citet{Weiler2019}</v>
      </c>
      <c r="C73" s="4" t="str">
        <f>IFERROR(__xludf.DUMMYFUNCTION("""COMPUTED_VALUE"""),"Automatic")</f>
        <v>Automatic</v>
      </c>
      <c r="D73" s="4"/>
      <c r="E73" s="4"/>
      <c r="F73" s="4"/>
      <c r="G73" s="4" t="str">
        <f>IFERROR(__xludf.DUMMYFUNCTION("""COMPUTED_VALUE"""),"Published algorithms")</f>
        <v>Published algorithms</v>
      </c>
    </row>
    <row r="74">
      <c r="A74" s="4" t="str">
        <f>IFERROR(__xludf.DUMMYFUNCTION("""COMPUTED_VALUE"""),"2020")</f>
        <v>2020</v>
      </c>
      <c r="B74" s="4" t="str">
        <f>IFERROR(__xludf.DUMMYFUNCTION("""COMPUTED_VALUE"""),"\citet{Farnaghi2020}")</f>
        <v>\citet{Farnaghi2020}</v>
      </c>
      <c r="C74" s="4" t="str">
        <f>IFERROR(__xludf.DUMMYFUNCTION("""COMPUTED_VALUE"""),"Automatic")</f>
        <v>Automatic</v>
      </c>
      <c r="D74" s="4"/>
      <c r="E74" s="4">
        <f>IFERROR(__xludf.DUMMYFUNCTION("""COMPUTED_VALUE"""),1.0)</f>
        <v>1</v>
      </c>
      <c r="F74" s="4"/>
      <c r="G74" s="4" t="str">
        <f>IFERROR(__xludf.DUMMYFUNCTION("""COMPUTED_VALUE"""),"Parameter tweaking")</f>
        <v>Parameter tweaking</v>
      </c>
    </row>
    <row r="75">
      <c r="A75" s="4" t="str">
        <f>IFERROR(__xludf.DUMMYFUNCTION("""COMPUTED_VALUE"""),"2021")</f>
        <v>2021</v>
      </c>
      <c r="B75" s="4" t="str">
        <f>IFERROR(__xludf.DUMMYFUNCTION("""COMPUTED_VALUE"""),"\citet{George2021}")</f>
        <v>\citet{George2021}</v>
      </c>
      <c r="C75" s="4" t="str">
        <f>IFERROR(__xludf.DUMMYFUNCTION("""COMPUTED_VALUE"""),"Manual")</f>
        <v>Manual</v>
      </c>
      <c r="D75" s="4" t="str">
        <f>IFERROR(__xludf.DUMMYFUNCTION("""COMPUTED_VALUE"""),"Researchers")</f>
        <v>Researchers</v>
      </c>
      <c r="E75" s="4"/>
      <c r="F75" s="4" t="str">
        <f>IFERROR(__xludf.DUMMYFUNCTION("""COMPUTED_VALUE"""),"203,519")</f>
        <v>203,519</v>
      </c>
      <c r="G75" s="4" t="str">
        <f>IFERROR(__xludf.DUMMYFUNCTION("""COMPUTED_VALUE"""),"Published algorithms, trivial baselines")</f>
        <v>Published algorithms, trivial baselines</v>
      </c>
    </row>
    <row r="76">
      <c r="A76" s="4" t="str">
        <f>IFERROR(__xludf.DUMMYFUNCTION("""COMPUTED_VALUE"""),"2021")</f>
        <v>2021</v>
      </c>
      <c r="B76" s="4" t="str">
        <f>IFERROR(__xludf.DUMMYFUNCTION("""COMPUTED_VALUE"""),"\citet{Hettiarachchi2021}")</f>
        <v>\citet{Hettiarachchi2021}</v>
      </c>
      <c r="C76" s="4" t="str">
        <f>IFERROR(__xludf.DUMMYFUNCTION("""COMPUTED_VALUE"""),"Semi-automatic")</f>
        <v>Semi-automatic</v>
      </c>
      <c r="D76" s="4" t="str">
        <f>IFERROR(__xludf.DUMMYFUNCTION("""COMPUTED_VALUE"""),"Researchers")</f>
        <v>Researchers</v>
      </c>
      <c r="E76" s="4"/>
      <c r="F76" s="4" t="str">
        <f>IFERROR(__xludf.DUMMYFUNCTION("""COMPUTED_VALUE"""),"99,995–174,498")</f>
        <v>99,995–174,498</v>
      </c>
      <c r="G76" s="4" t="str">
        <f>IFERROR(__xludf.DUMMYFUNCTION("""COMPUTED_VALUE"""),"Published algorithms, parameter tweaking")</f>
        <v>Published algorithms, parameter tweaking</v>
      </c>
    </row>
    <row r="77">
      <c r="A77" s="4" t="str">
        <f>IFERROR(__xludf.DUMMYFUNCTION("""COMPUTED_VALUE"""),"2021")</f>
        <v>2021</v>
      </c>
      <c r="B77" s="4" t="str">
        <f>IFERROR(__xludf.DUMMYFUNCTION("""COMPUTED_VALUE"""),"\citet{Mamo2021c}")</f>
        <v>\citet{Mamo2021c}</v>
      </c>
      <c r="C77" s="4" t="str">
        <f>IFERROR(__xludf.DUMMYFUNCTION("""COMPUTED_VALUE"""),"Manual")</f>
        <v>Manual</v>
      </c>
      <c r="D77" s="4" t="str">
        <f>IFERROR(__xludf.DUMMYFUNCTION("""COMPUTED_VALUE"""),"Researchers")</f>
        <v>Researchers</v>
      </c>
      <c r="E77" s="4">
        <f>IFERROR(__xludf.DUMMYFUNCTION("""COMPUTED_VALUE"""),6.0)</f>
        <v>6</v>
      </c>
      <c r="F77" s="4" t="str">
        <f>IFERROR(__xludf.DUMMYFUNCTION("""COMPUTED_VALUE"""),"63,891–303,982")</f>
        <v>63,891–303,982</v>
      </c>
      <c r="G77" s="4" t="str">
        <f>IFERROR(__xludf.DUMMYFUNCTION("""COMPUTED_VALUE"""),"Published algorithms")</f>
        <v>Published algorithms</v>
      </c>
    </row>
    <row r="78">
      <c r="A78" s="4" t="str">
        <f>IFERROR(__xludf.DUMMYFUNCTION("""COMPUTED_VALUE"""),"2021")</f>
        <v>2021</v>
      </c>
      <c r="B78" s="4" t="str">
        <f>IFERROR(__xludf.DUMMYFUNCTION("""COMPUTED_VALUE"""),"\citet{Zhang2021}")</f>
        <v>\citet{Zhang2021}</v>
      </c>
      <c r="C78" s="4" t="str">
        <f>IFERROR(__xludf.DUMMYFUNCTION("""COMPUTED_VALUE"""),"Automatic")</f>
        <v>Automatic</v>
      </c>
      <c r="D78" s="4"/>
      <c r="E78" s="4"/>
      <c r="F78" s="4"/>
      <c r="G78" s="4" t="str">
        <f>IFERROR(__xludf.DUMMYFUNCTION("""COMPUTED_VALUE"""),"Published algorithms, trivial baselines")</f>
        <v>Published algorithms, trivial baselines</v>
      </c>
    </row>
    <row r="79">
      <c r="A79" s="4" t="str">
        <f>IFERROR(__xludf.DUMMYFUNCTION("""COMPUTED_VALUE"""),"2022")</f>
        <v>2022</v>
      </c>
      <c r="B79" s="4" t="str">
        <f>IFERROR(__xludf.DUMMYFUNCTION("""COMPUTED_VALUE"""),"\citet{DiCorso2022}")</f>
        <v>\citet{DiCorso2022}</v>
      </c>
      <c r="C79" s="4" t="str">
        <f>IFERROR(__xludf.DUMMYFUNCTION("""COMPUTED_VALUE"""),"Automatic")</f>
        <v>Automatic</v>
      </c>
      <c r="D79" s="4"/>
      <c r="E79" s="4">
        <f>IFERROR(__xludf.DUMMYFUNCTION("""COMPUTED_VALUE"""),6.0)</f>
        <v>6</v>
      </c>
      <c r="F79" s="4" t="str">
        <f>IFERROR(__xludf.DUMMYFUNCTION("""COMPUTED_VALUE"""),"60,005")</f>
        <v>60,005</v>
      </c>
      <c r="G79" s="4" t="str">
        <f>IFERROR(__xludf.DUMMYFUNCTION("""COMPUTED_VALUE"""),"Published algorithms, parameter tweaking")</f>
        <v>Published algorithms, parameter tweaking</v>
      </c>
    </row>
    <row r="80">
      <c r="A80" s="4" t="str">
        <f>IFERROR(__xludf.DUMMYFUNCTION("""COMPUTED_VALUE"""),"2022")</f>
        <v>2022</v>
      </c>
      <c r="B80" s="4" t="str">
        <f>IFERROR(__xludf.DUMMYFUNCTION("""COMPUTED_VALUE"""),"\citet{Kolajo2022}")</f>
        <v>\citet{Kolajo2022}</v>
      </c>
      <c r="C80" s="4" t="str">
        <f>IFERROR(__xludf.DUMMYFUNCTION("""COMPUTED_VALUE"""),"Automatic")</f>
        <v>Automatic</v>
      </c>
      <c r="D80" s="4"/>
      <c r="E80" s="4"/>
      <c r="F80" s="4" t="str">
        <f>IFERROR(__xludf.DUMMYFUNCTION("""COMPUTED_VALUE"""),"82,887")</f>
        <v>82,887</v>
      </c>
      <c r="G80" s="4" t="str">
        <f>IFERROR(__xludf.DUMMYFUNCTION("""COMPUTED_VALUE"""),"Published algorithms")</f>
        <v>Published algorithms</v>
      </c>
    </row>
  </sheetData>
  <customSheetViews>
    <customSheetView guid="{5B929F3C-1E49-43EF-B862-5253297A55B8}" filter="1" showAutoFilter="1">
      <autoFilter ref="$A$1:$E$1000">
        <sortState ref="A1:E1000">
          <sortCondition ref="A1:A1000"/>
        </sortState>
      </autoFilter>
    </customSheetView>
  </customSheetViews>
  <mergeCells count="2">
    <mergeCell ref="L30:M30"/>
    <mergeCell ref="L31:M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IFERROR(__xludf.DUMMYFUNCTION("QUERY(All!A:V, QueryByName(All!A:V, ""SELECT `Year`, `Citation`, `Evaluation`, `Baseline`, `Algorithms` WHERE `Twitter` = TRUE LABEL `Citation` 'Publication'""))"),"Year")</f>
        <v>Year</v>
      </c>
      <c r="B1" s="1" t="str">
        <f>IFERROR(__xludf.DUMMYFUNCTION("""COMPUTED_VALUE"""),"Publication")</f>
        <v>Publication</v>
      </c>
      <c r="C1" s="1" t="str">
        <f>IFERROR(__xludf.DUMMYFUNCTION("""COMPUTED_VALUE"""),"Evaluation")</f>
        <v>Evaluation</v>
      </c>
      <c r="D1" s="1" t="str">
        <f>IFERROR(__xludf.DUMMYFUNCTION("""COMPUTED_VALUE"""),"Baseline")</f>
        <v>Baseline</v>
      </c>
      <c r="E1" s="1" t="str">
        <f>IFERROR(__xludf.DUMMYFUNCTION("""COMPUTED_VALUE"""),"Algorithms")</f>
        <v>Algorithms</v>
      </c>
      <c r="F1" s="3" t="s">
        <v>386</v>
      </c>
      <c r="G1" s="1"/>
      <c r="H1" s="1"/>
      <c r="I1" s="1"/>
      <c r="J1" s="1"/>
      <c r="K1" s="1"/>
      <c r="L1" s="1"/>
      <c r="M1" s="1"/>
      <c r="N1" s="1"/>
      <c r="O1" s="1"/>
      <c r="T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>
      <c r="A2" s="4" t="str">
        <f>IFERROR(__xludf.DUMMYFUNCTION("""COMPUTED_VALUE"""),"2009")</f>
        <v>2009</v>
      </c>
      <c r="B2" s="4" t="str">
        <f>IFERROR(__xludf.DUMMYFUNCTION("""COMPUTED_VALUE"""),"\citet{Sankaranarayanan2009}")</f>
        <v>\citet{Sankaranarayanan2009}</v>
      </c>
      <c r="C2" s="4" t="str">
        <f>IFERROR(__xludf.DUMMYFUNCTION("""COMPUTED_VALUE"""),"None")</f>
        <v>None</v>
      </c>
      <c r="D2" s="4" t="str">
        <f>IFERROR(__xludf.DUMMYFUNCTION("""COMPUTED_VALUE"""),"None")</f>
        <v>None</v>
      </c>
      <c r="E2" s="4"/>
      <c r="F2" s="8" t="str">
        <f>IFERROR(__xludf.DUMMYFUNCTION("IF(REGEXMATCH(E2, ""[0-9]+""), MIN(ARRAYFORMULA(A2 - SPLIT(REGEXREPLACE(E2,""[a-zA-Z,\-'.()]"","" ""), "" ""))),"" "")")," ")</f>
        <v> </v>
      </c>
      <c r="I2" s="3" t="s">
        <v>387</v>
      </c>
      <c r="J2" s="3" t="s">
        <v>383</v>
      </c>
      <c r="K2" s="3" t="s">
        <v>373</v>
      </c>
      <c r="L2" s="3" t="s">
        <v>388</v>
      </c>
      <c r="M2" s="3" t="s">
        <v>389</v>
      </c>
      <c r="N2" s="3" t="s">
        <v>390</v>
      </c>
      <c r="O2" s="3" t="s">
        <v>390</v>
      </c>
      <c r="T2" s="3"/>
    </row>
    <row r="3">
      <c r="A3" s="4" t="str">
        <f>IFERROR(__xludf.DUMMYFUNCTION("""COMPUTED_VALUE"""),"2010")</f>
        <v>2010</v>
      </c>
      <c r="B3" s="4" t="str">
        <f>IFERROR(__xludf.DUMMYFUNCTION("""COMPUTED_VALUE"""),"\citet{Petrovic2010}")</f>
        <v>\citet{Petrovic2010}</v>
      </c>
      <c r="C3" s="4" t="str">
        <f>IFERROR(__xludf.DUMMYFUNCTION("""COMPUTED_VALUE"""),"Manual")</f>
        <v>Manual</v>
      </c>
      <c r="D3" s="4" t="str">
        <f>IFERROR(__xludf.DUMMYFUNCTION("""COMPUTED_VALUE"""),"Published algorithms, parameter tweaking, trivial baselines")</f>
        <v>Published algorithms, parameter tweaking, trivial baselines</v>
      </c>
      <c r="E3" s="4" t="str">
        <f>IFERROR(__xludf.DUMMYFUNCTION("""COMPUTED_VALUE"""),"Allan et al. (2000)")</f>
        <v>Allan et al. (2000)</v>
      </c>
      <c r="F3" s="8">
        <f>IFERROR(__xludf.DUMMYFUNCTION("IF(REGEXMATCH(E3, ""[0-9]+""), MIN(ARRAYFORMULA(A3 - SPLIT(REGEXREPLACE(E3,""[a-zA-Z,\-'.()]"","" ""), "" ""))),"" "")"),10.0)</f>
        <v>10</v>
      </c>
      <c r="I3" s="17">
        <f t="array" ref="I3:I13">SEQUENCE(MAX(E2:H2519)-MIN(E2:H2519)+1, 1, MIN(E2:H2519),1)</f>
        <v>0</v>
      </c>
      <c r="J3" s="4">
        <f t="shared" ref="J3:J13" si="3">COUNTIF(E$2:H2519,"="&amp;I3)</f>
        <v>1</v>
      </c>
      <c r="K3" s="13">
        <f t="shared" ref="K3:K13" si="4">J3/J$14</f>
        <v>0.02777777778</v>
      </c>
      <c r="L3" s="4">
        <f t="shared" ref="L3:M3" si="1">SUM(J$3:J3)</f>
        <v>1</v>
      </c>
      <c r="M3" s="13">
        <f t="shared" si="1"/>
        <v>0.02777777778</v>
      </c>
      <c r="N3" s="4">
        <f t="shared" ref="N3:O3" si="2">SUM(J3:J$13)</f>
        <v>36</v>
      </c>
      <c r="O3" s="13">
        <f t="shared" si="2"/>
        <v>1</v>
      </c>
      <c r="T3" s="17"/>
    </row>
    <row r="4">
      <c r="A4" s="4" t="str">
        <f>IFERROR(__xludf.DUMMYFUNCTION("""COMPUTED_VALUE"""),"2010")</f>
        <v>2010</v>
      </c>
      <c r="B4" s="4" t="str">
        <f>IFERROR(__xludf.DUMMYFUNCTION("""COMPUTED_VALUE"""),"\citet{Phuvipadawat2010}")</f>
        <v>\citet{Phuvipadawat2010}</v>
      </c>
      <c r="C4" s="4" t="str">
        <f>IFERROR(__xludf.DUMMYFUNCTION("""COMPUTED_VALUE"""),"Empirical")</f>
        <v>Empirical</v>
      </c>
      <c r="D4" s="4" t="str">
        <f>IFERROR(__xludf.DUMMYFUNCTION("""COMPUTED_VALUE"""),"Parameter tweaking")</f>
        <v>Parameter tweaking</v>
      </c>
      <c r="E4" s="4"/>
      <c r="F4" s="8" t="str">
        <f>IFERROR(__xludf.DUMMYFUNCTION("IF(REGEXMATCH(E4, ""[0-9]+""), MIN(ARRAYFORMULA(A4 - SPLIT(REGEXREPLACE(E4,""[a-zA-Z,\-'.()]"","" ""), "" ""))),"" "")")," ")</f>
        <v> </v>
      </c>
      <c r="I4" s="17">
        <v>1.0</v>
      </c>
      <c r="J4" s="4">
        <f t="shared" si="3"/>
        <v>6</v>
      </c>
      <c r="K4" s="13">
        <f t="shared" si="4"/>
        <v>0.1666666667</v>
      </c>
      <c r="L4" s="4">
        <f t="shared" ref="L4:M4" si="5">SUM(J$3:J4)</f>
        <v>7</v>
      </c>
      <c r="M4" s="13">
        <f t="shared" si="5"/>
        <v>0.1944444444</v>
      </c>
      <c r="N4" s="4">
        <f t="shared" ref="N4:O4" si="6">SUM(J4:J$13)</f>
        <v>35</v>
      </c>
      <c r="O4" s="13">
        <f t="shared" si="6"/>
        <v>0.9722222222</v>
      </c>
      <c r="T4" s="17"/>
    </row>
    <row r="5">
      <c r="A5" s="4" t="str">
        <f>IFERROR(__xludf.DUMMYFUNCTION("""COMPUTED_VALUE"""),"2010")</f>
        <v>2010</v>
      </c>
      <c r="B5" s="4" t="str">
        <f>IFERROR(__xludf.DUMMYFUNCTION("""COMPUTED_VALUE"""),"\citet{Sakaki2010}")</f>
        <v>\citet{Sakaki2010}</v>
      </c>
      <c r="C5" s="4" t="str">
        <f>IFERROR(__xludf.DUMMYFUNCTION("""COMPUTED_VALUE"""),"Manual")</f>
        <v>Manual</v>
      </c>
      <c r="D5" s="4" t="str">
        <f>IFERROR(__xludf.DUMMYFUNCTION("""COMPUTED_VALUE"""),"None")</f>
        <v>None</v>
      </c>
      <c r="E5" s="4"/>
      <c r="F5" s="8" t="str">
        <f>IFERROR(__xludf.DUMMYFUNCTION("IF(REGEXMATCH(E5, ""[0-9]+""), MIN(ARRAYFORMULA(A5 - SPLIT(REGEXREPLACE(E5,""[a-zA-Z,\-'.()]"","" ""), "" ""))),"" "")")," ")</f>
        <v> </v>
      </c>
      <c r="I5" s="17">
        <v>2.0</v>
      </c>
      <c r="J5" s="4">
        <f t="shared" si="3"/>
        <v>8</v>
      </c>
      <c r="K5" s="13">
        <f t="shared" si="4"/>
        <v>0.2222222222</v>
      </c>
      <c r="L5" s="4">
        <f t="shared" ref="L5:M5" si="7">SUM(J$3:J5)</f>
        <v>15</v>
      </c>
      <c r="M5" s="13">
        <f t="shared" si="7"/>
        <v>0.4166666667</v>
      </c>
      <c r="N5" s="4">
        <f t="shared" ref="N5:O5" si="8">SUM(J5:J$13)</f>
        <v>29</v>
      </c>
      <c r="O5" s="13">
        <f t="shared" si="8"/>
        <v>0.8055555556</v>
      </c>
      <c r="T5" s="17"/>
    </row>
    <row r="6">
      <c r="A6" s="4" t="str">
        <f>IFERROR(__xludf.DUMMYFUNCTION("""COMPUTED_VALUE"""),"2011")</f>
        <v>2011</v>
      </c>
      <c r="B6" s="4" t="str">
        <f>IFERROR(__xludf.DUMMYFUNCTION("""COMPUTED_VALUE"""),"\citet{Chakrabarti2011}")</f>
        <v>\citet{Chakrabarti2011}</v>
      </c>
      <c r="C6" s="4" t="str">
        <f>IFERROR(__xludf.DUMMYFUNCTION("""COMPUTED_VALUE"""),"Manual")</f>
        <v>Manual</v>
      </c>
      <c r="D6" s="4" t="str">
        <f>IFERROR(__xludf.DUMMYFUNCTION("""COMPUTED_VALUE"""),"Parameter tweaking")</f>
        <v>Parameter tweaking</v>
      </c>
      <c r="E6" s="4"/>
      <c r="F6" s="8" t="str">
        <f>IFERROR(__xludf.DUMMYFUNCTION("IF(REGEXMATCH(E6, ""[0-9]+""), MIN(ARRAYFORMULA(A6 - SPLIT(REGEXREPLACE(E6,""[a-zA-Z,\-'.()]"","" ""), "" ""))),"" "")")," ")</f>
        <v> </v>
      </c>
      <c r="I6" s="17">
        <v>3.0</v>
      </c>
      <c r="J6" s="4">
        <f t="shared" si="3"/>
        <v>8</v>
      </c>
      <c r="K6" s="13">
        <f t="shared" si="4"/>
        <v>0.2222222222</v>
      </c>
      <c r="L6" s="4">
        <f t="shared" ref="L6:M6" si="9">SUM(J$3:J6)</f>
        <v>23</v>
      </c>
      <c r="M6" s="13">
        <f t="shared" si="9"/>
        <v>0.6388888889</v>
      </c>
      <c r="N6" s="4">
        <f t="shared" ref="N6:O6" si="10">SUM(J6:J$13)</f>
        <v>21</v>
      </c>
      <c r="O6" s="13">
        <f t="shared" si="10"/>
        <v>0.5833333333</v>
      </c>
      <c r="T6" s="17"/>
    </row>
    <row r="7">
      <c r="A7" s="4" t="str">
        <f>IFERROR(__xludf.DUMMYFUNCTION("""COMPUTED_VALUE"""),"2011")</f>
        <v>2011</v>
      </c>
      <c r="B7" s="4" t="str">
        <f>IFERROR(__xludf.DUMMYFUNCTION("""COMPUTED_VALUE"""),"\citet{Choudhury2011}")</f>
        <v>\citet{Choudhury2011}</v>
      </c>
      <c r="C7" s="4" t="str">
        <f>IFERROR(__xludf.DUMMYFUNCTION("""COMPUTED_VALUE"""),"Semi-automatic")</f>
        <v>Semi-automatic</v>
      </c>
      <c r="D7" s="4" t="str">
        <f>IFERROR(__xludf.DUMMYFUNCTION("""COMPUTED_VALUE"""),"None")</f>
        <v>None</v>
      </c>
      <c r="E7" s="4"/>
      <c r="F7" s="8" t="str">
        <f>IFERROR(__xludf.DUMMYFUNCTION("IF(REGEXMATCH(E7, ""[0-9]+""), MIN(ARRAYFORMULA(A7 - SPLIT(REGEXREPLACE(E7,""[a-zA-Z,\-'.()]"","" ""), "" ""))),"" "")")," ")</f>
        <v> </v>
      </c>
      <c r="I7" s="17">
        <v>4.0</v>
      </c>
      <c r="J7" s="4">
        <f t="shared" si="3"/>
        <v>0</v>
      </c>
      <c r="K7" s="13">
        <f t="shared" si="4"/>
        <v>0</v>
      </c>
      <c r="L7" s="4">
        <f t="shared" ref="L7:M7" si="11">SUM(J$3:J7)</f>
        <v>23</v>
      </c>
      <c r="M7" s="13">
        <f t="shared" si="11"/>
        <v>0.6388888889</v>
      </c>
      <c r="N7" s="4">
        <f t="shared" ref="N7:O7" si="12">SUM(J7:J$13)</f>
        <v>13</v>
      </c>
      <c r="O7" s="13">
        <f t="shared" si="12"/>
        <v>0.3611111111</v>
      </c>
      <c r="T7" s="17"/>
    </row>
    <row r="8">
      <c r="A8" s="4" t="str">
        <f>IFERROR(__xludf.DUMMYFUNCTION("""COMPUTED_VALUE"""),"2011")</f>
        <v>2011</v>
      </c>
      <c r="B8" s="4" t="str">
        <f>IFERROR(__xludf.DUMMYFUNCTION("""COMPUTED_VALUE"""),"\citet{Earle2011}")</f>
        <v>\citet{Earle2011}</v>
      </c>
      <c r="C8" s="4" t="str">
        <f>IFERROR(__xludf.DUMMYFUNCTION("""COMPUTED_VALUE"""),"Manual")</f>
        <v>Manual</v>
      </c>
      <c r="D8" s="4" t="str">
        <f>IFERROR(__xludf.DUMMYFUNCTION("""COMPUTED_VALUE"""),"None")</f>
        <v>None</v>
      </c>
      <c r="E8" s="4"/>
      <c r="F8" s="8" t="str">
        <f>IFERROR(__xludf.DUMMYFUNCTION("IF(REGEXMATCH(E8, ""[0-9]+""), MIN(ARRAYFORMULA(A8 - SPLIT(REGEXREPLACE(E8,""[a-zA-Z,\-'.()]"","" ""), "" ""))),"" "")")," ")</f>
        <v> </v>
      </c>
      <c r="I8" s="17">
        <v>5.0</v>
      </c>
      <c r="J8" s="4">
        <f t="shared" si="3"/>
        <v>3</v>
      </c>
      <c r="K8" s="13">
        <f t="shared" si="4"/>
        <v>0.08333333333</v>
      </c>
      <c r="L8" s="4">
        <f t="shared" ref="L8:M8" si="13">SUM(J$3:J8)</f>
        <v>26</v>
      </c>
      <c r="M8" s="13">
        <f t="shared" si="13"/>
        <v>0.7222222222</v>
      </c>
      <c r="N8" s="4">
        <f t="shared" ref="N8:O8" si="14">SUM(J8:J$13)</f>
        <v>13</v>
      </c>
      <c r="O8" s="13">
        <f t="shared" si="14"/>
        <v>0.3611111111</v>
      </c>
      <c r="T8" s="17"/>
    </row>
    <row r="9">
      <c r="A9" s="4" t="str">
        <f>IFERROR(__xludf.DUMMYFUNCTION("""COMPUTED_VALUE"""),"2011")</f>
        <v>2011</v>
      </c>
      <c r="B9" s="4" t="str">
        <f>IFERROR(__xludf.DUMMYFUNCTION("""COMPUTED_VALUE"""),"\citet{Gu2011}")</f>
        <v>\citet{Gu2011}</v>
      </c>
      <c r="C9" s="4" t="str">
        <f>IFERROR(__xludf.DUMMYFUNCTION("""COMPUTED_VALUE"""),"Manual")</f>
        <v>Manual</v>
      </c>
      <c r="D9" s="4" t="str">
        <f>IFERROR(__xludf.DUMMYFUNCTION("""COMPUTED_VALUE"""),"Published algorithms, parameter tweaking")</f>
        <v>Published algorithms, parameter tweaking</v>
      </c>
      <c r="E9" s="4" t="str">
        <f>IFERROR(__xludf.DUMMYFUNCTION("""COMPUTED_VALUE"""),"Chen et al. (2008)")</f>
        <v>Chen et al. (2008)</v>
      </c>
      <c r="F9" s="8">
        <f>IFERROR(__xludf.DUMMYFUNCTION("IF(REGEXMATCH(E9, ""[0-9]+""), MIN(ARRAYFORMULA(A9 - SPLIT(REGEXREPLACE(E9,""[a-zA-Z,\-'.()]"","" ""), "" ""))),"" "")"),3.0)</f>
        <v>3</v>
      </c>
      <c r="I9" s="17">
        <v>6.0</v>
      </c>
      <c r="J9" s="4">
        <f t="shared" si="3"/>
        <v>5</v>
      </c>
      <c r="K9" s="13">
        <f t="shared" si="4"/>
        <v>0.1388888889</v>
      </c>
      <c r="L9" s="4">
        <f t="shared" ref="L9:M9" si="15">SUM(J$3:J9)</f>
        <v>31</v>
      </c>
      <c r="M9" s="13">
        <f t="shared" si="15"/>
        <v>0.8611111111</v>
      </c>
      <c r="N9" s="4">
        <f t="shared" ref="N9:O9" si="16">SUM(J9:J$13)</f>
        <v>10</v>
      </c>
      <c r="O9" s="13">
        <f t="shared" si="16"/>
        <v>0.2777777778</v>
      </c>
      <c r="T9" s="17"/>
    </row>
    <row r="10">
      <c r="A10" s="4" t="str">
        <f>IFERROR(__xludf.DUMMYFUNCTION("""COMPUTED_VALUE"""),"2011")</f>
        <v>2011</v>
      </c>
      <c r="B10" s="4" t="str">
        <f>IFERROR(__xludf.DUMMYFUNCTION("""COMPUTED_VALUE"""),"\citet{Lanagan2011}")</f>
        <v>\citet{Lanagan2011}</v>
      </c>
      <c r="C10" s="4" t="str">
        <f>IFERROR(__xludf.DUMMYFUNCTION("""COMPUTED_VALUE"""),"Manual")</f>
        <v>Manual</v>
      </c>
      <c r="D10" s="4" t="str">
        <f>IFERROR(__xludf.DUMMYFUNCTION("""COMPUTED_VALUE"""),"Parameter tweaking")</f>
        <v>Parameter tweaking</v>
      </c>
      <c r="E10" s="4"/>
      <c r="F10" s="8" t="str">
        <f>IFERROR(__xludf.DUMMYFUNCTION("IF(REGEXMATCH(E10, ""[0-9]+""), MIN(ARRAYFORMULA(A10 - SPLIT(REGEXREPLACE(E10,""[a-zA-Z,\-'.()]"","" ""), "" ""))),"" "")")," ")</f>
        <v> </v>
      </c>
      <c r="I10" s="17">
        <v>7.0</v>
      </c>
      <c r="J10" s="4">
        <f t="shared" si="3"/>
        <v>2</v>
      </c>
      <c r="K10" s="13">
        <f t="shared" si="4"/>
        <v>0.05555555556</v>
      </c>
      <c r="L10" s="4">
        <f t="shared" ref="L10:M10" si="17">SUM(J$3:J10)</f>
        <v>33</v>
      </c>
      <c r="M10" s="13">
        <f t="shared" si="17"/>
        <v>0.9166666667</v>
      </c>
      <c r="N10" s="4">
        <f t="shared" ref="N10:O10" si="18">SUM(J10:J$13)</f>
        <v>5</v>
      </c>
      <c r="O10" s="13">
        <f t="shared" si="18"/>
        <v>0.1388888889</v>
      </c>
      <c r="T10" s="17"/>
    </row>
    <row r="11">
      <c r="A11" s="4" t="str">
        <f>IFERROR(__xludf.DUMMYFUNCTION("""COMPUTED_VALUE"""),"2011")</f>
        <v>2011</v>
      </c>
      <c r="B11" s="4" t="str">
        <f>IFERROR(__xludf.DUMMYFUNCTION("""COMPUTED_VALUE"""),"\citet{Marcus2011}")</f>
        <v>\citet{Marcus2011}</v>
      </c>
      <c r="C11" s="4" t="str">
        <f>IFERROR(__xludf.DUMMYFUNCTION("""COMPUTED_VALUE"""),"Manual")</f>
        <v>Manual</v>
      </c>
      <c r="D11" s="4" t="str">
        <f>IFERROR(__xludf.DUMMYFUNCTION("""COMPUTED_VALUE"""),"None")</f>
        <v>None</v>
      </c>
      <c r="E11" s="4"/>
      <c r="F11" s="8" t="str">
        <f>IFERROR(__xludf.DUMMYFUNCTION("IF(REGEXMATCH(E11, ""[0-9]+""), MIN(ARRAYFORMULA(A11 - SPLIT(REGEXREPLACE(E11,""[a-zA-Z,\-'.()]"","" ""), "" ""))),"" "")")," ")</f>
        <v> </v>
      </c>
      <c r="I11" s="17">
        <v>8.0</v>
      </c>
      <c r="J11" s="4">
        <f t="shared" si="3"/>
        <v>0</v>
      </c>
      <c r="K11" s="13">
        <f t="shared" si="4"/>
        <v>0</v>
      </c>
      <c r="L11" s="4">
        <f t="shared" ref="L11:M11" si="19">SUM(J$3:J11)</f>
        <v>33</v>
      </c>
      <c r="M11" s="13">
        <f t="shared" si="19"/>
        <v>0.9166666667</v>
      </c>
      <c r="N11" s="4">
        <f t="shared" ref="N11:O11" si="20">SUM(J11:J$13)</f>
        <v>3</v>
      </c>
      <c r="O11" s="13">
        <f t="shared" si="20"/>
        <v>0.08333333333</v>
      </c>
      <c r="T11" s="17"/>
    </row>
    <row r="12">
      <c r="A12" s="4" t="str">
        <f>IFERROR(__xludf.DUMMYFUNCTION("""COMPUTED_VALUE"""),"2011")</f>
        <v>2011</v>
      </c>
      <c r="B12" s="4" t="str">
        <f>IFERROR(__xludf.DUMMYFUNCTION("""COMPUTED_VALUE"""),"\citet{Popescu2011}")</f>
        <v>\citet{Popescu2011}</v>
      </c>
      <c r="C12" s="4" t="str">
        <f>IFERROR(__xludf.DUMMYFUNCTION("""COMPUTED_VALUE"""),"Semi-automatic")</f>
        <v>Semi-automatic</v>
      </c>
      <c r="D12" s="4" t="str">
        <f>IFERROR(__xludf.DUMMYFUNCTION("""COMPUTED_VALUE"""),"Parameter tweaking")</f>
        <v>Parameter tweaking</v>
      </c>
      <c r="E12" s="4"/>
      <c r="F12" s="8" t="str">
        <f>IFERROR(__xludf.DUMMYFUNCTION("IF(REGEXMATCH(E12, ""[0-9]+""), MIN(ARRAYFORMULA(A12 - SPLIT(REGEXREPLACE(E12,""[a-zA-Z,\-'.()]"","" ""), "" ""))),"" "")")," ")</f>
        <v> </v>
      </c>
      <c r="I12" s="17">
        <v>9.0</v>
      </c>
      <c r="J12" s="4">
        <f t="shared" si="3"/>
        <v>0</v>
      </c>
      <c r="K12" s="13">
        <f t="shared" si="4"/>
        <v>0</v>
      </c>
      <c r="L12" s="4">
        <f t="shared" ref="L12:M12" si="21">SUM(J$3:J12)</f>
        <v>33</v>
      </c>
      <c r="M12" s="13">
        <f t="shared" si="21"/>
        <v>0.9166666667</v>
      </c>
      <c r="N12" s="4">
        <f t="shared" ref="N12:O12" si="22">SUM(J12:J$13)</f>
        <v>3</v>
      </c>
      <c r="O12" s="13">
        <f t="shared" si="22"/>
        <v>0.08333333333</v>
      </c>
      <c r="T12" s="17"/>
    </row>
    <row r="13">
      <c r="A13" s="4" t="str">
        <f>IFERROR(__xludf.DUMMYFUNCTION("""COMPUTED_VALUE"""),"2011")</f>
        <v>2011</v>
      </c>
      <c r="B13" s="4" t="str">
        <f>IFERROR(__xludf.DUMMYFUNCTION("""COMPUTED_VALUE"""),"\citet{Shamma2011}")</f>
        <v>\citet{Shamma2011}</v>
      </c>
      <c r="C13" s="4" t="str">
        <f>IFERROR(__xludf.DUMMYFUNCTION("""COMPUTED_VALUE"""),"Empirical")</f>
        <v>Empirical</v>
      </c>
      <c r="D13" s="4" t="str">
        <f>IFERROR(__xludf.DUMMYFUNCTION("""COMPUTED_VALUE"""),"None")</f>
        <v>None</v>
      </c>
      <c r="E13" s="4"/>
      <c r="F13" s="8" t="str">
        <f>IFERROR(__xludf.DUMMYFUNCTION("IF(REGEXMATCH(E13, ""[0-9]+""), MIN(ARRAYFORMULA(A13 - SPLIT(REGEXREPLACE(E13,""[a-zA-Z,\-'.()]"","" ""), "" ""))),"" "")")," ")</f>
        <v> </v>
      </c>
      <c r="I13" s="17">
        <v>10.0</v>
      </c>
      <c r="J13" s="4">
        <f t="shared" si="3"/>
        <v>3</v>
      </c>
      <c r="K13" s="13">
        <f t="shared" si="4"/>
        <v>0.08333333333</v>
      </c>
      <c r="L13" s="4">
        <f t="shared" ref="L13:M13" si="23">SUM(J$3:J13)</f>
        <v>36</v>
      </c>
      <c r="M13" s="13">
        <f t="shared" si="23"/>
        <v>1</v>
      </c>
      <c r="N13" s="4">
        <f t="shared" ref="N13:O13" si="24">SUM(J13:J$13)</f>
        <v>3</v>
      </c>
      <c r="O13" s="13">
        <f t="shared" si="24"/>
        <v>0.08333333333</v>
      </c>
      <c r="T13" s="17"/>
    </row>
    <row r="14">
      <c r="A14" s="4" t="str">
        <f>IFERROR(__xludf.DUMMYFUNCTION("""COMPUTED_VALUE"""),"2011")</f>
        <v>2011</v>
      </c>
      <c r="B14" s="4" t="str">
        <f>IFERROR(__xludf.DUMMYFUNCTION("""COMPUTED_VALUE"""),"\citet{Zhao2011}")</f>
        <v>\citet{Zhao2011}</v>
      </c>
      <c r="C14" s="4"/>
      <c r="D14" s="4" t="str">
        <f>IFERROR(__xludf.DUMMYFUNCTION("""COMPUTED_VALUE"""),"Parameter tweaking")</f>
        <v>Parameter tweaking</v>
      </c>
      <c r="E14" s="4"/>
      <c r="F14" s="8" t="str">
        <f>IFERROR(__xludf.DUMMYFUNCTION("IF(REGEXMATCH(E14, ""[0-9]+""), MIN(ARRAYFORMULA(A14 - SPLIT(REGEXREPLACE(E14,""[a-zA-Z,\-'.()]"","" ""), "" ""))),"" "")")," ")</f>
        <v> </v>
      </c>
      <c r="I14" s="17"/>
      <c r="J14" s="4">
        <f t="shared" ref="J14:K14" si="25">SUM(J3:J13)</f>
        <v>36</v>
      </c>
      <c r="K14" s="13">
        <f t="shared" si="25"/>
        <v>1</v>
      </c>
      <c r="T14" s="17"/>
    </row>
    <row r="15">
      <c r="A15" s="4" t="str">
        <f>IFERROR(__xludf.DUMMYFUNCTION("""COMPUTED_VALUE"""),"2012")</f>
        <v>2012</v>
      </c>
      <c r="B15" s="4" t="str">
        <f>IFERROR(__xludf.DUMMYFUNCTION("""COMPUTED_VALUE"""),"\citet{Hsieh2012}")</f>
        <v>\citet{Hsieh2012}</v>
      </c>
      <c r="C15" s="4" t="str">
        <f>IFERROR(__xludf.DUMMYFUNCTION("""COMPUTED_VALUE"""),"Manual")</f>
        <v>Manual</v>
      </c>
      <c r="D15" s="4" t="str">
        <f>IFERROR(__xludf.DUMMYFUNCTION("""COMPUTED_VALUE"""),"None")</f>
        <v>None</v>
      </c>
      <c r="E15" s="4"/>
      <c r="F15" s="8" t="str">
        <f>IFERROR(__xludf.DUMMYFUNCTION("IF(REGEXMATCH(E15, ""[0-9]+""), MIN(ARRAYFORMULA(A15 - SPLIT(REGEXREPLACE(E15,""[a-zA-Z,\-'.()]"","" ""), "" ""))),"" "")")," ")</f>
        <v> </v>
      </c>
      <c r="I15" s="17"/>
      <c r="K15" s="13"/>
      <c r="T15" s="17"/>
    </row>
    <row r="16">
      <c r="A16" s="4" t="str">
        <f>IFERROR(__xludf.DUMMYFUNCTION("""COMPUTED_VALUE"""),"2012")</f>
        <v>2012</v>
      </c>
      <c r="B16" s="4" t="str">
        <f>IFERROR(__xludf.DUMMYFUNCTION("""COMPUTED_VALUE"""),"\citet{Nichols2012}")</f>
        <v>\citet{Nichols2012}</v>
      </c>
      <c r="C16" s="4" t="str">
        <f>IFERROR(__xludf.DUMMYFUNCTION("""COMPUTED_VALUE"""),"Manual")</f>
        <v>Manual</v>
      </c>
      <c r="D16" s="4" t="str">
        <f>IFERROR(__xludf.DUMMYFUNCTION("""COMPUTED_VALUE"""),"None")</f>
        <v>None</v>
      </c>
      <c r="E16" s="4"/>
      <c r="F16" s="8" t="str">
        <f>IFERROR(__xludf.DUMMYFUNCTION("IF(REGEXMATCH(E16, ""[0-9]+""), MIN(ARRAYFORMULA(A16 - SPLIT(REGEXREPLACE(E16,""[a-zA-Z,\-'.()]"","" ""), "" ""))),"" "")")," ")</f>
        <v> </v>
      </c>
      <c r="I16" s="17"/>
      <c r="K16" s="13"/>
      <c r="T16" s="17"/>
    </row>
    <row r="17">
      <c r="A17" s="4" t="str">
        <f>IFERROR(__xludf.DUMMYFUNCTION("""COMPUTED_VALUE"""),"2012")</f>
        <v>2012</v>
      </c>
      <c r="B17" s="4" t="str">
        <f>IFERROR(__xludf.DUMMYFUNCTION("""COMPUTED_VALUE"""),"\citet{Ozdikis2012}")</f>
        <v>\citet{Ozdikis2012}</v>
      </c>
      <c r="C17" s="4" t="str">
        <f>IFERROR(__xludf.DUMMYFUNCTION("""COMPUTED_VALUE"""),"Manual")</f>
        <v>Manual</v>
      </c>
      <c r="D17" s="4" t="str">
        <f>IFERROR(__xludf.DUMMYFUNCTION("""COMPUTED_VALUE"""),"Parameter tweaking")</f>
        <v>Parameter tweaking</v>
      </c>
      <c r="E17" s="4"/>
      <c r="F17" s="8" t="str">
        <f>IFERROR(__xludf.DUMMYFUNCTION("IF(REGEXMATCH(E17, ""[0-9]+""), MIN(ARRAYFORMULA(A17 - SPLIT(REGEXREPLACE(E17,""[a-zA-Z,\-'.()]"","" ""), "" ""))),"" "")")," ")</f>
        <v> </v>
      </c>
      <c r="I17" s="17"/>
      <c r="K17" s="13"/>
      <c r="T17" s="17"/>
    </row>
    <row r="18">
      <c r="A18" s="4" t="str">
        <f>IFERROR(__xludf.DUMMYFUNCTION("""COMPUTED_VALUE"""),"2012")</f>
        <v>2012</v>
      </c>
      <c r="B18" s="4" t="str">
        <f>IFERROR(__xludf.DUMMYFUNCTION("""COMPUTED_VALUE"""),"\citet{Petrovic2012}")</f>
        <v>\citet{Petrovic2012}</v>
      </c>
      <c r="C18" s="4" t="str">
        <f>IFERROR(__xludf.DUMMYFUNCTION("""COMPUTED_VALUE"""),"Semi-automatic")</f>
        <v>Semi-automatic</v>
      </c>
      <c r="D18" s="4" t="str">
        <f>IFERROR(__xludf.DUMMYFUNCTION("""COMPUTED_VALUE"""),"Published algorithms, parameter tweaking, published results")</f>
        <v>Published algorithms, parameter tweaking, published results</v>
      </c>
      <c r="E18" s="4" t="str">
        <f>IFERROR(__xludf.DUMMYFUNCTION("""COMPUTED_VALUE"""),"LSH (Petrovic et al., 2010), UMass (Allan et al., 2000), Kumaran and Allan (2004)")</f>
        <v>LSH (Petrovic et al., 2010), UMass (Allan et al., 2000), Kumaran and Allan (2004)</v>
      </c>
      <c r="F18" s="8">
        <f>IFERROR(__xludf.DUMMYFUNCTION("IF(REGEXMATCH(E18, ""[0-9]+""), MIN(ARRAYFORMULA(A18 - SPLIT(REGEXREPLACE(E18,""[a-zA-Z,\-'.()]"","" ""), "" ""))),"" "")"),2.0)</f>
        <v>2</v>
      </c>
      <c r="I18" s="17"/>
      <c r="K18" s="13"/>
      <c r="N18" s="14"/>
      <c r="O18" s="14"/>
      <c r="T18" s="17"/>
    </row>
    <row r="19">
      <c r="A19" s="4" t="str">
        <f>IFERROR(__xludf.DUMMYFUNCTION("""COMPUTED_VALUE"""),"2012")</f>
        <v>2012</v>
      </c>
      <c r="B19" s="4" t="str">
        <f>IFERROR(__xludf.DUMMYFUNCTION("""COMPUTED_VALUE"""),"\citet{VanOorschot2012}")</f>
        <v>\citet{VanOorschot2012}</v>
      </c>
      <c r="C19" s="4" t="str">
        <f>IFERROR(__xludf.DUMMYFUNCTION("""COMPUTED_VALUE"""),"Automatic")</f>
        <v>Automatic</v>
      </c>
      <c r="D19" s="4" t="str">
        <f>IFERROR(__xludf.DUMMYFUNCTION("""COMPUTED_VALUE"""),"Parameter tweaking")</f>
        <v>Parameter tweaking</v>
      </c>
      <c r="E19" s="4"/>
      <c r="F19" s="8" t="str">
        <f>IFERROR(__xludf.DUMMYFUNCTION("IF(REGEXMATCH(E19, ""[0-9]+""), MIN(ARRAYFORMULA(A19 - SPLIT(REGEXREPLACE(E19,""[a-zA-Z,\-'.()]"","" ""), "" ""))),"" "")")," ")</f>
        <v> </v>
      </c>
      <c r="I19" s="17"/>
      <c r="K19" s="13"/>
      <c r="N19" s="13"/>
      <c r="O19" s="13"/>
      <c r="T19" s="17"/>
    </row>
    <row r="20">
      <c r="A20" s="4" t="str">
        <f>IFERROR(__xludf.DUMMYFUNCTION("""COMPUTED_VALUE"""),"2013")</f>
        <v>2013</v>
      </c>
      <c r="B20" s="4" t="str">
        <f>IFERROR(__xludf.DUMMYFUNCTION("""COMPUTED_VALUE"""),"\citet{Aiello2013}")</f>
        <v>\citet{Aiello2013}</v>
      </c>
      <c r="C20" s="4" t="str">
        <f>IFERROR(__xludf.DUMMYFUNCTION("""COMPUTED_VALUE"""),"Semi-automatic")</f>
        <v>Semi-automatic</v>
      </c>
      <c r="D20" s="4" t="str">
        <f>IFERROR(__xludf.DUMMYFUNCTION("""COMPUTED_VALUE"""),"Published algorithms")</f>
        <v>Published algorithms</v>
      </c>
      <c r="E20" s="4" t="str">
        <f>IFERROR(__xludf.DUMMYFUNCTION("""COMPUTED_VALUE"""),"LDA, Doc-p (Petrovic et al., 2010), GFeat-p (O'Connor et al., 2010), FPM (frequent pattern mining) (Li et al., 2008), SFPM (soft FPM), BNgram")</f>
        <v>LDA, Doc-p (Petrovic et al., 2010), GFeat-p (O'Connor et al., 2010), FPM (frequent pattern mining) (Li et al., 2008), SFPM (soft FPM), BNgram</v>
      </c>
      <c r="F20" s="8">
        <f>IFERROR(__xludf.DUMMYFUNCTION("IF(REGEXMATCH(E20, ""[0-9]+""), MIN(ARRAYFORMULA(A20 - SPLIT(REGEXREPLACE(E20,""[a-zA-Z,\-'.()]"","" ""), "" ""))),"" "")"),3.0)</f>
        <v>3</v>
      </c>
      <c r="I20" s="17"/>
      <c r="K20" s="13"/>
      <c r="N20" s="13"/>
      <c r="O20" s="13"/>
      <c r="T20" s="17"/>
    </row>
    <row r="21">
      <c r="A21" s="4" t="str">
        <f>IFERROR(__xludf.DUMMYFUNCTION("""COMPUTED_VALUE"""),"2013")</f>
        <v>2013</v>
      </c>
      <c r="B21" s="4" t="str">
        <f>IFERROR(__xludf.DUMMYFUNCTION("""COMPUTED_VALUE"""),"\citet{Cataldi2013}")</f>
        <v>\citet{Cataldi2013}</v>
      </c>
      <c r="C21" s="4" t="str">
        <f>IFERROR(__xludf.DUMMYFUNCTION("""COMPUTED_VALUE"""),"Manual")</f>
        <v>Manual</v>
      </c>
      <c r="D21" s="4" t="str">
        <f>IFERROR(__xludf.DUMMYFUNCTION("""COMPUTED_VALUE"""),"None")</f>
        <v>None</v>
      </c>
      <c r="E21" s="4"/>
      <c r="F21" s="8" t="str">
        <f>IFERROR(__xludf.DUMMYFUNCTION("IF(REGEXMATCH(E21, ""[0-9]+""), MIN(ARRAYFORMULA(A21 - SPLIT(REGEXREPLACE(E21,""[a-zA-Z,\-'.()]"","" ""), "" ""))),"" "")")," ")</f>
        <v> </v>
      </c>
      <c r="I21" s="18"/>
      <c r="K21" s="13"/>
      <c r="N21" s="13"/>
      <c r="O21" s="13"/>
      <c r="T21" s="18"/>
    </row>
    <row r="22">
      <c r="A22" s="4" t="str">
        <f>IFERROR(__xludf.DUMMYFUNCTION("""COMPUTED_VALUE"""),"2013")</f>
        <v>2013</v>
      </c>
      <c r="B22" s="4" t="str">
        <f>IFERROR(__xludf.DUMMYFUNCTION("""COMPUTED_VALUE"""),"\citet{Guille2013}")</f>
        <v>\citet{Guille2013}</v>
      </c>
      <c r="C22" s="4" t="str">
        <f>IFERROR(__xludf.DUMMYFUNCTION("""COMPUTED_VALUE"""),"Empirical")</f>
        <v>Empirical</v>
      </c>
      <c r="D22" s="4" t="str">
        <f>IFERROR(__xludf.DUMMYFUNCTION("""COMPUTED_VALUE"""),"None")</f>
        <v>None</v>
      </c>
      <c r="E22" s="4"/>
      <c r="F22" s="8" t="str">
        <f>IFERROR(__xludf.DUMMYFUNCTION("IF(REGEXMATCH(E22, ""[0-9]+""), MIN(ARRAYFORMULA(A22 - SPLIT(REGEXREPLACE(E22,""[a-zA-Z,\-'.()]"","" ""), "" ""))),"" "")")," ")</f>
        <v> </v>
      </c>
      <c r="I22" s="17"/>
      <c r="K22" s="13"/>
      <c r="N22" s="13"/>
      <c r="O22" s="13"/>
      <c r="T22" s="17"/>
    </row>
    <row r="23">
      <c r="A23" s="4" t="str">
        <f>IFERROR(__xludf.DUMMYFUNCTION("""COMPUTED_VALUE"""),"2013")</f>
        <v>2013</v>
      </c>
      <c r="B23" s="4" t="str">
        <f>IFERROR(__xludf.DUMMYFUNCTION("""COMPUTED_VALUE"""),"\citet{Shen2013}")</f>
        <v>\citet{Shen2013}</v>
      </c>
      <c r="C23" s="4" t="str">
        <f>IFERROR(__xludf.DUMMYFUNCTION("""COMPUTED_VALUE"""),"Semi-automatic")</f>
        <v>Semi-automatic</v>
      </c>
      <c r="D23" s="4" t="str">
        <f>IFERROR(__xludf.DUMMYFUNCTION("""COMPUTED_VALUE"""),"Published algorithms")</f>
        <v>Published algorithms</v>
      </c>
      <c r="E23" s="4" t="str">
        <f>IFERROR(__xludf.DUMMYFUNCTION("""COMPUTED_VALUE"""),"Marcus et al., 2011")</f>
        <v>Marcus et al., 2011</v>
      </c>
      <c r="F23" s="8">
        <f>IFERROR(__xludf.DUMMYFUNCTION("IF(REGEXMATCH(E23, ""[0-9]+""), MIN(ARRAYFORMULA(A23 - SPLIT(REGEXREPLACE(E23,""[a-zA-Z,\-'.()]"","" ""), "" ""))),"" "")"),2.0)</f>
        <v>2</v>
      </c>
      <c r="I23" s="17"/>
      <c r="K23" s="13"/>
      <c r="N23" s="13"/>
      <c r="O23" s="13"/>
      <c r="T23" s="17"/>
    </row>
    <row r="24">
      <c r="A24" s="4" t="str">
        <f>IFERROR(__xludf.DUMMYFUNCTION("""COMPUTED_VALUE"""),"2013")</f>
        <v>2013</v>
      </c>
      <c r="B24" s="4" t="str">
        <f>IFERROR(__xludf.DUMMYFUNCTION("""COMPUTED_VALUE"""),"\citet{Vasudevan2013}")</f>
        <v>\citet{Vasudevan2013}</v>
      </c>
      <c r="C24" s="4"/>
      <c r="D24" s="4" t="str">
        <f>IFERROR(__xludf.DUMMYFUNCTION("""COMPUTED_VALUE"""),"None")</f>
        <v>None</v>
      </c>
      <c r="E24" s="4"/>
      <c r="F24" s="8" t="str">
        <f>IFERROR(__xludf.DUMMYFUNCTION("IF(REGEXMATCH(E24, ""[0-9]+""), MIN(ARRAYFORMULA(A24 - SPLIT(REGEXREPLACE(E24,""[a-zA-Z,\-'.()]"","" ""), "" ""))),"" "")")," ")</f>
        <v> </v>
      </c>
      <c r="I24" s="17"/>
      <c r="K24" s="13"/>
      <c r="N24" s="13"/>
      <c r="O24" s="13"/>
      <c r="T24" s="17"/>
    </row>
    <row r="25">
      <c r="A25" s="4" t="str">
        <f>IFERROR(__xludf.DUMMYFUNCTION("""COMPUTED_VALUE"""),"2014")</f>
        <v>2014</v>
      </c>
      <c r="B25" s="4" t="str">
        <f>IFERROR(__xludf.DUMMYFUNCTION("""COMPUTED_VALUE"""),"\citet{Burnside2014}")</f>
        <v>\citet{Burnside2014}</v>
      </c>
      <c r="C25" s="4" t="str">
        <f>IFERROR(__xludf.DUMMYFUNCTION("""COMPUTED_VALUE"""),"Manual")</f>
        <v>Manual</v>
      </c>
      <c r="D25" s="4" t="str">
        <f>IFERROR(__xludf.DUMMYFUNCTION("""COMPUTED_VALUE"""),"Published results")</f>
        <v>Published results</v>
      </c>
      <c r="E25" s="4"/>
      <c r="F25" s="8" t="str">
        <f>IFERROR(__xludf.DUMMYFUNCTION("IF(REGEXMATCH(E25, ""[0-9]+""), MIN(ARRAYFORMULA(A25 - SPLIT(REGEXREPLACE(E25,""[a-zA-Z,\-'.()]"","" ""), "" ""))),"" "")")," ")</f>
        <v> </v>
      </c>
      <c r="I25" s="18"/>
      <c r="K25" s="13"/>
      <c r="N25" s="13"/>
      <c r="O25" s="13"/>
      <c r="T25" s="18"/>
    </row>
    <row r="26">
      <c r="A26" s="4" t="str">
        <f>IFERROR(__xludf.DUMMYFUNCTION("""COMPUTED_VALUE"""),"2014")</f>
        <v>2014</v>
      </c>
      <c r="B26" s="4" t="str">
        <f>IFERROR(__xludf.DUMMYFUNCTION("""COMPUTED_VALUE"""),"\citet{Chierichetti2014}")</f>
        <v>\citet{Chierichetti2014}</v>
      </c>
      <c r="C26" s="4" t="str">
        <f>IFERROR(__xludf.DUMMYFUNCTION("""COMPUTED_VALUE"""),"Automatic")</f>
        <v>Automatic</v>
      </c>
      <c r="D26" s="4" t="str">
        <f>IFERROR(__xludf.DUMMYFUNCTION("""COMPUTED_VALUE"""),"Trivial baselines")</f>
        <v>Trivial baselines</v>
      </c>
      <c r="E26" s="4"/>
      <c r="F26" s="8" t="str">
        <f>IFERROR(__xludf.DUMMYFUNCTION("IF(REGEXMATCH(E26, ""[0-9]+""), MIN(ARRAYFORMULA(A26 - SPLIT(REGEXREPLACE(E26,""[a-zA-Z,\-'.()]"","" ""), "" ""))),"" "")")," ")</f>
        <v> </v>
      </c>
      <c r="I26" s="18"/>
      <c r="K26" s="13"/>
      <c r="T26" s="18"/>
    </row>
    <row r="27">
      <c r="A27" s="4" t="str">
        <f>IFERROR(__xludf.DUMMYFUNCTION("""COMPUTED_VALUE"""),"2014")</f>
        <v>2014</v>
      </c>
      <c r="B27" s="4" t="str">
        <f>IFERROR(__xludf.DUMMYFUNCTION("""COMPUTED_VALUE"""),"\citet{Corney2014}")</f>
        <v>\citet{Corney2014}</v>
      </c>
      <c r="C27" s="4" t="str">
        <f>IFERROR(__xludf.DUMMYFUNCTION("""COMPUTED_VALUE"""),"Semi-automatic")</f>
        <v>Semi-automatic</v>
      </c>
      <c r="D27" s="4" t="str">
        <f>IFERROR(__xludf.DUMMYFUNCTION("""COMPUTED_VALUE"""),"None")</f>
        <v>None</v>
      </c>
      <c r="E27" s="4"/>
      <c r="F27" s="8" t="str">
        <f>IFERROR(__xludf.DUMMYFUNCTION("IF(REGEXMATCH(E27, ""[0-9]+""), MIN(ARRAYFORMULA(A27 - SPLIT(REGEXREPLACE(E27,""[a-zA-Z,\-'.()]"","" ""), "" ""))),"" "")")," ")</f>
        <v> </v>
      </c>
      <c r="I27" s="17"/>
      <c r="K27" s="13"/>
      <c r="T27" s="17"/>
    </row>
    <row r="28">
      <c r="A28" s="4" t="str">
        <f>IFERROR(__xludf.DUMMYFUNCTION("""COMPUTED_VALUE"""),"2014")</f>
        <v>2014</v>
      </c>
      <c r="B28" s="4" t="str">
        <f>IFERROR(__xludf.DUMMYFUNCTION("""COMPUTED_VALUE"""),"\citet{Guille2014}")</f>
        <v>\citet{Guille2014}</v>
      </c>
      <c r="C28" s="4" t="str">
        <f>IFERROR(__xludf.DUMMYFUNCTION("""COMPUTED_VALUE"""),"Manual")</f>
        <v>Manual</v>
      </c>
      <c r="D28" s="4" t="str">
        <f>IFERROR(__xludf.DUMMYFUNCTION("""COMPUTED_VALUE"""),"Published algorithms, parameter tweaking")</f>
        <v>Published algorithms, parameter tweaking</v>
      </c>
      <c r="E28" s="4" t="str">
        <f>IFERROR(__xludf.DUMMYFUNCTION("""COMPUTED_VALUE"""),"Parikh and Karlapalem (2013), Benhardus and Kalita (2013)")</f>
        <v>Parikh and Karlapalem (2013), Benhardus and Kalita (2013)</v>
      </c>
      <c r="F28" s="8">
        <f>IFERROR(__xludf.DUMMYFUNCTION("IF(REGEXMATCH(E28, ""[0-9]+""), MIN(ARRAYFORMULA(A28 - SPLIT(REGEXREPLACE(E28,""[a-zA-Z,\-'.()]"","" ""), "" ""))),"" "")"),1.0)</f>
        <v>1</v>
      </c>
      <c r="I28" s="17"/>
      <c r="K28" s="13"/>
      <c r="T28" s="17"/>
    </row>
    <row r="29">
      <c r="A29" s="4" t="str">
        <f>IFERROR(__xludf.DUMMYFUNCTION("""COMPUTED_VALUE"""),"2014")</f>
        <v>2014</v>
      </c>
      <c r="B29" s="4" t="str">
        <f>IFERROR(__xludf.DUMMYFUNCTION("""COMPUTED_VALUE"""),"\citet{Ifrim2014}")</f>
        <v>\citet{Ifrim2014}</v>
      </c>
      <c r="C29" s="4" t="str">
        <f>IFERROR(__xludf.DUMMYFUNCTION("""COMPUTED_VALUE"""),"Manual")</f>
        <v>Manual</v>
      </c>
      <c r="D29" s="4" t="str">
        <f>IFERROR(__xludf.DUMMYFUNCTION("""COMPUTED_VALUE"""),"Published results")</f>
        <v>Published results</v>
      </c>
      <c r="E29" s="4"/>
      <c r="F29" s="8" t="str">
        <f>IFERROR(__xludf.DUMMYFUNCTION("IF(REGEXMATCH(E29, ""[0-9]+""), MIN(ARRAYFORMULA(A29 - SPLIT(REGEXREPLACE(E29,""[a-zA-Z,\-'.()]"","" ""), "" ""))),"" "")")," ")</f>
        <v> </v>
      </c>
      <c r="I29" s="17"/>
      <c r="K29" s="13"/>
      <c r="T29" s="17"/>
    </row>
    <row r="30">
      <c r="A30" s="4" t="str">
        <f>IFERROR(__xludf.DUMMYFUNCTION("""COMPUTED_VALUE"""),"2014")</f>
        <v>2014</v>
      </c>
      <c r="B30" s="4" t="str">
        <f>IFERROR(__xludf.DUMMYFUNCTION("""COMPUTED_VALUE"""),"\citet{MartinDancausa2014}")</f>
        <v>\citet{MartinDancausa2014}</v>
      </c>
      <c r="C30" s="4" t="str">
        <f>IFERROR(__xludf.DUMMYFUNCTION("""COMPUTED_VALUE"""),"Manual")</f>
        <v>Manual</v>
      </c>
      <c r="D30" s="4" t="str">
        <f>IFERROR(__xludf.DUMMYFUNCTION("""COMPUTED_VALUE"""),"Published results")</f>
        <v>Published results</v>
      </c>
      <c r="E30" s="4"/>
      <c r="F30" s="8" t="str">
        <f>IFERROR(__xludf.DUMMYFUNCTION("IF(REGEXMATCH(E30, ""[0-9]+""), MIN(ARRAYFORMULA(A30 - SPLIT(REGEXREPLACE(E30,""[a-zA-Z,\-'.()]"","" ""), "" ""))),"" "")")," ")</f>
        <v> </v>
      </c>
      <c r="I30" s="17"/>
      <c r="T30" s="17"/>
    </row>
    <row r="31">
      <c r="A31" s="4" t="str">
        <f>IFERROR(__xludf.DUMMYFUNCTION("""COMPUTED_VALUE"""),"2014")</f>
        <v>2014</v>
      </c>
      <c r="B31" s="4" t="str">
        <f>IFERROR(__xludf.DUMMYFUNCTION("""COMPUTED_VALUE"""),"\citet{Nutakki2014}")</f>
        <v>\citet{Nutakki2014}</v>
      </c>
      <c r="C31" s="4" t="str">
        <f>IFERROR(__xludf.DUMMYFUNCTION("""COMPUTED_VALUE"""),"Manual")</f>
        <v>Manual</v>
      </c>
      <c r="D31" s="4" t="str">
        <f>IFERROR(__xludf.DUMMYFUNCTION("""COMPUTED_VALUE"""),"Published results")</f>
        <v>Published results</v>
      </c>
      <c r="E31" s="4"/>
      <c r="F31" s="8" t="str">
        <f>IFERROR(__xludf.DUMMYFUNCTION("IF(REGEXMATCH(E31, ""[0-9]+""), MIN(ARRAYFORMULA(A31 - SPLIT(REGEXREPLACE(E31,""[a-zA-Z,\-'.()]"","" ""), "" ""))),"" "")")," ")</f>
        <v> </v>
      </c>
      <c r="I31" s="17"/>
      <c r="T31" s="17"/>
    </row>
    <row r="32">
      <c r="A32" s="4" t="str">
        <f>IFERROR(__xludf.DUMMYFUNCTION("""COMPUTED_VALUE"""),"2014")</f>
        <v>2014</v>
      </c>
      <c r="B32" s="4" t="str">
        <f>IFERROR(__xludf.DUMMYFUNCTION("""COMPUTED_VALUE"""),"\citet{Petkos2014}")</f>
        <v>\citet{Petkos2014}</v>
      </c>
      <c r="C32" s="4" t="str">
        <f>IFERROR(__xludf.DUMMYFUNCTION("""COMPUTED_VALUE"""),"Empirical")</f>
        <v>Empirical</v>
      </c>
      <c r="D32" s="4" t="str">
        <f>IFERROR(__xludf.DUMMYFUNCTION("""COMPUTED_VALUE"""),"None")</f>
        <v>None</v>
      </c>
      <c r="E32" s="4"/>
      <c r="F32" s="8" t="str">
        <f>IFERROR(__xludf.DUMMYFUNCTION("IF(REGEXMATCH(E32, ""[0-9]+""), MIN(ARRAYFORMULA(A32 - SPLIT(REGEXREPLACE(E32,""[a-zA-Z,\-'.()]"","" ""), "" ""))),"" "")")," ")</f>
        <v> </v>
      </c>
      <c r="I32" s="17"/>
      <c r="N32" s="3"/>
      <c r="O32" s="3"/>
      <c r="T32" s="17"/>
    </row>
    <row r="33">
      <c r="A33" s="4" t="str">
        <f>IFERROR(__xludf.DUMMYFUNCTION("""COMPUTED_VALUE"""),"2014")</f>
        <v>2014</v>
      </c>
      <c r="B33" s="4" t="str">
        <f>IFERROR(__xludf.DUMMYFUNCTION("""COMPUTED_VALUE"""),"\citet{VanCanneyt2014}")</f>
        <v>\citet{VanCanneyt2014}</v>
      </c>
      <c r="C33" s="4" t="str">
        <f>IFERROR(__xludf.DUMMYFUNCTION("""COMPUTED_VALUE"""),"Manual")</f>
        <v>Manual</v>
      </c>
      <c r="D33" s="4" t="str">
        <f>IFERROR(__xludf.DUMMYFUNCTION("""COMPUTED_VALUE"""),"Published results")</f>
        <v>Published results</v>
      </c>
      <c r="E33" s="4"/>
      <c r="F33" s="8" t="str">
        <f>IFERROR(__xludf.DUMMYFUNCTION("IF(REGEXMATCH(E33, ""[0-9]+""), MIN(ARRAYFORMULA(A33 - SPLIT(REGEXREPLACE(E33,""[a-zA-Z,\-'.()]"","" ""), "" ""))),"" "")")," ")</f>
        <v> </v>
      </c>
      <c r="N33" s="15"/>
      <c r="O33" s="15"/>
      <c r="T33" s="15"/>
    </row>
    <row r="34">
      <c r="A34" s="4" t="str">
        <f>IFERROR(__xludf.DUMMYFUNCTION("""COMPUTED_VALUE"""),"2015")</f>
        <v>2015</v>
      </c>
      <c r="B34" s="4" t="str">
        <f>IFERROR(__xludf.DUMMYFUNCTION("""COMPUTED_VALUE"""),"\citet{DeBoom2015}")</f>
        <v>\citet{DeBoom2015}</v>
      </c>
      <c r="C34" s="4" t="str">
        <f>IFERROR(__xludf.DUMMYFUNCTION("""COMPUTED_VALUE"""),"Semi-automatic")</f>
        <v>Semi-automatic</v>
      </c>
      <c r="D34" s="4" t="str">
        <f>IFERROR(__xludf.DUMMYFUNCTION("""COMPUTED_VALUE"""),"Parameter tweaking")</f>
        <v>Parameter tweaking</v>
      </c>
      <c r="E34" s="4"/>
      <c r="F34" s="8" t="str">
        <f>IFERROR(__xludf.DUMMYFUNCTION("IF(REGEXMATCH(E34, ""[0-9]+""), MIN(ARRAYFORMULA(A34 - SPLIT(REGEXREPLACE(E34,""[a-zA-Z,\-'.()]"","" ""), "" ""))),"" "")")," ")</f>
        <v> </v>
      </c>
      <c r="J34" s="16"/>
      <c r="N34" s="15"/>
      <c r="O34" s="15"/>
    </row>
    <row r="35">
      <c r="A35" s="4" t="str">
        <f>IFERROR(__xludf.DUMMYFUNCTION("""COMPUTED_VALUE"""),"2015")</f>
        <v>2015</v>
      </c>
      <c r="B35" s="4" t="str">
        <f>IFERROR(__xludf.DUMMYFUNCTION("""COMPUTED_VALUE"""),"\citet{Feng2015}")</f>
        <v>\citet{Feng2015}</v>
      </c>
      <c r="C35" s="4" t="str">
        <f>IFERROR(__xludf.DUMMYFUNCTION("""COMPUTED_VALUE"""),"Manual")</f>
        <v>Manual</v>
      </c>
      <c r="D35" s="4" t="str">
        <f>IFERROR(__xludf.DUMMYFUNCTION("""COMPUTED_VALUE"""),"Published algorithms")</f>
        <v>Published algorithms</v>
      </c>
      <c r="E35" s="4" t="str">
        <f>IFERROR(__xludf.DUMMYFUNCTION("""COMPUTED_VALUE"""),"Shou et al. (2013), Tsur et al. (2013), Mathioudakis and Koudas (2010)")</f>
        <v>Shou et al. (2013), Tsur et al. (2013), Mathioudakis and Koudas (2010)</v>
      </c>
      <c r="F35" s="8">
        <f>IFERROR(__xludf.DUMMYFUNCTION("IF(REGEXMATCH(E35, ""[0-9]+""), MIN(ARRAYFORMULA(A35 - SPLIT(REGEXREPLACE(E35,""[a-zA-Z,\-'.()]"","" ""), "" ""))),"" "")"),2.0)</f>
        <v>2</v>
      </c>
      <c r="J35" s="16"/>
      <c r="N35" s="15"/>
      <c r="O35" s="15"/>
    </row>
    <row r="36">
      <c r="A36" s="4" t="str">
        <f>IFERROR(__xludf.DUMMYFUNCTION("""COMPUTED_VALUE"""),"2015")</f>
        <v>2015</v>
      </c>
      <c r="B36" s="4" t="str">
        <f>IFERROR(__xludf.DUMMYFUNCTION("""COMPUTED_VALUE"""),"\citet{Kumar2015}")</f>
        <v>\citet{Kumar2015}</v>
      </c>
      <c r="C36" s="4" t="str">
        <f>IFERROR(__xludf.DUMMYFUNCTION("""COMPUTED_VALUE"""),"Manual")</f>
        <v>Manual</v>
      </c>
      <c r="D36" s="4" t="str">
        <f>IFERROR(__xludf.DUMMYFUNCTION("""COMPUTED_VALUE"""),"None")</f>
        <v>None</v>
      </c>
      <c r="E36" s="4"/>
      <c r="F36" s="8" t="str">
        <f>IFERROR(__xludf.DUMMYFUNCTION("IF(REGEXMATCH(E36, ""[0-9]+""), MIN(ARRAYFORMULA(A36 - SPLIT(REGEXREPLACE(E36,""[a-zA-Z,\-'.()]"","" ""), "" ""))),"" "")")," ")</f>
        <v> </v>
      </c>
      <c r="J36" s="16"/>
      <c r="N36" s="15"/>
      <c r="O36" s="15"/>
    </row>
    <row r="37">
      <c r="A37" s="4" t="str">
        <f>IFERROR(__xludf.DUMMYFUNCTION("""COMPUTED_VALUE"""),"2015")</f>
        <v>2015</v>
      </c>
      <c r="B37" s="4" t="str">
        <f>IFERROR(__xludf.DUMMYFUNCTION("""COMPUTED_VALUE"""),"\citet{Lochtefeld2015}")</f>
        <v>\citet{Lochtefeld2015}</v>
      </c>
      <c r="C37" s="4" t="str">
        <f>IFERROR(__xludf.DUMMYFUNCTION("""COMPUTED_VALUE"""),"Manual")</f>
        <v>Manual</v>
      </c>
      <c r="D37" s="4" t="str">
        <f>IFERROR(__xludf.DUMMYFUNCTION("""COMPUTED_VALUE"""),"None")</f>
        <v>None</v>
      </c>
      <c r="E37" s="4"/>
      <c r="F37" s="8" t="str">
        <f>IFERROR(__xludf.DUMMYFUNCTION("IF(REGEXMATCH(E37, ""[0-9]+""), MIN(ARRAYFORMULA(A37 - SPLIT(REGEXREPLACE(E37,""[a-zA-Z,\-'.()]"","" ""), "" ""))),"" "")")," ")</f>
        <v> </v>
      </c>
      <c r="J37" s="16"/>
      <c r="N37" s="15"/>
      <c r="O37" s="15"/>
    </row>
    <row r="38">
      <c r="A38" s="4" t="str">
        <f>IFERROR(__xludf.DUMMYFUNCTION("""COMPUTED_VALUE"""),"2015")</f>
        <v>2015</v>
      </c>
      <c r="B38" s="4" t="str">
        <f>IFERROR(__xludf.DUMMYFUNCTION("""COMPUTED_VALUE"""),"\citet{Madani2015}")</f>
        <v>\citet{Madani2015}</v>
      </c>
      <c r="C38" s="4" t="str">
        <f>IFERROR(__xludf.DUMMYFUNCTION("""COMPUTED_VALUE"""),"Manual")</f>
        <v>Manual</v>
      </c>
      <c r="D38" s="4" t="str">
        <f>IFERROR(__xludf.DUMMYFUNCTION("""COMPUTED_VALUE"""),"Published algorithms")</f>
        <v>Published algorithms</v>
      </c>
      <c r="E38" s="4" t="str">
        <f>IFERROR(__xludf.DUMMYFUNCTION("""COMPUTED_VALUE"""),"Benhardus and Kalita (2013)")</f>
        <v>Benhardus and Kalita (2013)</v>
      </c>
      <c r="F38" s="8">
        <f>IFERROR(__xludf.DUMMYFUNCTION("IF(REGEXMATCH(E38, ""[0-9]+""), MIN(ARRAYFORMULA(A38 - SPLIT(REGEXREPLACE(E38,""[a-zA-Z,\-'.()]"","" ""), "" ""))),"" "")"),2.0)</f>
        <v>2</v>
      </c>
    </row>
    <row r="39">
      <c r="A39" s="4" t="str">
        <f>IFERROR(__xludf.DUMMYFUNCTION("""COMPUTED_VALUE"""),"2015")</f>
        <v>2015</v>
      </c>
      <c r="B39" s="4" t="str">
        <f>IFERROR(__xludf.DUMMYFUNCTION("""COMPUTED_VALUE"""),"\citet{McMinn2015}")</f>
        <v>\citet{McMinn2015}</v>
      </c>
      <c r="C39" s="4" t="str">
        <f>IFERROR(__xludf.DUMMYFUNCTION("""COMPUTED_VALUE"""),"Manual")</f>
        <v>Manual</v>
      </c>
      <c r="D39" s="4" t="str">
        <f>IFERROR(__xludf.DUMMYFUNCTION("""COMPUTED_VALUE"""),"Published algorithms")</f>
        <v>Published algorithms</v>
      </c>
      <c r="E39" s="4" t="str">
        <f>IFERROR(__xludf.DUMMYFUNCTION("""COMPUTED_VALUE"""),"LSH (Petrovic et al., 2010), Cluster Summarization (Aggarwal et al., 2012)")</f>
        <v>LSH (Petrovic et al., 2010), Cluster Summarization (Aggarwal et al., 2012)</v>
      </c>
      <c r="F39" s="8">
        <f>IFERROR(__xludf.DUMMYFUNCTION("IF(REGEXMATCH(E39, ""[0-9]+""), MIN(ARRAYFORMULA(A39 - SPLIT(REGEXREPLACE(E39,""[a-zA-Z,\-'.()]"","" ""), "" ""))),"" "")"),3.0)</f>
        <v>3</v>
      </c>
    </row>
    <row r="40">
      <c r="A40" s="4" t="str">
        <f>IFERROR(__xludf.DUMMYFUNCTION("""COMPUTED_VALUE"""),"2015")</f>
        <v>2015</v>
      </c>
      <c r="B40" s="4" t="str">
        <f>IFERROR(__xludf.DUMMYFUNCTION("""COMPUTED_VALUE"""),"\citet{Meladianos2015}")</f>
        <v>\citet{Meladianos2015}</v>
      </c>
      <c r="C40" s="4" t="str">
        <f>IFERROR(__xludf.DUMMYFUNCTION("""COMPUTED_VALUE"""),"Semi-automatic")</f>
        <v>Semi-automatic</v>
      </c>
      <c r="D40" s="4" t="str">
        <f>IFERROR(__xludf.DUMMYFUNCTION("""COMPUTED_VALUE"""),"Trivial baselines")</f>
        <v>Trivial baselines</v>
      </c>
      <c r="E40" s="4"/>
      <c r="F40" s="8" t="str">
        <f>IFERROR(__xludf.DUMMYFUNCTION("IF(REGEXMATCH(E40, ""[0-9]+""), MIN(ARRAYFORMULA(A40 - SPLIT(REGEXREPLACE(E40,""[a-zA-Z,\-'.()]"","" ""), "" ""))),"" "")")," ")</f>
        <v> </v>
      </c>
    </row>
    <row r="41">
      <c r="A41" s="4" t="str">
        <f>IFERROR(__xludf.DUMMYFUNCTION("""COMPUTED_VALUE"""),"2015")</f>
        <v>2015</v>
      </c>
      <c r="B41" s="4" t="str">
        <f>IFERROR(__xludf.DUMMYFUNCTION("""COMPUTED_VALUE"""),"\citet{Unankard2015}")</f>
        <v>\citet{Unankard2015}</v>
      </c>
      <c r="C41" s="4" t="str">
        <f>IFERROR(__xludf.DUMMYFUNCTION("""COMPUTED_VALUE"""),"Manual")</f>
        <v>Manual</v>
      </c>
      <c r="D41" s="4" t="str">
        <f>IFERROR(__xludf.DUMMYFUNCTION("""COMPUTED_VALUE"""),"Published algorithms")</f>
        <v>Published algorithms</v>
      </c>
      <c r="E41" s="4" t="str">
        <f>IFERROR(__xludf.DUMMYFUNCTION("""COMPUTED_VALUE"""),"KeyGraph (Sayyadi et al., 2009), Semantic Expansion of Hashtags (Ozdikis et al., 2012), EnBlogue (Alvanaki et al., 2012), LEED (Unankard et al., 2013)")</f>
        <v>KeyGraph (Sayyadi et al., 2009), Semantic Expansion of Hashtags (Ozdikis et al., 2012), EnBlogue (Alvanaki et al., 2012), LEED (Unankard et al., 2013)</v>
      </c>
      <c r="F41" s="8">
        <f>IFERROR(__xludf.DUMMYFUNCTION("IF(REGEXMATCH(E41, ""[0-9]+""), MIN(ARRAYFORMULA(A41 - SPLIT(REGEXREPLACE(E41,""[a-zA-Z,\-'.()]"","" ""), "" ""))),"" "")"),2.0)</f>
        <v>2</v>
      </c>
    </row>
    <row r="42">
      <c r="A42" s="4" t="str">
        <f>IFERROR(__xludf.DUMMYFUNCTION("""COMPUTED_VALUE"""),"2015")</f>
        <v>2015</v>
      </c>
      <c r="B42" s="4" t="str">
        <f>IFERROR(__xludf.DUMMYFUNCTION("""COMPUTED_VALUE"""),"\citet{Weiler2015a}")</f>
        <v>\citet{Weiler2015a}</v>
      </c>
      <c r="C42" s="4"/>
      <c r="D42" s="4" t="str">
        <f>IFERROR(__xludf.DUMMYFUNCTION("""COMPUTED_VALUE"""),"Published algorithms, trivial baselines")</f>
        <v>Published algorithms, trivial baselines</v>
      </c>
      <c r="E42" s="4" t="str">
        <f>IFERROR(__xludf.DUMMYFUNCTION("""COMPUTED_VALUE"""),"Sparck Jones (1988), Bontcheva and Rout (2014), Weiler et al. (2014), Weng et al. (2011), Cordeiro (2012)")</f>
        <v>Sparck Jones (1988), Bontcheva and Rout (2014), Weiler et al. (2014), Weng et al. (2011), Cordeiro (2012)</v>
      </c>
      <c r="F42" s="8">
        <f>IFERROR(__xludf.DUMMYFUNCTION("IF(REGEXMATCH(E42, ""[0-9]+""), MIN(ARRAYFORMULA(A42 - SPLIT(REGEXREPLACE(E42,""[a-zA-Z,\-'.()]"","" ""), "" ""))),"" "")"),1.0)</f>
        <v>1</v>
      </c>
    </row>
    <row r="43">
      <c r="A43" s="4" t="str">
        <f>IFERROR(__xludf.DUMMYFUNCTION("""COMPUTED_VALUE"""),"2015")</f>
        <v>2015</v>
      </c>
      <c r="B43" s="4" t="str">
        <f>IFERROR(__xludf.DUMMYFUNCTION("""COMPUTED_VALUE"""),"\citet{Weiler2015b}")</f>
        <v>\citet{Weiler2015b}</v>
      </c>
      <c r="C43" s="4"/>
      <c r="D43" s="4" t="str">
        <f>IFERROR(__xludf.DUMMYFUNCTION("""COMPUTED_VALUE"""),"Published algorithms, trivial baselines")</f>
        <v>Published algorithms, trivial baselines</v>
      </c>
      <c r="E43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43" s="8">
        <f>IFERROR(__xludf.DUMMYFUNCTION("IF(REGEXMATCH(E43, ""[0-9]+""), MIN(ARRAYFORMULA(A43 - SPLIT(REGEXREPLACE(E43,""[a-zA-Z,\-'.()]"","" ""), "" ""))),"" "")"),1.0)</f>
        <v>1</v>
      </c>
    </row>
    <row r="44">
      <c r="A44" s="4" t="str">
        <f>IFERROR(__xludf.DUMMYFUNCTION("""COMPUTED_VALUE"""),"2015")</f>
        <v>2015</v>
      </c>
      <c r="B44" s="4" t="str">
        <f>IFERROR(__xludf.DUMMYFUNCTION("""COMPUTED_VALUE"""),"\citet{Zhou2015}")</f>
        <v>\citet{Zhou2015}</v>
      </c>
      <c r="C44" s="4" t="str">
        <f>IFERROR(__xludf.DUMMYFUNCTION("""COMPUTED_VALUE"""),"Manual")</f>
        <v>Manual</v>
      </c>
      <c r="D44" s="4" t="str">
        <f>IFERROR(__xludf.DUMMYFUNCTION("""COMPUTED_VALUE"""),"Published algorithms")</f>
        <v>Published algorithms</v>
      </c>
      <c r="E44" s="4" t="str">
        <f>IFERROR(__xludf.DUMMYFUNCTION("""COMPUTED_VALUE"""),"Ritter et al. (2012)")</f>
        <v>Ritter et al. (2012)</v>
      </c>
      <c r="F44" s="8">
        <f>IFERROR(__xludf.DUMMYFUNCTION("IF(REGEXMATCH(E44, ""[0-9]+""), MIN(ARRAYFORMULA(A44 - SPLIT(REGEXREPLACE(E44,""[a-zA-Z,\-'.()]"","" ""), "" ""))),"" "")"),3.0)</f>
        <v>3</v>
      </c>
    </row>
    <row r="45">
      <c r="A45" s="4" t="str">
        <f>IFERROR(__xludf.DUMMYFUNCTION("""COMPUTED_VALUE"""),"2016")</f>
        <v>2016</v>
      </c>
      <c r="B45" s="4" t="str">
        <f>IFERROR(__xludf.DUMMYFUNCTION("""COMPUTED_VALUE"""),"\citet{AdedoyinOlowe2016}")</f>
        <v>\citet{AdedoyinOlowe2016}</v>
      </c>
      <c r="C45" s="4" t="str">
        <f>IFERROR(__xludf.DUMMYFUNCTION("""COMPUTED_VALUE"""),"Manual")</f>
        <v>Manual</v>
      </c>
      <c r="D45" s="4" t="str">
        <f>IFERROR(__xludf.DUMMYFUNCTION("""COMPUTED_VALUE"""),"None")</f>
        <v>None</v>
      </c>
      <c r="E45" s="4"/>
      <c r="F45" s="8" t="str">
        <f>IFERROR(__xludf.DUMMYFUNCTION("IF(REGEXMATCH(E45, ""[0-9]+""), MIN(ARRAYFORMULA(A45 - SPLIT(REGEXREPLACE(E45,""[a-zA-Z,\-'.()]"","" ""), "" ""))),"" "")")," ")</f>
        <v> </v>
      </c>
    </row>
    <row r="46">
      <c r="A46" s="4" t="str">
        <f>IFERROR(__xludf.DUMMYFUNCTION("""COMPUTED_VALUE"""),"2016")</f>
        <v>2016</v>
      </c>
      <c r="B46" s="4" t="str">
        <f>IFERROR(__xludf.DUMMYFUNCTION("""COMPUTED_VALUE"""),"\citet{Buntain2016}")</f>
        <v>\citet{Buntain2016}</v>
      </c>
      <c r="C46" s="4"/>
      <c r="D46" s="4" t="str">
        <f>IFERROR(__xludf.DUMMYFUNCTION("""COMPUTED_VALUE"""),"Published algorithms")</f>
        <v>Published algorithms</v>
      </c>
      <c r="E46" s="4" t="str">
        <f>IFERROR(__xludf.DUMMYFUNCTION("""COMPUTED_VALUE"""),"Vasudevan et al. (2013), Lehmann et al. (2012), Zhao et al. (2011)")</f>
        <v>Vasudevan et al. (2013), Lehmann et al. (2012), Zhao et al. (2011)</v>
      </c>
      <c r="F46" s="8">
        <f>IFERROR(__xludf.DUMMYFUNCTION("IF(REGEXMATCH(E46, ""[0-9]+""), MIN(ARRAYFORMULA(A46 - SPLIT(REGEXREPLACE(E46,""[a-zA-Z,\-'.()]"","" ""), "" ""))),"" "")"),3.0)</f>
        <v>3</v>
      </c>
    </row>
    <row r="47">
      <c r="A47" s="4" t="str">
        <f>IFERROR(__xludf.DUMMYFUNCTION("""COMPUTED_VALUE"""),"2016")</f>
        <v>2016</v>
      </c>
      <c r="B47" s="4" t="str">
        <f>IFERROR(__xludf.DUMMYFUNCTION("""COMPUTED_VALUE"""),"\citet{Hua2016}")</f>
        <v>\citet{Hua2016}</v>
      </c>
      <c r="C47" s="4"/>
      <c r="D47" s="4" t="str">
        <f>IFERROR(__xludf.DUMMYFUNCTION("""COMPUTED_VALUE"""),"Published algorithms")</f>
        <v>Published algorithms</v>
      </c>
      <c r="E47" s="4" t="str">
        <f>IFERROR(__xludf.DUMMYFUNCTION("""COMPUTED_VALUE"""),"Sakaki et al. (2010), Yin et al., Weng et al., Lappas et al. (2009)")</f>
        <v>Sakaki et al. (2010), Yin et al., Weng et al., Lappas et al. (2009)</v>
      </c>
      <c r="F47" s="8">
        <f>IFERROR(__xludf.DUMMYFUNCTION("IF(REGEXMATCH(E47, ""[0-9]+""), MIN(ARRAYFORMULA(A47 - SPLIT(REGEXREPLACE(E47,""[a-zA-Z,\-'.()]"","" ""), "" ""))),"" "")"),6.0)</f>
        <v>6</v>
      </c>
    </row>
    <row r="48">
      <c r="A48" s="4" t="str">
        <f>IFERROR(__xludf.DUMMYFUNCTION("""COMPUTED_VALUE"""),"2016")</f>
        <v>2016</v>
      </c>
      <c r="B48" s="4" t="str">
        <f>IFERROR(__xludf.DUMMYFUNCTION("""COMPUTED_VALUE"""),"\citet{Liu2016}")</f>
        <v>\citet{Liu2016}</v>
      </c>
      <c r="C48" s="4" t="str">
        <f>IFERROR(__xludf.DUMMYFUNCTION("""COMPUTED_VALUE"""),"Semi-automatic")</f>
        <v>Semi-automatic</v>
      </c>
      <c r="D48" s="4" t="str">
        <f>IFERROR(__xludf.DUMMYFUNCTION("""COMPUTED_VALUE"""),"Published algorithms, parameter tweaking")</f>
        <v>Published algorithms, parameter tweaking</v>
      </c>
      <c r="E48" s="4" t="str">
        <f>IFERROR(__xludf.DUMMYFUNCTION("""COMPUTED_VALUE"""),"LSH (Petrovic et al., 2010)")</f>
        <v>LSH (Petrovic et al., 2010)</v>
      </c>
      <c r="F48" s="8">
        <f>IFERROR(__xludf.DUMMYFUNCTION("IF(REGEXMATCH(E48, ""[0-9]+""), MIN(ARRAYFORMULA(A48 - SPLIT(REGEXREPLACE(E48,""[a-zA-Z,\-'.()]"","" ""), "" ""))),"" "")"),6.0)</f>
        <v>6</v>
      </c>
    </row>
    <row r="49">
      <c r="A49" s="4" t="str">
        <f>IFERROR(__xludf.DUMMYFUNCTION("""COMPUTED_VALUE"""),"2016")</f>
        <v>2016</v>
      </c>
      <c r="B49" s="4" t="str">
        <f>IFERROR(__xludf.DUMMYFUNCTION("""COMPUTED_VALUE"""),"\citet{PreotiucPietro2016}")</f>
        <v>\citet{PreotiucPietro2016}</v>
      </c>
      <c r="C49" s="4" t="str">
        <f>IFERROR(__xludf.DUMMYFUNCTION("""COMPUTED_VALUE"""),"Semi-automatic")</f>
        <v>Semi-automatic</v>
      </c>
      <c r="D49" s="4" t="str">
        <f>IFERROR(__xludf.DUMMYFUNCTION("""COMPUTED_VALUE"""),"Published algorithms, parameter tweaking")</f>
        <v>Published algorithms, parameter tweaking</v>
      </c>
      <c r="E49" s="4" t="str">
        <f>IFERROR(__xludf.DUMMYFUNCTION("""COMPUTED_VALUE"""),"LSH (Petrovic et al., 2010)")</f>
        <v>LSH (Petrovic et al., 2010)</v>
      </c>
      <c r="F49" s="8">
        <f>IFERROR(__xludf.DUMMYFUNCTION("IF(REGEXMATCH(E49, ""[0-9]+""), MIN(ARRAYFORMULA(A49 - SPLIT(REGEXREPLACE(E49,""[a-zA-Z,\-'.()]"","" ""), "" ""))),"" "")"),6.0)</f>
        <v>6</v>
      </c>
    </row>
    <row r="50">
      <c r="A50" s="4" t="str">
        <f>IFERROR(__xludf.DUMMYFUNCTION("""COMPUTED_VALUE"""),"2016")</f>
        <v>2016</v>
      </c>
      <c r="B50" s="4" t="str">
        <f>IFERROR(__xludf.DUMMYFUNCTION("""COMPUTED_VALUE"""),"\citet{Weiler2016}")</f>
        <v>\citet{Weiler2016}</v>
      </c>
      <c r="C50" s="4" t="str">
        <f>IFERROR(__xludf.DUMMYFUNCTION("""COMPUTED_VALUE"""),"Automatic")</f>
        <v>Automatic</v>
      </c>
      <c r="D50" s="4" t="str">
        <f>IFERROR(__xludf.DUMMYFUNCTION("""COMPUTED_VALUE"""),"Published algorithms")</f>
        <v>Published algorithms</v>
      </c>
      <c r="E50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50" s="8">
        <f>IFERROR(__xludf.DUMMYFUNCTION("IF(REGEXMATCH(E50, ""[0-9]+""), MIN(ARRAYFORMULA(A50 - SPLIT(REGEXREPLACE(E50,""[a-zA-Z,\-'.()]"","" ""), "" ""))),"" "")"),2.0)</f>
        <v>2</v>
      </c>
    </row>
    <row r="51">
      <c r="A51" s="4" t="str">
        <f>IFERROR(__xludf.DUMMYFUNCTION("""COMPUTED_VALUE"""),"2016")</f>
        <v>2016</v>
      </c>
      <c r="B51" s="4" t="str">
        <f>IFERROR(__xludf.DUMMYFUNCTION("""COMPUTED_VALUE"""),"\citet{Zhou2016}")</f>
        <v>\citet{Zhou2016}</v>
      </c>
      <c r="C51" s="4" t="str">
        <f>IFERROR(__xludf.DUMMYFUNCTION("""COMPUTED_VALUE"""),"None")</f>
        <v>None</v>
      </c>
      <c r="D51" s="4" t="str">
        <f>IFERROR(__xludf.DUMMYFUNCTION("""COMPUTED_VALUE"""),"None")</f>
        <v>None</v>
      </c>
      <c r="E51" s="4"/>
      <c r="F51" s="8" t="str">
        <f>IFERROR(__xludf.DUMMYFUNCTION("IF(REGEXMATCH(E51, ""[0-9]+""), MIN(ARRAYFORMULA(A51 - SPLIT(REGEXREPLACE(E51,""[a-zA-Z,\-'.()]"","" ""), "" ""))),"" "")")," ")</f>
        <v> </v>
      </c>
    </row>
    <row r="52">
      <c r="A52" s="4" t="str">
        <f>IFERROR(__xludf.DUMMYFUNCTION("""COMPUTED_VALUE"""),"2017")</f>
        <v>2017</v>
      </c>
      <c r="B52" s="4" t="str">
        <f>IFERROR(__xludf.DUMMYFUNCTION("""COMPUTED_VALUE"""),"\citet{Akhtar2017}")</f>
        <v>\citet{Akhtar2017}</v>
      </c>
      <c r="C52" s="4"/>
      <c r="D52" s="4" t="str">
        <f>IFERROR(__xludf.DUMMYFUNCTION("""COMPUTED_VALUE"""),"Parameter tweaking")</f>
        <v>Parameter tweaking</v>
      </c>
      <c r="E52" s="4"/>
      <c r="F52" s="8" t="str">
        <f>IFERROR(__xludf.DUMMYFUNCTION("IF(REGEXMATCH(E52, ""[0-9]+""), MIN(ARRAYFORMULA(A52 - SPLIT(REGEXREPLACE(E52,""[a-zA-Z,\-'.()]"","" ""), "" ""))),"" "")")," ")</f>
        <v> </v>
      </c>
    </row>
    <row r="53">
      <c r="A53" s="4" t="str">
        <f>IFERROR(__xludf.DUMMYFUNCTION("""COMPUTED_VALUE"""),"2017")</f>
        <v>2017</v>
      </c>
      <c r="B53" s="4" t="str">
        <f>IFERROR(__xludf.DUMMYFUNCTION("""COMPUTED_VALUE"""),"\citet{Edouard2017}")</f>
        <v>\citet{Edouard2017}</v>
      </c>
      <c r="C53" s="4" t="str">
        <f>IFERROR(__xludf.DUMMYFUNCTION("""COMPUTED_VALUE"""),"Automatic")</f>
        <v>Automatic</v>
      </c>
      <c r="D53" s="4" t="str">
        <f>IFERROR(__xludf.DUMMYFUNCTION("""COMPUTED_VALUE"""),"Published algorithms")</f>
        <v>Published algorithms</v>
      </c>
      <c r="E53" s="4" t="str">
        <f>IFERROR(__xludf.DUMMYFUNCTION("""COMPUTED_VALUE"""),"Zhou et al. (2011), Zhou et al. (2017), McMinn and Jose (2015), Katragadda et al. (2016)")</f>
        <v>Zhou et al. (2011), Zhou et al. (2017), McMinn and Jose (2015), Katragadda et al. (2016)</v>
      </c>
      <c r="F53" s="8">
        <f>IFERROR(__xludf.DUMMYFUNCTION("IF(REGEXMATCH(E53, ""[0-9]+""), MIN(ARRAYFORMULA(A53 - SPLIT(REGEXREPLACE(E53,""[a-zA-Z,\-'.()]"","" ""), "" ""))),"" "")"),0.0)</f>
        <v>0</v>
      </c>
    </row>
    <row r="54">
      <c r="A54" s="4" t="str">
        <f>IFERROR(__xludf.DUMMYFUNCTION("""COMPUTED_VALUE"""),"2017")</f>
        <v>2017</v>
      </c>
      <c r="B54" s="4" t="str">
        <f>IFERROR(__xludf.DUMMYFUNCTION("""COMPUTED_VALUE"""),"\citet{Hammad2017}")</f>
        <v>\citet{Hammad2017}</v>
      </c>
      <c r="C54" s="4" t="str">
        <f>IFERROR(__xludf.DUMMYFUNCTION("""COMPUTED_VALUE"""),"Manual")</f>
        <v>Manual</v>
      </c>
      <c r="D54" s="4" t="str">
        <f>IFERROR(__xludf.DUMMYFUNCTION("""COMPUTED_VALUE"""),"None")</f>
        <v>None</v>
      </c>
      <c r="E54" s="4"/>
      <c r="F54" s="8" t="str">
        <f>IFERROR(__xludf.DUMMYFUNCTION("IF(REGEXMATCH(E54, ""[0-9]+""), MIN(ARRAYFORMULA(A54 - SPLIT(REGEXREPLACE(E54,""[a-zA-Z,\-'.()]"","" ""), "" ""))),"" "")")," ")</f>
        <v> </v>
      </c>
    </row>
    <row r="55">
      <c r="A55" s="4" t="str">
        <f>IFERROR(__xludf.DUMMYFUNCTION("""COMPUTED_VALUE"""),"2017")</f>
        <v>2017</v>
      </c>
      <c r="B55" s="4" t="str">
        <f>IFERROR(__xludf.DUMMYFUNCTION("""COMPUTED_VALUE"""),"\citet{Li2017}")</f>
        <v>\citet{Li2017}</v>
      </c>
      <c r="C55" s="4" t="str">
        <f>IFERROR(__xludf.DUMMYFUNCTION("""COMPUTED_VALUE"""),"Semi-automatic")</f>
        <v>Semi-automatic</v>
      </c>
      <c r="D55" s="4" t="str">
        <f>IFERROR(__xludf.DUMMYFUNCTION("""COMPUTED_VALUE"""),"Published algorithms")</f>
        <v>Published algorithms</v>
      </c>
      <c r="E55" s="4" t="str">
        <f>IFERROR(__xludf.DUMMYFUNCTION("""COMPUTED_VALUE"""),"LSH (Petrovic et al., 2010), UMass (Allan et al., 2000)")</f>
        <v>LSH (Petrovic et al., 2010), UMass (Allan et al., 2000)</v>
      </c>
      <c r="F55" s="8">
        <f>IFERROR(__xludf.DUMMYFUNCTION("IF(REGEXMATCH(E55, ""[0-9]+""), MIN(ARRAYFORMULA(A55 - SPLIT(REGEXREPLACE(E55,""[a-zA-Z,\-'.()]"","" ""), "" ""))),"" "")"),7.0)</f>
        <v>7</v>
      </c>
    </row>
    <row r="56">
      <c r="A56" s="4" t="str">
        <f>IFERROR(__xludf.DUMMYFUNCTION("""COMPUTED_VALUE"""),"2017")</f>
        <v>2017</v>
      </c>
      <c r="B56" s="4" t="str">
        <f>IFERROR(__xludf.DUMMYFUNCTION("""COMPUTED_VALUE"""),"\citet{Liu2017}")</f>
        <v>\citet{Liu2017}</v>
      </c>
      <c r="C56" s="4" t="str">
        <f>IFERROR(__xludf.DUMMYFUNCTION("""COMPUTED_VALUE"""),"Manual")</f>
        <v>Manual</v>
      </c>
      <c r="D56" s="4" t="str">
        <f>IFERROR(__xludf.DUMMYFUNCTION("""COMPUTED_VALUE"""),"Published algorithms")</f>
        <v>Published algorithms</v>
      </c>
      <c r="E56" s="4" t="str">
        <f>IFERROR(__xludf.DUMMYFUNCTION("""COMPUTED_VALUE"""),"Freitas and Ji (2016)")</f>
        <v>Freitas and Ji (2016)</v>
      </c>
      <c r="F56" s="8">
        <f>IFERROR(__xludf.DUMMYFUNCTION("IF(REGEXMATCH(E56, ""[0-9]+""), MIN(ARRAYFORMULA(A56 - SPLIT(REGEXREPLACE(E56,""[a-zA-Z,\-'.()]"","" ""), "" ""))),"" "")"),1.0)</f>
        <v>1</v>
      </c>
    </row>
    <row r="57">
      <c r="A57" s="4" t="str">
        <f>IFERROR(__xludf.DUMMYFUNCTION("""COMPUTED_VALUE"""),"2017")</f>
        <v>2017</v>
      </c>
      <c r="B57" s="4" t="str">
        <f>IFERROR(__xludf.DUMMYFUNCTION("""COMPUTED_VALUE"""),"\citet{Mamo2017}")</f>
        <v>\citet{Mamo2017}</v>
      </c>
      <c r="C57" s="4" t="str">
        <f>IFERROR(__xludf.DUMMYFUNCTION("""COMPUTED_VALUE"""),"Manual")</f>
        <v>Manual</v>
      </c>
      <c r="D57" s="4" t="str">
        <f>IFERROR(__xludf.DUMMYFUNCTION("""COMPUTED_VALUE"""),"Published algorithms")</f>
        <v>Published algorithms</v>
      </c>
      <c r="E57" s="4" t="str">
        <f>IFERROR(__xludf.DUMMYFUNCTION("""COMPUTED_VALUE"""),"Cataldi et al., 2014")</f>
        <v>Cataldi et al., 2014</v>
      </c>
      <c r="F57" s="8">
        <f>IFERROR(__xludf.DUMMYFUNCTION("IF(REGEXMATCH(E57, ""[0-9]+""), MIN(ARRAYFORMULA(A57 - SPLIT(REGEXREPLACE(E57,""[a-zA-Z,\-'.()]"","" ""), "" ""))),"" "")"),3.0)</f>
        <v>3</v>
      </c>
    </row>
    <row r="58">
      <c r="A58" s="4" t="str">
        <f>IFERROR(__xludf.DUMMYFUNCTION("""COMPUTED_VALUE"""),"2017")</f>
        <v>2017</v>
      </c>
      <c r="B58" s="4" t="str">
        <f>IFERROR(__xludf.DUMMYFUNCTION("""COMPUTED_VALUE"""),"\citet{Nolasco2017}")</f>
        <v>\citet{Nolasco2017}</v>
      </c>
      <c r="C58" s="4" t="str">
        <f>IFERROR(__xludf.DUMMYFUNCTION("""COMPUTED_VALUE"""),"Manual")</f>
        <v>Manual</v>
      </c>
      <c r="D58" s="4" t="str">
        <f>IFERROR(__xludf.DUMMYFUNCTION("""COMPUTED_VALUE"""),"None")</f>
        <v>None</v>
      </c>
      <c r="E58" s="4"/>
      <c r="F58" s="8" t="str">
        <f>IFERROR(__xludf.DUMMYFUNCTION("IF(REGEXMATCH(E58, ""[0-9]+""), MIN(ARRAYFORMULA(A58 - SPLIT(REGEXREPLACE(E58,""[a-zA-Z,\-'.()]"","" ""), "" ""))),"" "")")," ")</f>
        <v> </v>
      </c>
    </row>
    <row r="59">
      <c r="A59" s="4" t="str">
        <f>IFERROR(__xludf.DUMMYFUNCTION("""COMPUTED_VALUE"""),"2017")</f>
        <v>2017</v>
      </c>
      <c r="B59" s="4" t="str">
        <f>IFERROR(__xludf.DUMMYFUNCTION("""COMPUTED_VALUE"""),"\citet{Tonon2017}")</f>
        <v>\citet{Tonon2017}</v>
      </c>
      <c r="C59" s="4" t="str">
        <f>IFERROR(__xludf.DUMMYFUNCTION("""COMPUTED_VALUE"""),"Manual")</f>
        <v>Manual</v>
      </c>
      <c r="D59" s="4" t="str">
        <f>IFERROR(__xludf.DUMMYFUNCTION("""COMPUTED_VALUE"""),"None")</f>
        <v>None</v>
      </c>
      <c r="E59" s="4"/>
      <c r="F59" s="8" t="str">
        <f>IFERROR(__xludf.DUMMYFUNCTION("IF(REGEXMATCH(E59, ""[0-9]+""), MIN(ARRAYFORMULA(A59 - SPLIT(REGEXREPLACE(E59,""[a-zA-Z,\-'.()]"","" ""), "" ""))),"" "")")," ")</f>
        <v> </v>
      </c>
    </row>
    <row r="60">
      <c r="A60" s="4" t="str">
        <f>IFERROR(__xludf.DUMMYFUNCTION("""COMPUTED_VALUE"""),"2017")</f>
        <v>2017</v>
      </c>
      <c r="B60" s="4" t="str">
        <f>IFERROR(__xludf.DUMMYFUNCTION("""COMPUTED_VALUE"""),"\citet{Weiler2017}")</f>
        <v>\citet{Weiler2017}</v>
      </c>
      <c r="C60" s="4" t="str">
        <f>IFERROR(__xludf.DUMMYFUNCTION("""COMPUTED_VALUE"""),"Manual")</f>
        <v>Manual</v>
      </c>
      <c r="D60" s="4" t="str">
        <f>IFERROR(__xludf.DUMMYFUNCTION("""COMPUTED_VALUE"""),"Published algorithms, trivial baselines")</f>
        <v>Published algorithms, trivial baselines</v>
      </c>
      <c r="E60" s="4" t="str">
        <f>IFERROR(__xludf.DUMMYFUNCTION("""COMPUTED_VALUE"""),"Trivial baselines, LDA (Blei et al., 2003), Weiler et al. (2013), Weiler et al. (2014), WATIS (Cordeiro, 2012), EDCoW (Weng and Lee, 2011), ENB (Alvanaki et al., 2012)")</f>
        <v>Trivial baselines, LDA (Blei et al., 2003), Weiler et al. (2013), Weiler et al. (2014), WATIS (Cordeiro, 2012), EDCoW (Weng and Lee, 2011), ENB (Alvanaki et al., 2012)</v>
      </c>
      <c r="F60" s="8">
        <f>IFERROR(__xludf.DUMMYFUNCTION("IF(REGEXMATCH(E60, ""[0-9]+""), MIN(ARRAYFORMULA(A60 - SPLIT(REGEXREPLACE(E60,""[a-zA-Z,\-'.()]"","" ""), "" ""))),"" "")"),3.0)</f>
        <v>3</v>
      </c>
    </row>
    <row r="61">
      <c r="A61" s="4" t="str">
        <f>IFERROR(__xludf.DUMMYFUNCTION("""COMPUTED_VALUE"""),"2017")</f>
        <v>2017</v>
      </c>
      <c r="B61" s="4" t="str">
        <f>IFERROR(__xludf.DUMMYFUNCTION("""COMPUTED_VALUE"""),"\citet{Zhou2017}")</f>
        <v>\citet{Zhou2017}</v>
      </c>
      <c r="C61" s="4" t="str">
        <f>IFERROR(__xludf.DUMMYFUNCTION("""COMPUTED_VALUE"""),"Manual")</f>
        <v>Manual</v>
      </c>
      <c r="D61" s="4" t="str">
        <f>IFERROR(__xludf.DUMMYFUNCTION("""COMPUTED_VALUE"""),"Published algorithms")</f>
        <v>Published algorithms</v>
      </c>
      <c r="E61" s="4" t="str">
        <f>IFERROR(__xludf.DUMMYFUNCTION("""COMPUTED_VALUE"""),"Ritter et al. (2012)")</f>
        <v>Ritter et al. (2012)</v>
      </c>
      <c r="F61" s="8">
        <f>IFERROR(__xludf.DUMMYFUNCTION("IF(REGEXMATCH(E61, ""[0-9]+""), MIN(ARRAYFORMULA(A61 - SPLIT(REGEXREPLACE(E61,""[a-zA-Z,\-'.()]"","" ""), "" ""))),"" "")"),5.0)</f>
        <v>5</v>
      </c>
    </row>
    <row r="62">
      <c r="A62" s="4" t="str">
        <f>IFERROR(__xludf.DUMMYFUNCTION("""COMPUTED_VALUE"""),"2018")</f>
        <v>2018</v>
      </c>
      <c r="B62" s="4" t="str">
        <f>IFERROR(__xludf.DUMMYFUNCTION("""COMPUTED_VALUE"""),"\citet{Chen2018a}")</f>
        <v>\citet{Chen2018a}</v>
      </c>
      <c r="C62" s="4"/>
      <c r="D62" s="4" t="str">
        <f>IFERROR(__xludf.DUMMYFUNCTION("""COMPUTED_VALUE"""),"Parameter tweaking")</f>
        <v>Parameter tweaking</v>
      </c>
      <c r="E62" s="4"/>
      <c r="F62" s="8" t="str">
        <f>IFERROR(__xludf.DUMMYFUNCTION("IF(REGEXMATCH(E62, ""[0-9]+""), MIN(ARRAYFORMULA(A62 - SPLIT(REGEXREPLACE(E62,""[a-zA-Z,\-'.()]"","" ""), "" ""))),"" "")")," ")</f>
        <v> </v>
      </c>
    </row>
    <row r="63">
      <c r="A63" s="4" t="str">
        <f>IFERROR(__xludf.DUMMYFUNCTION("""COMPUTED_VALUE"""),"2018")</f>
        <v>2018</v>
      </c>
      <c r="B63" s="4" t="str">
        <f>IFERROR(__xludf.DUMMYFUNCTION("""COMPUTED_VALUE"""),"\citet{Hossny2018}")</f>
        <v>\citet{Hossny2018}</v>
      </c>
      <c r="C63" s="4"/>
      <c r="D63" s="4" t="str">
        <f>IFERROR(__xludf.DUMMYFUNCTION("""COMPUTED_VALUE"""),"Published algorithms")</f>
        <v>Published algorithms</v>
      </c>
      <c r="E63" s="4" t="str">
        <f>IFERROR(__xludf.DUMMYFUNCTION("""COMPUTED_VALUE"""),"Weng et al. (2011), Crodeiro et al. (2012), Cui et al. (2017), Nguyen et al. (2017), Willer et al. (2016), Adedoyin-Olowe et al. (2016)")</f>
        <v>Weng et al. (2011), Crodeiro et al. (2012), Cui et al. (2017), Nguyen et al. (2017), Willer et al. (2016), Adedoyin-Olowe et al. (2016)</v>
      </c>
      <c r="F63" s="8">
        <f>IFERROR(__xludf.DUMMYFUNCTION("IF(REGEXMATCH(E63, ""[0-9]+""), MIN(ARRAYFORMULA(A63 - SPLIT(REGEXREPLACE(E63,""[a-zA-Z,\-'.()]"","" ""), "" ""))),"" "")"),1.0)</f>
        <v>1</v>
      </c>
    </row>
    <row r="64">
      <c r="A64" s="4" t="str">
        <f>IFERROR(__xludf.DUMMYFUNCTION("""COMPUTED_VALUE"""),"2018")</f>
        <v>2018</v>
      </c>
      <c r="B64" s="4" t="str">
        <f>IFERROR(__xludf.DUMMYFUNCTION("""COMPUTED_VALUE"""),"\citet{Huang2018}")</f>
        <v>\citet{Huang2018}</v>
      </c>
      <c r="C64" s="4" t="str">
        <f>IFERROR(__xludf.DUMMYFUNCTION("""COMPUTED_VALUE"""),"Semi-automatic")</f>
        <v>Semi-automatic</v>
      </c>
      <c r="D64" s="4" t="str">
        <f>IFERROR(__xludf.DUMMYFUNCTION("""COMPUTED_VALUE"""),"Published algorithms")</f>
        <v>Published algorithms</v>
      </c>
      <c r="E64" s="4" t="str">
        <f>IFERROR(__xludf.DUMMYFUNCTION("""COMPUTED_VALUE"""),"Marcus et al. (2011)")</f>
        <v>Marcus et al. (2011)</v>
      </c>
      <c r="F64" s="8">
        <f>IFERROR(__xludf.DUMMYFUNCTION("IF(REGEXMATCH(E64, ""[0-9]+""), MIN(ARRAYFORMULA(A64 - SPLIT(REGEXREPLACE(E64,""[a-zA-Z,\-'.()]"","" ""), "" ""))),"" "")"),7.0)</f>
        <v>7</v>
      </c>
    </row>
    <row r="65">
      <c r="A65" s="4" t="str">
        <f>IFERROR(__xludf.DUMMYFUNCTION("""COMPUTED_VALUE"""),"2018")</f>
        <v>2018</v>
      </c>
      <c r="B65" s="4" t="str">
        <f>IFERROR(__xludf.DUMMYFUNCTION("""COMPUTED_VALUE"""),"\citet{Meladianos2018}")</f>
        <v>\citet{Meladianos2018}</v>
      </c>
      <c r="C65" s="4" t="str">
        <f>IFERROR(__xludf.DUMMYFUNCTION("""COMPUTED_VALUE"""),"Semi-automatic")</f>
        <v>Semi-automatic</v>
      </c>
      <c r="D65" s="4" t="str">
        <f>IFERROR(__xludf.DUMMYFUNCTION("""COMPUTED_VALUE"""),"Trivial baselines")</f>
        <v>Trivial baselines</v>
      </c>
      <c r="E65" s="4"/>
      <c r="F65" s="8" t="str">
        <f>IFERROR(__xludf.DUMMYFUNCTION("IF(REGEXMATCH(E65, ""[0-9]+""), MIN(ARRAYFORMULA(A65 - SPLIT(REGEXREPLACE(E65,""[a-zA-Z,\-'.()]"","" ""), "" ""))),"" "")")," ")</f>
        <v> </v>
      </c>
    </row>
    <row r="66">
      <c r="A66" s="4" t="str">
        <f>IFERROR(__xludf.DUMMYFUNCTION("""COMPUTED_VALUE"""),"2018")</f>
        <v>2018</v>
      </c>
      <c r="B66" s="4" t="str">
        <f>IFERROR(__xludf.DUMMYFUNCTION("""COMPUTED_VALUE"""),"\citet{Petroni2018}")</f>
        <v>\citet{Petroni2018}</v>
      </c>
      <c r="C66" s="4" t="str">
        <f>IFERROR(__xludf.DUMMYFUNCTION("""COMPUTED_VALUE"""),"None")</f>
        <v>None</v>
      </c>
      <c r="D66" s="4" t="str">
        <f>IFERROR(__xludf.DUMMYFUNCTION("""COMPUTED_VALUE"""),"None")</f>
        <v>None</v>
      </c>
      <c r="E66" s="4"/>
      <c r="F66" s="8" t="str">
        <f>IFERROR(__xludf.DUMMYFUNCTION("IF(REGEXMATCH(E66, ""[0-9]+""), MIN(ARRAYFORMULA(A66 - SPLIT(REGEXREPLACE(E66,""[a-zA-Z,\-'.()]"","" ""), "" ""))),"" "")")," ")</f>
        <v> </v>
      </c>
    </row>
    <row r="67">
      <c r="A67" s="4" t="str">
        <f>IFERROR(__xludf.DUMMYFUNCTION("""COMPUTED_VALUE"""),"2019")</f>
        <v>2019</v>
      </c>
      <c r="B67" s="4" t="str">
        <f>IFERROR(__xludf.DUMMYFUNCTION("""COMPUTED_VALUE"""),"\citet{Choi2019}")</f>
        <v>\citet{Choi2019}</v>
      </c>
      <c r="C67" s="4" t="str">
        <f>IFERROR(__xludf.DUMMYFUNCTION("""COMPUTED_VALUE"""),"Automatic")</f>
        <v>Automatic</v>
      </c>
      <c r="D67" s="4" t="str">
        <f>IFERROR(__xludf.DUMMYFUNCTION("""COMPUTED_VALUE"""),"Published results")</f>
        <v>Published results</v>
      </c>
      <c r="E67" s="4"/>
      <c r="F67" s="8" t="str">
        <f>IFERROR(__xludf.DUMMYFUNCTION("IF(REGEXMATCH(E67, ""[0-9]+""), MIN(ARRAYFORMULA(A67 - SPLIT(REGEXREPLACE(E67,""[a-zA-Z,\-'.()]"","" ""), "" ""))),"" "")")," ")</f>
        <v> </v>
      </c>
    </row>
    <row r="68">
      <c r="A68" s="4" t="str">
        <f>IFERROR(__xludf.DUMMYFUNCTION("""COMPUTED_VALUE"""),"2019")</f>
        <v>2019</v>
      </c>
      <c r="B68" s="4" t="str">
        <f>IFERROR(__xludf.DUMMYFUNCTION("""COMPUTED_VALUE"""),"\citet{GabAllah2019}")</f>
        <v>\citet{GabAllah2019}</v>
      </c>
      <c r="C68" s="4" t="str">
        <f>IFERROR(__xludf.DUMMYFUNCTION("""COMPUTED_VALUE"""),"Manual")</f>
        <v>Manual</v>
      </c>
      <c r="D68" s="4" t="str">
        <f>IFERROR(__xludf.DUMMYFUNCTION("""COMPUTED_VALUE"""),"Published algorithms")</f>
        <v>Published algorithms</v>
      </c>
      <c r="E68" s="4" t="str">
        <f>IFERROR(__xludf.DUMMYFUNCTION("""COMPUTED_VALUE"""),"Rafea and GabAllah (2018)")</f>
        <v>Rafea and GabAllah (2018)</v>
      </c>
      <c r="F68" s="8">
        <f>IFERROR(__xludf.DUMMYFUNCTION("IF(REGEXMATCH(E68, ""[0-9]+""), MIN(ARRAYFORMULA(A68 - SPLIT(REGEXREPLACE(E68,""[a-zA-Z,\-'.()]"","" ""), "" ""))),"" "")"),1.0)</f>
        <v>1</v>
      </c>
    </row>
    <row r="69">
      <c r="A69" s="4" t="str">
        <f>IFERROR(__xludf.DUMMYFUNCTION("""COMPUTED_VALUE"""),"2019")</f>
        <v>2019</v>
      </c>
      <c r="B69" s="4" t="str">
        <f>IFERROR(__xludf.DUMMYFUNCTION("""COMPUTED_VALUE"""),"\citet{Hasan2019}")</f>
        <v>\citet{Hasan2019}</v>
      </c>
      <c r="C69" s="4" t="str">
        <f>IFERROR(__xludf.DUMMYFUNCTION("""COMPUTED_VALUE"""),"Manual")</f>
        <v>Manual</v>
      </c>
      <c r="D69" s="4" t="str">
        <f>IFERROR(__xludf.DUMMYFUNCTION("""COMPUTED_VALUE"""),"Published algorithms")</f>
        <v>Published algorithms</v>
      </c>
      <c r="E69" s="4" t="str">
        <f>IFERROR(__xludf.DUMMYFUNCTION("""COMPUTED_VALUE"""),"First Story Detection (Petrovic et al., 2010), TwitterNews (Hasan et al., 2016), LDA-SocialSensor (Aiello et al., 2013), TrendingScore (Benhardus and Kalita, 2013), mention-anomaly-based Event Detection (Guille and Favre, 2015)")</f>
        <v>First Story Detection (Petrovic et al., 2010), TwitterNews (Hasan et al., 2016), LDA-SocialSensor (Aiello et al., 2013), TrendingScore (Benhardus and Kalita, 2013), mention-anomaly-based Event Detection (Guille and Favre, 2015)</v>
      </c>
      <c r="F69" s="8">
        <f>IFERROR(__xludf.DUMMYFUNCTION("IF(REGEXMATCH(E69, ""[0-9]+""), MIN(ARRAYFORMULA(A69 - SPLIT(REGEXREPLACE(E69,""[a-zA-Z,\-'.()]"","" ""), "" ""))),"" "")"),3.0)</f>
        <v>3</v>
      </c>
    </row>
    <row r="70">
      <c r="A70" s="4" t="str">
        <f>IFERROR(__xludf.DUMMYFUNCTION("""COMPUTED_VALUE"""),"2019")</f>
        <v>2019</v>
      </c>
      <c r="B70" s="4" t="str">
        <f>IFERROR(__xludf.DUMMYFUNCTION("""COMPUTED_VALUE"""),"\citet{Mele2019}")</f>
        <v>\citet{Mele2019}</v>
      </c>
      <c r="C70" s="4" t="str">
        <f>IFERROR(__xludf.DUMMYFUNCTION("""COMPUTED_VALUE"""),"Manual")</f>
        <v>Manual</v>
      </c>
      <c r="D70" s="4" t="str">
        <f>IFERROR(__xludf.DUMMYFUNCTION("""COMPUTED_VALUE"""),"Published algorithms")</f>
        <v>Published algorithms</v>
      </c>
      <c r="E70" s="4" t="str">
        <f>IFERROR(__xludf.DUMMYFUNCTION("""COMPUTED_VALUE"""),"Blei and Lafferty (2006), Fung et al. (2005), Weng and Lee (2011), Srijith et al. (2017), Ritter et al. (2012), Ritter et al. (2011)")</f>
        <v>Blei and Lafferty (2006), Fung et al. (2005), Weng and Lee (2011), Srijith et al. (2017), Ritter et al. (2012), Ritter et al. (2011)</v>
      </c>
      <c r="F70" s="8">
        <f>IFERROR(__xludf.DUMMYFUNCTION("IF(REGEXMATCH(E70, ""[0-9]+""), MIN(ARRAYFORMULA(A70 - SPLIT(REGEXREPLACE(E70,""[a-zA-Z,\-'.()]"","" ""), "" ""))),"" "")"),2.0)</f>
        <v>2</v>
      </c>
    </row>
    <row r="71">
      <c r="A71" s="4" t="str">
        <f>IFERROR(__xludf.DUMMYFUNCTION("""COMPUTED_VALUE"""),"2019")</f>
        <v>2019</v>
      </c>
      <c r="B71" s="4" t="str">
        <f>IFERROR(__xludf.DUMMYFUNCTION("""COMPUTED_VALUE"""),"\citet{Pradhan2019}")</f>
        <v>\citet{Pradhan2019}</v>
      </c>
      <c r="C71" s="4" t="str">
        <f>IFERROR(__xludf.DUMMYFUNCTION("""COMPUTED_VALUE"""),"Manual")</f>
        <v>Manual</v>
      </c>
      <c r="D71" s="4" t="str">
        <f>IFERROR(__xludf.DUMMYFUNCTION("""COMPUTED_VALUE"""),"None")</f>
        <v>None</v>
      </c>
      <c r="E71" s="4"/>
      <c r="F71" s="8" t="str">
        <f>IFERROR(__xludf.DUMMYFUNCTION("IF(REGEXMATCH(E71, ""[0-9]+""), MIN(ARRAYFORMULA(A71 - SPLIT(REGEXREPLACE(E71,""[a-zA-Z,\-'.()]"","" ""), "" ""))),"" "")")," ")</f>
        <v> </v>
      </c>
    </row>
    <row r="72">
      <c r="A72" s="4" t="str">
        <f>IFERROR(__xludf.DUMMYFUNCTION("""COMPUTED_VALUE"""),"2019")</f>
        <v>2019</v>
      </c>
      <c r="B72" s="4" t="str">
        <f>IFERROR(__xludf.DUMMYFUNCTION("""COMPUTED_VALUE"""),"\citet{Saeed2019b}")</f>
        <v>\citet{Saeed2019b}</v>
      </c>
      <c r="C72" s="4" t="str">
        <f>IFERROR(__xludf.DUMMYFUNCTION("""COMPUTED_VALUE"""),"Automatic")</f>
        <v>Automatic</v>
      </c>
      <c r="D72" s="4" t="str">
        <f>IFERROR(__xludf.DUMMYFUNCTION("""COMPUTED_VALUE"""),"Published results")</f>
        <v>Published results</v>
      </c>
      <c r="E72" s="4"/>
      <c r="F72" s="8" t="str">
        <f>IFERROR(__xludf.DUMMYFUNCTION("IF(REGEXMATCH(E72, ""[0-9]+""), MIN(ARRAYFORMULA(A72 - SPLIT(REGEXREPLACE(E72,""[a-zA-Z,\-'.()]"","" ""), "" ""))),"" "")")," ")</f>
        <v> </v>
      </c>
    </row>
    <row r="73">
      <c r="A73" s="4" t="str">
        <f>IFERROR(__xludf.DUMMYFUNCTION("""COMPUTED_VALUE"""),"2019")</f>
        <v>2019</v>
      </c>
      <c r="B73" s="4" t="str">
        <f>IFERROR(__xludf.DUMMYFUNCTION("""COMPUTED_VALUE"""),"\citet{Weiler2019}")</f>
        <v>\citet{Weiler2019}</v>
      </c>
      <c r="C73" s="4" t="str">
        <f>IFERROR(__xludf.DUMMYFUNCTION("""COMPUTED_VALUE"""),"Automatic")</f>
        <v>Automatic</v>
      </c>
      <c r="D73" s="4" t="str">
        <f>IFERROR(__xludf.DUMMYFUNCTION("""COMPUTED_VALUE"""),"Published algorithms")</f>
        <v>Published algorithms</v>
      </c>
      <c r="E73" s="4" t="str">
        <f>IFERROR(__xludf.DUMMYFUNCTION("""COMPUTED_VALUE"""),"Shifty (Weiler et al., 2014) and Log-Likelihood Ratio (Weiler et al., 2013)")</f>
        <v>Shifty (Weiler et al., 2014) and Log-Likelihood Ratio (Weiler et al., 2013)</v>
      </c>
      <c r="F73" s="8">
        <f>IFERROR(__xludf.DUMMYFUNCTION("IF(REGEXMATCH(E73, ""[0-9]+""), MIN(ARRAYFORMULA(A73 - SPLIT(REGEXREPLACE(E73,""[a-zA-Z,\-'.()]"","" ""), "" ""))),"" "")"),5.0)</f>
        <v>5</v>
      </c>
    </row>
    <row r="74">
      <c r="A74" s="4" t="str">
        <f>IFERROR(__xludf.DUMMYFUNCTION("""COMPUTED_VALUE"""),"2020")</f>
        <v>2020</v>
      </c>
      <c r="B74" s="4" t="str">
        <f>IFERROR(__xludf.DUMMYFUNCTION("""COMPUTED_VALUE"""),"\citet{Farnaghi2020}")</f>
        <v>\citet{Farnaghi2020}</v>
      </c>
      <c r="C74" s="4" t="str">
        <f>IFERROR(__xludf.DUMMYFUNCTION("""COMPUTED_VALUE"""),"Automatic")</f>
        <v>Automatic</v>
      </c>
      <c r="D74" s="4" t="str">
        <f>IFERROR(__xludf.DUMMYFUNCTION("""COMPUTED_VALUE"""),"Parameter tweaking")</f>
        <v>Parameter tweaking</v>
      </c>
      <c r="E74" s="4"/>
      <c r="F74" s="8" t="str">
        <f>IFERROR(__xludf.DUMMYFUNCTION("IF(REGEXMATCH(E74, ""[0-9]+""), MIN(ARRAYFORMULA(A74 - SPLIT(REGEXREPLACE(E74,""[a-zA-Z,\-'.()]"","" ""), "" ""))),"" "")")," ")</f>
        <v> </v>
      </c>
    </row>
    <row r="75">
      <c r="A75" s="4" t="str">
        <f>IFERROR(__xludf.DUMMYFUNCTION("""COMPUTED_VALUE"""),"2021")</f>
        <v>2021</v>
      </c>
      <c r="B75" s="4" t="str">
        <f>IFERROR(__xludf.DUMMYFUNCTION("""COMPUTED_VALUE"""),"\citet{George2021}")</f>
        <v>\citet{George2021}</v>
      </c>
      <c r="C75" s="4" t="str">
        <f>IFERROR(__xludf.DUMMYFUNCTION("""COMPUTED_VALUE"""),"Manual")</f>
        <v>Manual</v>
      </c>
      <c r="D75" s="4" t="str">
        <f>IFERROR(__xludf.DUMMYFUNCTION("""COMPUTED_VALUE"""),"Published algorithms, trivial baselines")</f>
        <v>Published algorithms, trivial baselines</v>
      </c>
      <c r="E75" s="4" t="str">
        <f>IFERROR(__xludf.DUMMYFUNCTION("""COMPUTED_VALUE"""),"Andrienko et al. (2015)")</f>
        <v>Andrienko et al. (2015)</v>
      </c>
      <c r="F75" s="8">
        <f>IFERROR(__xludf.DUMMYFUNCTION("IF(REGEXMATCH(E75, ""[0-9]+""), MIN(ARRAYFORMULA(A75 - SPLIT(REGEXREPLACE(E75,""[a-zA-Z,\-'.()]"","" ""), "" ""))),"" "")"),6.0)</f>
        <v>6</v>
      </c>
    </row>
    <row r="76">
      <c r="A76" s="4" t="str">
        <f>IFERROR(__xludf.DUMMYFUNCTION("""COMPUTED_VALUE"""),"2021")</f>
        <v>2021</v>
      </c>
      <c r="B76" s="4" t="str">
        <f>IFERROR(__xludf.DUMMYFUNCTION("""COMPUTED_VALUE"""),"\citet{Hettiarachchi2021}")</f>
        <v>\citet{Hettiarachchi2021}</v>
      </c>
      <c r="C76" s="4" t="str">
        <f>IFERROR(__xludf.DUMMYFUNCTION("""COMPUTED_VALUE"""),"Semi-automatic")</f>
        <v>Semi-automatic</v>
      </c>
      <c r="D76" s="4" t="str">
        <f>IFERROR(__xludf.DUMMYFUNCTION("""COMPUTED_VALUE"""),"Published algorithms, parameter tweaking")</f>
        <v>Published algorithms, parameter tweaking</v>
      </c>
      <c r="E76" s="4" t="str">
        <f>IFERROR(__xludf.DUMMYFUNCTION("""COMPUTED_VALUE"""),"Guille and Favre (2014), TopicSketch (Xie et al., 2016). SEDTWik (Moraiba et al., 2019)")</f>
        <v>Guille and Favre (2014), TopicSketch (Xie et al., 2016). SEDTWik (Moraiba et al., 2019)</v>
      </c>
      <c r="F76" s="8">
        <f>IFERROR(__xludf.DUMMYFUNCTION("IF(REGEXMATCH(E76, ""[0-9]+""), MIN(ARRAYFORMULA(A76 - SPLIT(REGEXREPLACE(E76,""[a-zA-Z,\-'.()]"","" ""), "" ""))),"" "")"),2.0)</f>
        <v>2</v>
      </c>
    </row>
    <row r="77">
      <c r="A77" s="4" t="str">
        <f>IFERROR(__xludf.DUMMYFUNCTION("""COMPUTED_VALUE"""),"2021")</f>
        <v>2021</v>
      </c>
      <c r="B77" s="4" t="str">
        <f>IFERROR(__xludf.DUMMYFUNCTION("""COMPUTED_VALUE"""),"\citet{Mamo2021c}")</f>
        <v>\citet{Mamo2021c}</v>
      </c>
      <c r="C77" s="4" t="str">
        <f>IFERROR(__xludf.DUMMYFUNCTION("""COMPUTED_VALUE"""),"Manual")</f>
        <v>Manual</v>
      </c>
      <c r="D77" s="4" t="str">
        <f>IFERROR(__xludf.DUMMYFUNCTION("""COMPUTED_VALUE"""),"Published algorithms")</f>
        <v>Published algorithms</v>
      </c>
      <c r="E77" s="4" t="str">
        <f>IFERROR(__xludf.DUMMYFUNCTION("""COMPUTED_VALUE"""),"Zhao et al., 2011")</f>
        <v>Zhao et al., 2011</v>
      </c>
      <c r="F77" s="8">
        <f>IFERROR(__xludf.DUMMYFUNCTION("IF(REGEXMATCH(E77, ""[0-9]+""), MIN(ARRAYFORMULA(A77 - SPLIT(REGEXREPLACE(E77,""[a-zA-Z,\-'.()]"","" ""), "" ""))),"" "")"),10.0)</f>
        <v>10</v>
      </c>
    </row>
    <row r="78">
      <c r="A78" s="4" t="str">
        <f>IFERROR(__xludf.DUMMYFUNCTION("""COMPUTED_VALUE"""),"2021")</f>
        <v>2021</v>
      </c>
      <c r="B78" s="4" t="str">
        <f>IFERROR(__xludf.DUMMYFUNCTION("""COMPUTED_VALUE"""),"\citet{Zhang2021}")</f>
        <v>\citet{Zhang2021}</v>
      </c>
      <c r="C78" s="4" t="str">
        <f>IFERROR(__xludf.DUMMYFUNCTION("""COMPUTED_VALUE"""),"Automatic")</f>
        <v>Automatic</v>
      </c>
      <c r="D78" s="4" t="str">
        <f>IFERROR(__xludf.DUMMYFUNCTION("""COMPUTED_VALUE"""),"Published algorithms, trivial baselines")</f>
        <v>Published algorithms, trivial baselines</v>
      </c>
      <c r="E78" s="4" t="str">
        <f>IFERROR(__xludf.DUMMYFUNCTION("""COMPUTED_VALUE"""),"TF-IDF, Weng and Lee (2011)")</f>
        <v>TF-IDF, Weng and Lee (2011)</v>
      </c>
      <c r="F78" s="8">
        <f>IFERROR(__xludf.DUMMYFUNCTION("IF(REGEXMATCH(E78, ""[0-9]+""), MIN(ARRAYFORMULA(A78 - SPLIT(REGEXREPLACE(E78,""[a-zA-Z,\-'.()]"","" ""), "" ""))),"" "")"),10.0)</f>
        <v>10</v>
      </c>
    </row>
    <row r="79">
      <c r="A79" s="4" t="str">
        <f>IFERROR(__xludf.DUMMYFUNCTION("""COMPUTED_VALUE"""),"2022")</f>
        <v>2022</v>
      </c>
      <c r="B79" s="4" t="str">
        <f>IFERROR(__xludf.DUMMYFUNCTION("""COMPUTED_VALUE"""),"\citet{DiCorso2022}")</f>
        <v>\citet{DiCorso2022}</v>
      </c>
      <c r="C79" s="4" t="str">
        <f>IFERROR(__xludf.DUMMYFUNCTION("""COMPUTED_VALUE"""),"Automatic")</f>
        <v>Automatic</v>
      </c>
      <c r="D79" s="4" t="str">
        <f>IFERROR(__xludf.DUMMYFUNCTION("""COMPUTED_VALUE"""),"Published algorithms, parameter tweaking")</f>
        <v>Published algorithms, parameter tweaking</v>
      </c>
      <c r="E79" s="4" t="str">
        <f>IFERROR(__xludf.DUMMYFUNCTION("""COMPUTED_VALUE"""),"Elbow method (Pang-Ning et al., 2006), RPC (Zhao et al., 2015), En-LDA (Zhang et al., 2017)")</f>
        <v>Elbow method (Pang-Ning et al., 2006), RPC (Zhao et al., 2015), En-LDA (Zhang et al., 2017)</v>
      </c>
      <c r="F79" s="8">
        <f>IFERROR(__xludf.DUMMYFUNCTION("IF(REGEXMATCH(E79, ""[0-9]+""), MIN(ARRAYFORMULA(A79 - SPLIT(REGEXREPLACE(E79,""[a-zA-Z,\-'.()]"","" ""), "" ""))),"" "")"),5.0)</f>
        <v>5</v>
      </c>
    </row>
    <row r="80">
      <c r="A80" s="4" t="str">
        <f>IFERROR(__xludf.DUMMYFUNCTION("""COMPUTED_VALUE"""),"2022")</f>
        <v>2022</v>
      </c>
      <c r="B80" s="4" t="str">
        <f>IFERROR(__xludf.DUMMYFUNCTION("""COMPUTED_VALUE"""),"\citet{Kolajo2022}")</f>
        <v>\citet{Kolajo2022}</v>
      </c>
      <c r="C80" s="4" t="str">
        <f>IFERROR(__xludf.DUMMYFUNCTION("""COMPUTED_VALUE"""),"Automatic")</f>
        <v>Automatic</v>
      </c>
      <c r="D80" s="4" t="str">
        <f>IFERROR(__xludf.DUMMYFUNCTION("""COMPUTED_VALUE"""),"Published algorithms")</f>
        <v>Published algorithms</v>
      </c>
      <c r="E80" s="4" t="str">
        <f>IFERROR(__xludf.DUMMYFUNCTION("""COMPUTED_VALUE"""),"LSH (Petrovic et al., 2010), Aggarwal et al. (2012), McMinn and Jose (2015), Repp (2016) (MSc dissertation)")</f>
        <v>LSH (Petrovic et al., 2010), Aggarwal et al. (2012), McMinn and Jose (2015), Repp (2016) (MSc dissertation)</v>
      </c>
      <c r="F80" s="8">
        <f>IFERROR(__xludf.DUMMYFUNCTION("IF(REGEXMATCH(E80, ""[0-9]+""), MIN(ARRAYFORMULA(A80 - SPLIT(REGEXREPLACE(E80,""[a-zA-Z,\-'.()]"","" ""), "" ""))),"" "")"),6.0)</f>
        <v>6</v>
      </c>
    </row>
    <row r="81">
      <c r="F81" s="8" t="str">
        <f>IFERROR(__xludf.DUMMYFUNCTION("IF(REGEXMATCH(E81, ""[0-9]+""), MIN(ARRAYFORMULA(A81 - SPLIT(REGEXREPLACE(E81,""[a-zA-Z,\-'.()]"","" ""), "" ""))),"" "")")," ")</f>
        <v> </v>
      </c>
    </row>
    <row r="82">
      <c r="F82" s="8" t="str">
        <f>IFERROR(__xludf.DUMMYFUNCTION("IF(REGEXMATCH(E82, ""[0-9]+""), MIN(ARRAYFORMULA(A82 - SPLIT(REGEXREPLACE(E82,""[a-zA-Z,\-'.()]"","" ""), "" ""))),"" "")")," ")</f>
        <v> </v>
      </c>
    </row>
    <row r="83">
      <c r="F83" s="8" t="str">
        <f>IFERROR(__xludf.DUMMYFUNCTION("IF(REGEXMATCH(E83, ""[0-9]+""), MIN(ARRAYFORMULA(A83 - SPLIT(REGEXREPLACE(E83,""[a-zA-Z,\-'.()]"","" ""), "" ""))),"" "")")," ")</f>
        <v> </v>
      </c>
    </row>
    <row r="84">
      <c r="F84" s="8" t="str">
        <f>IFERROR(__xludf.DUMMYFUNCTION("IF(REGEXMATCH(E84, ""[0-9]+""), MIN(ARRAYFORMULA(A84 - SPLIT(REGEXREPLACE(E84,""[a-zA-Z,\-'.()]"","" ""), "" ""))),"" "")")," ")</f>
        <v> </v>
      </c>
    </row>
    <row r="85">
      <c r="F85" s="8" t="str">
        <f>IFERROR(__xludf.DUMMYFUNCTION("IF(REGEXMATCH(E85, ""[0-9]+""), MIN(ARRAYFORMULA(A85 - SPLIT(REGEXREPLACE(E85,""[a-zA-Z,\-'.()]"","" ""), "" ""))),"" "")")," ")</f>
        <v> </v>
      </c>
    </row>
    <row r="86">
      <c r="F86" s="8" t="str">
        <f>IFERROR(__xludf.DUMMYFUNCTION("IF(REGEXMATCH(E86, ""[0-9]+""), MIN(ARRAYFORMULA(A86 - SPLIT(REGEXREPLACE(E86,""[a-zA-Z,\-'.()]"","" ""), "" ""))),"" "")")," ")</f>
        <v> </v>
      </c>
    </row>
    <row r="87">
      <c r="F87" s="8" t="str">
        <f>IFERROR(__xludf.DUMMYFUNCTION("IF(REGEXMATCH(E87, ""[0-9]+""), MIN(ARRAYFORMULA(A87 - SPLIT(REGEXREPLACE(E87,""[a-zA-Z,\-'.()]"","" ""), "" ""))),"" "")")," ")</f>
        <v> </v>
      </c>
    </row>
    <row r="88">
      <c r="F88" s="8" t="str">
        <f>IFERROR(__xludf.DUMMYFUNCTION("IF(REGEXMATCH(E88, ""[0-9]+""), MIN(ARRAYFORMULA(A88 - SPLIT(REGEXREPLACE(E88,""[a-zA-Z,\-'.()]"","" ""), "" ""))),"" "")")," ")</f>
        <v> </v>
      </c>
    </row>
    <row r="89">
      <c r="F89" s="8" t="str">
        <f>IFERROR(__xludf.DUMMYFUNCTION("IF(REGEXMATCH(E89, ""[0-9]+""), MIN(ARRAYFORMULA(A89 - SPLIT(REGEXREPLACE(E89,""[a-zA-Z,\-'.()]"","" ""), "" ""))),"" "")")," ")</f>
        <v> </v>
      </c>
    </row>
    <row r="90">
      <c r="F90" s="8" t="str">
        <f>IFERROR(__xludf.DUMMYFUNCTION("IF(REGEXMATCH(E90, ""[0-9]+""), MIN(ARRAYFORMULA(A90 - SPLIT(REGEXREPLACE(E90,""[a-zA-Z,\-'.()]"","" ""), "" ""))),"" "")")," ")</f>
        <v> </v>
      </c>
    </row>
    <row r="91">
      <c r="F91" s="8" t="str">
        <f>IFERROR(__xludf.DUMMYFUNCTION("IF(REGEXMATCH(E91, ""[0-9]+""), MIN(ARRAYFORMULA(A91 - SPLIT(REGEXREPLACE(E91,""[a-zA-Z,\-'.()]"","" ""), "" ""))),"" "")")," ")</f>
        <v> </v>
      </c>
    </row>
    <row r="92">
      <c r="F92" s="8" t="str">
        <f>IFERROR(__xludf.DUMMYFUNCTION("IF(REGEXMATCH(E92, ""[0-9]+""), MIN(ARRAYFORMULA(A92 - SPLIT(REGEXREPLACE(E92,""[a-zA-Z,\-'.()]"","" ""), "" ""))),"" "")")," ")</f>
        <v> </v>
      </c>
    </row>
    <row r="93">
      <c r="F93" s="8" t="str">
        <f>IFERROR(__xludf.DUMMYFUNCTION("IF(REGEXMATCH(E93, ""[0-9]+""), MIN(ARRAYFORMULA(A93 - SPLIT(REGEXREPLACE(E93,""[a-zA-Z,\-'.()]"","" ""), "" ""))),"" "")")," ")</f>
        <v> </v>
      </c>
    </row>
    <row r="94">
      <c r="F94" s="8" t="str">
        <f>IFERROR(__xludf.DUMMYFUNCTION("IF(REGEXMATCH(E94, ""[0-9]+""), MIN(ARRAYFORMULA(A94 - SPLIT(REGEXREPLACE(E94,""[a-zA-Z,\-'.()]"","" ""), "" ""))),"" "")")," ")</f>
        <v> </v>
      </c>
    </row>
    <row r="95">
      <c r="F95" s="8" t="str">
        <f>IFERROR(__xludf.DUMMYFUNCTION("IF(REGEXMATCH(E95, ""[0-9]+""), MIN(ARRAYFORMULA(A95 - SPLIT(REGEXREPLACE(E95,""[a-zA-Z,\-'.()]"","" ""), "" ""))),"" "")")," ")</f>
        <v> </v>
      </c>
    </row>
    <row r="96">
      <c r="F96" s="8" t="str">
        <f>IFERROR(__xludf.DUMMYFUNCTION("IF(REGEXMATCH(E96, ""[0-9]+""), MIN(ARRAYFORMULA(A96 - SPLIT(REGEXREPLACE(E96,""[a-zA-Z,\-'.()]"","" ""), "" ""))),"" "")")," ")</f>
        <v> </v>
      </c>
    </row>
    <row r="97">
      <c r="F97" s="8" t="str">
        <f>IFERROR(__xludf.DUMMYFUNCTION("IF(REGEXMATCH(E97, ""[0-9]+""), MIN(ARRAYFORMULA(A97 - SPLIT(REGEXREPLACE(E97,""[a-zA-Z,\-'.()]"","" ""), "" ""))),"" "")")," ")</f>
        <v> </v>
      </c>
    </row>
    <row r="98">
      <c r="F98" s="8" t="str">
        <f>IFERROR(__xludf.DUMMYFUNCTION("IF(REGEXMATCH(E98, ""[0-9]+""), MIN(ARRAYFORMULA(A98 - SPLIT(REGEXREPLACE(E98,""[a-zA-Z,\-'.()]"","" ""), "" ""))),"" "")")," ")</f>
        <v> </v>
      </c>
    </row>
    <row r="99">
      <c r="F99" s="8" t="str">
        <f>IFERROR(__xludf.DUMMYFUNCTION("IF(REGEXMATCH(E99, ""[0-9]+""), MIN(ARRAYFORMULA(A99 - SPLIT(REGEXREPLACE(E99,""[a-zA-Z,\-'.()]"","" ""), "" ""))),"" "")")," ")</f>
        <v> </v>
      </c>
    </row>
    <row r="100">
      <c r="F100" s="8" t="str">
        <f>IFERROR(__xludf.DUMMYFUNCTION("IF(REGEXMATCH(E100, ""[0-9]+""), MIN(ARRAYFORMULA(A100 - SPLIT(REGEXREPLACE(E100,""[a-zA-Z,\-'.()]"","" ""), "" ""))),"" "")")," ")</f>
        <v> </v>
      </c>
    </row>
    <row r="101">
      <c r="F101" s="8" t="str">
        <f>IFERROR(__xludf.DUMMYFUNCTION("IF(REGEXMATCH(E101, ""[0-9]+""), MIN(ARRAYFORMULA(A101 - SPLIT(REGEXREPLACE(E101,""[a-zA-Z,\-'.()]"","" ""), "" ""))),"" "")")," ")</f>
        <v> </v>
      </c>
    </row>
    <row r="102">
      <c r="F102" s="8" t="str">
        <f>IFERROR(__xludf.DUMMYFUNCTION("IF(REGEXMATCH(E102, ""[0-9]+""), MIN(ARRAYFORMULA(A102 - SPLIT(REGEXREPLACE(E102,""[a-zA-Z,\-'.()]"","" ""), "" ""))),"" "")")," ")</f>
        <v> </v>
      </c>
    </row>
    <row r="103">
      <c r="F103" s="8" t="str">
        <f>IFERROR(__xludf.DUMMYFUNCTION("IF(REGEXMATCH(E103, ""[0-9]+""), MIN(ARRAYFORMULA(A103 - SPLIT(REGEXREPLACE(E103,""[a-zA-Z,\-'.()]"","" ""), "" ""))),"" "")")," ")</f>
        <v> </v>
      </c>
    </row>
    <row r="104">
      <c r="F104" s="8" t="str">
        <f>IFERROR(__xludf.DUMMYFUNCTION("IF(REGEXMATCH(E104, ""[0-9]+""), MIN(ARRAYFORMULA(A104 - SPLIT(REGEXREPLACE(E104,""[a-zA-Z,\-'.()]"","" ""), "" ""))),"" "")")," ")</f>
        <v> </v>
      </c>
    </row>
    <row r="105">
      <c r="F105" s="8" t="str">
        <f>IFERROR(__xludf.DUMMYFUNCTION("IF(REGEXMATCH(E105, ""[0-9]+""), MIN(ARRAYFORMULA(A105 - SPLIT(REGEXREPLACE(E105,""[a-zA-Z,\-'.()]"","" ""), "" ""))),"" "")")," ")</f>
        <v> </v>
      </c>
    </row>
    <row r="106">
      <c r="F106" s="8" t="str">
        <f>IFERROR(__xludf.DUMMYFUNCTION("IF(REGEXMATCH(E106, ""[0-9]+""), MIN(ARRAYFORMULA(A106 - SPLIT(REGEXREPLACE(E106,""[a-zA-Z,\-'.()]"","" ""), "" ""))),"" "")")," ")</f>
        <v> </v>
      </c>
    </row>
    <row r="107">
      <c r="F107" s="8" t="str">
        <f>IFERROR(__xludf.DUMMYFUNCTION("IF(REGEXMATCH(E107, ""[0-9]+""), MIN(ARRAYFORMULA(A107 - SPLIT(REGEXREPLACE(E107,""[a-zA-Z,\-'.()]"","" ""), "" ""))),"" "")")," ")</f>
        <v> </v>
      </c>
    </row>
    <row r="108">
      <c r="F108" s="8" t="str">
        <f>IFERROR(__xludf.DUMMYFUNCTION("IF(REGEXMATCH(E108, ""[0-9]+""), MIN(ARRAYFORMULA(A108 - SPLIT(REGEXREPLACE(E108,""[a-zA-Z,\-'.()]"","" ""), "" ""))),"" "")")," ")</f>
        <v> </v>
      </c>
    </row>
    <row r="109">
      <c r="F109" s="8" t="str">
        <f>IFERROR(__xludf.DUMMYFUNCTION("IF(REGEXMATCH(E109, ""[0-9]+""), MIN(ARRAYFORMULA(A109 - SPLIT(REGEXREPLACE(E109,""[a-zA-Z,\-'.()]"","" ""), "" ""))),"" "")")," ")</f>
        <v> </v>
      </c>
    </row>
    <row r="110">
      <c r="F110" s="8" t="str">
        <f>IFERROR(__xludf.DUMMYFUNCTION("IF(REGEXMATCH(E110, ""[0-9]+""), MIN(ARRAYFORMULA(A110 - SPLIT(REGEXREPLACE(E110,""[a-zA-Z,\-'.()]"","" ""), "" ""))),"" "")")," ")</f>
        <v> </v>
      </c>
    </row>
    <row r="111">
      <c r="F111" s="8" t="str">
        <f>IFERROR(__xludf.DUMMYFUNCTION("IF(REGEXMATCH(E111, ""[0-9]+""), MIN(ARRAYFORMULA(A111 - SPLIT(REGEXREPLACE(E111,""[a-zA-Z,\-'.()]"","" ""), "" ""))),"" "")")," ")</f>
        <v> </v>
      </c>
    </row>
    <row r="112">
      <c r="F112" s="8" t="str">
        <f>IFERROR(__xludf.DUMMYFUNCTION("IF(REGEXMATCH(E112, ""[0-9]+""), MIN(ARRAYFORMULA(A112 - SPLIT(REGEXREPLACE(E112,""[a-zA-Z,\-'.()]"","" ""), "" ""))),"" "")")," ")</f>
        <v> </v>
      </c>
    </row>
    <row r="113">
      <c r="F113" s="8" t="str">
        <f>IFERROR(__xludf.DUMMYFUNCTION("IF(REGEXMATCH(E113, ""[0-9]+""), MIN(ARRAYFORMULA(A113 - SPLIT(REGEXREPLACE(E113,""[a-zA-Z,\-'.()]"","" ""), "" ""))),"" "")")," ")</f>
        <v> </v>
      </c>
    </row>
    <row r="114">
      <c r="F114" s="8" t="str">
        <f>IFERROR(__xludf.DUMMYFUNCTION("IF(REGEXMATCH(E114, ""[0-9]+""), MIN(ARRAYFORMULA(A114 - SPLIT(REGEXREPLACE(E114,""[a-zA-Z,\-'.()]"","" ""), "" ""))),"" "")")," ")</f>
        <v> </v>
      </c>
    </row>
    <row r="115">
      <c r="F115" s="8" t="str">
        <f>IFERROR(__xludf.DUMMYFUNCTION("IF(REGEXMATCH(E115, ""[0-9]+""), MIN(ARRAYFORMULA(A115 - SPLIT(REGEXREPLACE(E115,""[a-zA-Z,\-'.()]"","" ""), "" ""))),"" "")")," ")</f>
        <v> </v>
      </c>
    </row>
    <row r="116">
      <c r="F116" s="8" t="str">
        <f>IFERROR(__xludf.DUMMYFUNCTION("IF(REGEXMATCH(E116, ""[0-9]+""), MIN(ARRAYFORMULA(A116 - SPLIT(REGEXREPLACE(E116,""[a-zA-Z,\-'.()]"","" ""), "" ""))),"" "")")," ")</f>
        <v> </v>
      </c>
    </row>
    <row r="117">
      <c r="F117" s="8" t="str">
        <f>IFERROR(__xludf.DUMMYFUNCTION("IF(REGEXMATCH(E117, ""[0-9]+""), MIN(ARRAYFORMULA(A117 - SPLIT(REGEXREPLACE(E117,""[a-zA-Z,\-'.()]"","" ""), "" ""))),"" "")")," ")</f>
        <v> </v>
      </c>
    </row>
    <row r="118">
      <c r="F118" s="8" t="str">
        <f>IFERROR(__xludf.DUMMYFUNCTION("IF(REGEXMATCH(E118, ""[0-9]+""), MIN(ARRAYFORMULA(A118 - SPLIT(REGEXREPLACE(E118,""[a-zA-Z,\-'.()]"","" ""), "" ""))),"" "")")," ")</f>
        <v> </v>
      </c>
    </row>
    <row r="119">
      <c r="F119" s="8" t="str">
        <f>IFERROR(__xludf.DUMMYFUNCTION("IF(REGEXMATCH(E119, ""[0-9]+""), MIN(ARRAYFORMULA(A119 - SPLIT(REGEXREPLACE(E119,""[a-zA-Z,\-'.()]"","" ""), "" ""))),"" "")")," ")</f>
        <v> </v>
      </c>
    </row>
    <row r="120">
      <c r="F120" s="8" t="str">
        <f>IFERROR(__xludf.DUMMYFUNCTION("IF(REGEXMATCH(E120, ""[0-9]+""), MIN(ARRAYFORMULA(A120 - SPLIT(REGEXREPLACE(E120,""[a-zA-Z,\-'.()]"","" ""), "" ""))),"" "")")," ")</f>
        <v> </v>
      </c>
    </row>
    <row r="121">
      <c r="F121" s="8" t="str">
        <f>IFERROR(__xludf.DUMMYFUNCTION("IF(REGEXMATCH(E121, ""[0-9]+""), MIN(ARRAYFORMULA(A121 - SPLIT(REGEXREPLACE(E121,""[a-zA-Z,\-'.()]"","" ""), "" ""))),"" "")")," ")</f>
        <v> </v>
      </c>
    </row>
    <row r="122">
      <c r="F122" s="8" t="str">
        <f>IFERROR(__xludf.DUMMYFUNCTION("IF(REGEXMATCH(E122, ""[0-9]+""), MIN(ARRAYFORMULA(A122 - SPLIT(REGEXREPLACE(E122,""[a-zA-Z,\-'.()]"","" ""), "" ""))),"" "")")," ")</f>
        <v> </v>
      </c>
    </row>
    <row r="123">
      <c r="F123" s="8" t="str">
        <f>IFERROR(__xludf.DUMMYFUNCTION("IF(REGEXMATCH(E123, ""[0-9]+""), MIN(ARRAYFORMULA(A123 - SPLIT(REGEXREPLACE(E123,""[a-zA-Z,\-'.()]"","" ""), "" ""))),"" "")")," ")</f>
        <v> </v>
      </c>
    </row>
    <row r="124">
      <c r="F124" s="8" t="str">
        <f>IFERROR(__xludf.DUMMYFUNCTION("IF(REGEXMATCH(E124, ""[0-9]+""), MIN(ARRAYFORMULA(A124 - SPLIT(REGEXREPLACE(E124,""[a-zA-Z,\-'.()]"","" ""), "" ""))),"" "")")," ")</f>
        <v> </v>
      </c>
    </row>
    <row r="125">
      <c r="F125" s="8" t="str">
        <f>IFERROR(__xludf.DUMMYFUNCTION("IF(REGEXMATCH(E125, ""[0-9]+""), MIN(ARRAYFORMULA(A125 - SPLIT(REGEXREPLACE(E125,""[a-zA-Z,\-'.()]"","" ""), "" ""))),"" "")")," ")</f>
        <v> </v>
      </c>
    </row>
    <row r="126">
      <c r="F126" s="8" t="str">
        <f>IFERROR(__xludf.DUMMYFUNCTION("IF(REGEXMATCH(E126, ""[0-9]+""), MIN(ARRAYFORMULA(A126 - SPLIT(REGEXREPLACE(E126,""[a-zA-Z,\-'.()]"","" ""), "" ""))),"" "")")," ")</f>
        <v> </v>
      </c>
    </row>
    <row r="127">
      <c r="F127" s="8" t="str">
        <f>IFERROR(__xludf.DUMMYFUNCTION("IF(REGEXMATCH(E127, ""[0-9]+""), MIN(ARRAYFORMULA(A127 - SPLIT(REGEXREPLACE(E127,""[a-zA-Z,\-'.()]"","" ""), "" ""))),"" "")")," ")</f>
        <v> </v>
      </c>
    </row>
    <row r="128">
      <c r="F128" s="8" t="str">
        <f>IFERROR(__xludf.DUMMYFUNCTION("IF(REGEXMATCH(E128, ""[0-9]+""), MIN(ARRAYFORMULA(A128 - SPLIT(REGEXREPLACE(E128,""[a-zA-Z,\-'.()]"","" ""), "" ""))),"" "")")," ")</f>
        <v> </v>
      </c>
    </row>
    <row r="129">
      <c r="F129" s="8" t="str">
        <f>IFERROR(__xludf.DUMMYFUNCTION("IF(REGEXMATCH(E129, ""[0-9]+""), MIN(ARRAYFORMULA(A129 - SPLIT(REGEXREPLACE(E129,""[a-zA-Z,\-'.()]"","" ""), "" ""))),"" "")")," ")</f>
        <v> </v>
      </c>
    </row>
    <row r="130">
      <c r="F130" s="8" t="str">
        <f>IFERROR(__xludf.DUMMYFUNCTION("IF(REGEXMATCH(E130, ""[0-9]+""), MIN(ARRAYFORMULA(A130 - SPLIT(REGEXREPLACE(E130,""[a-zA-Z,\-'.()]"","" ""), "" ""))),"" "")")," ")</f>
        <v> </v>
      </c>
    </row>
    <row r="131">
      <c r="F131" s="8" t="str">
        <f>IFERROR(__xludf.DUMMYFUNCTION("IF(REGEXMATCH(E131, ""[0-9]+""), MIN(ARRAYFORMULA(A131 - SPLIT(REGEXREPLACE(E131,""[a-zA-Z,\-'.()]"","" ""), "" ""))),"" "")")," ")</f>
        <v> </v>
      </c>
    </row>
    <row r="132">
      <c r="F132" s="8" t="str">
        <f>IFERROR(__xludf.DUMMYFUNCTION("IF(REGEXMATCH(E132, ""[0-9]+""), MIN(ARRAYFORMULA(A132 - SPLIT(REGEXREPLACE(E132,""[a-zA-Z,\-'.()]"","" ""), "" ""))),"" "")")," ")</f>
        <v> </v>
      </c>
    </row>
    <row r="133">
      <c r="F133" s="8" t="str">
        <f>IFERROR(__xludf.DUMMYFUNCTION("IF(REGEXMATCH(E133, ""[0-9]+""), MIN(ARRAYFORMULA(A133 - SPLIT(REGEXREPLACE(E133,""[a-zA-Z,\-'.()]"","" ""), "" ""))),"" "")")," ")</f>
        <v> </v>
      </c>
    </row>
    <row r="134">
      <c r="F134" s="8" t="str">
        <f>IFERROR(__xludf.DUMMYFUNCTION("IF(REGEXMATCH(E134, ""[0-9]+""), MIN(ARRAYFORMULA(A134 - SPLIT(REGEXREPLACE(E134,""[a-zA-Z,\-'.()]"","" ""), "" ""))),"" "")")," ")</f>
        <v> </v>
      </c>
    </row>
    <row r="135">
      <c r="F135" s="8" t="str">
        <f>IFERROR(__xludf.DUMMYFUNCTION("IF(REGEXMATCH(E135, ""[0-9]+""), MIN(ARRAYFORMULA(A135 - SPLIT(REGEXREPLACE(E135,""[a-zA-Z,\-'.()]"","" ""), "" ""))),"" "")")," ")</f>
        <v> </v>
      </c>
    </row>
    <row r="136">
      <c r="F136" s="8" t="str">
        <f>IFERROR(__xludf.DUMMYFUNCTION("IF(REGEXMATCH(E136, ""[0-9]+""), MIN(ARRAYFORMULA(A136 - SPLIT(REGEXREPLACE(E136,""[a-zA-Z,\-'.()]"","" ""), "" ""))),"" "")")," ")</f>
        <v> </v>
      </c>
    </row>
    <row r="137">
      <c r="F137" s="8" t="str">
        <f>IFERROR(__xludf.DUMMYFUNCTION("IF(REGEXMATCH(E137, ""[0-9]+""), MIN(ARRAYFORMULA(A137 - SPLIT(REGEXREPLACE(E137,""[a-zA-Z,\-'.()]"","" ""), "" ""))),"" "")")," ")</f>
        <v> </v>
      </c>
    </row>
    <row r="138">
      <c r="F138" s="8" t="str">
        <f>IFERROR(__xludf.DUMMYFUNCTION("IF(REGEXMATCH(E138, ""[0-9]+""), MIN(ARRAYFORMULA(A138 - SPLIT(REGEXREPLACE(E138,""[a-zA-Z,\-'.()]"","" ""), "" ""))),"" "")")," ")</f>
        <v> </v>
      </c>
    </row>
    <row r="139">
      <c r="F139" s="8" t="str">
        <f>IFERROR(__xludf.DUMMYFUNCTION("IF(REGEXMATCH(E139, ""[0-9]+""), MIN(ARRAYFORMULA(A139 - SPLIT(REGEXREPLACE(E139,""[a-zA-Z,\-'.()]"","" ""), "" ""))),"" "")")," ")</f>
        <v> </v>
      </c>
    </row>
    <row r="140">
      <c r="F140" s="8" t="str">
        <f>IFERROR(__xludf.DUMMYFUNCTION("IF(REGEXMATCH(E140, ""[0-9]+""), MIN(ARRAYFORMULA(A140 - SPLIT(REGEXREPLACE(E140,""[a-zA-Z,\-'.()]"","" ""), "" ""))),"" "")")," ")</f>
        <v> </v>
      </c>
    </row>
    <row r="141">
      <c r="F141" s="8" t="str">
        <f>IFERROR(__xludf.DUMMYFUNCTION("IF(REGEXMATCH(E141, ""[0-9]+""), MIN(ARRAYFORMULA(A141 - SPLIT(REGEXREPLACE(E141,""[a-zA-Z,\-'.()]"","" ""), "" ""))),"" "")")," ")</f>
        <v> </v>
      </c>
    </row>
    <row r="142">
      <c r="F142" s="8" t="str">
        <f>IFERROR(__xludf.DUMMYFUNCTION("IF(REGEXMATCH(E142, ""[0-9]+""), MIN(ARRAYFORMULA(A142 - SPLIT(REGEXREPLACE(E142,""[a-zA-Z,\-'.()]"","" ""), "" ""))),"" "")")," ")</f>
        <v> </v>
      </c>
    </row>
    <row r="143">
      <c r="F143" s="8" t="str">
        <f>IFERROR(__xludf.DUMMYFUNCTION("IF(REGEXMATCH(E143, ""[0-9]+""), MIN(ARRAYFORMULA(A143 - SPLIT(REGEXREPLACE(E143,""[a-zA-Z,\-'.()]"","" ""), "" ""))),"" "")")," ")</f>
        <v> </v>
      </c>
    </row>
    <row r="144">
      <c r="F144" s="8" t="str">
        <f>IFERROR(__xludf.DUMMYFUNCTION("IF(REGEXMATCH(E144, ""[0-9]+""), MIN(ARRAYFORMULA(A144 - SPLIT(REGEXREPLACE(E144,""[a-zA-Z,\-'.()]"","" ""), "" ""))),"" "")")," ")</f>
        <v> </v>
      </c>
    </row>
    <row r="145">
      <c r="F145" s="8" t="str">
        <f>IFERROR(__xludf.DUMMYFUNCTION("IF(REGEXMATCH(E145, ""[0-9]+""), MIN(ARRAYFORMULA(A145 - SPLIT(REGEXREPLACE(E145,""[a-zA-Z,\-'.()]"","" ""), "" ""))),"" "")")," ")</f>
        <v> </v>
      </c>
    </row>
    <row r="146">
      <c r="F146" s="8" t="str">
        <f>IFERROR(__xludf.DUMMYFUNCTION("IF(REGEXMATCH(E146, ""[0-9]+""), MIN(ARRAYFORMULA(A146 - SPLIT(REGEXREPLACE(E146,""[a-zA-Z,\-'.()]"","" ""), "" ""))),"" "")")," ")</f>
        <v> </v>
      </c>
    </row>
    <row r="147">
      <c r="F147" s="8" t="str">
        <f>IFERROR(__xludf.DUMMYFUNCTION("IF(REGEXMATCH(E147, ""[0-9]+""), MIN(ARRAYFORMULA(A147 - SPLIT(REGEXREPLACE(E147,""[a-zA-Z,\-'.()]"","" ""), "" ""))),"" "")")," ")</f>
        <v> </v>
      </c>
    </row>
    <row r="148">
      <c r="F148" s="8" t="str">
        <f>IFERROR(__xludf.DUMMYFUNCTION("IF(REGEXMATCH(E148, ""[0-9]+""), MIN(ARRAYFORMULA(A148 - SPLIT(REGEXREPLACE(E148,""[a-zA-Z,\-'.()]"","" ""), "" ""))),"" "")")," ")</f>
        <v> </v>
      </c>
    </row>
    <row r="149">
      <c r="F149" s="8" t="str">
        <f>IFERROR(__xludf.DUMMYFUNCTION("IF(REGEXMATCH(E149, ""[0-9]+""), MIN(ARRAYFORMULA(A149 - SPLIT(REGEXREPLACE(E149,""[a-zA-Z,\-'.()]"","" ""), "" ""))),"" "")")," ")</f>
        <v> </v>
      </c>
    </row>
    <row r="150">
      <c r="F150" s="8" t="str">
        <f>IFERROR(__xludf.DUMMYFUNCTION("IF(REGEXMATCH(E150, ""[0-9]+""), MIN(ARRAYFORMULA(A150 - SPLIT(REGEXREPLACE(E150,""[a-zA-Z,\-'.()]"","" ""), "" ""))),"" "")")," ")</f>
        <v> </v>
      </c>
    </row>
    <row r="151">
      <c r="F151" s="8" t="str">
        <f>IFERROR(__xludf.DUMMYFUNCTION("IF(REGEXMATCH(E151, ""[0-9]+""), MIN(ARRAYFORMULA(A151 - SPLIT(REGEXREPLACE(E151,""[a-zA-Z,\-'.()]"","" ""), "" ""))),"" "")")," ")</f>
        <v> </v>
      </c>
    </row>
    <row r="152">
      <c r="F152" s="8" t="str">
        <f>IFERROR(__xludf.DUMMYFUNCTION("IF(REGEXMATCH(E152, ""[0-9]+""), MIN(ARRAYFORMULA(A152 - SPLIT(REGEXREPLACE(E152,""[a-zA-Z,\-'.()]"","" ""), "" ""))),"" "")")," ")</f>
        <v> </v>
      </c>
    </row>
    <row r="153">
      <c r="F153" s="8" t="str">
        <f>IFERROR(__xludf.DUMMYFUNCTION("IF(REGEXMATCH(E153, ""[0-9]+""), MIN(ARRAYFORMULA(A153 - SPLIT(REGEXREPLACE(E153,""[a-zA-Z,\-'.()]"","" ""), "" ""))),"" "")")," ")</f>
        <v> </v>
      </c>
    </row>
    <row r="154">
      <c r="F154" s="8" t="str">
        <f>IFERROR(__xludf.DUMMYFUNCTION("IF(REGEXMATCH(E154, ""[0-9]+""), MIN(ARRAYFORMULA(A154 - SPLIT(REGEXREPLACE(E154,""[a-zA-Z,\-'.()]"","" ""), "" ""))),"" "")")," ")</f>
        <v> </v>
      </c>
    </row>
    <row r="155">
      <c r="F155" s="8" t="str">
        <f>IFERROR(__xludf.DUMMYFUNCTION("IF(REGEXMATCH(E155, ""[0-9]+""), MIN(ARRAYFORMULA(A155 - SPLIT(REGEXREPLACE(E155,""[a-zA-Z,\-'.()]"","" ""), "" ""))),"" "")")," ")</f>
        <v> </v>
      </c>
    </row>
    <row r="156">
      <c r="F156" s="8" t="str">
        <f>IFERROR(__xludf.DUMMYFUNCTION("IF(REGEXMATCH(E156, ""[0-9]+""), MIN(ARRAYFORMULA(A156 - SPLIT(REGEXREPLACE(E156,""[a-zA-Z,\-'.()]"","" ""), "" ""))),"" "")")," ")</f>
        <v> </v>
      </c>
    </row>
    <row r="157">
      <c r="F157" s="8" t="str">
        <f>IFERROR(__xludf.DUMMYFUNCTION("IF(REGEXMATCH(E157, ""[0-9]+""), MIN(ARRAYFORMULA(A157 - SPLIT(REGEXREPLACE(E157,""[a-zA-Z,\-'.()]"","" ""), "" ""))),"" "")")," ")</f>
        <v> </v>
      </c>
    </row>
    <row r="158">
      <c r="F158" s="8" t="str">
        <f>IFERROR(__xludf.DUMMYFUNCTION("IF(REGEXMATCH(E158, ""[0-9]+""), MIN(ARRAYFORMULA(A158 - SPLIT(REGEXREPLACE(E158,""[a-zA-Z,\-'.()]"","" ""), "" ""))),"" "")")," ")</f>
        <v> </v>
      </c>
    </row>
    <row r="159">
      <c r="F159" s="8" t="str">
        <f>IFERROR(__xludf.DUMMYFUNCTION("IF(REGEXMATCH(E159, ""[0-9]+""), MIN(ARRAYFORMULA(A159 - SPLIT(REGEXREPLACE(E159,""[a-zA-Z,\-'.()]"","" ""), "" ""))),"" "")")," ")</f>
        <v> </v>
      </c>
    </row>
    <row r="160">
      <c r="F160" s="8" t="str">
        <f>IFERROR(__xludf.DUMMYFUNCTION("IF(REGEXMATCH(E160, ""[0-9]+""), MIN(ARRAYFORMULA(A160 - SPLIT(REGEXREPLACE(E160,""[a-zA-Z,\-'.()]"","" ""), "" ""))),"" "")")," ")</f>
        <v> </v>
      </c>
    </row>
    <row r="161">
      <c r="F161" s="8" t="str">
        <f>IFERROR(__xludf.DUMMYFUNCTION("IF(REGEXMATCH(E161, ""[0-9]+""), MIN(ARRAYFORMULA(A161 - SPLIT(REGEXREPLACE(E161,""[a-zA-Z,\-'.()]"","" ""), "" ""))),"" "")")," ")</f>
        <v> </v>
      </c>
    </row>
    <row r="162">
      <c r="F162" s="8" t="str">
        <f>IFERROR(__xludf.DUMMYFUNCTION("IF(REGEXMATCH(E162, ""[0-9]+""), MIN(ARRAYFORMULA(A162 - SPLIT(REGEXREPLACE(E162,""[a-zA-Z,\-'.()]"","" ""), "" ""))),"" "")")," ")</f>
        <v> </v>
      </c>
    </row>
    <row r="163">
      <c r="F163" s="8" t="str">
        <f>IFERROR(__xludf.DUMMYFUNCTION("IF(REGEXMATCH(E163, ""[0-9]+""), MIN(ARRAYFORMULA(A163 - SPLIT(REGEXREPLACE(E163,""[a-zA-Z,\-'.()]"","" ""), "" ""))),"" "")")," ")</f>
        <v> </v>
      </c>
    </row>
    <row r="164">
      <c r="F164" s="8" t="str">
        <f>IFERROR(__xludf.DUMMYFUNCTION("IF(REGEXMATCH(E164, ""[0-9]+""), MIN(ARRAYFORMULA(A164 - SPLIT(REGEXREPLACE(E164,""[a-zA-Z,\-'.()]"","" ""), "" ""))),"" "")")," ")</f>
        <v> </v>
      </c>
    </row>
    <row r="165">
      <c r="F165" s="8" t="str">
        <f>IFERROR(__xludf.DUMMYFUNCTION("IF(REGEXMATCH(E165, ""[0-9]+""), MIN(ARRAYFORMULA(A165 - SPLIT(REGEXREPLACE(E165,""[a-zA-Z,\-'.()]"","" ""), "" ""))),"" "")")," ")</f>
        <v> </v>
      </c>
    </row>
    <row r="166">
      <c r="F166" s="8" t="str">
        <f>IFERROR(__xludf.DUMMYFUNCTION("IF(REGEXMATCH(E166, ""[0-9]+""), MIN(ARRAYFORMULA(A166 - SPLIT(REGEXREPLACE(E166,""[a-zA-Z,\-'.()]"","" ""), "" ""))),"" "")")," ")</f>
        <v> </v>
      </c>
    </row>
    <row r="167">
      <c r="F167" s="8" t="str">
        <f>IFERROR(__xludf.DUMMYFUNCTION("IF(REGEXMATCH(E167, ""[0-9]+""), MIN(ARRAYFORMULA(A167 - SPLIT(REGEXREPLACE(E167,""[a-zA-Z,\-'.()]"","" ""), "" ""))),"" "")")," ")</f>
        <v> </v>
      </c>
    </row>
    <row r="168">
      <c r="F168" s="8" t="str">
        <f>IFERROR(__xludf.DUMMYFUNCTION("IF(REGEXMATCH(E168, ""[0-9]+""), MIN(ARRAYFORMULA(A168 - SPLIT(REGEXREPLACE(E168,""[a-zA-Z,\-'.()]"","" ""), "" ""))),"" "")")," ")</f>
        <v> </v>
      </c>
    </row>
    <row r="169">
      <c r="F169" s="8" t="str">
        <f>IFERROR(__xludf.DUMMYFUNCTION("IF(REGEXMATCH(E169, ""[0-9]+""), MIN(ARRAYFORMULA(A169 - SPLIT(REGEXREPLACE(E169,""[a-zA-Z,\-'.()]"","" ""), "" ""))),"" "")")," ")</f>
        <v> </v>
      </c>
    </row>
    <row r="170">
      <c r="F170" s="8" t="str">
        <f>IFERROR(__xludf.DUMMYFUNCTION("IF(REGEXMATCH(E170, ""[0-9]+""), MIN(ARRAYFORMULA(A170 - SPLIT(REGEXREPLACE(E170,""[a-zA-Z,\-'.()]"","" ""), "" ""))),"" "")")," ")</f>
        <v> </v>
      </c>
    </row>
    <row r="171">
      <c r="F171" s="8" t="str">
        <f>IFERROR(__xludf.DUMMYFUNCTION("IF(REGEXMATCH(E171, ""[0-9]+""), MIN(ARRAYFORMULA(A171 - SPLIT(REGEXREPLACE(E171,""[a-zA-Z,\-'.()]"","" ""), "" ""))),"" "")")," ")</f>
        <v> </v>
      </c>
    </row>
    <row r="172">
      <c r="F172" s="8" t="str">
        <f>IFERROR(__xludf.DUMMYFUNCTION("IF(REGEXMATCH(E172, ""[0-9]+""), MIN(ARRAYFORMULA(A172 - SPLIT(REGEXREPLACE(E172,""[a-zA-Z,\-'.()]"","" ""), "" ""))),"" "")")," ")</f>
        <v> </v>
      </c>
    </row>
    <row r="173">
      <c r="F173" s="8" t="str">
        <f>IFERROR(__xludf.DUMMYFUNCTION("IF(REGEXMATCH(E173, ""[0-9]+""), MIN(ARRAYFORMULA(A173 - SPLIT(REGEXREPLACE(E173,""[a-zA-Z,\-'.()]"","" ""), "" ""))),"" "")")," ")</f>
        <v> </v>
      </c>
    </row>
    <row r="174">
      <c r="F174" s="8" t="str">
        <f>IFERROR(__xludf.DUMMYFUNCTION("IF(REGEXMATCH(E174, ""[0-9]+""), MIN(ARRAYFORMULA(A174 - SPLIT(REGEXREPLACE(E174,""[a-zA-Z,\-'.()]"","" ""), "" ""))),"" "")")," ")</f>
        <v> </v>
      </c>
    </row>
    <row r="175">
      <c r="F175" s="8" t="str">
        <f>IFERROR(__xludf.DUMMYFUNCTION("IF(REGEXMATCH(E175, ""[0-9]+""), MIN(ARRAYFORMULA(A175 - SPLIT(REGEXREPLACE(E175,""[a-zA-Z,\-'.()]"","" ""), "" ""))),"" "")")," ")</f>
        <v> </v>
      </c>
    </row>
    <row r="176">
      <c r="F176" s="8" t="str">
        <f>IFERROR(__xludf.DUMMYFUNCTION("IF(REGEXMATCH(E176, ""[0-9]+""), MIN(ARRAYFORMULA(A176 - SPLIT(REGEXREPLACE(E176,""[a-zA-Z,\-'.()]"","" ""), "" ""))),"" "")")," ")</f>
        <v> </v>
      </c>
    </row>
    <row r="177">
      <c r="F177" s="8" t="str">
        <f>IFERROR(__xludf.DUMMYFUNCTION("IF(REGEXMATCH(E177, ""[0-9]+""), MIN(ARRAYFORMULA(A177 - SPLIT(REGEXREPLACE(E177,""[a-zA-Z,\-'.()]"","" ""), "" ""))),"" "")")," ")</f>
        <v> </v>
      </c>
    </row>
    <row r="178">
      <c r="F178" s="8" t="str">
        <f>IFERROR(__xludf.DUMMYFUNCTION("IF(REGEXMATCH(E178, ""[0-9]+""), MIN(ARRAYFORMULA(A178 - SPLIT(REGEXREPLACE(E178,""[a-zA-Z,\-'.()]"","" ""), "" ""))),"" "")")," ")</f>
        <v> </v>
      </c>
    </row>
    <row r="179">
      <c r="F179" s="8" t="str">
        <f>IFERROR(__xludf.DUMMYFUNCTION("IF(REGEXMATCH(E179, ""[0-9]+""), MIN(ARRAYFORMULA(A179 - SPLIT(REGEXREPLACE(E179,""[a-zA-Z,\-'.()]"","" ""), "" ""))),"" "")")," ")</f>
        <v> </v>
      </c>
    </row>
    <row r="180">
      <c r="F180" s="8" t="str">
        <f>IFERROR(__xludf.DUMMYFUNCTION("IF(REGEXMATCH(E180, ""[0-9]+""), MIN(ARRAYFORMULA(A180 - SPLIT(REGEXREPLACE(E180,""[a-zA-Z,\-'.()]"","" ""), "" ""))),"" "")")," ")</f>
        <v> </v>
      </c>
    </row>
    <row r="181">
      <c r="F181" s="8" t="str">
        <f>IFERROR(__xludf.DUMMYFUNCTION("IF(REGEXMATCH(E181, ""[0-9]+""), MIN(ARRAYFORMULA(A181 - SPLIT(REGEXREPLACE(E181,""[a-zA-Z,\-'.()]"","" ""), "" ""))),"" "")")," ")</f>
        <v> </v>
      </c>
    </row>
    <row r="182">
      <c r="F182" s="8" t="str">
        <f>IFERROR(__xludf.DUMMYFUNCTION("IF(REGEXMATCH(E182, ""[0-9]+""), MIN(ARRAYFORMULA(A182 - SPLIT(REGEXREPLACE(E182,""[a-zA-Z,\-'.()]"","" ""), "" ""))),"" "")")," ")</f>
        <v> </v>
      </c>
    </row>
    <row r="183">
      <c r="F183" s="8" t="str">
        <f>IFERROR(__xludf.DUMMYFUNCTION("IF(REGEXMATCH(E183, ""[0-9]+""), MIN(ARRAYFORMULA(A183 - SPLIT(REGEXREPLACE(E183,""[a-zA-Z,\-'.()]"","" ""), "" ""))),"" "")")," ")</f>
        <v> </v>
      </c>
    </row>
    <row r="184">
      <c r="F184" s="8" t="str">
        <f>IFERROR(__xludf.DUMMYFUNCTION("IF(REGEXMATCH(E184, ""[0-9]+""), MIN(ARRAYFORMULA(A184 - SPLIT(REGEXREPLACE(E184,""[a-zA-Z,\-'.()]"","" ""), "" ""))),"" "")")," ")</f>
        <v> </v>
      </c>
    </row>
    <row r="185">
      <c r="F185" s="8" t="str">
        <f>IFERROR(__xludf.DUMMYFUNCTION("IF(REGEXMATCH(E185, ""[0-9]+""), MIN(ARRAYFORMULA(A185 - SPLIT(REGEXREPLACE(E185,""[a-zA-Z,\-'.()]"","" ""), "" ""))),"" "")")," ")</f>
        <v> </v>
      </c>
    </row>
    <row r="186">
      <c r="F186" s="8" t="str">
        <f>IFERROR(__xludf.DUMMYFUNCTION("IF(REGEXMATCH(E186, ""[0-9]+""), MIN(ARRAYFORMULA(A186 - SPLIT(REGEXREPLACE(E186,""[a-zA-Z,\-'.()]"","" ""), "" ""))),"" "")")," ")</f>
        <v> </v>
      </c>
    </row>
    <row r="187">
      <c r="F187" s="8" t="str">
        <f>IFERROR(__xludf.DUMMYFUNCTION("IF(REGEXMATCH(E187, ""[0-9]+""), MIN(ARRAYFORMULA(A187 - SPLIT(REGEXREPLACE(E187,""[a-zA-Z,\-'.()]"","" ""), "" ""))),"" "")")," ")</f>
        <v> </v>
      </c>
    </row>
    <row r="188">
      <c r="F188" s="8" t="str">
        <f>IFERROR(__xludf.DUMMYFUNCTION("IF(REGEXMATCH(E188, ""[0-9]+""), MIN(ARRAYFORMULA(A188 - SPLIT(REGEXREPLACE(E188,""[a-zA-Z,\-'.()]"","" ""), "" ""))),"" "")")," ")</f>
        <v> </v>
      </c>
    </row>
    <row r="189">
      <c r="F189" s="8" t="str">
        <f>IFERROR(__xludf.DUMMYFUNCTION("IF(REGEXMATCH(E189, ""[0-9]+""), MIN(ARRAYFORMULA(A189 - SPLIT(REGEXREPLACE(E189,""[a-zA-Z,\-'.()]"","" ""), "" ""))),"" "")")," ")</f>
        <v> </v>
      </c>
    </row>
    <row r="190">
      <c r="F190" s="8" t="str">
        <f>IFERROR(__xludf.DUMMYFUNCTION("IF(REGEXMATCH(E190, ""[0-9]+""), MIN(ARRAYFORMULA(A190 - SPLIT(REGEXREPLACE(E190,""[a-zA-Z,\-'.()]"","" ""), "" ""))),"" "")")," ")</f>
        <v> </v>
      </c>
    </row>
    <row r="191">
      <c r="F191" s="8" t="str">
        <f>IFERROR(__xludf.DUMMYFUNCTION("IF(REGEXMATCH(E191, ""[0-9]+""), MIN(ARRAYFORMULA(A191 - SPLIT(REGEXREPLACE(E191,""[a-zA-Z,\-'.()]"","" ""), "" ""))),"" "")")," ")</f>
        <v> </v>
      </c>
    </row>
    <row r="192">
      <c r="F192" s="8" t="str">
        <f>IFERROR(__xludf.DUMMYFUNCTION("IF(REGEXMATCH(E192, ""[0-9]+""), MIN(ARRAYFORMULA(A192 - SPLIT(REGEXREPLACE(E192,""[a-zA-Z,\-'.()]"","" ""), "" ""))),"" "")")," ")</f>
        <v> </v>
      </c>
    </row>
    <row r="193">
      <c r="F193" s="8" t="str">
        <f>IFERROR(__xludf.DUMMYFUNCTION("IF(REGEXMATCH(E193, ""[0-9]+""), MIN(ARRAYFORMULA(A193 - SPLIT(REGEXREPLACE(E193,""[a-zA-Z,\-'.()]"","" ""), "" ""))),"" "")")," ")</f>
        <v> </v>
      </c>
    </row>
    <row r="194">
      <c r="F194" s="8" t="str">
        <f>IFERROR(__xludf.DUMMYFUNCTION("IF(REGEXMATCH(E194, ""[0-9]+""), MIN(ARRAYFORMULA(A194 - SPLIT(REGEXREPLACE(E194,""[a-zA-Z,\-'.()]"","" ""), "" ""))),"" "")")," ")</f>
        <v> </v>
      </c>
    </row>
    <row r="195">
      <c r="F195" s="8" t="str">
        <f>IFERROR(__xludf.DUMMYFUNCTION("IF(REGEXMATCH(E195, ""[0-9]+""), MIN(ARRAYFORMULA(A195 - SPLIT(REGEXREPLACE(E195,""[a-zA-Z,\-'.()]"","" ""), "" ""))),"" "")")," ")</f>
        <v> </v>
      </c>
    </row>
    <row r="196">
      <c r="F196" s="8" t="str">
        <f>IFERROR(__xludf.DUMMYFUNCTION("IF(REGEXMATCH(E196, ""[0-9]+""), MIN(ARRAYFORMULA(A196 - SPLIT(REGEXREPLACE(E196,""[a-zA-Z,\-'.()]"","" ""), "" ""))),"" "")")," ")</f>
        <v> </v>
      </c>
    </row>
    <row r="197">
      <c r="F197" s="8" t="str">
        <f>IFERROR(__xludf.DUMMYFUNCTION("IF(REGEXMATCH(E197, ""[0-9]+""), MIN(ARRAYFORMULA(A197 - SPLIT(REGEXREPLACE(E197,""[a-zA-Z,\-'.()]"","" ""), "" ""))),"" "")")," ")</f>
        <v> </v>
      </c>
    </row>
    <row r="198">
      <c r="F198" s="8" t="str">
        <f>IFERROR(__xludf.DUMMYFUNCTION("IF(REGEXMATCH(E198, ""[0-9]+""), MIN(ARRAYFORMULA(A198 - SPLIT(REGEXREPLACE(E198,""[a-zA-Z,\-'.()]"","" ""), "" ""))),"" "")")," ")</f>
        <v> </v>
      </c>
    </row>
    <row r="199">
      <c r="F199" s="8" t="str">
        <f>IFERROR(__xludf.DUMMYFUNCTION("IF(REGEXMATCH(E199, ""[0-9]+""), MIN(ARRAYFORMULA(A199 - SPLIT(REGEXREPLACE(E199,""[a-zA-Z,\-'.()]"","" ""), "" ""))),"" "")")," ")</f>
        <v> </v>
      </c>
    </row>
    <row r="200">
      <c r="F200" s="8" t="str">
        <f>IFERROR(__xludf.DUMMYFUNCTION("IF(REGEXMATCH(E200, ""[0-9]+""), MIN(ARRAYFORMULA(A200 - SPLIT(REGEXREPLACE(E200,""[a-zA-Z,\-'.()]"","" ""), "" ""))),"" "")")," ")</f>
        <v> </v>
      </c>
    </row>
    <row r="201">
      <c r="F201" s="8" t="str">
        <f>IFERROR(__xludf.DUMMYFUNCTION("IF(REGEXMATCH(E201, ""[0-9]+""), MIN(ARRAYFORMULA(A201 - SPLIT(REGEXREPLACE(E201,""[a-zA-Z,\-'.()]"","" ""), "" ""))),"" "")")," ")</f>
        <v> </v>
      </c>
    </row>
    <row r="202">
      <c r="F202" s="8" t="str">
        <f>IFERROR(__xludf.DUMMYFUNCTION("IF(REGEXMATCH(E202, ""[0-9]+""), MIN(ARRAYFORMULA(A202 - SPLIT(REGEXREPLACE(E202,""[a-zA-Z,\-'.()]"","" ""), "" ""))),"" "")")," ")</f>
        <v> </v>
      </c>
    </row>
    <row r="203">
      <c r="F203" s="8" t="str">
        <f>IFERROR(__xludf.DUMMYFUNCTION("IF(REGEXMATCH(E203, ""[0-9]+""), MIN(ARRAYFORMULA(A203 - SPLIT(REGEXREPLACE(E203,""[a-zA-Z,\-'.()]"","" ""), "" ""))),"" "")")," ")</f>
        <v> </v>
      </c>
    </row>
    <row r="204">
      <c r="F204" s="8" t="str">
        <f>IFERROR(__xludf.DUMMYFUNCTION("IF(REGEXMATCH(E204, ""[0-9]+""), MIN(ARRAYFORMULA(A204 - SPLIT(REGEXREPLACE(E204,""[a-zA-Z,\-'.()]"","" ""), "" ""))),"" "")")," ")</f>
        <v> </v>
      </c>
    </row>
    <row r="205">
      <c r="F205" s="8" t="str">
        <f>IFERROR(__xludf.DUMMYFUNCTION("IF(REGEXMATCH(E205, ""[0-9]+""), MIN(ARRAYFORMULA(A205 - SPLIT(REGEXREPLACE(E205,""[a-zA-Z,\-'.()]"","" ""), "" ""))),"" "")")," ")</f>
        <v> </v>
      </c>
    </row>
    <row r="206">
      <c r="F206" s="8" t="str">
        <f>IFERROR(__xludf.DUMMYFUNCTION("IF(REGEXMATCH(E206, ""[0-9]+""), MIN(ARRAYFORMULA(A206 - SPLIT(REGEXREPLACE(E206,""[a-zA-Z,\-'.()]"","" ""), "" ""))),"" "")")," ")</f>
        <v> </v>
      </c>
    </row>
    <row r="207">
      <c r="F207" s="8" t="str">
        <f>IFERROR(__xludf.DUMMYFUNCTION("IF(REGEXMATCH(E207, ""[0-9]+""), MIN(ARRAYFORMULA(A207 - SPLIT(REGEXREPLACE(E207,""[a-zA-Z,\-'.()]"","" ""), "" ""))),"" "")")," ")</f>
        <v> </v>
      </c>
    </row>
    <row r="208">
      <c r="F208" s="8" t="str">
        <f>IFERROR(__xludf.DUMMYFUNCTION("IF(REGEXMATCH(E208, ""[0-9]+""), MIN(ARRAYFORMULA(A208 - SPLIT(REGEXREPLACE(E208,""[a-zA-Z,\-'.()]"","" ""), "" ""))),"" "")")," ")</f>
        <v> </v>
      </c>
    </row>
    <row r="209">
      <c r="F209" s="8" t="str">
        <f>IFERROR(__xludf.DUMMYFUNCTION("IF(REGEXMATCH(E209, ""[0-9]+""), MIN(ARRAYFORMULA(A209 - SPLIT(REGEXREPLACE(E209,""[a-zA-Z,\-'.()]"","" ""), "" ""))),"" "")")," ")</f>
        <v> </v>
      </c>
    </row>
    <row r="210">
      <c r="F210" s="8" t="str">
        <f>IFERROR(__xludf.DUMMYFUNCTION("IF(REGEXMATCH(E210, ""[0-9]+""), MIN(ARRAYFORMULA(A210 - SPLIT(REGEXREPLACE(E210,""[a-zA-Z,\-'.()]"","" ""), "" ""))),"" "")")," ")</f>
        <v> </v>
      </c>
    </row>
    <row r="211">
      <c r="F211" s="8" t="str">
        <f>IFERROR(__xludf.DUMMYFUNCTION("IF(REGEXMATCH(E211, ""[0-9]+""), MIN(ARRAYFORMULA(A211 - SPLIT(REGEXREPLACE(E211,""[a-zA-Z,\-'.()]"","" ""), "" ""))),"" "")")," ")</f>
        <v> </v>
      </c>
    </row>
    <row r="212">
      <c r="F212" s="8" t="str">
        <f>IFERROR(__xludf.DUMMYFUNCTION("IF(REGEXMATCH(E212, ""[0-9]+""), MIN(ARRAYFORMULA(A212 - SPLIT(REGEXREPLACE(E212,""[a-zA-Z,\-'.()]"","" ""), "" ""))),"" "")")," ")</f>
        <v> </v>
      </c>
    </row>
    <row r="213">
      <c r="F213" s="8" t="str">
        <f>IFERROR(__xludf.DUMMYFUNCTION("IF(REGEXMATCH(E213, ""[0-9]+""), MIN(ARRAYFORMULA(A213 - SPLIT(REGEXREPLACE(E213,""[a-zA-Z,\-'.()]"","" ""), "" ""))),"" "")")," ")</f>
        <v> </v>
      </c>
    </row>
    <row r="214">
      <c r="F214" s="8" t="str">
        <f>IFERROR(__xludf.DUMMYFUNCTION("IF(REGEXMATCH(E214, ""[0-9]+""), MIN(ARRAYFORMULA(A214 - SPLIT(REGEXREPLACE(E214,""[a-zA-Z,\-'.()]"","" ""), "" ""))),"" "")")," ")</f>
        <v> </v>
      </c>
    </row>
    <row r="215">
      <c r="F215" s="8" t="str">
        <f>IFERROR(__xludf.DUMMYFUNCTION("IF(REGEXMATCH(E215, ""[0-9]+""), MIN(ARRAYFORMULA(A215 - SPLIT(REGEXREPLACE(E215,""[a-zA-Z,\-'.()]"","" ""), "" ""))),"" "")")," ")</f>
        <v> </v>
      </c>
    </row>
    <row r="216">
      <c r="F216" s="8" t="str">
        <f>IFERROR(__xludf.DUMMYFUNCTION("IF(REGEXMATCH(E216, ""[0-9]+""), MIN(ARRAYFORMULA(A216 - SPLIT(REGEXREPLACE(E216,""[a-zA-Z,\-'.()]"","" ""), "" ""))),"" "")")," ")</f>
        <v> </v>
      </c>
    </row>
    <row r="217">
      <c r="F217" s="8" t="str">
        <f>IFERROR(__xludf.DUMMYFUNCTION("IF(REGEXMATCH(E217, ""[0-9]+""), MIN(ARRAYFORMULA(A217 - SPLIT(REGEXREPLACE(E217,""[a-zA-Z,\-'.()]"","" ""), "" ""))),"" "")")," ")</f>
        <v> </v>
      </c>
    </row>
    <row r="218">
      <c r="F218" s="8" t="str">
        <f>IFERROR(__xludf.DUMMYFUNCTION("IF(REGEXMATCH(E218, ""[0-9]+""), MIN(ARRAYFORMULA(A218 - SPLIT(REGEXREPLACE(E218,""[a-zA-Z,\-'.()]"","" ""), "" ""))),"" "")")," ")</f>
        <v> </v>
      </c>
    </row>
    <row r="219">
      <c r="F219" s="8" t="str">
        <f>IFERROR(__xludf.DUMMYFUNCTION("IF(REGEXMATCH(E219, ""[0-9]+""), MIN(ARRAYFORMULA(A219 - SPLIT(REGEXREPLACE(E219,""[a-zA-Z,\-'.()]"","" ""), "" ""))),"" "")")," ")</f>
        <v> </v>
      </c>
    </row>
    <row r="220">
      <c r="F220" s="8" t="str">
        <f>IFERROR(__xludf.DUMMYFUNCTION("IF(REGEXMATCH(E220, ""[0-9]+""), MIN(ARRAYFORMULA(A220 - SPLIT(REGEXREPLACE(E220,""[a-zA-Z,\-'.()]"","" ""), "" ""))),"" "")")," ")</f>
        <v> </v>
      </c>
    </row>
    <row r="221">
      <c r="F221" s="8" t="str">
        <f>IFERROR(__xludf.DUMMYFUNCTION("IF(REGEXMATCH(E221, ""[0-9]+""), MIN(ARRAYFORMULA(A221 - SPLIT(REGEXREPLACE(E221,""[a-zA-Z,\-'.()]"","" ""), "" ""))),"" "")")," ")</f>
        <v> </v>
      </c>
    </row>
    <row r="222">
      <c r="F222" s="8" t="str">
        <f>IFERROR(__xludf.DUMMYFUNCTION("IF(REGEXMATCH(E222, ""[0-9]+""), MIN(ARRAYFORMULA(A222 - SPLIT(REGEXREPLACE(E222,""[a-zA-Z,\-'.()]"","" ""), "" ""))),"" "")")," ")</f>
        <v> </v>
      </c>
    </row>
    <row r="223">
      <c r="F223" s="8" t="str">
        <f>IFERROR(__xludf.DUMMYFUNCTION("IF(REGEXMATCH(E223, ""[0-9]+""), MIN(ARRAYFORMULA(A223 - SPLIT(REGEXREPLACE(E223,""[a-zA-Z,\-'.()]"","" ""), "" ""))),"" "")")," ")</f>
        <v> </v>
      </c>
    </row>
    <row r="224">
      <c r="F224" s="8" t="str">
        <f>IFERROR(__xludf.DUMMYFUNCTION("IF(REGEXMATCH(E224, ""[0-9]+""), MIN(ARRAYFORMULA(A224 - SPLIT(REGEXREPLACE(E224,""[a-zA-Z,\-'.()]"","" ""), "" ""))),"" "")")," ")</f>
        <v> </v>
      </c>
    </row>
    <row r="225">
      <c r="F225" s="8" t="str">
        <f>IFERROR(__xludf.DUMMYFUNCTION("IF(REGEXMATCH(E225, ""[0-9]+""), MIN(ARRAYFORMULA(A225 - SPLIT(REGEXREPLACE(E225,""[a-zA-Z,\-'.()]"","" ""), "" ""))),"" "")")," ")</f>
        <v> </v>
      </c>
    </row>
    <row r="226">
      <c r="F226" s="8" t="str">
        <f>IFERROR(__xludf.DUMMYFUNCTION("IF(REGEXMATCH(E226, ""[0-9]+""), MIN(ARRAYFORMULA(A226 - SPLIT(REGEXREPLACE(E226,""[a-zA-Z,\-'.()]"","" ""), "" ""))),"" "")")," ")</f>
        <v> </v>
      </c>
    </row>
    <row r="227">
      <c r="F227" s="8" t="str">
        <f>IFERROR(__xludf.DUMMYFUNCTION("IF(REGEXMATCH(E227, ""[0-9]+""), MIN(ARRAYFORMULA(A227 - SPLIT(REGEXREPLACE(E227,""[a-zA-Z,\-'.()]"","" ""), "" ""))),"" "")")," ")</f>
        <v> </v>
      </c>
    </row>
    <row r="228">
      <c r="F228" s="8" t="str">
        <f>IFERROR(__xludf.DUMMYFUNCTION("IF(REGEXMATCH(E228, ""[0-9]+""), MIN(ARRAYFORMULA(A228 - SPLIT(REGEXREPLACE(E228,""[a-zA-Z,\-'.()]"","" ""), "" ""))),"" "")")," ")</f>
        <v> </v>
      </c>
    </row>
    <row r="229">
      <c r="F229" s="8" t="str">
        <f>IFERROR(__xludf.DUMMYFUNCTION("IF(REGEXMATCH(E229, ""[0-9]+""), MIN(ARRAYFORMULA(A229 - SPLIT(REGEXREPLACE(E229,""[a-zA-Z,\-'.()]"","" ""), "" ""))),"" "")")," ")</f>
        <v> </v>
      </c>
    </row>
    <row r="230">
      <c r="F230" s="8" t="str">
        <f>IFERROR(__xludf.DUMMYFUNCTION("IF(REGEXMATCH(E230, ""[0-9]+""), MIN(ARRAYFORMULA(A230 - SPLIT(REGEXREPLACE(E230,""[a-zA-Z,\-'.()]"","" ""), "" ""))),"" "")")," ")</f>
        <v> </v>
      </c>
    </row>
    <row r="231">
      <c r="F231" s="8" t="str">
        <f>IFERROR(__xludf.DUMMYFUNCTION("IF(REGEXMATCH(E231, ""[0-9]+""), MIN(ARRAYFORMULA(A231 - SPLIT(REGEXREPLACE(E231,""[a-zA-Z,\-'.()]"","" ""), "" ""))),"" "")")," ")</f>
        <v> </v>
      </c>
    </row>
    <row r="232">
      <c r="F232" s="8" t="str">
        <f>IFERROR(__xludf.DUMMYFUNCTION("IF(REGEXMATCH(E232, ""[0-9]+""), MIN(ARRAYFORMULA(A232 - SPLIT(REGEXREPLACE(E232,""[a-zA-Z,\-'.()]"","" ""), "" ""))),"" "")")," ")</f>
        <v> </v>
      </c>
    </row>
    <row r="233">
      <c r="F233" s="8" t="str">
        <f>IFERROR(__xludf.DUMMYFUNCTION("IF(REGEXMATCH(E233, ""[0-9]+""), MIN(ARRAYFORMULA(A233 - SPLIT(REGEXREPLACE(E233,""[a-zA-Z,\-'.()]"","" ""), "" ""))),"" "")")," ")</f>
        <v> </v>
      </c>
    </row>
    <row r="234">
      <c r="F234" s="8" t="str">
        <f>IFERROR(__xludf.DUMMYFUNCTION("IF(REGEXMATCH(E234, ""[0-9]+""), MIN(ARRAYFORMULA(A234 - SPLIT(REGEXREPLACE(E234,""[a-zA-Z,\-'.()]"","" ""), "" ""))),"" "")")," ")</f>
        <v> </v>
      </c>
    </row>
    <row r="235">
      <c r="F235" s="8" t="str">
        <f>IFERROR(__xludf.DUMMYFUNCTION("IF(REGEXMATCH(E235, ""[0-9]+""), MIN(ARRAYFORMULA(A235 - SPLIT(REGEXREPLACE(E235,""[a-zA-Z,\-'.()]"","" ""), "" ""))),"" "")")," ")</f>
        <v> </v>
      </c>
    </row>
    <row r="236">
      <c r="F236" s="8" t="str">
        <f>IFERROR(__xludf.DUMMYFUNCTION("IF(REGEXMATCH(E236, ""[0-9]+""), MIN(ARRAYFORMULA(A236 - SPLIT(REGEXREPLACE(E236,""[a-zA-Z,\-'.()]"","" ""), "" ""))),"" "")")," ")</f>
        <v> </v>
      </c>
    </row>
    <row r="237">
      <c r="F237" s="8" t="str">
        <f>IFERROR(__xludf.DUMMYFUNCTION("IF(REGEXMATCH(E237, ""[0-9]+""), MIN(ARRAYFORMULA(A237 - SPLIT(REGEXREPLACE(E237,""[a-zA-Z,\-'.()]"","" ""), "" ""))),"" "")")," ")</f>
        <v> </v>
      </c>
    </row>
    <row r="238">
      <c r="F238" s="8" t="str">
        <f>IFERROR(__xludf.DUMMYFUNCTION("IF(REGEXMATCH(E238, ""[0-9]+""), MIN(ARRAYFORMULA(A238 - SPLIT(REGEXREPLACE(E238,""[a-zA-Z,\-'.()]"","" ""), "" ""))),"" "")")," ")</f>
        <v> </v>
      </c>
    </row>
    <row r="239">
      <c r="F239" s="8" t="str">
        <f>IFERROR(__xludf.DUMMYFUNCTION("IF(REGEXMATCH(E239, ""[0-9]+""), MIN(ARRAYFORMULA(A239 - SPLIT(REGEXREPLACE(E239,""[a-zA-Z,\-'.()]"","" ""), "" ""))),"" "")")," ")</f>
        <v> </v>
      </c>
    </row>
    <row r="240">
      <c r="F240" s="8" t="str">
        <f>IFERROR(__xludf.DUMMYFUNCTION("IF(REGEXMATCH(E240, ""[0-9]+""), MIN(ARRAYFORMULA(A240 - SPLIT(REGEXREPLACE(E240,""[a-zA-Z,\-'.()]"","" ""), "" ""))),"" "")")," ")</f>
        <v> </v>
      </c>
    </row>
    <row r="241">
      <c r="F241" s="8" t="str">
        <f>IFERROR(__xludf.DUMMYFUNCTION("IF(REGEXMATCH(E241, ""[0-9]+""), MIN(ARRAYFORMULA(A241 - SPLIT(REGEXREPLACE(E241,""[a-zA-Z,\-'.()]"","" ""), "" ""))),"" "")")," ")</f>
        <v> </v>
      </c>
    </row>
    <row r="242">
      <c r="F242" s="8" t="str">
        <f>IFERROR(__xludf.DUMMYFUNCTION("IF(REGEXMATCH(E242, ""[0-9]+""), MIN(ARRAYFORMULA(A242 - SPLIT(REGEXREPLACE(E242,""[a-zA-Z,\-'.()]"","" ""), "" ""))),"" "")")," ")</f>
        <v> </v>
      </c>
    </row>
    <row r="243">
      <c r="F243" s="8" t="str">
        <f>IFERROR(__xludf.DUMMYFUNCTION("IF(REGEXMATCH(E243, ""[0-9]+""), MIN(ARRAYFORMULA(A243 - SPLIT(REGEXREPLACE(E243,""[a-zA-Z,\-'.()]"","" ""), "" ""))),"" "")")," ")</f>
        <v> </v>
      </c>
    </row>
    <row r="244">
      <c r="F244" s="8" t="str">
        <f>IFERROR(__xludf.DUMMYFUNCTION("IF(REGEXMATCH(E244, ""[0-9]+""), MIN(ARRAYFORMULA(A244 - SPLIT(REGEXREPLACE(E244,""[a-zA-Z,\-'.()]"","" ""), "" ""))),"" "")")," ")</f>
        <v> </v>
      </c>
    </row>
    <row r="245">
      <c r="F245" s="8" t="str">
        <f>IFERROR(__xludf.DUMMYFUNCTION("IF(REGEXMATCH(E245, ""[0-9]+""), MIN(ARRAYFORMULA(A245 - SPLIT(REGEXREPLACE(E245,""[a-zA-Z,\-'.()]"","" ""), "" ""))),"" "")")," ")</f>
        <v> </v>
      </c>
    </row>
    <row r="246">
      <c r="F246" s="8" t="str">
        <f>IFERROR(__xludf.DUMMYFUNCTION("IF(REGEXMATCH(E246, ""[0-9]+""), MIN(ARRAYFORMULA(A246 - SPLIT(REGEXREPLACE(E246,""[a-zA-Z,\-'.()]"","" ""), "" ""))),"" "")")," ")</f>
        <v> </v>
      </c>
    </row>
    <row r="247">
      <c r="F247" s="8" t="str">
        <f>IFERROR(__xludf.DUMMYFUNCTION("IF(REGEXMATCH(E247, ""[0-9]+""), MIN(ARRAYFORMULA(A247 - SPLIT(REGEXREPLACE(E247,""[a-zA-Z,\-'.()]"","" ""), "" ""))),"" "")")," ")</f>
        <v> </v>
      </c>
    </row>
    <row r="248">
      <c r="F248" s="8" t="str">
        <f>IFERROR(__xludf.DUMMYFUNCTION("IF(REGEXMATCH(E248, ""[0-9]+""), MIN(ARRAYFORMULA(A248 - SPLIT(REGEXREPLACE(E248,""[a-zA-Z,\-'.()]"","" ""), "" ""))),"" "")")," ")</f>
        <v> </v>
      </c>
    </row>
    <row r="249">
      <c r="F249" s="8" t="str">
        <f>IFERROR(__xludf.DUMMYFUNCTION("IF(REGEXMATCH(E249, ""[0-9]+""), MIN(ARRAYFORMULA(A249 - SPLIT(REGEXREPLACE(E249,""[a-zA-Z,\-'.()]"","" ""), "" ""))),"" "")")," ")</f>
        <v> </v>
      </c>
    </row>
    <row r="250">
      <c r="F250" s="8" t="str">
        <f>IFERROR(__xludf.DUMMYFUNCTION("IF(REGEXMATCH(E250, ""[0-9]+""), MIN(ARRAYFORMULA(A250 - SPLIT(REGEXREPLACE(E250,""[a-zA-Z,\-'.()]"","" ""), "" ""))),"" "")")," ")</f>
        <v> </v>
      </c>
    </row>
    <row r="251">
      <c r="F251" s="8" t="str">
        <f>IFERROR(__xludf.DUMMYFUNCTION("IF(REGEXMATCH(E251, ""[0-9]+""), MIN(ARRAYFORMULA(A251 - SPLIT(REGEXREPLACE(E251,""[a-zA-Z,\-'.()]"","" ""), "" ""))),"" "")")," ")</f>
        <v> </v>
      </c>
    </row>
    <row r="252">
      <c r="F252" s="8" t="str">
        <f>IFERROR(__xludf.DUMMYFUNCTION("IF(REGEXMATCH(E252, ""[0-9]+""), MIN(ARRAYFORMULA(A252 - SPLIT(REGEXREPLACE(E252,""[a-zA-Z,\-'.()]"","" ""), "" ""))),"" "")")," ")</f>
        <v> </v>
      </c>
    </row>
    <row r="253">
      <c r="F253" s="8" t="str">
        <f>IFERROR(__xludf.DUMMYFUNCTION("IF(REGEXMATCH(E253, ""[0-9]+""), MIN(ARRAYFORMULA(A253 - SPLIT(REGEXREPLACE(E253,""[a-zA-Z,\-'.()]"","" ""), "" ""))),"" "")")," ")</f>
        <v> </v>
      </c>
    </row>
    <row r="254">
      <c r="F254" s="8" t="str">
        <f>IFERROR(__xludf.DUMMYFUNCTION("IF(REGEXMATCH(E254, ""[0-9]+""), MIN(ARRAYFORMULA(A254 - SPLIT(REGEXREPLACE(E254,""[a-zA-Z,\-'.()]"","" ""), "" ""))),"" "")")," ")</f>
        <v> </v>
      </c>
    </row>
    <row r="255">
      <c r="F255" s="8" t="str">
        <f>IFERROR(__xludf.DUMMYFUNCTION("IF(REGEXMATCH(E255, ""[0-9]+""), MIN(ARRAYFORMULA(A255 - SPLIT(REGEXREPLACE(E255,""[a-zA-Z,\-'.()]"","" ""), "" ""))),"" "")")," ")</f>
        <v> </v>
      </c>
    </row>
    <row r="256">
      <c r="F256" s="8" t="str">
        <f>IFERROR(__xludf.DUMMYFUNCTION("IF(REGEXMATCH(E256, ""[0-9]+""), MIN(ARRAYFORMULA(A256 - SPLIT(REGEXREPLACE(E256,""[a-zA-Z,\-'.()]"","" ""), "" ""))),"" "")")," ")</f>
        <v> </v>
      </c>
    </row>
    <row r="257">
      <c r="F257" s="8" t="str">
        <f>IFERROR(__xludf.DUMMYFUNCTION("IF(REGEXMATCH(E257, ""[0-9]+""), MIN(ARRAYFORMULA(A257 - SPLIT(REGEXREPLACE(E257,""[a-zA-Z,\-'.()]"","" ""), "" ""))),"" "")")," ")</f>
        <v> </v>
      </c>
    </row>
    <row r="258">
      <c r="F258" s="8" t="str">
        <f>IFERROR(__xludf.DUMMYFUNCTION("IF(REGEXMATCH(E258, ""[0-9]+""), MIN(ARRAYFORMULA(A258 - SPLIT(REGEXREPLACE(E258,""[a-zA-Z,\-'.()]"","" ""), "" ""))),"" "")")," ")</f>
        <v> </v>
      </c>
    </row>
    <row r="259">
      <c r="F259" s="8" t="str">
        <f>IFERROR(__xludf.DUMMYFUNCTION("IF(REGEXMATCH(E259, ""[0-9]+""), MIN(ARRAYFORMULA(A259 - SPLIT(REGEXREPLACE(E259,""[a-zA-Z,\-'.()]"","" ""), "" ""))),"" "")")," ")</f>
        <v> </v>
      </c>
    </row>
    <row r="260">
      <c r="F260" s="8" t="str">
        <f>IFERROR(__xludf.DUMMYFUNCTION("IF(REGEXMATCH(E260, ""[0-9]+""), MIN(ARRAYFORMULA(A260 - SPLIT(REGEXREPLACE(E260,""[a-zA-Z,\-'.()]"","" ""), "" ""))),"" "")")," ")</f>
        <v> </v>
      </c>
    </row>
    <row r="261">
      <c r="F261" s="8" t="str">
        <f>IFERROR(__xludf.DUMMYFUNCTION("IF(REGEXMATCH(E261, ""[0-9]+""), MIN(ARRAYFORMULA(A261 - SPLIT(REGEXREPLACE(E261,""[a-zA-Z,\-'.()]"","" ""), "" ""))),"" "")")," ")</f>
        <v> </v>
      </c>
    </row>
    <row r="262">
      <c r="F262" s="8" t="str">
        <f>IFERROR(__xludf.DUMMYFUNCTION("IF(REGEXMATCH(E262, ""[0-9]+""), MIN(ARRAYFORMULA(A262 - SPLIT(REGEXREPLACE(E262,""[a-zA-Z,\-'.()]"","" ""), "" ""))),"" "")")," ")</f>
        <v> </v>
      </c>
    </row>
    <row r="263">
      <c r="F263" s="8" t="str">
        <f>IFERROR(__xludf.DUMMYFUNCTION("IF(REGEXMATCH(E263, ""[0-9]+""), MIN(ARRAYFORMULA(A263 - SPLIT(REGEXREPLACE(E263,""[a-zA-Z,\-'.()]"","" ""), "" ""))),"" "")")," ")</f>
        <v> </v>
      </c>
    </row>
    <row r="264">
      <c r="F264" s="8" t="str">
        <f>IFERROR(__xludf.DUMMYFUNCTION("IF(REGEXMATCH(E264, ""[0-9]+""), MIN(ARRAYFORMULA(A264 - SPLIT(REGEXREPLACE(E264,""[a-zA-Z,\-'.()]"","" ""), "" ""))),"" "")")," ")</f>
        <v> </v>
      </c>
    </row>
    <row r="265">
      <c r="F265" s="8" t="str">
        <f>IFERROR(__xludf.DUMMYFUNCTION("IF(REGEXMATCH(E265, ""[0-9]+""), MIN(ARRAYFORMULA(A265 - SPLIT(REGEXREPLACE(E265,""[a-zA-Z,\-'.()]"","" ""), "" ""))),"" "")")," ")</f>
        <v> </v>
      </c>
    </row>
    <row r="266">
      <c r="F266" s="8" t="str">
        <f>IFERROR(__xludf.DUMMYFUNCTION("IF(REGEXMATCH(E266, ""[0-9]+""), MIN(ARRAYFORMULA(A266 - SPLIT(REGEXREPLACE(E266,""[a-zA-Z,\-'.()]"","" ""), "" ""))),"" "")")," ")</f>
        <v> </v>
      </c>
    </row>
    <row r="267">
      <c r="F267" s="8" t="str">
        <f>IFERROR(__xludf.DUMMYFUNCTION("IF(REGEXMATCH(E267, ""[0-9]+""), MIN(ARRAYFORMULA(A267 - SPLIT(REGEXREPLACE(E267,""[a-zA-Z,\-'.()]"","" ""), "" ""))),"" "")")," ")</f>
        <v> </v>
      </c>
    </row>
    <row r="268">
      <c r="F268" s="8" t="str">
        <f>IFERROR(__xludf.DUMMYFUNCTION("IF(REGEXMATCH(E268, ""[0-9]+""), MIN(ARRAYFORMULA(A268 - SPLIT(REGEXREPLACE(E268,""[a-zA-Z,\-'.()]"","" ""), "" ""))),"" "")")," ")</f>
        <v> </v>
      </c>
    </row>
    <row r="269">
      <c r="F269" s="8" t="str">
        <f>IFERROR(__xludf.DUMMYFUNCTION("IF(REGEXMATCH(E269, ""[0-9]+""), MIN(ARRAYFORMULA(A269 - SPLIT(REGEXREPLACE(E269,""[a-zA-Z,\-'.()]"","" ""), "" ""))),"" "")")," ")</f>
        <v> </v>
      </c>
    </row>
    <row r="270">
      <c r="F270" s="8" t="str">
        <f>IFERROR(__xludf.DUMMYFUNCTION("IF(REGEXMATCH(E270, ""[0-9]+""), MIN(ARRAYFORMULA(A270 - SPLIT(REGEXREPLACE(E270,""[a-zA-Z,\-'.()]"","" ""), "" ""))),"" "")")," ")</f>
        <v> </v>
      </c>
    </row>
    <row r="271">
      <c r="F271" s="8" t="str">
        <f>IFERROR(__xludf.DUMMYFUNCTION("IF(REGEXMATCH(E271, ""[0-9]+""), MIN(ARRAYFORMULA(A271 - SPLIT(REGEXREPLACE(E271,""[a-zA-Z,\-'.()]"","" ""), "" ""))),"" "")")," ")</f>
        <v> </v>
      </c>
    </row>
    <row r="272">
      <c r="F272" s="8" t="str">
        <f>IFERROR(__xludf.DUMMYFUNCTION("IF(REGEXMATCH(E272, ""[0-9]+""), MIN(ARRAYFORMULA(A272 - SPLIT(REGEXREPLACE(E272,""[a-zA-Z,\-'.()]"","" ""), "" ""))),"" "")")," ")</f>
        <v> </v>
      </c>
    </row>
    <row r="273">
      <c r="F273" s="8" t="str">
        <f>IFERROR(__xludf.DUMMYFUNCTION("IF(REGEXMATCH(E273, ""[0-9]+""), MIN(ARRAYFORMULA(A273 - SPLIT(REGEXREPLACE(E273,""[a-zA-Z,\-'.()]"","" ""), "" ""))),"" "")")," ")</f>
        <v> </v>
      </c>
    </row>
    <row r="274">
      <c r="F274" s="8" t="str">
        <f>IFERROR(__xludf.DUMMYFUNCTION("IF(REGEXMATCH(E274, ""[0-9]+""), MIN(ARRAYFORMULA(A274 - SPLIT(REGEXREPLACE(E274,""[a-zA-Z,\-'.()]"","" ""), "" ""))),"" "")")," ")</f>
        <v> </v>
      </c>
    </row>
    <row r="275">
      <c r="F275" s="8" t="str">
        <f>IFERROR(__xludf.DUMMYFUNCTION("IF(REGEXMATCH(E275, ""[0-9]+""), MIN(ARRAYFORMULA(A275 - SPLIT(REGEXREPLACE(E275,""[a-zA-Z,\-'.()]"","" ""), "" ""))),"" "")")," ")</f>
        <v> </v>
      </c>
    </row>
    <row r="276">
      <c r="F276" s="8" t="str">
        <f>IFERROR(__xludf.DUMMYFUNCTION("IF(REGEXMATCH(E276, ""[0-9]+""), MIN(ARRAYFORMULA(A276 - SPLIT(REGEXREPLACE(E276,""[a-zA-Z,\-'.()]"","" ""), "" ""))),"" "")")," ")</f>
        <v> </v>
      </c>
    </row>
    <row r="277">
      <c r="F277" s="8" t="str">
        <f>IFERROR(__xludf.DUMMYFUNCTION("IF(REGEXMATCH(E277, ""[0-9]+""), MIN(ARRAYFORMULA(A277 - SPLIT(REGEXREPLACE(E277,""[a-zA-Z,\-'.()]"","" ""), "" ""))),"" "")")," ")</f>
        <v> </v>
      </c>
    </row>
    <row r="278">
      <c r="F278" s="8" t="str">
        <f>IFERROR(__xludf.DUMMYFUNCTION("IF(REGEXMATCH(E278, ""[0-9]+""), MIN(ARRAYFORMULA(A278 - SPLIT(REGEXREPLACE(E278,""[a-zA-Z,\-'.()]"","" ""), "" ""))),"" "")")," ")</f>
        <v> </v>
      </c>
    </row>
    <row r="279">
      <c r="F279" s="8" t="str">
        <f>IFERROR(__xludf.DUMMYFUNCTION("IF(REGEXMATCH(E279, ""[0-9]+""), MIN(ARRAYFORMULA(A279 - SPLIT(REGEXREPLACE(E279,""[a-zA-Z,\-'.()]"","" ""), "" ""))),"" "")")," ")</f>
        <v> </v>
      </c>
    </row>
    <row r="280">
      <c r="F280" s="8" t="str">
        <f>IFERROR(__xludf.DUMMYFUNCTION("IF(REGEXMATCH(E280, ""[0-9]+""), MIN(ARRAYFORMULA(A280 - SPLIT(REGEXREPLACE(E280,""[a-zA-Z,\-'.()]"","" ""), "" ""))),"" "")")," ")</f>
        <v> </v>
      </c>
    </row>
    <row r="281">
      <c r="F281" s="8" t="str">
        <f>IFERROR(__xludf.DUMMYFUNCTION("IF(REGEXMATCH(E281, ""[0-9]+""), MIN(ARRAYFORMULA(A281 - SPLIT(REGEXREPLACE(E281,""[a-zA-Z,\-'.()]"","" ""), "" ""))),"" "")")," ")</f>
        <v> </v>
      </c>
    </row>
    <row r="282">
      <c r="F282" s="8" t="str">
        <f>IFERROR(__xludf.DUMMYFUNCTION("IF(REGEXMATCH(E282, ""[0-9]+""), MIN(ARRAYFORMULA(A282 - SPLIT(REGEXREPLACE(E282,""[a-zA-Z,\-'.()]"","" ""), "" ""))),"" "")")," ")</f>
        <v> </v>
      </c>
    </row>
    <row r="283">
      <c r="F283" s="8" t="str">
        <f>IFERROR(__xludf.DUMMYFUNCTION("IF(REGEXMATCH(E283, ""[0-9]+""), MIN(ARRAYFORMULA(A283 - SPLIT(REGEXREPLACE(E283,""[a-zA-Z,\-'.()]"","" ""), "" ""))),"" "")")," ")</f>
        <v> </v>
      </c>
    </row>
    <row r="284">
      <c r="F284" s="8" t="str">
        <f>IFERROR(__xludf.DUMMYFUNCTION("IF(REGEXMATCH(E284, ""[0-9]+""), MIN(ARRAYFORMULA(A284 - SPLIT(REGEXREPLACE(E284,""[a-zA-Z,\-'.()]"","" ""), "" ""))),"" "")")," ")</f>
        <v> </v>
      </c>
    </row>
    <row r="285">
      <c r="F285" s="8" t="str">
        <f>IFERROR(__xludf.DUMMYFUNCTION("IF(REGEXMATCH(E285, ""[0-9]+""), MIN(ARRAYFORMULA(A285 - SPLIT(REGEXREPLACE(E285,""[a-zA-Z,\-'.()]"","" ""), "" ""))),"" "")")," ")</f>
        <v> </v>
      </c>
    </row>
    <row r="286">
      <c r="F286" s="8" t="str">
        <f>IFERROR(__xludf.DUMMYFUNCTION("IF(REGEXMATCH(E286, ""[0-9]+""), MIN(ARRAYFORMULA(A286 - SPLIT(REGEXREPLACE(E286,""[a-zA-Z,\-'.()]"","" ""), "" ""))),"" "")")," ")</f>
        <v> </v>
      </c>
    </row>
    <row r="287">
      <c r="F287" s="8" t="str">
        <f>IFERROR(__xludf.DUMMYFUNCTION("IF(REGEXMATCH(E287, ""[0-9]+""), MIN(ARRAYFORMULA(A287 - SPLIT(REGEXREPLACE(E287,""[a-zA-Z,\-'.()]"","" ""), "" ""))),"" "")")," ")</f>
        <v> </v>
      </c>
    </row>
    <row r="288">
      <c r="F288" s="8" t="str">
        <f>IFERROR(__xludf.DUMMYFUNCTION("IF(REGEXMATCH(E288, ""[0-9]+""), MIN(ARRAYFORMULA(A288 - SPLIT(REGEXREPLACE(E288,""[a-zA-Z,\-'.()]"","" ""), "" ""))),"" "")")," ")</f>
        <v> </v>
      </c>
    </row>
    <row r="289">
      <c r="F289" s="8" t="str">
        <f>IFERROR(__xludf.DUMMYFUNCTION("IF(REGEXMATCH(E289, ""[0-9]+""), MIN(ARRAYFORMULA(A289 - SPLIT(REGEXREPLACE(E289,""[a-zA-Z,\-'.()]"","" ""), "" ""))),"" "")")," ")</f>
        <v> </v>
      </c>
    </row>
    <row r="290">
      <c r="F290" s="8" t="str">
        <f>IFERROR(__xludf.DUMMYFUNCTION("IF(REGEXMATCH(E290, ""[0-9]+""), MIN(ARRAYFORMULA(A290 - SPLIT(REGEXREPLACE(E290,""[a-zA-Z,\-'.()]"","" ""), "" ""))),"" "")")," ")</f>
        <v> </v>
      </c>
    </row>
    <row r="291">
      <c r="F291" s="8" t="str">
        <f>IFERROR(__xludf.DUMMYFUNCTION("IF(REGEXMATCH(E291, ""[0-9]+""), MIN(ARRAYFORMULA(A291 - SPLIT(REGEXREPLACE(E291,""[a-zA-Z,\-'.()]"","" ""), "" ""))),"" "")")," ")</f>
        <v> </v>
      </c>
    </row>
    <row r="292">
      <c r="F292" s="8" t="str">
        <f>IFERROR(__xludf.DUMMYFUNCTION("IF(REGEXMATCH(E292, ""[0-9]+""), MIN(ARRAYFORMULA(A292 - SPLIT(REGEXREPLACE(E292,""[a-zA-Z,\-'.()]"","" ""), "" ""))),"" "")")," ")</f>
        <v> </v>
      </c>
    </row>
    <row r="293">
      <c r="F293" s="8" t="str">
        <f>IFERROR(__xludf.DUMMYFUNCTION("IF(REGEXMATCH(E293, ""[0-9]+""), MIN(ARRAYFORMULA(A293 - SPLIT(REGEXREPLACE(E293,""[a-zA-Z,\-'.()]"","" ""), "" ""))),"" "")")," ")</f>
        <v> </v>
      </c>
    </row>
    <row r="294">
      <c r="F294" s="8" t="str">
        <f>IFERROR(__xludf.DUMMYFUNCTION("IF(REGEXMATCH(E294, ""[0-9]+""), MIN(ARRAYFORMULA(A294 - SPLIT(REGEXREPLACE(E294,""[a-zA-Z,\-'.()]"","" ""), "" ""))),"" "")")," ")</f>
        <v> </v>
      </c>
    </row>
    <row r="295">
      <c r="F295" s="8" t="str">
        <f>IFERROR(__xludf.DUMMYFUNCTION("IF(REGEXMATCH(E295, ""[0-9]+""), MIN(ARRAYFORMULA(A295 - SPLIT(REGEXREPLACE(E295,""[a-zA-Z,\-'.()]"","" ""), "" ""))),"" "")")," ")</f>
        <v> </v>
      </c>
    </row>
    <row r="296">
      <c r="F296" s="8" t="str">
        <f>IFERROR(__xludf.DUMMYFUNCTION("IF(REGEXMATCH(E296, ""[0-9]+""), MIN(ARRAYFORMULA(A296 - SPLIT(REGEXREPLACE(E296,""[a-zA-Z,\-'.()]"","" ""), "" ""))),"" "")")," ")</f>
        <v> </v>
      </c>
    </row>
    <row r="297">
      <c r="F297" s="8" t="str">
        <f>IFERROR(__xludf.DUMMYFUNCTION("IF(REGEXMATCH(E297, ""[0-9]+""), MIN(ARRAYFORMULA(A297 - SPLIT(REGEXREPLACE(E297,""[a-zA-Z,\-'.()]"","" ""), "" ""))),"" "")")," ")</f>
        <v> </v>
      </c>
    </row>
    <row r="298">
      <c r="F298" s="8" t="str">
        <f>IFERROR(__xludf.DUMMYFUNCTION("IF(REGEXMATCH(E298, ""[0-9]+""), MIN(ARRAYFORMULA(A298 - SPLIT(REGEXREPLACE(E298,""[a-zA-Z,\-'.()]"","" ""), "" ""))),"" "")")," ")</f>
        <v> </v>
      </c>
    </row>
    <row r="299">
      <c r="F299" s="8" t="str">
        <f>IFERROR(__xludf.DUMMYFUNCTION("IF(REGEXMATCH(E299, ""[0-9]+""), MIN(ARRAYFORMULA(A299 - SPLIT(REGEXREPLACE(E299,""[a-zA-Z,\-'.()]"","" ""), "" ""))),"" "")")," ")</f>
        <v> </v>
      </c>
    </row>
    <row r="300">
      <c r="F300" s="8" t="str">
        <f>IFERROR(__xludf.DUMMYFUNCTION("IF(REGEXMATCH(E300, ""[0-9]+""), MIN(ARRAYFORMULA(A300 - SPLIT(REGEXREPLACE(E300,""[a-zA-Z,\-'.()]"","" ""), "" ""))),"" "")")," ")</f>
        <v> </v>
      </c>
    </row>
    <row r="301">
      <c r="F301" s="8" t="str">
        <f>IFERROR(__xludf.DUMMYFUNCTION("IF(REGEXMATCH(E301, ""[0-9]+""), MIN(ARRAYFORMULA(A301 - SPLIT(REGEXREPLACE(E301,""[a-zA-Z,\-'.()]"","" ""), "" ""))),"" "")")," ")</f>
        <v> </v>
      </c>
    </row>
    <row r="302">
      <c r="F302" s="8" t="str">
        <f>IFERROR(__xludf.DUMMYFUNCTION("IF(REGEXMATCH(E302, ""[0-9]+""), MIN(ARRAYFORMULA(A302 - SPLIT(REGEXREPLACE(E302,""[a-zA-Z,\-'.()]"","" ""), "" ""))),"" "")")," ")</f>
        <v> </v>
      </c>
    </row>
    <row r="303">
      <c r="F303" s="8" t="str">
        <f>IFERROR(__xludf.DUMMYFUNCTION("IF(REGEXMATCH(E303, ""[0-9]+""), MIN(ARRAYFORMULA(A303 - SPLIT(REGEXREPLACE(E303,""[a-zA-Z,\-'.()]"","" ""), "" ""))),"" "")")," ")</f>
        <v> </v>
      </c>
    </row>
    <row r="304">
      <c r="F304" s="8" t="str">
        <f>IFERROR(__xludf.DUMMYFUNCTION("IF(REGEXMATCH(E304, ""[0-9]+""), MIN(ARRAYFORMULA(A304 - SPLIT(REGEXREPLACE(E304,""[a-zA-Z,\-'.()]"","" ""), "" ""))),"" "")")," ")</f>
        <v> </v>
      </c>
    </row>
    <row r="305">
      <c r="F305" s="8" t="str">
        <f>IFERROR(__xludf.DUMMYFUNCTION("IF(REGEXMATCH(E305, ""[0-9]+""), MIN(ARRAYFORMULA(A305 - SPLIT(REGEXREPLACE(E305,""[a-zA-Z,\-'.()]"","" ""), "" ""))),"" "")")," ")</f>
        <v> </v>
      </c>
    </row>
    <row r="306">
      <c r="F306" s="8" t="str">
        <f>IFERROR(__xludf.DUMMYFUNCTION("IF(REGEXMATCH(E306, ""[0-9]+""), MIN(ARRAYFORMULA(A306 - SPLIT(REGEXREPLACE(E306,""[a-zA-Z,\-'.()]"","" ""), "" ""))),"" "")")," ")</f>
        <v> </v>
      </c>
    </row>
    <row r="307">
      <c r="F307" s="8" t="str">
        <f>IFERROR(__xludf.DUMMYFUNCTION("IF(REGEXMATCH(E307, ""[0-9]+""), MIN(ARRAYFORMULA(A307 - SPLIT(REGEXREPLACE(E307,""[a-zA-Z,\-'.()]"","" ""), "" ""))),"" "")")," ")</f>
        <v> </v>
      </c>
    </row>
    <row r="308">
      <c r="F308" s="8" t="str">
        <f>IFERROR(__xludf.DUMMYFUNCTION("IF(REGEXMATCH(E308, ""[0-9]+""), MIN(ARRAYFORMULA(A308 - SPLIT(REGEXREPLACE(E308,""[a-zA-Z,\-'.()]"","" ""), "" ""))),"" "")")," ")</f>
        <v> </v>
      </c>
    </row>
    <row r="309">
      <c r="F309" s="8" t="str">
        <f>IFERROR(__xludf.DUMMYFUNCTION("IF(REGEXMATCH(E309, ""[0-9]+""), MIN(ARRAYFORMULA(A309 - SPLIT(REGEXREPLACE(E309,""[a-zA-Z,\-'.()]"","" ""), "" ""))),"" "")")," ")</f>
        <v> </v>
      </c>
    </row>
    <row r="310">
      <c r="F310" s="8" t="str">
        <f>IFERROR(__xludf.DUMMYFUNCTION("IF(REGEXMATCH(E310, ""[0-9]+""), MIN(ARRAYFORMULA(A310 - SPLIT(REGEXREPLACE(E310,""[a-zA-Z,\-'.()]"","" ""), "" ""))),"" "")")," ")</f>
        <v> </v>
      </c>
    </row>
    <row r="311">
      <c r="F311" s="8" t="str">
        <f>IFERROR(__xludf.DUMMYFUNCTION("IF(REGEXMATCH(E311, ""[0-9]+""), MIN(ARRAYFORMULA(A311 - SPLIT(REGEXREPLACE(E311,""[a-zA-Z,\-'.()]"","" ""), "" ""))),"" "")")," ")</f>
        <v> </v>
      </c>
    </row>
    <row r="312">
      <c r="F312" s="8" t="str">
        <f>IFERROR(__xludf.DUMMYFUNCTION("IF(REGEXMATCH(E312, ""[0-9]+""), MIN(ARRAYFORMULA(A312 - SPLIT(REGEXREPLACE(E312,""[a-zA-Z,\-'.()]"","" ""), "" ""))),"" "")")," ")</f>
        <v> </v>
      </c>
    </row>
    <row r="313">
      <c r="F313" s="8" t="str">
        <f>IFERROR(__xludf.DUMMYFUNCTION("IF(REGEXMATCH(E313, ""[0-9]+""), MIN(ARRAYFORMULA(A313 - SPLIT(REGEXREPLACE(E313,""[a-zA-Z,\-'.()]"","" ""), "" ""))),"" "")")," ")</f>
        <v> </v>
      </c>
    </row>
    <row r="314">
      <c r="F314" s="8" t="str">
        <f>IFERROR(__xludf.DUMMYFUNCTION("IF(REGEXMATCH(E314, ""[0-9]+""), MIN(ARRAYFORMULA(A314 - SPLIT(REGEXREPLACE(E314,""[a-zA-Z,\-'.()]"","" ""), "" ""))),"" "")")," ")</f>
        <v> </v>
      </c>
    </row>
    <row r="315">
      <c r="F315" s="8" t="str">
        <f>IFERROR(__xludf.DUMMYFUNCTION("IF(REGEXMATCH(E315, ""[0-9]+""), MIN(ARRAYFORMULA(A315 - SPLIT(REGEXREPLACE(E315,""[a-zA-Z,\-'.()]"","" ""), "" ""))),"" "")")," ")</f>
        <v> </v>
      </c>
    </row>
    <row r="316">
      <c r="F316" s="8" t="str">
        <f>IFERROR(__xludf.DUMMYFUNCTION("IF(REGEXMATCH(E316, ""[0-9]+""), MIN(ARRAYFORMULA(A316 - SPLIT(REGEXREPLACE(E316,""[a-zA-Z,\-'.()]"","" ""), "" ""))),"" "")")," ")</f>
        <v> </v>
      </c>
    </row>
    <row r="317">
      <c r="F317" s="8" t="str">
        <f>IFERROR(__xludf.DUMMYFUNCTION("IF(REGEXMATCH(E317, ""[0-9]+""), MIN(ARRAYFORMULA(A317 - SPLIT(REGEXREPLACE(E317,""[a-zA-Z,\-'.()]"","" ""), "" ""))),"" "")")," ")</f>
        <v> </v>
      </c>
    </row>
    <row r="318">
      <c r="F318" s="8" t="str">
        <f>IFERROR(__xludf.DUMMYFUNCTION("IF(REGEXMATCH(E318, ""[0-9]+""), MIN(ARRAYFORMULA(A318 - SPLIT(REGEXREPLACE(E318,""[a-zA-Z,\-'.()]"","" ""), "" ""))),"" "")")," ")</f>
        <v> </v>
      </c>
    </row>
    <row r="319">
      <c r="F319" s="8" t="str">
        <f>IFERROR(__xludf.DUMMYFUNCTION("IF(REGEXMATCH(E319, ""[0-9]+""), MIN(ARRAYFORMULA(A319 - SPLIT(REGEXREPLACE(E319,""[a-zA-Z,\-'.()]"","" ""), "" ""))),"" "")")," ")</f>
        <v> </v>
      </c>
    </row>
    <row r="320">
      <c r="F320" s="8" t="str">
        <f>IFERROR(__xludf.DUMMYFUNCTION("IF(REGEXMATCH(E320, ""[0-9]+""), MIN(ARRAYFORMULA(A320 - SPLIT(REGEXREPLACE(E320,""[a-zA-Z,\-'.()]"","" ""), "" ""))),"" "")")," ")</f>
        <v> </v>
      </c>
    </row>
    <row r="321">
      <c r="F321" s="8" t="str">
        <f>IFERROR(__xludf.DUMMYFUNCTION("IF(REGEXMATCH(E321, ""[0-9]+""), MIN(ARRAYFORMULA(A321 - SPLIT(REGEXREPLACE(E321,""[a-zA-Z,\-'.()]"","" ""), "" ""))),"" "")")," ")</f>
        <v> </v>
      </c>
    </row>
    <row r="322">
      <c r="F322" s="8" t="str">
        <f>IFERROR(__xludf.DUMMYFUNCTION("IF(REGEXMATCH(E322, ""[0-9]+""), MIN(ARRAYFORMULA(A322 - SPLIT(REGEXREPLACE(E322,""[a-zA-Z,\-'.()]"","" ""), "" ""))),"" "")")," ")</f>
        <v> </v>
      </c>
    </row>
    <row r="323">
      <c r="F323" s="8" t="str">
        <f>IFERROR(__xludf.DUMMYFUNCTION("IF(REGEXMATCH(E323, ""[0-9]+""), MIN(ARRAYFORMULA(A323 - SPLIT(REGEXREPLACE(E323,""[a-zA-Z,\-'.()]"","" ""), "" ""))),"" "")")," ")</f>
        <v> </v>
      </c>
    </row>
    <row r="324">
      <c r="F324" s="8" t="str">
        <f>IFERROR(__xludf.DUMMYFUNCTION("IF(REGEXMATCH(E324, ""[0-9]+""), MIN(ARRAYFORMULA(A324 - SPLIT(REGEXREPLACE(E324,""[a-zA-Z,\-'.()]"","" ""), "" ""))),"" "")")," ")</f>
        <v> </v>
      </c>
    </row>
    <row r="325">
      <c r="F325" s="8" t="str">
        <f>IFERROR(__xludf.DUMMYFUNCTION("IF(REGEXMATCH(E325, ""[0-9]+""), MIN(ARRAYFORMULA(A325 - SPLIT(REGEXREPLACE(E325,""[a-zA-Z,\-'.()]"","" ""), "" ""))),"" "")")," ")</f>
        <v> </v>
      </c>
    </row>
    <row r="326">
      <c r="F326" s="8" t="str">
        <f>IFERROR(__xludf.DUMMYFUNCTION("IF(REGEXMATCH(E326, ""[0-9]+""), MIN(ARRAYFORMULA(A326 - SPLIT(REGEXREPLACE(E326,""[a-zA-Z,\-'.()]"","" ""), "" ""))),"" "")")," ")</f>
        <v> </v>
      </c>
    </row>
    <row r="327">
      <c r="F327" s="8" t="str">
        <f>IFERROR(__xludf.DUMMYFUNCTION("IF(REGEXMATCH(E327, ""[0-9]+""), MIN(ARRAYFORMULA(A327 - SPLIT(REGEXREPLACE(E327,""[a-zA-Z,\-'.()]"","" ""), "" ""))),"" "")")," ")</f>
        <v> </v>
      </c>
    </row>
    <row r="328">
      <c r="F328" s="8" t="str">
        <f>IFERROR(__xludf.DUMMYFUNCTION("IF(REGEXMATCH(E328, ""[0-9]+""), MIN(ARRAYFORMULA(A328 - SPLIT(REGEXREPLACE(E328,""[a-zA-Z,\-'.()]"","" ""), "" ""))),"" "")")," ")</f>
        <v> </v>
      </c>
    </row>
    <row r="329">
      <c r="F329" s="8" t="str">
        <f>IFERROR(__xludf.DUMMYFUNCTION("IF(REGEXMATCH(E329, ""[0-9]+""), MIN(ARRAYFORMULA(A329 - SPLIT(REGEXREPLACE(E329,""[a-zA-Z,\-'.()]"","" ""), "" ""))),"" "")")," ")</f>
        <v> </v>
      </c>
    </row>
    <row r="330">
      <c r="F330" s="8" t="str">
        <f>IFERROR(__xludf.DUMMYFUNCTION("IF(REGEXMATCH(E330, ""[0-9]+""), MIN(ARRAYFORMULA(A330 - SPLIT(REGEXREPLACE(E330,""[a-zA-Z,\-'.()]"","" ""), "" ""))),"" "")")," ")</f>
        <v> </v>
      </c>
    </row>
    <row r="331">
      <c r="F331" s="8" t="str">
        <f>IFERROR(__xludf.DUMMYFUNCTION("IF(REGEXMATCH(E331, ""[0-9]+""), MIN(ARRAYFORMULA(A331 - SPLIT(REGEXREPLACE(E331,""[a-zA-Z,\-'.()]"","" ""), "" ""))),"" "")")," ")</f>
        <v> </v>
      </c>
    </row>
    <row r="332">
      <c r="F332" s="8" t="str">
        <f>IFERROR(__xludf.DUMMYFUNCTION("IF(REGEXMATCH(E332, ""[0-9]+""), MIN(ARRAYFORMULA(A332 - SPLIT(REGEXREPLACE(E332,""[a-zA-Z,\-'.()]"","" ""), "" ""))),"" "")")," ")</f>
        <v> </v>
      </c>
    </row>
    <row r="333">
      <c r="F333" s="8" t="str">
        <f>IFERROR(__xludf.DUMMYFUNCTION("IF(REGEXMATCH(E333, ""[0-9]+""), MIN(ARRAYFORMULA(A333 - SPLIT(REGEXREPLACE(E333,""[a-zA-Z,\-'.()]"","" ""), "" ""))),"" "")")," ")</f>
        <v> </v>
      </c>
    </row>
    <row r="334">
      <c r="F334" s="8" t="str">
        <f>IFERROR(__xludf.DUMMYFUNCTION("IF(REGEXMATCH(E334, ""[0-9]+""), MIN(ARRAYFORMULA(A334 - SPLIT(REGEXREPLACE(E334,""[a-zA-Z,\-'.()]"","" ""), "" ""))),"" "")")," ")</f>
        <v> </v>
      </c>
    </row>
    <row r="335">
      <c r="F335" s="8" t="str">
        <f>IFERROR(__xludf.DUMMYFUNCTION("IF(REGEXMATCH(E335, ""[0-9]+""), MIN(ARRAYFORMULA(A335 - SPLIT(REGEXREPLACE(E335,""[a-zA-Z,\-'.()]"","" ""), "" ""))),"" "")")," ")</f>
        <v> </v>
      </c>
    </row>
    <row r="336">
      <c r="F336" s="8" t="str">
        <f>IFERROR(__xludf.DUMMYFUNCTION("IF(REGEXMATCH(E336, ""[0-9]+""), MIN(ARRAYFORMULA(A336 - SPLIT(REGEXREPLACE(E336,""[a-zA-Z,\-'.()]"","" ""), "" ""))),"" "")")," ")</f>
        <v> </v>
      </c>
    </row>
    <row r="337">
      <c r="F337" s="8" t="str">
        <f>IFERROR(__xludf.DUMMYFUNCTION("IF(REGEXMATCH(E337, ""[0-9]+""), MIN(ARRAYFORMULA(A337 - SPLIT(REGEXREPLACE(E337,""[a-zA-Z,\-'.()]"","" ""), "" ""))),"" "")")," ")</f>
        <v> </v>
      </c>
    </row>
    <row r="338">
      <c r="F338" s="8" t="str">
        <f>IFERROR(__xludf.DUMMYFUNCTION("IF(REGEXMATCH(E338, ""[0-9]+""), MIN(ARRAYFORMULA(A338 - SPLIT(REGEXREPLACE(E338,""[a-zA-Z,\-'.()]"","" ""), "" ""))),"" "")")," ")</f>
        <v> </v>
      </c>
    </row>
    <row r="339">
      <c r="F339" s="8" t="str">
        <f>IFERROR(__xludf.DUMMYFUNCTION("IF(REGEXMATCH(E339, ""[0-9]+""), MIN(ARRAYFORMULA(A339 - SPLIT(REGEXREPLACE(E339,""[a-zA-Z,\-'.()]"","" ""), "" ""))),"" "")")," ")</f>
        <v> </v>
      </c>
    </row>
    <row r="340">
      <c r="F340" s="8" t="str">
        <f>IFERROR(__xludf.DUMMYFUNCTION("IF(REGEXMATCH(E340, ""[0-9]+""), MIN(ARRAYFORMULA(A340 - SPLIT(REGEXREPLACE(E340,""[a-zA-Z,\-'.()]"","" ""), "" ""))),"" "")")," ")</f>
        <v> </v>
      </c>
    </row>
    <row r="341">
      <c r="F341" s="8" t="str">
        <f>IFERROR(__xludf.DUMMYFUNCTION("IF(REGEXMATCH(E341, ""[0-9]+""), MIN(ARRAYFORMULA(A341 - SPLIT(REGEXREPLACE(E341,""[a-zA-Z,\-'.()]"","" ""), "" ""))),"" "")")," ")</f>
        <v> </v>
      </c>
    </row>
    <row r="342">
      <c r="F342" s="8" t="str">
        <f>IFERROR(__xludf.DUMMYFUNCTION("IF(REGEXMATCH(E342, ""[0-9]+""), MIN(ARRAYFORMULA(A342 - SPLIT(REGEXREPLACE(E342,""[a-zA-Z,\-'.()]"","" ""), "" ""))),"" "")")," ")</f>
        <v> </v>
      </c>
    </row>
    <row r="343">
      <c r="F343" s="8" t="str">
        <f>IFERROR(__xludf.DUMMYFUNCTION("IF(REGEXMATCH(E343, ""[0-9]+""), MIN(ARRAYFORMULA(A343 - SPLIT(REGEXREPLACE(E343,""[a-zA-Z,\-'.()]"","" ""), "" ""))),"" "")")," ")</f>
        <v> </v>
      </c>
    </row>
    <row r="344">
      <c r="F344" s="8" t="str">
        <f>IFERROR(__xludf.DUMMYFUNCTION("IF(REGEXMATCH(E344, ""[0-9]+""), MIN(ARRAYFORMULA(A344 - SPLIT(REGEXREPLACE(E344,""[a-zA-Z,\-'.()]"","" ""), "" ""))),"" "")")," ")</f>
        <v> </v>
      </c>
    </row>
    <row r="345">
      <c r="F345" s="8" t="str">
        <f>IFERROR(__xludf.DUMMYFUNCTION("IF(REGEXMATCH(E345, ""[0-9]+""), MIN(ARRAYFORMULA(A345 - SPLIT(REGEXREPLACE(E345,""[a-zA-Z,\-'.()]"","" ""), "" ""))),"" "")")," ")</f>
        <v> </v>
      </c>
    </row>
    <row r="346">
      <c r="F346" s="8" t="str">
        <f>IFERROR(__xludf.DUMMYFUNCTION("IF(REGEXMATCH(E346, ""[0-9]+""), MIN(ARRAYFORMULA(A346 - SPLIT(REGEXREPLACE(E346,""[a-zA-Z,\-'.()]"","" ""), "" ""))),"" "")")," ")</f>
        <v> </v>
      </c>
    </row>
    <row r="347">
      <c r="F347" s="8" t="str">
        <f>IFERROR(__xludf.DUMMYFUNCTION("IF(REGEXMATCH(E347, ""[0-9]+""), MIN(ARRAYFORMULA(A347 - SPLIT(REGEXREPLACE(E347,""[a-zA-Z,\-'.()]"","" ""), "" ""))),"" "")")," ")</f>
        <v> </v>
      </c>
    </row>
    <row r="348">
      <c r="F348" s="8" t="str">
        <f>IFERROR(__xludf.DUMMYFUNCTION("IF(REGEXMATCH(E348, ""[0-9]+""), MIN(ARRAYFORMULA(A348 - SPLIT(REGEXREPLACE(E348,""[a-zA-Z,\-'.()]"","" ""), "" ""))),"" "")")," ")</f>
        <v> </v>
      </c>
    </row>
    <row r="349">
      <c r="F349" s="8" t="str">
        <f>IFERROR(__xludf.DUMMYFUNCTION("IF(REGEXMATCH(E349, ""[0-9]+""), MIN(ARRAYFORMULA(A349 - SPLIT(REGEXREPLACE(E349,""[a-zA-Z,\-'.()]"","" ""), "" ""))),"" "")")," ")</f>
        <v> </v>
      </c>
    </row>
    <row r="350">
      <c r="F350" s="8" t="str">
        <f>IFERROR(__xludf.DUMMYFUNCTION("IF(REGEXMATCH(E350, ""[0-9]+""), MIN(ARRAYFORMULA(A350 - SPLIT(REGEXREPLACE(E350,""[a-zA-Z,\-'.()]"","" ""), "" ""))),"" "")")," ")</f>
        <v> </v>
      </c>
    </row>
    <row r="351">
      <c r="F351" s="8" t="str">
        <f>IFERROR(__xludf.DUMMYFUNCTION("IF(REGEXMATCH(E351, ""[0-9]+""), MIN(ARRAYFORMULA(A351 - SPLIT(REGEXREPLACE(E351,""[a-zA-Z,\-'.()]"","" ""), "" ""))),"" "")")," ")</f>
        <v> </v>
      </c>
    </row>
    <row r="352">
      <c r="F352" s="8" t="str">
        <f>IFERROR(__xludf.DUMMYFUNCTION("IF(REGEXMATCH(E352, ""[0-9]+""), MIN(ARRAYFORMULA(A352 - SPLIT(REGEXREPLACE(E352,""[a-zA-Z,\-'.()]"","" ""), "" ""))),"" "")")," ")</f>
        <v> </v>
      </c>
    </row>
    <row r="353">
      <c r="F353" s="8" t="str">
        <f>IFERROR(__xludf.DUMMYFUNCTION("IF(REGEXMATCH(E353, ""[0-9]+""), MIN(ARRAYFORMULA(A353 - SPLIT(REGEXREPLACE(E353,""[a-zA-Z,\-'.()]"","" ""), "" ""))),"" "")")," ")</f>
        <v> </v>
      </c>
    </row>
    <row r="354">
      <c r="F354" s="8" t="str">
        <f>IFERROR(__xludf.DUMMYFUNCTION("IF(REGEXMATCH(E354, ""[0-9]+""), MIN(ARRAYFORMULA(A354 - SPLIT(REGEXREPLACE(E354,""[a-zA-Z,\-'.()]"","" ""), "" ""))),"" "")")," ")</f>
        <v> </v>
      </c>
    </row>
    <row r="355">
      <c r="F355" s="8" t="str">
        <f>IFERROR(__xludf.DUMMYFUNCTION("IF(REGEXMATCH(E355, ""[0-9]+""), MIN(ARRAYFORMULA(A355 - SPLIT(REGEXREPLACE(E355,""[a-zA-Z,\-'.()]"","" ""), "" ""))),"" "")")," ")</f>
        <v> </v>
      </c>
    </row>
    <row r="356">
      <c r="F356" s="8" t="str">
        <f>IFERROR(__xludf.DUMMYFUNCTION("IF(REGEXMATCH(E356, ""[0-9]+""), MIN(ARRAYFORMULA(A356 - SPLIT(REGEXREPLACE(E356,""[a-zA-Z,\-'.()]"","" ""), "" ""))),"" "")")," ")</f>
        <v> </v>
      </c>
    </row>
    <row r="357">
      <c r="F357" s="8" t="str">
        <f>IFERROR(__xludf.DUMMYFUNCTION("IF(REGEXMATCH(E357, ""[0-9]+""), MIN(ARRAYFORMULA(A357 - SPLIT(REGEXREPLACE(E357,""[a-zA-Z,\-'.()]"","" ""), "" ""))),"" "")")," ")</f>
        <v> </v>
      </c>
    </row>
    <row r="358">
      <c r="F358" s="8" t="str">
        <f>IFERROR(__xludf.DUMMYFUNCTION("IF(REGEXMATCH(E358, ""[0-9]+""), MIN(ARRAYFORMULA(A358 - SPLIT(REGEXREPLACE(E358,""[a-zA-Z,\-'.()]"","" ""), "" ""))),"" "")")," ")</f>
        <v> </v>
      </c>
    </row>
    <row r="359">
      <c r="F359" s="8" t="str">
        <f>IFERROR(__xludf.DUMMYFUNCTION("IF(REGEXMATCH(E359, ""[0-9]+""), MIN(ARRAYFORMULA(A359 - SPLIT(REGEXREPLACE(E359,""[a-zA-Z,\-'.()]"","" ""), "" ""))),"" "")")," ")</f>
        <v> </v>
      </c>
    </row>
    <row r="360">
      <c r="F360" s="8" t="str">
        <f>IFERROR(__xludf.DUMMYFUNCTION("IF(REGEXMATCH(E360, ""[0-9]+""), MIN(ARRAYFORMULA(A360 - SPLIT(REGEXREPLACE(E360,""[a-zA-Z,\-'.()]"","" ""), "" ""))),"" "")")," ")</f>
        <v> </v>
      </c>
    </row>
    <row r="361">
      <c r="F361" s="8" t="str">
        <f>IFERROR(__xludf.DUMMYFUNCTION("IF(REGEXMATCH(E361, ""[0-9]+""), MIN(ARRAYFORMULA(A361 - SPLIT(REGEXREPLACE(E361,""[a-zA-Z,\-'.()]"","" ""), "" ""))),"" "")")," ")</f>
        <v> </v>
      </c>
    </row>
    <row r="362">
      <c r="F362" s="8" t="str">
        <f>IFERROR(__xludf.DUMMYFUNCTION("IF(REGEXMATCH(E362, ""[0-9]+""), MIN(ARRAYFORMULA(A362 - SPLIT(REGEXREPLACE(E362,""[a-zA-Z,\-'.()]"","" ""), "" ""))),"" "")")," ")</f>
        <v> </v>
      </c>
    </row>
    <row r="363">
      <c r="F363" s="8" t="str">
        <f>IFERROR(__xludf.DUMMYFUNCTION("IF(REGEXMATCH(E363, ""[0-9]+""), MIN(ARRAYFORMULA(A363 - SPLIT(REGEXREPLACE(E363,""[a-zA-Z,\-'.()]"","" ""), "" ""))),"" "")")," ")</f>
        <v> </v>
      </c>
    </row>
    <row r="364">
      <c r="F364" s="8" t="str">
        <f>IFERROR(__xludf.DUMMYFUNCTION("IF(REGEXMATCH(E364, ""[0-9]+""), MIN(ARRAYFORMULA(A364 - SPLIT(REGEXREPLACE(E364,""[a-zA-Z,\-'.()]"","" ""), "" ""))),"" "")")," ")</f>
        <v> </v>
      </c>
    </row>
    <row r="365">
      <c r="F365" s="8" t="str">
        <f>IFERROR(__xludf.DUMMYFUNCTION("IF(REGEXMATCH(E365, ""[0-9]+""), MIN(ARRAYFORMULA(A365 - SPLIT(REGEXREPLACE(E365,""[a-zA-Z,\-'.()]"","" ""), "" ""))),"" "")")," ")</f>
        <v> </v>
      </c>
    </row>
    <row r="366">
      <c r="F366" s="8" t="str">
        <f>IFERROR(__xludf.DUMMYFUNCTION("IF(REGEXMATCH(E366, ""[0-9]+""), MIN(ARRAYFORMULA(A366 - SPLIT(REGEXREPLACE(E366,""[a-zA-Z,\-'.()]"","" ""), "" ""))),"" "")")," ")</f>
        <v> </v>
      </c>
    </row>
    <row r="367">
      <c r="F367" s="8" t="str">
        <f>IFERROR(__xludf.DUMMYFUNCTION("IF(REGEXMATCH(E367, ""[0-9]+""), MIN(ARRAYFORMULA(A367 - SPLIT(REGEXREPLACE(E367,""[a-zA-Z,\-'.()]"","" ""), "" ""))),"" "")")," ")</f>
        <v> </v>
      </c>
    </row>
    <row r="368">
      <c r="F368" s="8" t="str">
        <f>IFERROR(__xludf.DUMMYFUNCTION("IF(REGEXMATCH(E368, ""[0-9]+""), MIN(ARRAYFORMULA(A368 - SPLIT(REGEXREPLACE(E368,""[a-zA-Z,\-'.()]"","" ""), "" ""))),"" "")")," ")</f>
        <v> </v>
      </c>
    </row>
    <row r="369">
      <c r="F369" s="8" t="str">
        <f>IFERROR(__xludf.DUMMYFUNCTION("IF(REGEXMATCH(E369, ""[0-9]+""), MIN(ARRAYFORMULA(A369 - SPLIT(REGEXREPLACE(E369,""[a-zA-Z,\-'.()]"","" ""), "" ""))),"" "")")," ")</f>
        <v> </v>
      </c>
    </row>
    <row r="370">
      <c r="F370" s="8" t="str">
        <f>IFERROR(__xludf.DUMMYFUNCTION("IF(REGEXMATCH(E370, ""[0-9]+""), MIN(ARRAYFORMULA(A370 - SPLIT(REGEXREPLACE(E370,""[a-zA-Z,\-'.()]"","" ""), "" ""))),"" "")")," ")</f>
        <v> </v>
      </c>
    </row>
    <row r="371">
      <c r="F371" s="8" t="str">
        <f>IFERROR(__xludf.DUMMYFUNCTION("IF(REGEXMATCH(E371, ""[0-9]+""), MIN(ARRAYFORMULA(A371 - SPLIT(REGEXREPLACE(E371,""[a-zA-Z,\-'.()]"","" ""), "" ""))),"" "")")," ")</f>
        <v> </v>
      </c>
    </row>
    <row r="372">
      <c r="F372" s="8" t="str">
        <f>IFERROR(__xludf.DUMMYFUNCTION("IF(REGEXMATCH(E372, ""[0-9]+""), MIN(ARRAYFORMULA(A372 - SPLIT(REGEXREPLACE(E372,""[a-zA-Z,\-'.()]"","" ""), "" ""))),"" "")")," ")</f>
        <v> </v>
      </c>
    </row>
    <row r="373">
      <c r="F373" s="8" t="str">
        <f>IFERROR(__xludf.DUMMYFUNCTION("IF(REGEXMATCH(E373, ""[0-9]+""), MIN(ARRAYFORMULA(A373 - SPLIT(REGEXREPLACE(E373,""[a-zA-Z,\-'.()]"","" ""), "" ""))),"" "")")," ")</f>
        <v> </v>
      </c>
    </row>
    <row r="374">
      <c r="F374" s="8" t="str">
        <f>IFERROR(__xludf.DUMMYFUNCTION("IF(REGEXMATCH(E374, ""[0-9]+""), MIN(ARRAYFORMULA(A374 - SPLIT(REGEXREPLACE(E374,""[a-zA-Z,\-'.()]"","" ""), "" ""))),"" "")")," ")</f>
        <v> </v>
      </c>
    </row>
    <row r="375">
      <c r="F375" s="8" t="str">
        <f>IFERROR(__xludf.DUMMYFUNCTION("IF(REGEXMATCH(E375, ""[0-9]+""), MIN(ARRAYFORMULA(A375 - SPLIT(REGEXREPLACE(E375,""[a-zA-Z,\-'.()]"","" ""), "" ""))),"" "")")," ")</f>
        <v> </v>
      </c>
    </row>
    <row r="376">
      <c r="F376" s="8" t="str">
        <f>IFERROR(__xludf.DUMMYFUNCTION("IF(REGEXMATCH(E376, ""[0-9]+""), MIN(ARRAYFORMULA(A376 - SPLIT(REGEXREPLACE(E376,""[a-zA-Z,\-'.()]"","" ""), "" ""))),"" "")")," ")</f>
        <v> </v>
      </c>
    </row>
    <row r="377">
      <c r="F377" s="8" t="str">
        <f>IFERROR(__xludf.DUMMYFUNCTION("IF(REGEXMATCH(E377, ""[0-9]+""), MIN(ARRAYFORMULA(A377 - SPLIT(REGEXREPLACE(E377,""[a-zA-Z,\-'.()]"","" ""), "" ""))),"" "")")," ")</f>
        <v> </v>
      </c>
    </row>
    <row r="378">
      <c r="F378" s="8" t="str">
        <f>IFERROR(__xludf.DUMMYFUNCTION("IF(REGEXMATCH(E378, ""[0-9]+""), MIN(ARRAYFORMULA(A378 - SPLIT(REGEXREPLACE(E378,""[a-zA-Z,\-'.()]"","" ""), "" ""))),"" "")")," ")</f>
        <v> </v>
      </c>
    </row>
    <row r="379">
      <c r="F379" s="8" t="str">
        <f>IFERROR(__xludf.DUMMYFUNCTION("IF(REGEXMATCH(E379, ""[0-9]+""), MIN(ARRAYFORMULA(A379 - SPLIT(REGEXREPLACE(E379,""[a-zA-Z,\-'.()]"","" ""), "" ""))),"" "")")," ")</f>
        <v> </v>
      </c>
    </row>
    <row r="380">
      <c r="F380" s="8" t="str">
        <f>IFERROR(__xludf.DUMMYFUNCTION("IF(REGEXMATCH(E380, ""[0-9]+""), MIN(ARRAYFORMULA(A380 - SPLIT(REGEXREPLACE(E380,""[a-zA-Z,\-'.()]"","" ""), "" ""))),"" "")")," ")</f>
        <v> </v>
      </c>
    </row>
    <row r="381">
      <c r="F381" s="8" t="str">
        <f>IFERROR(__xludf.DUMMYFUNCTION("IF(REGEXMATCH(E381, ""[0-9]+""), MIN(ARRAYFORMULA(A381 - SPLIT(REGEXREPLACE(E381,""[a-zA-Z,\-'.()]"","" ""), "" ""))),"" "")")," ")</f>
        <v> </v>
      </c>
    </row>
    <row r="382">
      <c r="F382" s="8" t="str">
        <f>IFERROR(__xludf.DUMMYFUNCTION("IF(REGEXMATCH(E382, ""[0-9]+""), MIN(ARRAYFORMULA(A382 - SPLIT(REGEXREPLACE(E382,""[a-zA-Z,\-'.()]"","" ""), "" ""))),"" "")")," ")</f>
        <v> </v>
      </c>
    </row>
    <row r="383">
      <c r="F383" s="8" t="str">
        <f>IFERROR(__xludf.DUMMYFUNCTION("IF(REGEXMATCH(E383, ""[0-9]+""), MIN(ARRAYFORMULA(A383 - SPLIT(REGEXREPLACE(E383,""[a-zA-Z,\-'.()]"","" ""), "" ""))),"" "")")," ")</f>
        <v> </v>
      </c>
    </row>
    <row r="384">
      <c r="F384" s="8" t="str">
        <f>IFERROR(__xludf.DUMMYFUNCTION("IF(REGEXMATCH(E384, ""[0-9]+""), MIN(ARRAYFORMULA(A384 - SPLIT(REGEXREPLACE(E384,""[a-zA-Z,\-'.()]"","" ""), "" ""))),"" "")")," ")</f>
        <v> </v>
      </c>
    </row>
    <row r="385">
      <c r="F385" s="8" t="str">
        <f>IFERROR(__xludf.DUMMYFUNCTION("IF(REGEXMATCH(E385, ""[0-9]+""), MIN(ARRAYFORMULA(A385 - SPLIT(REGEXREPLACE(E385,""[a-zA-Z,\-'.()]"","" ""), "" ""))),"" "")")," ")</f>
        <v> </v>
      </c>
    </row>
    <row r="386">
      <c r="F386" s="8" t="str">
        <f>IFERROR(__xludf.DUMMYFUNCTION("IF(REGEXMATCH(E386, ""[0-9]+""), MIN(ARRAYFORMULA(A386 - SPLIT(REGEXREPLACE(E386,""[a-zA-Z,\-'.()]"","" ""), "" ""))),"" "")")," ")</f>
        <v> </v>
      </c>
    </row>
    <row r="387">
      <c r="F387" s="8" t="str">
        <f>IFERROR(__xludf.DUMMYFUNCTION("IF(REGEXMATCH(E387, ""[0-9]+""), MIN(ARRAYFORMULA(A387 - SPLIT(REGEXREPLACE(E387,""[a-zA-Z,\-'.()]"","" ""), "" ""))),"" "")")," ")</f>
        <v> </v>
      </c>
    </row>
    <row r="388">
      <c r="F388" s="8" t="str">
        <f>IFERROR(__xludf.DUMMYFUNCTION("IF(REGEXMATCH(E388, ""[0-9]+""), MIN(ARRAYFORMULA(A388 - SPLIT(REGEXREPLACE(E388,""[a-zA-Z,\-'.()]"","" ""), "" ""))),"" "")")," ")</f>
        <v> </v>
      </c>
    </row>
    <row r="389">
      <c r="F389" s="8" t="str">
        <f>IFERROR(__xludf.DUMMYFUNCTION("IF(REGEXMATCH(E389, ""[0-9]+""), MIN(ARRAYFORMULA(A389 - SPLIT(REGEXREPLACE(E389,""[a-zA-Z,\-'.()]"","" ""), "" ""))),"" "")")," ")</f>
        <v> </v>
      </c>
    </row>
    <row r="390">
      <c r="F390" s="8" t="str">
        <f>IFERROR(__xludf.DUMMYFUNCTION("IF(REGEXMATCH(E390, ""[0-9]+""), MIN(ARRAYFORMULA(A390 - SPLIT(REGEXREPLACE(E390,""[a-zA-Z,\-'.()]"","" ""), "" ""))),"" "")")," ")</f>
        <v> </v>
      </c>
    </row>
    <row r="391">
      <c r="F391" s="8" t="str">
        <f>IFERROR(__xludf.DUMMYFUNCTION("IF(REGEXMATCH(E391, ""[0-9]+""), MIN(ARRAYFORMULA(A391 - SPLIT(REGEXREPLACE(E391,""[a-zA-Z,\-'.()]"","" ""), "" ""))),"" "")")," ")</f>
        <v> </v>
      </c>
    </row>
    <row r="392">
      <c r="F392" s="8" t="str">
        <f>IFERROR(__xludf.DUMMYFUNCTION("IF(REGEXMATCH(E392, ""[0-9]+""), MIN(ARRAYFORMULA(A392 - SPLIT(REGEXREPLACE(E392,""[a-zA-Z,\-'.()]"","" ""), "" ""))),"" "")")," ")</f>
        <v> </v>
      </c>
    </row>
    <row r="393">
      <c r="F393" s="8" t="str">
        <f>IFERROR(__xludf.DUMMYFUNCTION("IF(REGEXMATCH(E393, ""[0-9]+""), MIN(ARRAYFORMULA(A393 - SPLIT(REGEXREPLACE(E393,""[a-zA-Z,\-'.()]"","" ""), "" ""))),"" "")")," ")</f>
        <v> </v>
      </c>
    </row>
    <row r="394">
      <c r="F394" s="8" t="str">
        <f>IFERROR(__xludf.DUMMYFUNCTION("IF(REGEXMATCH(E394, ""[0-9]+""), MIN(ARRAYFORMULA(A394 - SPLIT(REGEXREPLACE(E394,""[a-zA-Z,\-'.()]"","" ""), "" ""))),"" "")")," ")</f>
        <v> </v>
      </c>
    </row>
    <row r="395">
      <c r="F395" s="8" t="str">
        <f>IFERROR(__xludf.DUMMYFUNCTION("IF(REGEXMATCH(E395, ""[0-9]+""), MIN(ARRAYFORMULA(A395 - SPLIT(REGEXREPLACE(E395,""[a-zA-Z,\-'.()]"","" ""), "" ""))),"" "")")," ")</f>
        <v> </v>
      </c>
    </row>
    <row r="396">
      <c r="F396" s="8" t="str">
        <f>IFERROR(__xludf.DUMMYFUNCTION("IF(REGEXMATCH(E396, ""[0-9]+""), MIN(ARRAYFORMULA(A396 - SPLIT(REGEXREPLACE(E396,""[a-zA-Z,\-'.()]"","" ""), "" ""))),"" "")")," ")</f>
        <v> </v>
      </c>
    </row>
    <row r="397">
      <c r="F397" s="8" t="str">
        <f>IFERROR(__xludf.DUMMYFUNCTION("IF(REGEXMATCH(E397, ""[0-9]+""), MIN(ARRAYFORMULA(A397 - SPLIT(REGEXREPLACE(E397,""[a-zA-Z,\-'.()]"","" ""), "" ""))),"" "")")," ")</f>
        <v> </v>
      </c>
    </row>
    <row r="398">
      <c r="F398" s="8" t="str">
        <f>IFERROR(__xludf.DUMMYFUNCTION("IF(REGEXMATCH(E398, ""[0-9]+""), MIN(ARRAYFORMULA(A398 - SPLIT(REGEXREPLACE(E398,""[a-zA-Z,\-'.()]"","" ""), "" ""))),"" "")")," ")</f>
        <v> </v>
      </c>
    </row>
    <row r="399">
      <c r="F399" s="8" t="str">
        <f>IFERROR(__xludf.DUMMYFUNCTION("IF(REGEXMATCH(E399, ""[0-9]+""), MIN(ARRAYFORMULA(A399 - SPLIT(REGEXREPLACE(E399,""[a-zA-Z,\-'.()]"","" ""), "" ""))),"" "")")," ")</f>
        <v> </v>
      </c>
    </row>
    <row r="400">
      <c r="F400" s="8" t="str">
        <f>IFERROR(__xludf.DUMMYFUNCTION("IF(REGEXMATCH(E400, ""[0-9]+""), MIN(ARRAYFORMULA(A400 - SPLIT(REGEXREPLACE(E400,""[a-zA-Z,\-'.()]"","" ""), "" ""))),"" "")")," ")</f>
        <v> </v>
      </c>
    </row>
    <row r="401">
      <c r="F401" s="8" t="str">
        <f>IFERROR(__xludf.DUMMYFUNCTION("IF(REGEXMATCH(E401, ""[0-9]+""), MIN(ARRAYFORMULA(A401 - SPLIT(REGEXREPLACE(E401,""[a-zA-Z,\-'.()]"","" ""), "" ""))),"" "")")," ")</f>
        <v> </v>
      </c>
    </row>
    <row r="402">
      <c r="F402" s="8" t="str">
        <f>IFERROR(__xludf.DUMMYFUNCTION("IF(REGEXMATCH(E402, ""[0-9]+""), MIN(ARRAYFORMULA(A402 - SPLIT(REGEXREPLACE(E402,""[a-zA-Z,\-'.()]"","" ""), "" ""))),"" "")")," ")</f>
        <v> </v>
      </c>
    </row>
    <row r="403">
      <c r="F403" s="8" t="str">
        <f>IFERROR(__xludf.DUMMYFUNCTION("IF(REGEXMATCH(E403, ""[0-9]+""), MIN(ARRAYFORMULA(A403 - SPLIT(REGEXREPLACE(E403,""[a-zA-Z,\-'.()]"","" ""), "" ""))),"" "")")," ")</f>
        <v> </v>
      </c>
    </row>
    <row r="404">
      <c r="F404" s="8" t="str">
        <f>IFERROR(__xludf.DUMMYFUNCTION("IF(REGEXMATCH(E404, ""[0-9]+""), MIN(ARRAYFORMULA(A404 - SPLIT(REGEXREPLACE(E404,""[a-zA-Z,\-'.()]"","" ""), "" ""))),"" "")")," ")</f>
        <v> </v>
      </c>
    </row>
    <row r="405">
      <c r="F405" s="8" t="str">
        <f>IFERROR(__xludf.DUMMYFUNCTION("IF(REGEXMATCH(E405, ""[0-9]+""), MIN(ARRAYFORMULA(A405 - SPLIT(REGEXREPLACE(E405,""[a-zA-Z,\-'.()]"","" ""), "" ""))),"" "")")," ")</f>
        <v> </v>
      </c>
    </row>
    <row r="406">
      <c r="F406" s="8" t="str">
        <f>IFERROR(__xludf.DUMMYFUNCTION("IF(REGEXMATCH(E406, ""[0-9]+""), MIN(ARRAYFORMULA(A406 - SPLIT(REGEXREPLACE(E406,""[a-zA-Z,\-'.()]"","" ""), "" ""))),"" "")")," ")</f>
        <v> </v>
      </c>
    </row>
    <row r="407">
      <c r="F407" s="8" t="str">
        <f>IFERROR(__xludf.DUMMYFUNCTION("IF(REGEXMATCH(E407, ""[0-9]+""), MIN(ARRAYFORMULA(A407 - SPLIT(REGEXREPLACE(E407,""[a-zA-Z,\-'.()]"","" ""), "" ""))),"" "")")," ")</f>
        <v> </v>
      </c>
    </row>
    <row r="408">
      <c r="F408" s="8" t="str">
        <f>IFERROR(__xludf.DUMMYFUNCTION("IF(REGEXMATCH(E408, ""[0-9]+""), MIN(ARRAYFORMULA(A408 - SPLIT(REGEXREPLACE(E408,""[a-zA-Z,\-'.()]"","" ""), "" ""))),"" "")")," ")</f>
        <v> </v>
      </c>
    </row>
    <row r="409">
      <c r="F409" s="8" t="str">
        <f>IFERROR(__xludf.DUMMYFUNCTION("IF(REGEXMATCH(E409, ""[0-9]+""), MIN(ARRAYFORMULA(A409 - SPLIT(REGEXREPLACE(E409,""[a-zA-Z,\-'.()]"","" ""), "" ""))),"" "")")," ")</f>
        <v> </v>
      </c>
    </row>
    <row r="410">
      <c r="F410" s="8" t="str">
        <f>IFERROR(__xludf.DUMMYFUNCTION("IF(REGEXMATCH(E410, ""[0-9]+""), MIN(ARRAYFORMULA(A410 - SPLIT(REGEXREPLACE(E410,""[a-zA-Z,\-'.()]"","" ""), "" ""))),"" "")")," ")</f>
        <v> </v>
      </c>
    </row>
    <row r="411">
      <c r="F411" s="8" t="str">
        <f>IFERROR(__xludf.DUMMYFUNCTION("IF(REGEXMATCH(E411, ""[0-9]+""), MIN(ARRAYFORMULA(A411 - SPLIT(REGEXREPLACE(E411,""[a-zA-Z,\-'.()]"","" ""), "" ""))),"" "")")," ")</f>
        <v> </v>
      </c>
    </row>
    <row r="412">
      <c r="F412" s="8" t="str">
        <f>IFERROR(__xludf.DUMMYFUNCTION("IF(REGEXMATCH(E412, ""[0-9]+""), MIN(ARRAYFORMULA(A412 - SPLIT(REGEXREPLACE(E412,""[a-zA-Z,\-'.()]"","" ""), "" ""))),"" "")")," ")</f>
        <v> </v>
      </c>
    </row>
    <row r="413">
      <c r="F413" s="8" t="str">
        <f>IFERROR(__xludf.DUMMYFUNCTION("IF(REGEXMATCH(E413, ""[0-9]+""), MIN(ARRAYFORMULA(A413 - SPLIT(REGEXREPLACE(E413,""[a-zA-Z,\-'.()]"","" ""), "" ""))),"" "")")," ")</f>
        <v> </v>
      </c>
    </row>
    <row r="414">
      <c r="F414" s="8" t="str">
        <f>IFERROR(__xludf.DUMMYFUNCTION("IF(REGEXMATCH(E414, ""[0-9]+""), MIN(ARRAYFORMULA(A414 - SPLIT(REGEXREPLACE(E414,""[a-zA-Z,\-'.()]"","" ""), "" ""))),"" "")")," ")</f>
        <v> </v>
      </c>
    </row>
    <row r="415">
      <c r="F415" s="8" t="str">
        <f>IFERROR(__xludf.DUMMYFUNCTION("IF(REGEXMATCH(E415, ""[0-9]+""), MIN(ARRAYFORMULA(A415 - SPLIT(REGEXREPLACE(E415,""[a-zA-Z,\-'.()]"","" ""), "" ""))),"" "")")," ")</f>
        <v> </v>
      </c>
    </row>
    <row r="416">
      <c r="F416" s="8" t="str">
        <f>IFERROR(__xludf.DUMMYFUNCTION("IF(REGEXMATCH(E416, ""[0-9]+""), MIN(ARRAYFORMULA(A416 - SPLIT(REGEXREPLACE(E416,""[a-zA-Z,\-'.()]"","" ""), "" ""))),"" "")")," ")</f>
        <v> </v>
      </c>
    </row>
    <row r="417">
      <c r="F417" s="8" t="str">
        <f>IFERROR(__xludf.DUMMYFUNCTION("IF(REGEXMATCH(E417, ""[0-9]+""), MIN(ARRAYFORMULA(A417 - SPLIT(REGEXREPLACE(E417,""[a-zA-Z,\-'.()]"","" ""), "" ""))),"" "")")," ")</f>
        <v> </v>
      </c>
    </row>
    <row r="418">
      <c r="F418" s="8" t="str">
        <f>IFERROR(__xludf.DUMMYFUNCTION("IF(REGEXMATCH(E418, ""[0-9]+""), MIN(ARRAYFORMULA(A418 - SPLIT(REGEXREPLACE(E418,""[a-zA-Z,\-'.()]"","" ""), "" ""))),"" "")")," ")</f>
        <v> </v>
      </c>
    </row>
    <row r="419">
      <c r="F419" s="8" t="str">
        <f>IFERROR(__xludf.DUMMYFUNCTION("IF(REGEXMATCH(E419, ""[0-9]+""), MIN(ARRAYFORMULA(A419 - SPLIT(REGEXREPLACE(E419,""[a-zA-Z,\-'.()]"","" ""), "" ""))),"" "")")," ")</f>
        <v> </v>
      </c>
    </row>
    <row r="420">
      <c r="F420" s="8" t="str">
        <f>IFERROR(__xludf.DUMMYFUNCTION("IF(REGEXMATCH(E420, ""[0-9]+""), MIN(ARRAYFORMULA(A420 - SPLIT(REGEXREPLACE(E420,""[a-zA-Z,\-'.()]"","" ""), "" ""))),"" "")")," ")</f>
        <v> </v>
      </c>
    </row>
    <row r="421">
      <c r="F421" s="8" t="str">
        <f>IFERROR(__xludf.DUMMYFUNCTION("IF(REGEXMATCH(E421, ""[0-9]+""), MIN(ARRAYFORMULA(A421 - SPLIT(REGEXREPLACE(E421,""[a-zA-Z,\-'.()]"","" ""), "" ""))),"" "")")," ")</f>
        <v> </v>
      </c>
    </row>
    <row r="422">
      <c r="F422" s="8" t="str">
        <f>IFERROR(__xludf.DUMMYFUNCTION("IF(REGEXMATCH(E422, ""[0-9]+""), MIN(ARRAYFORMULA(A422 - SPLIT(REGEXREPLACE(E422,""[a-zA-Z,\-'.()]"","" ""), "" ""))),"" "")")," ")</f>
        <v> </v>
      </c>
    </row>
    <row r="423">
      <c r="F423" s="8" t="str">
        <f>IFERROR(__xludf.DUMMYFUNCTION("IF(REGEXMATCH(E423, ""[0-9]+""), MIN(ARRAYFORMULA(A423 - SPLIT(REGEXREPLACE(E423,""[a-zA-Z,\-'.()]"","" ""), "" ""))),"" "")")," ")</f>
        <v> </v>
      </c>
    </row>
    <row r="424">
      <c r="F424" s="8" t="str">
        <f>IFERROR(__xludf.DUMMYFUNCTION("IF(REGEXMATCH(E424, ""[0-9]+""), MIN(ARRAYFORMULA(A424 - SPLIT(REGEXREPLACE(E424,""[a-zA-Z,\-'.()]"","" ""), "" ""))),"" "")")," ")</f>
        <v> </v>
      </c>
    </row>
    <row r="425">
      <c r="F425" s="8" t="str">
        <f>IFERROR(__xludf.DUMMYFUNCTION("IF(REGEXMATCH(E425, ""[0-9]+""), MIN(ARRAYFORMULA(A425 - SPLIT(REGEXREPLACE(E425,""[a-zA-Z,\-'.()]"","" ""), "" ""))),"" "")")," ")</f>
        <v> </v>
      </c>
    </row>
    <row r="426">
      <c r="F426" s="8" t="str">
        <f>IFERROR(__xludf.DUMMYFUNCTION("IF(REGEXMATCH(E426, ""[0-9]+""), MIN(ARRAYFORMULA(A426 - SPLIT(REGEXREPLACE(E426,""[a-zA-Z,\-'.()]"","" ""), "" ""))),"" "")")," ")</f>
        <v> </v>
      </c>
    </row>
    <row r="427">
      <c r="F427" s="8" t="str">
        <f>IFERROR(__xludf.DUMMYFUNCTION("IF(REGEXMATCH(E427, ""[0-9]+""), MIN(ARRAYFORMULA(A427 - SPLIT(REGEXREPLACE(E427,""[a-zA-Z,\-'.()]"","" ""), "" ""))),"" "")")," ")</f>
        <v> </v>
      </c>
    </row>
    <row r="428">
      <c r="F428" s="8" t="str">
        <f>IFERROR(__xludf.DUMMYFUNCTION("IF(REGEXMATCH(E428, ""[0-9]+""), MIN(ARRAYFORMULA(A428 - SPLIT(REGEXREPLACE(E428,""[a-zA-Z,\-'.()]"","" ""), "" ""))),"" "")")," ")</f>
        <v> </v>
      </c>
    </row>
    <row r="429">
      <c r="F429" s="8" t="str">
        <f>IFERROR(__xludf.DUMMYFUNCTION("IF(REGEXMATCH(E429, ""[0-9]+""), MIN(ARRAYFORMULA(A429 - SPLIT(REGEXREPLACE(E429,""[a-zA-Z,\-'.()]"","" ""), "" ""))),"" "")")," ")</f>
        <v> </v>
      </c>
    </row>
    <row r="430">
      <c r="F430" s="8" t="str">
        <f>IFERROR(__xludf.DUMMYFUNCTION("IF(REGEXMATCH(E430, ""[0-9]+""), MIN(ARRAYFORMULA(A430 - SPLIT(REGEXREPLACE(E430,""[a-zA-Z,\-'.()]"","" ""), "" ""))),"" "")")," ")</f>
        <v> </v>
      </c>
    </row>
    <row r="431">
      <c r="F431" s="8" t="str">
        <f>IFERROR(__xludf.DUMMYFUNCTION("IF(REGEXMATCH(E431, ""[0-9]+""), MIN(ARRAYFORMULA(A431 - SPLIT(REGEXREPLACE(E431,""[a-zA-Z,\-'.()]"","" ""), "" ""))),"" "")")," ")</f>
        <v> </v>
      </c>
    </row>
    <row r="432">
      <c r="F432" s="8" t="str">
        <f>IFERROR(__xludf.DUMMYFUNCTION("IF(REGEXMATCH(E432, ""[0-9]+""), MIN(ARRAYFORMULA(A432 - SPLIT(REGEXREPLACE(E432,""[a-zA-Z,\-'.()]"","" ""), "" ""))),"" "")")," ")</f>
        <v> </v>
      </c>
    </row>
    <row r="433">
      <c r="F433" s="8" t="str">
        <f>IFERROR(__xludf.DUMMYFUNCTION("IF(REGEXMATCH(E433, ""[0-9]+""), MIN(ARRAYFORMULA(A433 - SPLIT(REGEXREPLACE(E433,""[a-zA-Z,\-'.()]"","" ""), "" ""))),"" "")")," ")</f>
        <v> </v>
      </c>
    </row>
    <row r="434">
      <c r="F434" s="8" t="str">
        <f>IFERROR(__xludf.DUMMYFUNCTION("IF(REGEXMATCH(E434, ""[0-9]+""), MIN(ARRAYFORMULA(A434 - SPLIT(REGEXREPLACE(E434,""[a-zA-Z,\-'.()]"","" ""), "" ""))),"" "")")," ")</f>
        <v> </v>
      </c>
    </row>
    <row r="435">
      <c r="F435" s="8" t="str">
        <f>IFERROR(__xludf.DUMMYFUNCTION("IF(REGEXMATCH(E435, ""[0-9]+""), MIN(ARRAYFORMULA(A435 - SPLIT(REGEXREPLACE(E435,""[a-zA-Z,\-'.()]"","" ""), "" ""))),"" "")")," ")</f>
        <v> </v>
      </c>
    </row>
    <row r="436">
      <c r="F436" s="8" t="str">
        <f>IFERROR(__xludf.DUMMYFUNCTION("IF(REGEXMATCH(E436, ""[0-9]+""), MIN(ARRAYFORMULA(A436 - SPLIT(REGEXREPLACE(E436,""[a-zA-Z,\-'.()]"","" ""), "" ""))),"" "")")," ")</f>
        <v> </v>
      </c>
    </row>
    <row r="437">
      <c r="F437" s="8" t="str">
        <f>IFERROR(__xludf.DUMMYFUNCTION("IF(REGEXMATCH(E437, ""[0-9]+""), MIN(ARRAYFORMULA(A437 - SPLIT(REGEXREPLACE(E437,""[a-zA-Z,\-'.()]"","" ""), "" ""))),"" "")")," ")</f>
        <v> </v>
      </c>
    </row>
    <row r="438">
      <c r="F438" s="8" t="str">
        <f>IFERROR(__xludf.DUMMYFUNCTION("IF(REGEXMATCH(E438, ""[0-9]+""), MIN(ARRAYFORMULA(A438 - SPLIT(REGEXREPLACE(E438,""[a-zA-Z,\-'.()]"","" ""), "" ""))),"" "")")," ")</f>
        <v> </v>
      </c>
    </row>
    <row r="439">
      <c r="F439" s="8" t="str">
        <f>IFERROR(__xludf.DUMMYFUNCTION("IF(REGEXMATCH(E439, ""[0-9]+""), MIN(ARRAYFORMULA(A439 - SPLIT(REGEXREPLACE(E439,""[a-zA-Z,\-'.()]"","" ""), "" ""))),"" "")")," ")</f>
        <v> </v>
      </c>
    </row>
    <row r="440">
      <c r="F440" s="8" t="str">
        <f>IFERROR(__xludf.DUMMYFUNCTION("IF(REGEXMATCH(E440, ""[0-9]+""), MIN(ARRAYFORMULA(A440 - SPLIT(REGEXREPLACE(E440,""[a-zA-Z,\-'.()]"","" ""), "" ""))),"" "")")," ")</f>
        <v> </v>
      </c>
    </row>
    <row r="441">
      <c r="F441" s="8" t="str">
        <f>IFERROR(__xludf.DUMMYFUNCTION("IF(REGEXMATCH(E441, ""[0-9]+""), MIN(ARRAYFORMULA(A441 - SPLIT(REGEXREPLACE(E441,""[a-zA-Z,\-'.()]"","" ""), "" ""))),"" "")")," ")</f>
        <v> </v>
      </c>
    </row>
    <row r="442">
      <c r="F442" s="8" t="str">
        <f>IFERROR(__xludf.DUMMYFUNCTION("IF(REGEXMATCH(E442, ""[0-9]+""), MIN(ARRAYFORMULA(A442 - SPLIT(REGEXREPLACE(E442,""[a-zA-Z,\-'.()]"","" ""), "" ""))),"" "")")," ")</f>
        <v> </v>
      </c>
    </row>
    <row r="443">
      <c r="F443" s="8" t="str">
        <f>IFERROR(__xludf.DUMMYFUNCTION("IF(REGEXMATCH(E443, ""[0-9]+""), MIN(ARRAYFORMULA(A443 - SPLIT(REGEXREPLACE(E443,""[a-zA-Z,\-'.()]"","" ""), "" ""))),"" "")")," ")</f>
        <v> </v>
      </c>
    </row>
    <row r="444">
      <c r="F444" s="8" t="str">
        <f>IFERROR(__xludf.DUMMYFUNCTION("IF(REGEXMATCH(E444, ""[0-9]+""), MIN(ARRAYFORMULA(A444 - SPLIT(REGEXREPLACE(E444,""[a-zA-Z,\-'.()]"","" ""), "" ""))),"" "")")," ")</f>
        <v> </v>
      </c>
    </row>
    <row r="445">
      <c r="F445" s="8" t="str">
        <f>IFERROR(__xludf.DUMMYFUNCTION("IF(REGEXMATCH(E445, ""[0-9]+""), MIN(ARRAYFORMULA(A445 - SPLIT(REGEXREPLACE(E445,""[a-zA-Z,\-'.()]"","" ""), "" ""))),"" "")")," ")</f>
        <v> </v>
      </c>
    </row>
    <row r="446">
      <c r="F446" s="8" t="str">
        <f>IFERROR(__xludf.DUMMYFUNCTION("IF(REGEXMATCH(E446, ""[0-9]+""), MIN(ARRAYFORMULA(A446 - SPLIT(REGEXREPLACE(E446,""[a-zA-Z,\-'.()]"","" ""), "" ""))),"" "")")," ")</f>
        <v> </v>
      </c>
    </row>
    <row r="447">
      <c r="F447" s="8" t="str">
        <f>IFERROR(__xludf.DUMMYFUNCTION("IF(REGEXMATCH(E447, ""[0-9]+""), MIN(ARRAYFORMULA(A447 - SPLIT(REGEXREPLACE(E447,""[a-zA-Z,\-'.()]"","" ""), "" ""))),"" "")")," ")</f>
        <v> </v>
      </c>
    </row>
    <row r="448">
      <c r="F448" s="8" t="str">
        <f>IFERROR(__xludf.DUMMYFUNCTION("IF(REGEXMATCH(E448, ""[0-9]+""), MIN(ARRAYFORMULA(A448 - SPLIT(REGEXREPLACE(E448,""[a-zA-Z,\-'.()]"","" ""), "" ""))),"" "")")," ")</f>
        <v> </v>
      </c>
    </row>
    <row r="449">
      <c r="F449" s="8" t="str">
        <f>IFERROR(__xludf.DUMMYFUNCTION("IF(REGEXMATCH(E449, ""[0-9]+""), MIN(ARRAYFORMULA(A449 - SPLIT(REGEXREPLACE(E449,""[a-zA-Z,\-'.()]"","" ""), "" ""))),"" "")")," ")</f>
        <v> </v>
      </c>
    </row>
    <row r="450">
      <c r="F450" s="8" t="str">
        <f>IFERROR(__xludf.DUMMYFUNCTION("IF(REGEXMATCH(E450, ""[0-9]+""), MIN(ARRAYFORMULA(A450 - SPLIT(REGEXREPLACE(E450,""[a-zA-Z,\-'.()]"","" ""), "" ""))),"" "")")," ")</f>
        <v> </v>
      </c>
    </row>
    <row r="451">
      <c r="F451" s="8" t="str">
        <f>IFERROR(__xludf.DUMMYFUNCTION("IF(REGEXMATCH(E451, ""[0-9]+""), MIN(ARRAYFORMULA(A451 - SPLIT(REGEXREPLACE(E451,""[a-zA-Z,\-'.()]"","" ""), "" ""))),"" "")")," ")</f>
        <v> </v>
      </c>
    </row>
    <row r="452">
      <c r="F452" s="8" t="str">
        <f>IFERROR(__xludf.DUMMYFUNCTION("IF(REGEXMATCH(E452, ""[0-9]+""), MIN(ARRAYFORMULA(A452 - SPLIT(REGEXREPLACE(E452,""[a-zA-Z,\-'.()]"","" ""), "" ""))),"" "")")," ")</f>
        <v> </v>
      </c>
    </row>
    <row r="453">
      <c r="F453" s="8" t="str">
        <f>IFERROR(__xludf.DUMMYFUNCTION("IF(REGEXMATCH(E453, ""[0-9]+""), MIN(ARRAYFORMULA(A453 - SPLIT(REGEXREPLACE(E453,""[a-zA-Z,\-'.()]"","" ""), "" ""))),"" "")")," ")</f>
        <v> </v>
      </c>
    </row>
    <row r="454">
      <c r="F454" s="8" t="str">
        <f>IFERROR(__xludf.DUMMYFUNCTION("IF(REGEXMATCH(E454, ""[0-9]+""), MIN(ARRAYFORMULA(A454 - SPLIT(REGEXREPLACE(E454,""[a-zA-Z,\-'.()]"","" ""), "" ""))),"" "")")," ")</f>
        <v> </v>
      </c>
    </row>
    <row r="455">
      <c r="F455" s="8" t="str">
        <f>IFERROR(__xludf.DUMMYFUNCTION("IF(REGEXMATCH(E455, ""[0-9]+""), MIN(ARRAYFORMULA(A455 - SPLIT(REGEXREPLACE(E455,""[a-zA-Z,\-'.()]"","" ""), "" ""))),"" "")")," ")</f>
        <v> </v>
      </c>
    </row>
    <row r="456">
      <c r="F456" s="8" t="str">
        <f>IFERROR(__xludf.DUMMYFUNCTION("IF(REGEXMATCH(E456, ""[0-9]+""), MIN(ARRAYFORMULA(A456 - SPLIT(REGEXREPLACE(E456,""[a-zA-Z,\-'.()]"","" ""), "" ""))),"" "")")," ")</f>
        <v> </v>
      </c>
    </row>
    <row r="457">
      <c r="F457" s="8" t="str">
        <f>IFERROR(__xludf.DUMMYFUNCTION("IF(REGEXMATCH(E457, ""[0-9]+""), MIN(ARRAYFORMULA(A457 - SPLIT(REGEXREPLACE(E457,""[a-zA-Z,\-'.()]"","" ""), "" ""))),"" "")")," ")</f>
        <v> </v>
      </c>
    </row>
    <row r="458">
      <c r="F458" s="8" t="str">
        <f>IFERROR(__xludf.DUMMYFUNCTION("IF(REGEXMATCH(E458, ""[0-9]+""), MIN(ARRAYFORMULA(A458 - SPLIT(REGEXREPLACE(E458,""[a-zA-Z,\-'.()]"","" ""), "" ""))),"" "")")," ")</f>
        <v> </v>
      </c>
    </row>
    <row r="459">
      <c r="F459" s="8" t="str">
        <f>IFERROR(__xludf.DUMMYFUNCTION("IF(REGEXMATCH(E459, ""[0-9]+""), MIN(ARRAYFORMULA(A459 - SPLIT(REGEXREPLACE(E459,""[a-zA-Z,\-'.()]"","" ""), "" ""))),"" "")")," ")</f>
        <v> </v>
      </c>
    </row>
    <row r="460">
      <c r="F460" s="8" t="str">
        <f>IFERROR(__xludf.DUMMYFUNCTION("IF(REGEXMATCH(E460, ""[0-9]+""), MIN(ARRAYFORMULA(A460 - SPLIT(REGEXREPLACE(E460,""[a-zA-Z,\-'.()]"","" ""), "" ""))),"" "")")," ")</f>
        <v> </v>
      </c>
    </row>
    <row r="461">
      <c r="F461" s="8" t="str">
        <f>IFERROR(__xludf.DUMMYFUNCTION("IF(REGEXMATCH(E461, ""[0-9]+""), MIN(ARRAYFORMULA(A461 - SPLIT(REGEXREPLACE(E461,""[a-zA-Z,\-'.()]"","" ""), "" ""))),"" "")")," ")</f>
        <v> </v>
      </c>
    </row>
    <row r="462">
      <c r="F462" s="8" t="str">
        <f>IFERROR(__xludf.DUMMYFUNCTION("IF(REGEXMATCH(E462, ""[0-9]+""), MIN(ARRAYFORMULA(A462 - SPLIT(REGEXREPLACE(E462,""[a-zA-Z,\-'.()]"","" ""), "" ""))),"" "")")," ")</f>
        <v> </v>
      </c>
    </row>
    <row r="463">
      <c r="F463" s="8" t="str">
        <f>IFERROR(__xludf.DUMMYFUNCTION("IF(REGEXMATCH(E463, ""[0-9]+""), MIN(ARRAYFORMULA(A463 - SPLIT(REGEXREPLACE(E463,""[a-zA-Z,\-'.()]"","" ""), "" ""))),"" "")")," ")</f>
        <v> </v>
      </c>
    </row>
    <row r="464">
      <c r="F464" s="8" t="str">
        <f>IFERROR(__xludf.DUMMYFUNCTION("IF(REGEXMATCH(E464, ""[0-9]+""), MIN(ARRAYFORMULA(A464 - SPLIT(REGEXREPLACE(E464,""[a-zA-Z,\-'.()]"","" ""), "" ""))),"" "")")," ")</f>
        <v> </v>
      </c>
    </row>
    <row r="465">
      <c r="F465" s="8" t="str">
        <f>IFERROR(__xludf.DUMMYFUNCTION("IF(REGEXMATCH(E465, ""[0-9]+""), MIN(ARRAYFORMULA(A465 - SPLIT(REGEXREPLACE(E465,""[a-zA-Z,\-'.()]"","" ""), "" ""))),"" "")")," ")</f>
        <v> </v>
      </c>
    </row>
    <row r="466">
      <c r="F466" s="8" t="str">
        <f>IFERROR(__xludf.DUMMYFUNCTION("IF(REGEXMATCH(E466, ""[0-9]+""), MIN(ARRAYFORMULA(A466 - SPLIT(REGEXREPLACE(E466,""[a-zA-Z,\-'.()]"","" ""), "" ""))),"" "")")," ")</f>
        <v> </v>
      </c>
    </row>
    <row r="467">
      <c r="F467" s="8" t="str">
        <f>IFERROR(__xludf.DUMMYFUNCTION("IF(REGEXMATCH(E467, ""[0-9]+""), MIN(ARRAYFORMULA(A467 - SPLIT(REGEXREPLACE(E467,""[a-zA-Z,\-'.()]"","" ""), "" ""))),"" "")")," ")</f>
        <v> </v>
      </c>
    </row>
    <row r="468">
      <c r="F468" s="8" t="str">
        <f>IFERROR(__xludf.DUMMYFUNCTION("IF(REGEXMATCH(E468, ""[0-9]+""), MIN(ARRAYFORMULA(A468 - SPLIT(REGEXREPLACE(E468,""[a-zA-Z,\-'.()]"","" ""), "" ""))),"" "")")," ")</f>
        <v> </v>
      </c>
    </row>
    <row r="469">
      <c r="F469" s="8" t="str">
        <f>IFERROR(__xludf.DUMMYFUNCTION("IF(REGEXMATCH(E469, ""[0-9]+""), MIN(ARRAYFORMULA(A469 - SPLIT(REGEXREPLACE(E469,""[a-zA-Z,\-'.()]"","" ""), "" ""))),"" "")")," ")</f>
        <v> </v>
      </c>
    </row>
    <row r="470">
      <c r="F470" s="8" t="str">
        <f>IFERROR(__xludf.DUMMYFUNCTION("IF(REGEXMATCH(E470, ""[0-9]+""), MIN(ARRAYFORMULA(A470 - SPLIT(REGEXREPLACE(E470,""[a-zA-Z,\-'.()]"","" ""), "" ""))),"" "")")," ")</f>
        <v> </v>
      </c>
    </row>
    <row r="471">
      <c r="F471" s="8" t="str">
        <f>IFERROR(__xludf.DUMMYFUNCTION("IF(REGEXMATCH(E471, ""[0-9]+""), MIN(ARRAYFORMULA(A471 - SPLIT(REGEXREPLACE(E471,""[a-zA-Z,\-'.()]"","" ""), "" ""))),"" "")")," ")</f>
        <v> </v>
      </c>
    </row>
    <row r="472">
      <c r="F472" s="8" t="str">
        <f>IFERROR(__xludf.DUMMYFUNCTION("IF(REGEXMATCH(E472, ""[0-9]+""), MIN(ARRAYFORMULA(A472 - SPLIT(REGEXREPLACE(E472,""[a-zA-Z,\-'.()]"","" ""), "" ""))),"" "")")," ")</f>
        <v> </v>
      </c>
    </row>
    <row r="473">
      <c r="F473" s="8" t="str">
        <f>IFERROR(__xludf.DUMMYFUNCTION("IF(REGEXMATCH(E473, ""[0-9]+""), MIN(ARRAYFORMULA(A473 - SPLIT(REGEXREPLACE(E473,""[a-zA-Z,\-'.()]"","" ""), "" ""))),"" "")")," ")</f>
        <v> </v>
      </c>
    </row>
    <row r="474">
      <c r="F474" s="8" t="str">
        <f>IFERROR(__xludf.DUMMYFUNCTION("IF(REGEXMATCH(E474, ""[0-9]+""), MIN(ARRAYFORMULA(A474 - SPLIT(REGEXREPLACE(E474,""[a-zA-Z,\-'.()]"","" ""), "" ""))),"" "")")," ")</f>
        <v> </v>
      </c>
    </row>
    <row r="475">
      <c r="F475" s="8" t="str">
        <f>IFERROR(__xludf.DUMMYFUNCTION("IF(REGEXMATCH(E475, ""[0-9]+""), MIN(ARRAYFORMULA(A475 - SPLIT(REGEXREPLACE(E475,""[a-zA-Z,\-'.()]"","" ""), "" ""))),"" "")")," ")</f>
        <v> </v>
      </c>
    </row>
    <row r="476">
      <c r="F476" s="8" t="str">
        <f>IFERROR(__xludf.DUMMYFUNCTION("IF(REGEXMATCH(E476, ""[0-9]+""), MIN(ARRAYFORMULA(A476 - SPLIT(REGEXREPLACE(E476,""[a-zA-Z,\-'.()]"","" ""), "" ""))),"" "")")," ")</f>
        <v> </v>
      </c>
    </row>
    <row r="477">
      <c r="F477" s="8" t="str">
        <f>IFERROR(__xludf.DUMMYFUNCTION("IF(REGEXMATCH(E477, ""[0-9]+""), MIN(ARRAYFORMULA(A477 - SPLIT(REGEXREPLACE(E477,""[a-zA-Z,\-'.()]"","" ""), "" ""))),"" "")")," ")</f>
        <v> </v>
      </c>
    </row>
    <row r="478">
      <c r="F478" s="8" t="str">
        <f>IFERROR(__xludf.DUMMYFUNCTION("IF(REGEXMATCH(E478, ""[0-9]+""), MIN(ARRAYFORMULA(A478 - SPLIT(REGEXREPLACE(E478,""[a-zA-Z,\-'.()]"","" ""), "" ""))),"" "")")," ")</f>
        <v> </v>
      </c>
    </row>
    <row r="479">
      <c r="F479" s="8" t="str">
        <f>IFERROR(__xludf.DUMMYFUNCTION("IF(REGEXMATCH(E479, ""[0-9]+""), MIN(ARRAYFORMULA(A479 - SPLIT(REGEXREPLACE(E479,""[a-zA-Z,\-'.()]"","" ""), "" ""))),"" "")")," ")</f>
        <v> </v>
      </c>
    </row>
    <row r="480">
      <c r="F480" s="8" t="str">
        <f>IFERROR(__xludf.DUMMYFUNCTION("IF(REGEXMATCH(E480, ""[0-9]+""), MIN(ARRAYFORMULA(A480 - SPLIT(REGEXREPLACE(E480,""[a-zA-Z,\-'.()]"","" ""), "" ""))),"" "")")," ")</f>
        <v> </v>
      </c>
    </row>
    <row r="481">
      <c r="F481" s="8" t="str">
        <f>IFERROR(__xludf.DUMMYFUNCTION("IF(REGEXMATCH(E481, ""[0-9]+""), MIN(ARRAYFORMULA(A481 - SPLIT(REGEXREPLACE(E481,""[a-zA-Z,\-'.()]"","" ""), "" ""))),"" "")")," ")</f>
        <v> </v>
      </c>
    </row>
    <row r="482">
      <c r="F482" s="8" t="str">
        <f>IFERROR(__xludf.DUMMYFUNCTION("IF(REGEXMATCH(E482, ""[0-9]+""), MIN(ARRAYFORMULA(A482 - SPLIT(REGEXREPLACE(E482,""[a-zA-Z,\-'.()]"","" ""), "" ""))),"" "")")," ")</f>
        <v> </v>
      </c>
    </row>
    <row r="483">
      <c r="F483" s="8" t="str">
        <f>IFERROR(__xludf.DUMMYFUNCTION("IF(REGEXMATCH(E483, ""[0-9]+""), MIN(ARRAYFORMULA(A483 - SPLIT(REGEXREPLACE(E483,""[a-zA-Z,\-'.()]"","" ""), "" ""))),"" "")")," ")</f>
        <v> </v>
      </c>
    </row>
    <row r="484">
      <c r="F484" s="8" t="str">
        <f>IFERROR(__xludf.DUMMYFUNCTION("IF(REGEXMATCH(E484, ""[0-9]+""), MIN(ARRAYFORMULA(A484 - SPLIT(REGEXREPLACE(E484,""[a-zA-Z,\-'.()]"","" ""), "" ""))),"" "")")," ")</f>
        <v> </v>
      </c>
    </row>
    <row r="485">
      <c r="F485" s="8" t="str">
        <f>IFERROR(__xludf.DUMMYFUNCTION("IF(REGEXMATCH(E485, ""[0-9]+""), MIN(ARRAYFORMULA(A485 - SPLIT(REGEXREPLACE(E485,""[a-zA-Z,\-'.()]"","" ""), "" ""))),"" "")")," ")</f>
        <v> </v>
      </c>
    </row>
    <row r="486">
      <c r="F486" s="8" t="str">
        <f>IFERROR(__xludf.DUMMYFUNCTION("IF(REGEXMATCH(E486, ""[0-9]+""), MIN(ARRAYFORMULA(A486 - SPLIT(REGEXREPLACE(E486,""[a-zA-Z,\-'.()]"","" ""), "" ""))),"" "")")," ")</f>
        <v> </v>
      </c>
    </row>
    <row r="487">
      <c r="F487" s="8" t="str">
        <f>IFERROR(__xludf.DUMMYFUNCTION("IF(REGEXMATCH(E487, ""[0-9]+""), MIN(ARRAYFORMULA(A487 - SPLIT(REGEXREPLACE(E487,""[a-zA-Z,\-'.()]"","" ""), "" ""))),"" "")")," ")</f>
        <v> </v>
      </c>
    </row>
    <row r="488">
      <c r="F488" s="8" t="str">
        <f>IFERROR(__xludf.DUMMYFUNCTION("IF(REGEXMATCH(E488, ""[0-9]+""), MIN(ARRAYFORMULA(A488 - SPLIT(REGEXREPLACE(E488,""[a-zA-Z,\-'.()]"","" ""), "" ""))),"" "")")," ")</f>
        <v> </v>
      </c>
    </row>
    <row r="489">
      <c r="F489" s="8" t="str">
        <f>IFERROR(__xludf.DUMMYFUNCTION("IF(REGEXMATCH(E489, ""[0-9]+""), MIN(ARRAYFORMULA(A489 - SPLIT(REGEXREPLACE(E489,""[a-zA-Z,\-'.()]"","" ""), "" ""))),"" "")")," ")</f>
        <v> </v>
      </c>
    </row>
    <row r="490">
      <c r="F490" s="8" t="str">
        <f>IFERROR(__xludf.DUMMYFUNCTION("IF(REGEXMATCH(E490, ""[0-9]+""), MIN(ARRAYFORMULA(A490 - SPLIT(REGEXREPLACE(E490,""[a-zA-Z,\-'.()]"","" ""), "" ""))),"" "")")," ")</f>
        <v> </v>
      </c>
    </row>
    <row r="491">
      <c r="F491" s="8" t="str">
        <f>IFERROR(__xludf.DUMMYFUNCTION("IF(REGEXMATCH(E491, ""[0-9]+""), MIN(ARRAYFORMULA(A491 - SPLIT(REGEXREPLACE(E491,""[a-zA-Z,\-'.()]"","" ""), "" ""))),"" "")")," ")</f>
        <v> </v>
      </c>
    </row>
    <row r="492">
      <c r="F492" s="8" t="str">
        <f>IFERROR(__xludf.DUMMYFUNCTION("IF(REGEXMATCH(E492, ""[0-9]+""), MIN(ARRAYFORMULA(A492 - SPLIT(REGEXREPLACE(E492,""[a-zA-Z,\-'.()]"","" ""), "" ""))),"" "")")," ")</f>
        <v> </v>
      </c>
    </row>
    <row r="493">
      <c r="F493" s="8" t="str">
        <f>IFERROR(__xludf.DUMMYFUNCTION("IF(REGEXMATCH(E493, ""[0-9]+""), MIN(ARRAYFORMULA(A493 - SPLIT(REGEXREPLACE(E493,""[a-zA-Z,\-'.()]"","" ""), "" ""))),"" "")")," ")</f>
        <v> </v>
      </c>
    </row>
    <row r="494">
      <c r="F494" s="8" t="str">
        <f>IFERROR(__xludf.DUMMYFUNCTION("IF(REGEXMATCH(E494, ""[0-9]+""), MIN(ARRAYFORMULA(A494 - SPLIT(REGEXREPLACE(E494,""[a-zA-Z,\-'.()]"","" ""), "" ""))),"" "")")," ")</f>
        <v> </v>
      </c>
    </row>
    <row r="495">
      <c r="F495" s="8" t="str">
        <f>IFERROR(__xludf.DUMMYFUNCTION("IF(REGEXMATCH(E495, ""[0-9]+""), MIN(ARRAYFORMULA(A495 - SPLIT(REGEXREPLACE(E495,""[a-zA-Z,\-'.()]"","" ""), "" ""))),"" "")")," ")</f>
        <v> </v>
      </c>
    </row>
    <row r="496">
      <c r="F496" s="8" t="str">
        <f>IFERROR(__xludf.DUMMYFUNCTION("IF(REGEXMATCH(E496, ""[0-9]+""), MIN(ARRAYFORMULA(A496 - SPLIT(REGEXREPLACE(E496,""[a-zA-Z,\-'.()]"","" ""), "" ""))),"" "")")," ")</f>
        <v> </v>
      </c>
    </row>
    <row r="497">
      <c r="F497" s="8" t="str">
        <f>IFERROR(__xludf.DUMMYFUNCTION("IF(REGEXMATCH(E497, ""[0-9]+""), MIN(ARRAYFORMULA(A497 - SPLIT(REGEXREPLACE(E497,""[a-zA-Z,\-'.()]"","" ""), "" ""))),"" "")")," ")</f>
        <v> </v>
      </c>
    </row>
    <row r="498">
      <c r="F498" s="8" t="str">
        <f>IFERROR(__xludf.DUMMYFUNCTION("IF(REGEXMATCH(E498, ""[0-9]+""), MIN(ARRAYFORMULA(A498 - SPLIT(REGEXREPLACE(E498,""[a-zA-Z,\-'.()]"","" ""), "" ""))),"" "")")," ")</f>
        <v> </v>
      </c>
    </row>
    <row r="499">
      <c r="F499" s="8" t="str">
        <f>IFERROR(__xludf.DUMMYFUNCTION("IF(REGEXMATCH(E499, ""[0-9]+""), MIN(ARRAYFORMULA(A499 - SPLIT(REGEXREPLACE(E499,""[a-zA-Z,\-'.()]"","" ""), "" ""))),"" "")")," ")</f>
        <v> </v>
      </c>
    </row>
    <row r="500">
      <c r="F500" s="8" t="str">
        <f>IFERROR(__xludf.DUMMYFUNCTION("IF(REGEXMATCH(E500, ""[0-9]+""), MIN(ARRAYFORMULA(A500 - SPLIT(REGEXREPLACE(E500,""[a-zA-Z,\-'.()]"","" ""), "" ""))),"" "")")," ")</f>
        <v> </v>
      </c>
    </row>
    <row r="501">
      <c r="F501" s="8" t="str">
        <f>IFERROR(__xludf.DUMMYFUNCTION("IF(REGEXMATCH(E501, ""[0-9]+""), MIN(ARRAYFORMULA(A501 - SPLIT(REGEXREPLACE(E501,""[a-zA-Z,\-'.()]"","" ""), "" ""))),"" "")")," ")</f>
        <v> </v>
      </c>
    </row>
    <row r="502">
      <c r="F502" s="8" t="str">
        <f>IFERROR(__xludf.DUMMYFUNCTION("IF(REGEXMATCH(E502, ""[0-9]+""), MIN(ARRAYFORMULA(A502 - SPLIT(REGEXREPLACE(E502,""[a-zA-Z,\-'.()]"","" ""), "" ""))),"" "")")," ")</f>
        <v> </v>
      </c>
    </row>
    <row r="503">
      <c r="F503" s="8" t="str">
        <f>IFERROR(__xludf.DUMMYFUNCTION("IF(REGEXMATCH(E503, ""[0-9]+""), MIN(ARRAYFORMULA(A503 - SPLIT(REGEXREPLACE(E503,""[a-zA-Z,\-'.()]"","" ""), "" ""))),"" "")")," ")</f>
        <v> </v>
      </c>
    </row>
    <row r="504">
      <c r="F504" s="8" t="str">
        <f>IFERROR(__xludf.DUMMYFUNCTION("IF(REGEXMATCH(E504, ""[0-9]+""), MIN(ARRAYFORMULA(A504 - SPLIT(REGEXREPLACE(E504,""[a-zA-Z,\-'.()]"","" ""), "" ""))),"" "")")," ")</f>
        <v> </v>
      </c>
    </row>
    <row r="505">
      <c r="F505" s="8" t="str">
        <f>IFERROR(__xludf.DUMMYFUNCTION("IF(REGEXMATCH(E505, ""[0-9]+""), MIN(ARRAYFORMULA(A505 - SPLIT(REGEXREPLACE(E505,""[a-zA-Z,\-'.()]"","" ""), "" ""))),"" "")")," ")</f>
        <v> </v>
      </c>
    </row>
    <row r="506">
      <c r="F506" s="8" t="str">
        <f>IFERROR(__xludf.DUMMYFUNCTION("IF(REGEXMATCH(E506, ""[0-9]+""), MIN(ARRAYFORMULA(A506 - SPLIT(REGEXREPLACE(E506,""[a-zA-Z,\-'.()]"","" ""), "" ""))),"" "")")," ")</f>
        <v> </v>
      </c>
    </row>
    <row r="507">
      <c r="F507" s="8" t="str">
        <f>IFERROR(__xludf.DUMMYFUNCTION("IF(REGEXMATCH(E507, ""[0-9]+""), MIN(ARRAYFORMULA(A507 - SPLIT(REGEXREPLACE(E507,""[a-zA-Z,\-'.()]"","" ""), "" ""))),"" "")")," ")</f>
        <v> </v>
      </c>
    </row>
    <row r="508">
      <c r="F508" s="8" t="str">
        <f>IFERROR(__xludf.DUMMYFUNCTION("IF(REGEXMATCH(E508, ""[0-9]+""), MIN(ARRAYFORMULA(A508 - SPLIT(REGEXREPLACE(E508,""[a-zA-Z,\-'.()]"","" ""), "" ""))),"" "")")," ")</f>
        <v> </v>
      </c>
    </row>
    <row r="509">
      <c r="F509" s="8" t="str">
        <f>IFERROR(__xludf.DUMMYFUNCTION("IF(REGEXMATCH(E509, ""[0-9]+""), MIN(ARRAYFORMULA(A509 - SPLIT(REGEXREPLACE(E509,""[a-zA-Z,\-'.()]"","" ""), "" ""))),"" "")")," ")</f>
        <v> </v>
      </c>
    </row>
    <row r="510">
      <c r="F510" s="8" t="str">
        <f>IFERROR(__xludf.DUMMYFUNCTION("IF(REGEXMATCH(E510, ""[0-9]+""), MIN(ARRAYFORMULA(A510 - SPLIT(REGEXREPLACE(E510,""[a-zA-Z,\-'.()]"","" ""), "" ""))),"" "")")," ")</f>
        <v> </v>
      </c>
    </row>
    <row r="511">
      <c r="F511" s="8" t="str">
        <f>IFERROR(__xludf.DUMMYFUNCTION("IF(REGEXMATCH(E511, ""[0-9]+""), MIN(ARRAYFORMULA(A511 - SPLIT(REGEXREPLACE(E511,""[a-zA-Z,\-'.()]"","" ""), "" ""))),"" "")")," ")</f>
        <v> </v>
      </c>
    </row>
    <row r="512">
      <c r="F512" s="8" t="str">
        <f>IFERROR(__xludf.DUMMYFUNCTION("IF(REGEXMATCH(E512, ""[0-9]+""), MIN(ARRAYFORMULA(A512 - SPLIT(REGEXREPLACE(E512,""[a-zA-Z,\-'.()]"","" ""), "" ""))),"" "")")," ")</f>
        <v> </v>
      </c>
    </row>
    <row r="513">
      <c r="F513" s="8" t="str">
        <f>IFERROR(__xludf.DUMMYFUNCTION("IF(REGEXMATCH(E513, ""[0-9]+""), MIN(ARRAYFORMULA(A513 - SPLIT(REGEXREPLACE(E513,""[a-zA-Z,\-'.()]"","" ""), "" ""))),"" "")")," ")</f>
        <v> </v>
      </c>
    </row>
    <row r="514">
      <c r="F514" s="8" t="str">
        <f>IFERROR(__xludf.DUMMYFUNCTION("IF(REGEXMATCH(E514, ""[0-9]+""), MIN(ARRAYFORMULA(A514 - SPLIT(REGEXREPLACE(E514,""[a-zA-Z,\-'.()]"","" ""), "" ""))),"" "")")," ")</f>
        <v> </v>
      </c>
    </row>
    <row r="515">
      <c r="F515" s="8" t="str">
        <f>IFERROR(__xludf.DUMMYFUNCTION("IF(REGEXMATCH(E515, ""[0-9]+""), MIN(ARRAYFORMULA(A515 - SPLIT(REGEXREPLACE(E515,""[a-zA-Z,\-'.()]"","" ""), "" ""))),"" "")")," ")</f>
        <v> </v>
      </c>
    </row>
    <row r="516">
      <c r="F516" s="8" t="str">
        <f>IFERROR(__xludf.DUMMYFUNCTION("IF(REGEXMATCH(E516, ""[0-9]+""), MIN(ARRAYFORMULA(A516 - SPLIT(REGEXREPLACE(E516,""[a-zA-Z,\-'.()]"","" ""), "" ""))),"" "")")," ")</f>
        <v> </v>
      </c>
    </row>
    <row r="517">
      <c r="F517" s="8" t="str">
        <f>IFERROR(__xludf.DUMMYFUNCTION("IF(REGEXMATCH(E517, ""[0-9]+""), MIN(ARRAYFORMULA(A517 - SPLIT(REGEXREPLACE(E517,""[a-zA-Z,\-'.()]"","" ""), "" ""))),"" "")")," ")</f>
        <v> </v>
      </c>
    </row>
    <row r="518">
      <c r="F518" s="8" t="str">
        <f>IFERROR(__xludf.DUMMYFUNCTION("IF(REGEXMATCH(E518, ""[0-9]+""), MIN(ARRAYFORMULA(A518 - SPLIT(REGEXREPLACE(E518,""[a-zA-Z,\-'.()]"","" ""), "" ""))),"" "")")," ")</f>
        <v> </v>
      </c>
    </row>
    <row r="519">
      <c r="F519" s="8" t="str">
        <f>IFERROR(__xludf.DUMMYFUNCTION("IF(REGEXMATCH(E519, ""[0-9]+""), MIN(ARRAYFORMULA(A519 - SPLIT(REGEXREPLACE(E519,""[a-zA-Z,\-'.()]"","" ""), "" ""))),"" "")")," ")</f>
        <v> </v>
      </c>
    </row>
    <row r="520">
      <c r="F520" s="8" t="str">
        <f>IFERROR(__xludf.DUMMYFUNCTION("IF(REGEXMATCH(E520, ""[0-9]+""), MIN(ARRAYFORMULA(A520 - SPLIT(REGEXREPLACE(E520,""[a-zA-Z,\-'.()]"","" ""), "" ""))),"" "")")," ")</f>
        <v> </v>
      </c>
    </row>
    <row r="521">
      <c r="F521" s="8" t="str">
        <f>IFERROR(__xludf.DUMMYFUNCTION("IF(REGEXMATCH(E521, ""[0-9]+""), MIN(ARRAYFORMULA(A521 - SPLIT(REGEXREPLACE(E521,""[a-zA-Z,\-'.()]"","" ""), "" ""))),"" "")")," ")</f>
        <v> </v>
      </c>
    </row>
    <row r="522">
      <c r="F522" s="8" t="str">
        <f>IFERROR(__xludf.DUMMYFUNCTION("IF(REGEXMATCH(E522, ""[0-9]+""), MIN(ARRAYFORMULA(A522 - SPLIT(REGEXREPLACE(E522,""[a-zA-Z,\-'.()]"","" ""), "" ""))),"" "")")," ")</f>
        <v> </v>
      </c>
    </row>
    <row r="523">
      <c r="F523" s="8" t="str">
        <f>IFERROR(__xludf.DUMMYFUNCTION("IF(REGEXMATCH(E523, ""[0-9]+""), MIN(ARRAYFORMULA(A523 - SPLIT(REGEXREPLACE(E523,""[a-zA-Z,\-'.()]"","" ""), "" ""))),"" "")")," ")</f>
        <v> </v>
      </c>
    </row>
    <row r="524">
      <c r="F524" s="8" t="str">
        <f>IFERROR(__xludf.DUMMYFUNCTION("IF(REGEXMATCH(E524, ""[0-9]+""), MIN(ARRAYFORMULA(A524 - SPLIT(REGEXREPLACE(E524,""[a-zA-Z,\-'.()]"","" ""), "" ""))),"" "")")," ")</f>
        <v> </v>
      </c>
    </row>
    <row r="525">
      <c r="F525" s="8" t="str">
        <f>IFERROR(__xludf.DUMMYFUNCTION("IF(REGEXMATCH(E525, ""[0-9]+""), MIN(ARRAYFORMULA(A525 - SPLIT(REGEXREPLACE(E525,""[a-zA-Z,\-'.()]"","" ""), "" ""))),"" "")")," ")</f>
        <v> </v>
      </c>
    </row>
    <row r="526">
      <c r="F526" s="8" t="str">
        <f>IFERROR(__xludf.DUMMYFUNCTION("IF(REGEXMATCH(E526, ""[0-9]+""), MIN(ARRAYFORMULA(A526 - SPLIT(REGEXREPLACE(E526,""[a-zA-Z,\-'.()]"","" ""), "" ""))),"" "")")," ")</f>
        <v> </v>
      </c>
    </row>
    <row r="527">
      <c r="F527" s="8" t="str">
        <f>IFERROR(__xludf.DUMMYFUNCTION("IF(REGEXMATCH(E527, ""[0-9]+""), MIN(ARRAYFORMULA(A527 - SPLIT(REGEXREPLACE(E527,""[a-zA-Z,\-'.()]"","" ""), "" ""))),"" "")")," ")</f>
        <v> </v>
      </c>
    </row>
    <row r="528">
      <c r="F528" s="8" t="str">
        <f>IFERROR(__xludf.DUMMYFUNCTION("IF(REGEXMATCH(E528, ""[0-9]+""), MIN(ARRAYFORMULA(A528 - SPLIT(REGEXREPLACE(E528,""[a-zA-Z,\-'.()]"","" ""), "" ""))),"" "")")," ")</f>
        <v> </v>
      </c>
    </row>
    <row r="529">
      <c r="F529" s="8" t="str">
        <f>IFERROR(__xludf.DUMMYFUNCTION("IF(REGEXMATCH(E529, ""[0-9]+""), MIN(ARRAYFORMULA(A529 - SPLIT(REGEXREPLACE(E529,""[a-zA-Z,\-'.()]"","" ""), "" ""))),"" "")")," ")</f>
        <v> </v>
      </c>
    </row>
    <row r="530">
      <c r="F530" s="8" t="str">
        <f>IFERROR(__xludf.DUMMYFUNCTION("IF(REGEXMATCH(E530, ""[0-9]+""), MIN(ARRAYFORMULA(A530 - SPLIT(REGEXREPLACE(E530,""[a-zA-Z,\-'.()]"","" ""), "" ""))),"" "")")," ")</f>
        <v> </v>
      </c>
    </row>
    <row r="531">
      <c r="F531" s="8" t="str">
        <f>IFERROR(__xludf.DUMMYFUNCTION("IF(REGEXMATCH(E531, ""[0-9]+""), MIN(ARRAYFORMULA(A531 - SPLIT(REGEXREPLACE(E531,""[a-zA-Z,\-'.()]"","" ""), "" ""))),"" "")")," ")</f>
        <v> </v>
      </c>
    </row>
    <row r="532">
      <c r="F532" s="8" t="str">
        <f>IFERROR(__xludf.DUMMYFUNCTION("IF(REGEXMATCH(E532, ""[0-9]+""), MIN(ARRAYFORMULA(A532 - SPLIT(REGEXREPLACE(E532,""[a-zA-Z,\-'.()]"","" ""), "" ""))),"" "")")," ")</f>
        <v> </v>
      </c>
    </row>
    <row r="533">
      <c r="F533" s="8" t="str">
        <f>IFERROR(__xludf.DUMMYFUNCTION("IF(REGEXMATCH(E533, ""[0-9]+""), MIN(ARRAYFORMULA(A533 - SPLIT(REGEXREPLACE(E533,""[a-zA-Z,\-'.()]"","" ""), "" ""))),"" "")")," ")</f>
        <v> </v>
      </c>
    </row>
    <row r="534">
      <c r="F534" s="8" t="str">
        <f>IFERROR(__xludf.DUMMYFUNCTION("IF(REGEXMATCH(E534, ""[0-9]+""), MIN(ARRAYFORMULA(A534 - SPLIT(REGEXREPLACE(E534,""[a-zA-Z,\-'.()]"","" ""), "" ""))),"" "")")," ")</f>
        <v> </v>
      </c>
    </row>
    <row r="535">
      <c r="F535" s="8" t="str">
        <f>IFERROR(__xludf.DUMMYFUNCTION("IF(REGEXMATCH(E535, ""[0-9]+""), MIN(ARRAYFORMULA(A535 - SPLIT(REGEXREPLACE(E535,""[a-zA-Z,\-'.()]"","" ""), "" ""))),"" "")")," ")</f>
        <v> </v>
      </c>
    </row>
    <row r="536">
      <c r="F536" s="8" t="str">
        <f>IFERROR(__xludf.DUMMYFUNCTION("IF(REGEXMATCH(E536, ""[0-9]+""), MIN(ARRAYFORMULA(A536 - SPLIT(REGEXREPLACE(E536,""[a-zA-Z,\-'.()]"","" ""), "" ""))),"" "")")," ")</f>
        <v> </v>
      </c>
    </row>
    <row r="537">
      <c r="F537" s="8" t="str">
        <f>IFERROR(__xludf.DUMMYFUNCTION("IF(REGEXMATCH(E537, ""[0-9]+""), MIN(ARRAYFORMULA(A537 - SPLIT(REGEXREPLACE(E537,""[a-zA-Z,\-'.()]"","" ""), "" ""))),"" "")")," ")</f>
        <v> </v>
      </c>
    </row>
    <row r="538">
      <c r="F538" s="8" t="str">
        <f>IFERROR(__xludf.DUMMYFUNCTION("IF(REGEXMATCH(E538, ""[0-9]+""), MIN(ARRAYFORMULA(A538 - SPLIT(REGEXREPLACE(E538,""[a-zA-Z,\-'.()]"","" ""), "" ""))),"" "")")," ")</f>
        <v> </v>
      </c>
    </row>
    <row r="539">
      <c r="F539" s="8" t="str">
        <f>IFERROR(__xludf.DUMMYFUNCTION("IF(REGEXMATCH(E539, ""[0-9]+""), MIN(ARRAYFORMULA(A539 - SPLIT(REGEXREPLACE(E539,""[a-zA-Z,\-'.()]"","" ""), "" ""))),"" "")")," ")</f>
        <v> </v>
      </c>
    </row>
    <row r="540">
      <c r="F540" s="8" t="str">
        <f>IFERROR(__xludf.DUMMYFUNCTION("IF(REGEXMATCH(E540, ""[0-9]+""), MIN(ARRAYFORMULA(A540 - SPLIT(REGEXREPLACE(E540,""[a-zA-Z,\-'.()]"","" ""), "" ""))),"" "")")," ")</f>
        <v> </v>
      </c>
    </row>
    <row r="541">
      <c r="F541" s="8" t="str">
        <f>IFERROR(__xludf.DUMMYFUNCTION("IF(REGEXMATCH(E541, ""[0-9]+""), MIN(ARRAYFORMULA(A541 - SPLIT(REGEXREPLACE(E541,""[a-zA-Z,\-'.()]"","" ""), "" ""))),"" "")")," ")</f>
        <v> </v>
      </c>
    </row>
    <row r="542">
      <c r="F542" s="8" t="str">
        <f>IFERROR(__xludf.DUMMYFUNCTION("IF(REGEXMATCH(E542, ""[0-9]+""), MIN(ARRAYFORMULA(A542 - SPLIT(REGEXREPLACE(E542,""[a-zA-Z,\-'.()]"","" ""), "" ""))),"" "")")," ")</f>
        <v> </v>
      </c>
    </row>
    <row r="543">
      <c r="F543" s="8" t="str">
        <f>IFERROR(__xludf.DUMMYFUNCTION("IF(REGEXMATCH(E543, ""[0-9]+""), MIN(ARRAYFORMULA(A543 - SPLIT(REGEXREPLACE(E543,""[a-zA-Z,\-'.()]"","" ""), "" ""))),"" "")")," ")</f>
        <v> </v>
      </c>
    </row>
    <row r="544">
      <c r="F544" s="8" t="str">
        <f>IFERROR(__xludf.DUMMYFUNCTION("IF(REGEXMATCH(E544, ""[0-9]+""), MIN(ARRAYFORMULA(A544 - SPLIT(REGEXREPLACE(E544,""[a-zA-Z,\-'.()]"","" ""), "" ""))),"" "")")," ")</f>
        <v> </v>
      </c>
    </row>
    <row r="545">
      <c r="F545" s="8" t="str">
        <f>IFERROR(__xludf.DUMMYFUNCTION("IF(REGEXMATCH(E545, ""[0-9]+""), MIN(ARRAYFORMULA(A545 - SPLIT(REGEXREPLACE(E545,""[a-zA-Z,\-'.()]"","" ""), "" ""))),"" "")")," ")</f>
        <v> </v>
      </c>
    </row>
    <row r="546">
      <c r="F546" s="8" t="str">
        <f>IFERROR(__xludf.DUMMYFUNCTION("IF(REGEXMATCH(E546, ""[0-9]+""), MIN(ARRAYFORMULA(A546 - SPLIT(REGEXREPLACE(E546,""[a-zA-Z,\-'.()]"","" ""), "" ""))),"" "")")," ")</f>
        <v> </v>
      </c>
    </row>
    <row r="547">
      <c r="F547" s="8" t="str">
        <f>IFERROR(__xludf.DUMMYFUNCTION("IF(REGEXMATCH(E547, ""[0-9]+""), MIN(ARRAYFORMULA(A547 - SPLIT(REGEXREPLACE(E547,""[a-zA-Z,\-'.()]"","" ""), "" ""))),"" "")")," ")</f>
        <v> </v>
      </c>
    </row>
    <row r="548">
      <c r="F548" s="8" t="str">
        <f>IFERROR(__xludf.DUMMYFUNCTION("IF(REGEXMATCH(E548, ""[0-9]+""), MIN(ARRAYFORMULA(A548 - SPLIT(REGEXREPLACE(E548,""[a-zA-Z,\-'.()]"","" ""), "" ""))),"" "")")," ")</f>
        <v> </v>
      </c>
    </row>
    <row r="549">
      <c r="F549" s="8" t="str">
        <f>IFERROR(__xludf.DUMMYFUNCTION("IF(REGEXMATCH(E549, ""[0-9]+""), MIN(ARRAYFORMULA(A549 - SPLIT(REGEXREPLACE(E549,""[a-zA-Z,\-'.()]"","" ""), "" ""))),"" "")")," ")</f>
        <v> </v>
      </c>
    </row>
    <row r="550">
      <c r="F550" s="8" t="str">
        <f>IFERROR(__xludf.DUMMYFUNCTION("IF(REGEXMATCH(E550, ""[0-9]+""), MIN(ARRAYFORMULA(A550 - SPLIT(REGEXREPLACE(E550,""[a-zA-Z,\-'.()]"","" ""), "" ""))),"" "")")," ")</f>
        <v> </v>
      </c>
    </row>
    <row r="551">
      <c r="F551" s="8" t="str">
        <f>IFERROR(__xludf.DUMMYFUNCTION("IF(REGEXMATCH(E551, ""[0-9]+""), MIN(ARRAYFORMULA(A551 - SPLIT(REGEXREPLACE(E551,""[a-zA-Z,\-'.()]"","" ""), "" ""))),"" "")")," ")</f>
        <v> </v>
      </c>
    </row>
    <row r="552">
      <c r="F552" s="8" t="str">
        <f>IFERROR(__xludf.DUMMYFUNCTION("IF(REGEXMATCH(E552, ""[0-9]+""), MIN(ARRAYFORMULA(A552 - SPLIT(REGEXREPLACE(E552,""[a-zA-Z,\-'.()]"","" ""), "" ""))),"" "")")," ")</f>
        <v> </v>
      </c>
    </row>
    <row r="553">
      <c r="F553" s="8" t="str">
        <f>IFERROR(__xludf.DUMMYFUNCTION("IF(REGEXMATCH(E553, ""[0-9]+""), MIN(ARRAYFORMULA(A553 - SPLIT(REGEXREPLACE(E553,""[a-zA-Z,\-'.()]"","" ""), "" ""))),"" "")")," ")</f>
        <v> </v>
      </c>
    </row>
    <row r="554">
      <c r="F554" s="8" t="str">
        <f>IFERROR(__xludf.DUMMYFUNCTION("IF(REGEXMATCH(E554, ""[0-9]+""), MIN(ARRAYFORMULA(A554 - SPLIT(REGEXREPLACE(E554,""[a-zA-Z,\-'.()]"","" ""), "" ""))),"" "")")," ")</f>
        <v> </v>
      </c>
    </row>
    <row r="555">
      <c r="F555" s="8" t="str">
        <f>IFERROR(__xludf.DUMMYFUNCTION("IF(REGEXMATCH(E555, ""[0-9]+""), MIN(ARRAYFORMULA(A555 - SPLIT(REGEXREPLACE(E555,""[a-zA-Z,\-'.()]"","" ""), "" ""))),"" "")")," ")</f>
        <v> </v>
      </c>
    </row>
    <row r="556">
      <c r="F556" s="8" t="str">
        <f>IFERROR(__xludf.DUMMYFUNCTION("IF(REGEXMATCH(E556, ""[0-9]+""), MIN(ARRAYFORMULA(A556 - SPLIT(REGEXREPLACE(E556,""[a-zA-Z,\-'.()]"","" ""), "" ""))),"" "")")," ")</f>
        <v> </v>
      </c>
    </row>
    <row r="557">
      <c r="F557" s="8" t="str">
        <f>IFERROR(__xludf.DUMMYFUNCTION("IF(REGEXMATCH(E557, ""[0-9]+""), MIN(ARRAYFORMULA(A557 - SPLIT(REGEXREPLACE(E557,""[a-zA-Z,\-'.()]"","" ""), "" ""))),"" "")")," ")</f>
        <v> </v>
      </c>
    </row>
    <row r="558">
      <c r="F558" s="8" t="str">
        <f>IFERROR(__xludf.DUMMYFUNCTION("IF(REGEXMATCH(E558, ""[0-9]+""), MIN(ARRAYFORMULA(A558 - SPLIT(REGEXREPLACE(E558,""[a-zA-Z,\-'.()]"","" ""), "" ""))),"" "")")," ")</f>
        <v> </v>
      </c>
    </row>
    <row r="559">
      <c r="F559" s="8" t="str">
        <f>IFERROR(__xludf.DUMMYFUNCTION("IF(REGEXMATCH(E559, ""[0-9]+""), MIN(ARRAYFORMULA(A559 - SPLIT(REGEXREPLACE(E559,""[a-zA-Z,\-'.()]"","" ""), "" ""))),"" "")")," ")</f>
        <v> </v>
      </c>
    </row>
    <row r="560">
      <c r="F560" s="8" t="str">
        <f>IFERROR(__xludf.DUMMYFUNCTION("IF(REGEXMATCH(E560, ""[0-9]+""), MIN(ARRAYFORMULA(A560 - SPLIT(REGEXREPLACE(E560,""[a-zA-Z,\-'.()]"","" ""), "" ""))),"" "")")," ")</f>
        <v> </v>
      </c>
    </row>
    <row r="561">
      <c r="F561" s="8" t="str">
        <f>IFERROR(__xludf.DUMMYFUNCTION("IF(REGEXMATCH(E561, ""[0-9]+""), MIN(ARRAYFORMULA(A561 - SPLIT(REGEXREPLACE(E561,""[a-zA-Z,\-'.()]"","" ""), "" ""))),"" "")")," ")</f>
        <v> </v>
      </c>
    </row>
    <row r="562">
      <c r="F562" s="8" t="str">
        <f>IFERROR(__xludf.DUMMYFUNCTION("IF(REGEXMATCH(E562, ""[0-9]+""), MIN(ARRAYFORMULA(A562 - SPLIT(REGEXREPLACE(E562,""[a-zA-Z,\-'.()]"","" ""), "" ""))),"" "")")," ")</f>
        <v> </v>
      </c>
    </row>
    <row r="563">
      <c r="F563" s="8" t="str">
        <f>IFERROR(__xludf.DUMMYFUNCTION("IF(REGEXMATCH(E563, ""[0-9]+""), MIN(ARRAYFORMULA(A563 - SPLIT(REGEXREPLACE(E563,""[a-zA-Z,\-'.()]"","" ""), "" ""))),"" "")")," ")</f>
        <v> </v>
      </c>
    </row>
    <row r="564">
      <c r="F564" s="8" t="str">
        <f>IFERROR(__xludf.DUMMYFUNCTION("IF(REGEXMATCH(E564, ""[0-9]+""), MIN(ARRAYFORMULA(A564 - SPLIT(REGEXREPLACE(E564,""[a-zA-Z,\-'.()]"","" ""), "" ""))),"" "")")," ")</f>
        <v> </v>
      </c>
    </row>
    <row r="565">
      <c r="F565" s="8" t="str">
        <f>IFERROR(__xludf.DUMMYFUNCTION("IF(REGEXMATCH(E565, ""[0-9]+""), MIN(ARRAYFORMULA(A565 - SPLIT(REGEXREPLACE(E565,""[a-zA-Z,\-'.()]"","" ""), "" ""))),"" "")")," ")</f>
        <v> </v>
      </c>
    </row>
    <row r="566">
      <c r="F566" s="8" t="str">
        <f>IFERROR(__xludf.DUMMYFUNCTION("IF(REGEXMATCH(E566, ""[0-9]+""), MIN(ARRAYFORMULA(A566 - SPLIT(REGEXREPLACE(E566,""[a-zA-Z,\-'.()]"","" ""), "" ""))),"" "")")," ")</f>
        <v> </v>
      </c>
    </row>
    <row r="567">
      <c r="F567" s="8" t="str">
        <f>IFERROR(__xludf.DUMMYFUNCTION("IF(REGEXMATCH(E567, ""[0-9]+""), MIN(ARRAYFORMULA(A567 - SPLIT(REGEXREPLACE(E567,""[a-zA-Z,\-'.()]"","" ""), "" ""))),"" "")")," ")</f>
        <v> </v>
      </c>
    </row>
    <row r="568">
      <c r="F568" s="8" t="str">
        <f>IFERROR(__xludf.DUMMYFUNCTION("IF(REGEXMATCH(E568, ""[0-9]+""), MIN(ARRAYFORMULA(A568 - SPLIT(REGEXREPLACE(E568,""[a-zA-Z,\-'.()]"","" ""), "" ""))),"" "")")," ")</f>
        <v> </v>
      </c>
    </row>
    <row r="569">
      <c r="F569" s="8" t="str">
        <f>IFERROR(__xludf.DUMMYFUNCTION("IF(REGEXMATCH(E569, ""[0-9]+""), MIN(ARRAYFORMULA(A569 - SPLIT(REGEXREPLACE(E569,""[a-zA-Z,\-'.()]"","" ""), "" ""))),"" "")")," ")</f>
        <v> </v>
      </c>
    </row>
    <row r="570">
      <c r="F570" s="8" t="str">
        <f>IFERROR(__xludf.DUMMYFUNCTION("IF(REGEXMATCH(E570, ""[0-9]+""), MIN(ARRAYFORMULA(A570 - SPLIT(REGEXREPLACE(E570,""[a-zA-Z,\-'.()]"","" ""), "" ""))),"" "")")," ")</f>
        <v> </v>
      </c>
    </row>
    <row r="571">
      <c r="F571" s="8" t="str">
        <f>IFERROR(__xludf.DUMMYFUNCTION("IF(REGEXMATCH(E571, ""[0-9]+""), MIN(ARRAYFORMULA(A571 - SPLIT(REGEXREPLACE(E571,""[a-zA-Z,\-'.()]"","" ""), "" ""))),"" "")")," ")</f>
        <v> </v>
      </c>
    </row>
    <row r="572">
      <c r="F572" s="8" t="str">
        <f>IFERROR(__xludf.DUMMYFUNCTION("IF(REGEXMATCH(E572, ""[0-9]+""), MIN(ARRAYFORMULA(A572 - SPLIT(REGEXREPLACE(E572,""[a-zA-Z,\-'.()]"","" ""), "" ""))),"" "")")," ")</f>
        <v> </v>
      </c>
    </row>
    <row r="573">
      <c r="F573" s="8" t="str">
        <f>IFERROR(__xludf.DUMMYFUNCTION("IF(REGEXMATCH(E573, ""[0-9]+""), MIN(ARRAYFORMULA(A573 - SPLIT(REGEXREPLACE(E573,""[a-zA-Z,\-'.()]"","" ""), "" ""))),"" "")")," ")</f>
        <v> </v>
      </c>
    </row>
    <row r="574">
      <c r="F574" s="8" t="str">
        <f>IFERROR(__xludf.DUMMYFUNCTION("IF(REGEXMATCH(E574, ""[0-9]+""), MIN(ARRAYFORMULA(A574 - SPLIT(REGEXREPLACE(E574,""[a-zA-Z,\-'.()]"","" ""), "" ""))),"" "")")," ")</f>
        <v> </v>
      </c>
    </row>
    <row r="575">
      <c r="F575" s="8" t="str">
        <f>IFERROR(__xludf.DUMMYFUNCTION("IF(REGEXMATCH(E575, ""[0-9]+""), MIN(ARRAYFORMULA(A575 - SPLIT(REGEXREPLACE(E575,""[a-zA-Z,\-'.()]"","" ""), "" ""))),"" "")")," ")</f>
        <v> </v>
      </c>
    </row>
    <row r="576">
      <c r="F576" s="8" t="str">
        <f>IFERROR(__xludf.DUMMYFUNCTION("IF(REGEXMATCH(E576, ""[0-9]+""), MIN(ARRAYFORMULA(A576 - SPLIT(REGEXREPLACE(E576,""[a-zA-Z,\-'.()]"","" ""), "" ""))),"" "")")," ")</f>
        <v> </v>
      </c>
    </row>
    <row r="577">
      <c r="F577" s="8" t="str">
        <f>IFERROR(__xludf.DUMMYFUNCTION("IF(REGEXMATCH(E577, ""[0-9]+""), MIN(ARRAYFORMULA(A577 - SPLIT(REGEXREPLACE(E577,""[a-zA-Z,\-'.()]"","" ""), "" ""))),"" "")")," ")</f>
        <v> </v>
      </c>
    </row>
    <row r="578">
      <c r="F578" s="8" t="str">
        <f>IFERROR(__xludf.DUMMYFUNCTION("IF(REGEXMATCH(E578, ""[0-9]+""), MIN(ARRAYFORMULA(A578 - SPLIT(REGEXREPLACE(E578,""[a-zA-Z,\-'.()]"","" ""), "" ""))),"" "")")," ")</f>
        <v> </v>
      </c>
    </row>
    <row r="579">
      <c r="F579" s="8" t="str">
        <f>IFERROR(__xludf.DUMMYFUNCTION("IF(REGEXMATCH(E579, ""[0-9]+""), MIN(ARRAYFORMULA(A579 - SPLIT(REGEXREPLACE(E579,""[a-zA-Z,\-'.()]"","" ""), "" ""))),"" "")")," ")</f>
        <v> </v>
      </c>
    </row>
    <row r="580">
      <c r="F580" s="8" t="str">
        <f>IFERROR(__xludf.DUMMYFUNCTION("IF(REGEXMATCH(E580, ""[0-9]+""), MIN(ARRAYFORMULA(A580 - SPLIT(REGEXREPLACE(E580,""[a-zA-Z,\-'.()]"","" ""), "" ""))),"" "")")," ")</f>
        <v> </v>
      </c>
    </row>
    <row r="581">
      <c r="F581" s="8" t="str">
        <f>IFERROR(__xludf.DUMMYFUNCTION("IF(REGEXMATCH(E581, ""[0-9]+""), MIN(ARRAYFORMULA(A581 - SPLIT(REGEXREPLACE(E581,""[a-zA-Z,\-'.()]"","" ""), "" ""))),"" "")")," ")</f>
        <v> </v>
      </c>
    </row>
    <row r="582">
      <c r="F582" s="8" t="str">
        <f>IFERROR(__xludf.DUMMYFUNCTION("IF(REGEXMATCH(E582, ""[0-9]+""), MIN(ARRAYFORMULA(A582 - SPLIT(REGEXREPLACE(E582,""[a-zA-Z,\-'.()]"","" ""), "" ""))),"" "")")," ")</f>
        <v> </v>
      </c>
    </row>
    <row r="583">
      <c r="F583" s="8" t="str">
        <f>IFERROR(__xludf.DUMMYFUNCTION("IF(REGEXMATCH(E583, ""[0-9]+""), MIN(ARRAYFORMULA(A583 - SPLIT(REGEXREPLACE(E583,""[a-zA-Z,\-'.()]"","" ""), "" ""))),"" "")")," ")</f>
        <v> </v>
      </c>
    </row>
    <row r="584">
      <c r="F584" s="8" t="str">
        <f>IFERROR(__xludf.DUMMYFUNCTION("IF(REGEXMATCH(E584, ""[0-9]+""), MIN(ARRAYFORMULA(A584 - SPLIT(REGEXREPLACE(E584,""[a-zA-Z,\-'.()]"","" ""), "" ""))),"" "")")," ")</f>
        <v> </v>
      </c>
    </row>
    <row r="585">
      <c r="F585" s="8" t="str">
        <f>IFERROR(__xludf.DUMMYFUNCTION("IF(REGEXMATCH(E585, ""[0-9]+""), MIN(ARRAYFORMULA(A585 - SPLIT(REGEXREPLACE(E585,""[a-zA-Z,\-'.()]"","" ""), "" ""))),"" "")")," ")</f>
        <v> </v>
      </c>
    </row>
    <row r="586">
      <c r="F586" s="8" t="str">
        <f>IFERROR(__xludf.DUMMYFUNCTION("IF(REGEXMATCH(E586, ""[0-9]+""), MIN(ARRAYFORMULA(A586 - SPLIT(REGEXREPLACE(E586,""[a-zA-Z,\-'.()]"","" ""), "" ""))),"" "")")," ")</f>
        <v> </v>
      </c>
    </row>
    <row r="587">
      <c r="F587" s="8" t="str">
        <f>IFERROR(__xludf.DUMMYFUNCTION("IF(REGEXMATCH(E587, ""[0-9]+""), MIN(ARRAYFORMULA(A587 - SPLIT(REGEXREPLACE(E587,""[a-zA-Z,\-'.()]"","" ""), "" ""))),"" "")")," ")</f>
        <v> </v>
      </c>
    </row>
    <row r="588">
      <c r="F588" s="8" t="str">
        <f>IFERROR(__xludf.DUMMYFUNCTION("IF(REGEXMATCH(E588, ""[0-9]+""), MIN(ARRAYFORMULA(A588 - SPLIT(REGEXREPLACE(E588,""[a-zA-Z,\-'.()]"","" ""), "" ""))),"" "")")," ")</f>
        <v> </v>
      </c>
    </row>
    <row r="589">
      <c r="F589" s="8" t="str">
        <f>IFERROR(__xludf.DUMMYFUNCTION("IF(REGEXMATCH(E589, ""[0-9]+""), MIN(ARRAYFORMULA(A589 - SPLIT(REGEXREPLACE(E589,""[a-zA-Z,\-'.()]"","" ""), "" ""))),"" "")")," ")</f>
        <v> </v>
      </c>
    </row>
    <row r="590">
      <c r="F590" s="8" t="str">
        <f>IFERROR(__xludf.DUMMYFUNCTION("IF(REGEXMATCH(E590, ""[0-9]+""), MIN(ARRAYFORMULA(A590 - SPLIT(REGEXREPLACE(E590,""[a-zA-Z,\-'.()]"","" ""), "" ""))),"" "")")," ")</f>
        <v> </v>
      </c>
    </row>
    <row r="591">
      <c r="F591" s="8" t="str">
        <f>IFERROR(__xludf.DUMMYFUNCTION("IF(REGEXMATCH(E591, ""[0-9]+""), MIN(ARRAYFORMULA(A591 - SPLIT(REGEXREPLACE(E591,""[a-zA-Z,\-'.()]"","" ""), "" ""))),"" "")")," ")</f>
        <v> </v>
      </c>
    </row>
    <row r="592">
      <c r="F592" s="8" t="str">
        <f>IFERROR(__xludf.DUMMYFUNCTION("IF(REGEXMATCH(E592, ""[0-9]+""), MIN(ARRAYFORMULA(A592 - SPLIT(REGEXREPLACE(E592,""[a-zA-Z,\-'.()]"","" ""), "" ""))),"" "")")," ")</f>
        <v> </v>
      </c>
    </row>
    <row r="593">
      <c r="F593" s="8" t="str">
        <f>IFERROR(__xludf.DUMMYFUNCTION("IF(REGEXMATCH(E593, ""[0-9]+""), MIN(ARRAYFORMULA(A593 - SPLIT(REGEXREPLACE(E593,""[a-zA-Z,\-'.()]"","" ""), "" ""))),"" "")")," ")</f>
        <v> </v>
      </c>
    </row>
    <row r="594">
      <c r="F594" s="8" t="str">
        <f>IFERROR(__xludf.DUMMYFUNCTION("IF(REGEXMATCH(E594, ""[0-9]+""), MIN(ARRAYFORMULA(A594 - SPLIT(REGEXREPLACE(E594,""[a-zA-Z,\-'.()]"","" ""), "" ""))),"" "")")," ")</f>
        <v> </v>
      </c>
    </row>
    <row r="595">
      <c r="F595" s="8" t="str">
        <f>IFERROR(__xludf.DUMMYFUNCTION("IF(REGEXMATCH(E595, ""[0-9]+""), MIN(ARRAYFORMULA(A595 - SPLIT(REGEXREPLACE(E595,""[a-zA-Z,\-'.()]"","" ""), "" ""))),"" "")")," ")</f>
        <v> </v>
      </c>
    </row>
    <row r="596">
      <c r="F596" s="8" t="str">
        <f>IFERROR(__xludf.DUMMYFUNCTION("IF(REGEXMATCH(E596, ""[0-9]+""), MIN(ARRAYFORMULA(A596 - SPLIT(REGEXREPLACE(E596,""[a-zA-Z,\-'.()]"","" ""), "" ""))),"" "")")," ")</f>
        <v> </v>
      </c>
    </row>
    <row r="597">
      <c r="F597" s="8" t="str">
        <f>IFERROR(__xludf.DUMMYFUNCTION("IF(REGEXMATCH(E597, ""[0-9]+""), MIN(ARRAYFORMULA(A597 - SPLIT(REGEXREPLACE(E597,""[a-zA-Z,\-'.()]"","" ""), "" ""))),"" "")")," ")</f>
        <v> </v>
      </c>
    </row>
    <row r="598">
      <c r="F598" s="8" t="str">
        <f>IFERROR(__xludf.DUMMYFUNCTION("IF(REGEXMATCH(E598, ""[0-9]+""), MIN(ARRAYFORMULA(A598 - SPLIT(REGEXREPLACE(E598,""[a-zA-Z,\-'.()]"","" ""), "" ""))),"" "")")," ")</f>
        <v> </v>
      </c>
    </row>
    <row r="599">
      <c r="F599" s="8" t="str">
        <f>IFERROR(__xludf.DUMMYFUNCTION("IF(REGEXMATCH(E599, ""[0-9]+""), MIN(ARRAYFORMULA(A599 - SPLIT(REGEXREPLACE(E599,""[a-zA-Z,\-'.()]"","" ""), "" ""))),"" "")")," ")</f>
        <v> </v>
      </c>
    </row>
    <row r="600">
      <c r="F600" s="8" t="str">
        <f>IFERROR(__xludf.DUMMYFUNCTION("IF(REGEXMATCH(E600, ""[0-9]+""), MIN(ARRAYFORMULA(A600 - SPLIT(REGEXREPLACE(E600,""[a-zA-Z,\-'.()]"","" ""), "" ""))),"" "")")," ")</f>
        <v> </v>
      </c>
    </row>
    <row r="601">
      <c r="F601" s="8" t="str">
        <f>IFERROR(__xludf.DUMMYFUNCTION("IF(REGEXMATCH(E601, ""[0-9]+""), MIN(ARRAYFORMULA(A601 - SPLIT(REGEXREPLACE(E601,""[a-zA-Z,\-'.()]"","" ""), "" ""))),"" "")")," ")</f>
        <v> </v>
      </c>
    </row>
    <row r="602">
      <c r="F602" s="8" t="str">
        <f>IFERROR(__xludf.DUMMYFUNCTION("IF(REGEXMATCH(E602, ""[0-9]+""), MIN(ARRAYFORMULA(A602 - SPLIT(REGEXREPLACE(E602,""[a-zA-Z,\-'.()]"","" ""), "" ""))),"" "")")," ")</f>
        <v> </v>
      </c>
    </row>
    <row r="603">
      <c r="F603" s="8" t="str">
        <f>IFERROR(__xludf.DUMMYFUNCTION("IF(REGEXMATCH(E603, ""[0-9]+""), MIN(ARRAYFORMULA(A603 - SPLIT(REGEXREPLACE(E603,""[a-zA-Z,\-'.()]"","" ""), "" ""))),"" "")")," ")</f>
        <v> </v>
      </c>
    </row>
    <row r="604">
      <c r="F604" s="8" t="str">
        <f>IFERROR(__xludf.DUMMYFUNCTION("IF(REGEXMATCH(E604, ""[0-9]+""), MIN(ARRAYFORMULA(A604 - SPLIT(REGEXREPLACE(E604,""[a-zA-Z,\-'.()]"","" ""), "" ""))),"" "")")," ")</f>
        <v> </v>
      </c>
    </row>
    <row r="605">
      <c r="F605" s="8" t="str">
        <f>IFERROR(__xludf.DUMMYFUNCTION("IF(REGEXMATCH(E605, ""[0-9]+""), MIN(ARRAYFORMULA(A605 - SPLIT(REGEXREPLACE(E605,""[a-zA-Z,\-'.()]"","" ""), "" ""))),"" "")")," ")</f>
        <v> </v>
      </c>
    </row>
    <row r="606">
      <c r="F606" s="8" t="str">
        <f>IFERROR(__xludf.DUMMYFUNCTION("IF(REGEXMATCH(E606, ""[0-9]+""), MIN(ARRAYFORMULA(A606 - SPLIT(REGEXREPLACE(E606,""[a-zA-Z,\-'.()]"","" ""), "" ""))),"" "")")," ")</f>
        <v> </v>
      </c>
    </row>
    <row r="607">
      <c r="F607" s="8" t="str">
        <f>IFERROR(__xludf.DUMMYFUNCTION("IF(REGEXMATCH(E607, ""[0-9]+""), MIN(ARRAYFORMULA(A607 - SPLIT(REGEXREPLACE(E607,""[a-zA-Z,\-'.()]"","" ""), "" ""))),"" "")")," ")</f>
        <v> </v>
      </c>
    </row>
    <row r="608">
      <c r="F608" s="8" t="str">
        <f>IFERROR(__xludf.DUMMYFUNCTION("IF(REGEXMATCH(E608, ""[0-9]+""), MIN(ARRAYFORMULA(A608 - SPLIT(REGEXREPLACE(E608,""[a-zA-Z,\-'.()]"","" ""), "" ""))),"" "")")," ")</f>
        <v> </v>
      </c>
    </row>
    <row r="609">
      <c r="F609" s="8" t="str">
        <f>IFERROR(__xludf.DUMMYFUNCTION("IF(REGEXMATCH(E609, ""[0-9]+""), MIN(ARRAYFORMULA(A609 - SPLIT(REGEXREPLACE(E609,""[a-zA-Z,\-'.()]"","" ""), "" ""))),"" "")")," ")</f>
        <v> </v>
      </c>
    </row>
    <row r="610">
      <c r="F610" s="8" t="str">
        <f>IFERROR(__xludf.DUMMYFUNCTION("IF(REGEXMATCH(E610, ""[0-9]+""), MIN(ARRAYFORMULA(A610 - SPLIT(REGEXREPLACE(E610,""[a-zA-Z,\-'.()]"","" ""), "" ""))),"" "")")," ")</f>
        <v> </v>
      </c>
    </row>
    <row r="611">
      <c r="F611" s="8" t="str">
        <f>IFERROR(__xludf.DUMMYFUNCTION("IF(REGEXMATCH(E611, ""[0-9]+""), MIN(ARRAYFORMULA(A611 - SPLIT(REGEXREPLACE(E611,""[a-zA-Z,\-'.()]"","" ""), "" ""))),"" "")")," ")</f>
        <v> </v>
      </c>
    </row>
    <row r="612">
      <c r="F612" s="8" t="str">
        <f>IFERROR(__xludf.DUMMYFUNCTION("IF(REGEXMATCH(E612, ""[0-9]+""), MIN(ARRAYFORMULA(A612 - SPLIT(REGEXREPLACE(E612,""[a-zA-Z,\-'.()]"","" ""), "" ""))),"" "")")," ")</f>
        <v> </v>
      </c>
    </row>
    <row r="613">
      <c r="F613" s="8" t="str">
        <f>IFERROR(__xludf.DUMMYFUNCTION("IF(REGEXMATCH(E613, ""[0-9]+""), MIN(ARRAYFORMULA(A613 - SPLIT(REGEXREPLACE(E613,""[a-zA-Z,\-'.()]"","" ""), "" ""))),"" "")")," ")</f>
        <v> </v>
      </c>
    </row>
    <row r="614">
      <c r="F614" s="8" t="str">
        <f>IFERROR(__xludf.DUMMYFUNCTION("IF(REGEXMATCH(E614, ""[0-9]+""), MIN(ARRAYFORMULA(A614 - SPLIT(REGEXREPLACE(E614,""[a-zA-Z,\-'.()]"","" ""), "" ""))),"" "")")," ")</f>
        <v> </v>
      </c>
    </row>
    <row r="615">
      <c r="F615" s="8" t="str">
        <f>IFERROR(__xludf.DUMMYFUNCTION("IF(REGEXMATCH(E615, ""[0-9]+""), MIN(ARRAYFORMULA(A615 - SPLIT(REGEXREPLACE(E615,""[a-zA-Z,\-'.()]"","" ""), "" ""))),"" "")")," ")</f>
        <v> </v>
      </c>
    </row>
    <row r="616">
      <c r="F616" s="8" t="str">
        <f>IFERROR(__xludf.DUMMYFUNCTION("IF(REGEXMATCH(E616, ""[0-9]+""), MIN(ARRAYFORMULA(A616 - SPLIT(REGEXREPLACE(E616,""[a-zA-Z,\-'.()]"","" ""), "" ""))),"" "")")," ")</f>
        <v> </v>
      </c>
    </row>
    <row r="617">
      <c r="F617" s="8" t="str">
        <f>IFERROR(__xludf.DUMMYFUNCTION("IF(REGEXMATCH(E617, ""[0-9]+""), MIN(ARRAYFORMULA(A617 - SPLIT(REGEXREPLACE(E617,""[a-zA-Z,\-'.()]"","" ""), "" ""))),"" "")")," ")</f>
        <v> </v>
      </c>
    </row>
    <row r="618">
      <c r="F618" s="8" t="str">
        <f>IFERROR(__xludf.DUMMYFUNCTION("IF(REGEXMATCH(E618, ""[0-9]+""), MIN(ARRAYFORMULA(A618 - SPLIT(REGEXREPLACE(E618,""[a-zA-Z,\-'.()]"","" ""), "" ""))),"" "")")," ")</f>
        <v> </v>
      </c>
    </row>
    <row r="619">
      <c r="F619" s="8" t="str">
        <f>IFERROR(__xludf.DUMMYFUNCTION("IF(REGEXMATCH(E619, ""[0-9]+""), MIN(ARRAYFORMULA(A619 - SPLIT(REGEXREPLACE(E619,""[a-zA-Z,\-'.()]"","" ""), "" ""))),"" "")")," ")</f>
        <v> </v>
      </c>
    </row>
    <row r="620">
      <c r="F620" s="8" t="str">
        <f>IFERROR(__xludf.DUMMYFUNCTION("IF(REGEXMATCH(E620, ""[0-9]+""), MIN(ARRAYFORMULA(A620 - SPLIT(REGEXREPLACE(E620,""[a-zA-Z,\-'.()]"","" ""), "" ""))),"" "")")," ")</f>
        <v> </v>
      </c>
    </row>
    <row r="621">
      <c r="F621" s="8" t="str">
        <f>IFERROR(__xludf.DUMMYFUNCTION("IF(REGEXMATCH(E621, ""[0-9]+""), MIN(ARRAYFORMULA(A621 - SPLIT(REGEXREPLACE(E621,""[a-zA-Z,\-'.()]"","" ""), "" ""))),"" "")")," ")</f>
        <v> </v>
      </c>
    </row>
    <row r="622">
      <c r="F622" s="8" t="str">
        <f>IFERROR(__xludf.DUMMYFUNCTION("IF(REGEXMATCH(E622, ""[0-9]+""), MIN(ARRAYFORMULA(A622 - SPLIT(REGEXREPLACE(E622,""[a-zA-Z,\-'.()]"","" ""), "" ""))),"" "")")," ")</f>
        <v> </v>
      </c>
    </row>
    <row r="623">
      <c r="F623" s="8" t="str">
        <f>IFERROR(__xludf.DUMMYFUNCTION("IF(REGEXMATCH(E623, ""[0-9]+""), MIN(ARRAYFORMULA(A623 - SPLIT(REGEXREPLACE(E623,""[a-zA-Z,\-'.()]"","" ""), "" ""))),"" "")")," ")</f>
        <v> </v>
      </c>
    </row>
    <row r="624">
      <c r="F624" s="8" t="str">
        <f>IFERROR(__xludf.DUMMYFUNCTION("IF(REGEXMATCH(E624, ""[0-9]+""), MIN(ARRAYFORMULA(A624 - SPLIT(REGEXREPLACE(E624,""[a-zA-Z,\-'.()]"","" ""), "" ""))),"" "")")," ")</f>
        <v> </v>
      </c>
    </row>
    <row r="625">
      <c r="F625" s="8" t="str">
        <f>IFERROR(__xludf.DUMMYFUNCTION("IF(REGEXMATCH(E625, ""[0-9]+""), MIN(ARRAYFORMULA(A625 - SPLIT(REGEXREPLACE(E625,""[a-zA-Z,\-'.()]"","" ""), "" ""))),"" "")")," ")</f>
        <v> </v>
      </c>
    </row>
    <row r="626">
      <c r="F626" s="8" t="str">
        <f>IFERROR(__xludf.DUMMYFUNCTION("IF(REGEXMATCH(E626, ""[0-9]+""), MIN(ARRAYFORMULA(A626 - SPLIT(REGEXREPLACE(E626,""[a-zA-Z,\-'.()]"","" ""), "" ""))),"" "")")," ")</f>
        <v> </v>
      </c>
    </row>
    <row r="627">
      <c r="F627" s="8" t="str">
        <f>IFERROR(__xludf.DUMMYFUNCTION("IF(REGEXMATCH(E627, ""[0-9]+""), MIN(ARRAYFORMULA(A627 - SPLIT(REGEXREPLACE(E627,""[a-zA-Z,\-'.()]"","" ""), "" ""))),"" "")")," ")</f>
        <v> </v>
      </c>
    </row>
    <row r="628">
      <c r="F628" s="8" t="str">
        <f>IFERROR(__xludf.DUMMYFUNCTION("IF(REGEXMATCH(E628, ""[0-9]+""), MIN(ARRAYFORMULA(A628 - SPLIT(REGEXREPLACE(E628,""[a-zA-Z,\-'.()]"","" ""), "" ""))),"" "")")," ")</f>
        <v> </v>
      </c>
    </row>
    <row r="629">
      <c r="F629" s="8" t="str">
        <f>IFERROR(__xludf.DUMMYFUNCTION("IF(REGEXMATCH(E629, ""[0-9]+""), MIN(ARRAYFORMULA(A629 - SPLIT(REGEXREPLACE(E629,""[a-zA-Z,\-'.()]"","" ""), "" ""))),"" "")")," ")</f>
        <v> </v>
      </c>
    </row>
    <row r="630">
      <c r="F630" s="8" t="str">
        <f>IFERROR(__xludf.DUMMYFUNCTION("IF(REGEXMATCH(E630, ""[0-9]+""), MIN(ARRAYFORMULA(A630 - SPLIT(REGEXREPLACE(E630,""[a-zA-Z,\-'.()]"","" ""), "" ""))),"" "")")," ")</f>
        <v> </v>
      </c>
    </row>
    <row r="631">
      <c r="F631" s="8" t="str">
        <f>IFERROR(__xludf.DUMMYFUNCTION("IF(REGEXMATCH(E631, ""[0-9]+""), MIN(ARRAYFORMULA(A631 - SPLIT(REGEXREPLACE(E631,""[a-zA-Z,\-'.()]"","" ""), "" ""))),"" "")")," ")</f>
        <v> </v>
      </c>
    </row>
    <row r="632">
      <c r="F632" s="8" t="str">
        <f>IFERROR(__xludf.DUMMYFUNCTION("IF(REGEXMATCH(E632, ""[0-9]+""), MIN(ARRAYFORMULA(A632 - SPLIT(REGEXREPLACE(E632,""[a-zA-Z,\-'.()]"","" ""), "" ""))),"" "")")," ")</f>
        <v> </v>
      </c>
    </row>
    <row r="633">
      <c r="F633" s="8" t="str">
        <f>IFERROR(__xludf.DUMMYFUNCTION("IF(REGEXMATCH(E633, ""[0-9]+""), MIN(ARRAYFORMULA(A633 - SPLIT(REGEXREPLACE(E633,""[a-zA-Z,\-'.()]"","" ""), "" ""))),"" "")")," ")</f>
        <v> </v>
      </c>
    </row>
    <row r="634">
      <c r="F634" s="8" t="str">
        <f>IFERROR(__xludf.DUMMYFUNCTION("IF(REGEXMATCH(E634, ""[0-9]+""), MIN(ARRAYFORMULA(A634 - SPLIT(REGEXREPLACE(E634,""[a-zA-Z,\-'.()]"","" ""), "" ""))),"" "")")," ")</f>
        <v> </v>
      </c>
    </row>
    <row r="635">
      <c r="F635" s="8" t="str">
        <f>IFERROR(__xludf.DUMMYFUNCTION("IF(REGEXMATCH(E635, ""[0-9]+""), MIN(ARRAYFORMULA(A635 - SPLIT(REGEXREPLACE(E635,""[a-zA-Z,\-'.()]"","" ""), "" ""))),"" "")")," ")</f>
        <v> </v>
      </c>
    </row>
    <row r="636">
      <c r="F636" s="8" t="str">
        <f>IFERROR(__xludf.DUMMYFUNCTION("IF(REGEXMATCH(E636, ""[0-9]+""), MIN(ARRAYFORMULA(A636 - SPLIT(REGEXREPLACE(E636,""[a-zA-Z,\-'.()]"","" ""), "" ""))),"" "")")," ")</f>
        <v> </v>
      </c>
    </row>
    <row r="637">
      <c r="F637" s="8" t="str">
        <f>IFERROR(__xludf.DUMMYFUNCTION("IF(REGEXMATCH(E637, ""[0-9]+""), MIN(ARRAYFORMULA(A637 - SPLIT(REGEXREPLACE(E637,""[a-zA-Z,\-'.()]"","" ""), "" ""))),"" "")")," ")</f>
        <v> </v>
      </c>
    </row>
    <row r="638">
      <c r="F638" s="8" t="str">
        <f>IFERROR(__xludf.DUMMYFUNCTION("IF(REGEXMATCH(E638, ""[0-9]+""), MIN(ARRAYFORMULA(A638 - SPLIT(REGEXREPLACE(E638,""[a-zA-Z,\-'.()]"","" ""), "" ""))),"" "")")," ")</f>
        <v> </v>
      </c>
    </row>
    <row r="639">
      <c r="F639" s="8" t="str">
        <f>IFERROR(__xludf.DUMMYFUNCTION("IF(REGEXMATCH(E639, ""[0-9]+""), MIN(ARRAYFORMULA(A639 - SPLIT(REGEXREPLACE(E639,""[a-zA-Z,\-'.()]"","" ""), "" ""))),"" "")")," ")</f>
        <v> </v>
      </c>
    </row>
    <row r="640">
      <c r="F640" s="8" t="str">
        <f>IFERROR(__xludf.DUMMYFUNCTION("IF(REGEXMATCH(E640, ""[0-9]+""), MIN(ARRAYFORMULA(A640 - SPLIT(REGEXREPLACE(E640,""[a-zA-Z,\-'.()]"","" ""), "" ""))),"" "")")," ")</f>
        <v> </v>
      </c>
    </row>
    <row r="641">
      <c r="F641" s="8" t="str">
        <f>IFERROR(__xludf.DUMMYFUNCTION("IF(REGEXMATCH(E641, ""[0-9]+""), MIN(ARRAYFORMULA(A641 - SPLIT(REGEXREPLACE(E641,""[a-zA-Z,\-'.()]"","" ""), "" ""))),"" "")")," ")</f>
        <v> </v>
      </c>
    </row>
    <row r="642">
      <c r="F642" s="8" t="str">
        <f>IFERROR(__xludf.DUMMYFUNCTION("IF(REGEXMATCH(E642, ""[0-9]+""), MIN(ARRAYFORMULA(A642 - SPLIT(REGEXREPLACE(E642,""[a-zA-Z,\-'.()]"","" ""), "" ""))),"" "")")," ")</f>
        <v> </v>
      </c>
    </row>
    <row r="643">
      <c r="F643" s="8" t="str">
        <f>IFERROR(__xludf.DUMMYFUNCTION("IF(REGEXMATCH(E643, ""[0-9]+""), MIN(ARRAYFORMULA(A643 - SPLIT(REGEXREPLACE(E643,""[a-zA-Z,\-'.()]"","" ""), "" ""))),"" "")")," ")</f>
        <v> </v>
      </c>
    </row>
    <row r="644">
      <c r="F644" s="8" t="str">
        <f>IFERROR(__xludf.DUMMYFUNCTION("IF(REGEXMATCH(E644, ""[0-9]+""), MIN(ARRAYFORMULA(A644 - SPLIT(REGEXREPLACE(E644,""[a-zA-Z,\-'.()]"","" ""), "" ""))),"" "")")," ")</f>
        <v> </v>
      </c>
    </row>
    <row r="645">
      <c r="F645" s="8" t="str">
        <f>IFERROR(__xludf.DUMMYFUNCTION("IF(REGEXMATCH(E645, ""[0-9]+""), MIN(ARRAYFORMULA(A645 - SPLIT(REGEXREPLACE(E645,""[a-zA-Z,\-'.()]"","" ""), "" ""))),"" "")")," ")</f>
        <v> </v>
      </c>
    </row>
    <row r="646">
      <c r="F646" s="8" t="str">
        <f>IFERROR(__xludf.DUMMYFUNCTION("IF(REGEXMATCH(E646, ""[0-9]+""), MIN(ARRAYFORMULA(A646 - SPLIT(REGEXREPLACE(E646,""[a-zA-Z,\-'.()]"","" ""), "" ""))),"" "")")," ")</f>
        <v> </v>
      </c>
    </row>
    <row r="647">
      <c r="F647" s="8" t="str">
        <f>IFERROR(__xludf.DUMMYFUNCTION("IF(REGEXMATCH(E647, ""[0-9]+""), MIN(ARRAYFORMULA(A647 - SPLIT(REGEXREPLACE(E647,""[a-zA-Z,\-'.()]"","" ""), "" ""))),"" "")")," ")</f>
        <v> </v>
      </c>
    </row>
    <row r="648">
      <c r="F648" s="8" t="str">
        <f>IFERROR(__xludf.DUMMYFUNCTION("IF(REGEXMATCH(E648, ""[0-9]+""), MIN(ARRAYFORMULA(A648 - SPLIT(REGEXREPLACE(E648,""[a-zA-Z,\-'.()]"","" ""), "" ""))),"" "")")," ")</f>
        <v> </v>
      </c>
    </row>
    <row r="649">
      <c r="F649" s="8" t="str">
        <f>IFERROR(__xludf.DUMMYFUNCTION("IF(REGEXMATCH(E649, ""[0-9]+""), MIN(ARRAYFORMULA(A649 - SPLIT(REGEXREPLACE(E649,""[a-zA-Z,\-'.()]"","" ""), "" ""))),"" "")")," ")</f>
        <v> </v>
      </c>
    </row>
    <row r="650">
      <c r="F650" s="8" t="str">
        <f>IFERROR(__xludf.DUMMYFUNCTION("IF(REGEXMATCH(E650, ""[0-9]+""), MIN(ARRAYFORMULA(A650 - SPLIT(REGEXREPLACE(E650,""[a-zA-Z,\-'.()]"","" ""), "" ""))),"" "")")," ")</f>
        <v> </v>
      </c>
    </row>
    <row r="651">
      <c r="F651" s="8" t="str">
        <f>IFERROR(__xludf.DUMMYFUNCTION("IF(REGEXMATCH(E651, ""[0-9]+""), MIN(ARRAYFORMULA(A651 - SPLIT(REGEXREPLACE(E651,""[a-zA-Z,\-'.()]"","" ""), "" ""))),"" "")")," ")</f>
        <v> </v>
      </c>
    </row>
    <row r="652">
      <c r="F652" s="8" t="str">
        <f>IFERROR(__xludf.DUMMYFUNCTION("IF(REGEXMATCH(E652, ""[0-9]+""), MIN(ARRAYFORMULA(A652 - SPLIT(REGEXREPLACE(E652,""[a-zA-Z,\-'.()]"","" ""), "" ""))),"" "")")," ")</f>
        <v> </v>
      </c>
    </row>
    <row r="653">
      <c r="F653" s="8" t="str">
        <f>IFERROR(__xludf.DUMMYFUNCTION("IF(REGEXMATCH(E653, ""[0-9]+""), MIN(ARRAYFORMULA(A653 - SPLIT(REGEXREPLACE(E653,""[a-zA-Z,\-'.()]"","" ""), "" ""))),"" "")")," ")</f>
        <v> </v>
      </c>
    </row>
    <row r="654">
      <c r="F654" s="8" t="str">
        <f>IFERROR(__xludf.DUMMYFUNCTION("IF(REGEXMATCH(E654, ""[0-9]+""), MIN(ARRAYFORMULA(A654 - SPLIT(REGEXREPLACE(E654,""[a-zA-Z,\-'.()]"","" ""), "" ""))),"" "")")," ")</f>
        <v> </v>
      </c>
    </row>
    <row r="655">
      <c r="F655" s="8" t="str">
        <f>IFERROR(__xludf.DUMMYFUNCTION("IF(REGEXMATCH(E655, ""[0-9]+""), MIN(ARRAYFORMULA(A655 - SPLIT(REGEXREPLACE(E655,""[a-zA-Z,\-'.()]"","" ""), "" ""))),"" "")")," ")</f>
        <v> </v>
      </c>
    </row>
    <row r="656">
      <c r="F656" s="8" t="str">
        <f>IFERROR(__xludf.DUMMYFUNCTION("IF(REGEXMATCH(E656, ""[0-9]+""), MIN(ARRAYFORMULA(A656 - SPLIT(REGEXREPLACE(E656,""[a-zA-Z,\-'.()]"","" ""), "" ""))),"" "")")," ")</f>
        <v> </v>
      </c>
    </row>
    <row r="657">
      <c r="F657" s="8" t="str">
        <f>IFERROR(__xludf.DUMMYFUNCTION("IF(REGEXMATCH(E657, ""[0-9]+""), MIN(ARRAYFORMULA(A657 - SPLIT(REGEXREPLACE(E657,""[a-zA-Z,\-'.()]"","" ""), "" ""))),"" "")")," ")</f>
        <v> </v>
      </c>
    </row>
    <row r="658">
      <c r="F658" s="8" t="str">
        <f>IFERROR(__xludf.DUMMYFUNCTION("IF(REGEXMATCH(E658, ""[0-9]+""), MIN(ARRAYFORMULA(A658 - SPLIT(REGEXREPLACE(E658,""[a-zA-Z,\-'.()]"","" ""), "" ""))),"" "")")," ")</f>
        <v> </v>
      </c>
    </row>
    <row r="659">
      <c r="F659" s="8" t="str">
        <f>IFERROR(__xludf.DUMMYFUNCTION("IF(REGEXMATCH(E659, ""[0-9]+""), MIN(ARRAYFORMULA(A659 - SPLIT(REGEXREPLACE(E659,""[a-zA-Z,\-'.()]"","" ""), "" ""))),"" "")")," ")</f>
        <v> </v>
      </c>
    </row>
    <row r="660">
      <c r="F660" s="8" t="str">
        <f>IFERROR(__xludf.DUMMYFUNCTION("IF(REGEXMATCH(E660, ""[0-9]+""), MIN(ARRAYFORMULA(A660 - SPLIT(REGEXREPLACE(E660,""[a-zA-Z,\-'.()]"","" ""), "" ""))),"" "")")," ")</f>
        <v> </v>
      </c>
    </row>
    <row r="661">
      <c r="F661" s="8" t="str">
        <f>IFERROR(__xludf.DUMMYFUNCTION("IF(REGEXMATCH(E661, ""[0-9]+""), MIN(ARRAYFORMULA(A661 - SPLIT(REGEXREPLACE(E661,""[a-zA-Z,\-'.()]"","" ""), "" ""))),"" "")")," ")</f>
        <v> </v>
      </c>
    </row>
    <row r="662">
      <c r="F662" s="8" t="str">
        <f>IFERROR(__xludf.DUMMYFUNCTION("IF(REGEXMATCH(E662, ""[0-9]+""), MIN(ARRAYFORMULA(A662 - SPLIT(REGEXREPLACE(E662,""[a-zA-Z,\-'.()]"","" ""), "" ""))),"" "")")," ")</f>
        <v> </v>
      </c>
    </row>
    <row r="663">
      <c r="F663" s="8" t="str">
        <f>IFERROR(__xludf.DUMMYFUNCTION("IF(REGEXMATCH(E663, ""[0-9]+""), MIN(ARRAYFORMULA(A663 - SPLIT(REGEXREPLACE(E663,""[a-zA-Z,\-'.()]"","" ""), "" ""))),"" "")")," ")</f>
        <v> </v>
      </c>
    </row>
    <row r="664">
      <c r="F664" s="8" t="str">
        <f>IFERROR(__xludf.DUMMYFUNCTION("IF(REGEXMATCH(E664, ""[0-9]+""), MIN(ARRAYFORMULA(A664 - SPLIT(REGEXREPLACE(E664,""[a-zA-Z,\-'.()]"","" ""), "" ""))),"" "")")," ")</f>
        <v> </v>
      </c>
    </row>
    <row r="665">
      <c r="F665" s="8" t="str">
        <f>IFERROR(__xludf.DUMMYFUNCTION("IF(REGEXMATCH(E665, ""[0-9]+""), MIN(ARRAYFORMULA(A665 - SPLIT(REGEXREPLACE(E665,""[a-zA-Z,\-'.()]"","" ""), "" ""))),"" "")")," ")</f>
        <v> </v>
      </c>
    </row>
    <row r="666">
      <c r="F666" s="8" t="str">
        <f>IFERROR(__xludf.DUMMYFUNCTION("IF(REGEXMATCH(E666, ""[0-9]+""), MIN(ARRAYFORMULA(A666 - SPLIT(REGEXREPLACE(E666,""[a-zA-Z,\-'.()]"","" ""), "" ""))),"" "")")," ")</f>
        <v> </v>
      </c>
    </row>
    <row r="667">
      <c r="F667" s="8" t="str">
        <f>IFERROR(__xludf.DUMMYFUNCTION("IF(REGEXMATCH(E667, ""[0-9]+""), MIN(ARRAYFORMULA(A667 - SPLIT(REGEXREPLACE(E667,""[a-zA-Z,\-'.()]"","" ""), "" ""))),"" "")")," ")</f>
        <v> </v>
      </c>
    </row>
    <row r="668">
      <c r="F668" s="8" t="str">
        <f>IFERROR(__xludf.DUMMYFUNCTION("IF(REGEXMATCH(E668, ""[0-9]+""), MIN(ARRAYFORMULA(A668 - SPLIT(REGEXREPLACE(E668,""[a-zA-Z,\-'.()]"","" ""), "" ""))),"" "")")," ")</f>
        <v> </v>
      </c>
    </row>
    <row r="669">
      <c r="F669" s="8" t="str">
        <f>IFERROR(__xludf.DUMMYFUNCTION("IF(REGEXMATCH(E669, ""[0-9]+""), MIN(ARRAYFORMULA(A669 - SPLIT(REGEXREPLACE(E669,""[a-zA-Z,\-'.()]"","" ""), "" ""))),"" "")")," ")</f>
        <v> </v>
      </c>
    </row>
    <row r="670">
      <c r="F670" s="8" t="str">
        <f>IFERROR(__xludf.DUMMYFUNCTION("IF(REGEXMATCH(E670, ""[0-9]+""), MIN(ARRAYFORMULA(A670 - SPLIT(REGEXREPLACE(E670,""[a-zA-Z,\-'.()]"","" ""), "" ""))),"" "")")," ")</f>
        <v> </v>
      </c>
    </row>
    <row r="671">
      <c r="F671" s="8" t="str">
        <f>IFERROR(__xludf.DUMMYFUNCTION("IF(REGEXMATCH(E671, ""[0-9]+""), MIN(ARRAYFORMULA(A671 - SPLIT(REGEXREPLACE(E671,""[a-zA-Z,\-'.()]"","" ""), "" ""))),"" "")")," ")</f>
        <v> </v>
      </c>
    </row>
    <row r="672">
      <c r="F672" s="8" t="str">
        <f>IFERROR(__xludf.DUMMYFUNCTION("IF(REGEXMATCH(E672, ""[0-9]+""), MIN(ARRAYFORMULA(A672 - SPLIT(REGEXREPLACE(E672,""[a-zA-Z,\-'.()]"","" ""), "" ""))),"" "")")," ")</f>
        <v> </v>
      </c>
    </row>
    <row r="673">
      <c r="F673" s="8" t="str">
        <f>IFERROR(__xludf.DUMMYFUNCTION("IF(REGEXMATCH(E673, ""[0-9]+""), MIN(ARRAYFORMULA(A673 - SPLIT(REGEXREPLACE(E673,""[a-zA-Z,\-'.()]"","" ""), "" ""))),"" "")")," ")</f>
        <v> </v>
      </c>
    </row>
    <row r="674">
      <c r="F674" s="8" t="str">
        <f>IFERROR(__xludf.DUMMYFUNCTION("IF(REGEXMATCH(E674, ""[0-9]+""), MIN(ARRAYFORMULA(A674 - SPLIT(REGEXREPLACE(E674,""[a-zA-Z,\-'.()]"","" ""), "" ""))),"" "")")," ")</f>
        <v> </v>
      </c>
    </row>
    <row r="675">
      <c r="F675" s="8" t="str">
        <f>IFERROR(__xludf.DUMMYFUNCTION("IF(REGEXMATCH(E675, ""[0-9]+""), MIN(ARRAYFORMULA(A675 - SPLIT(REGEXREPLACE(E675,""[a-zA-Z,\-'.()]"","" ""), "" ""))),"" "")")," ")</f>
        <v> </v>
      </c>
    </row>
    <row r="676">
      <c r="F676" s="8" t="str">
        <f>IFERROR(__xludf.DUMMYFUNCTION("IF(REGEXMATCH(E676, ""[0-9]+""), MIN(ARRAYFORMULA(A676 - SPLIT(REGEXREPLACE(E676,""[a-zA-Z,\-'.()]"","" ""), "" ""))),"" "")")," ")</f>
        <v> </v>
      </c>
    </row>
    <row r="677">
      <c r="F677" s="8" t="str">
        <f>IFERROR(__xludf.DUMMYFUNCTION("IF(REGEXMATCH(E677, ""[0-9]+""), MIN(ARRAYFORMULA(A677 - SPLIT(REGEXREPLACE(E677,""[a-zA-Z,\-'.()]"","" ""), "" ""))),"" "")")," ")</f>
        <v> </v>
      </c>
    </row>
    <row r="678">
      <c r="F678" s="8" t="str">
        <f>IFERROR(__xludf.DUMMYFUNCTION("IF(REGEXMATCH(E678, ""[0-9]+""), MIN(ARRAYFORMULA(A678 - SPLIT(REGEXREPLACE(E678,""[a-zA-Z,\-'.()]"","" ""), "" ""))),"" "")")," ")</f>
        <v> </v>
      </c>
    </row>
    <row r="679">
      <c r="F679" s="8" t="str">
        <f>IFERROR(__xludf.DUMMYFUNCTION("IF(REGEXMATCH(E679, ""[0-9]+""), MIN(ARRAYFORMULA(A679 - SPLIT(REGEXREPLACE(E679,""[a-zA-Z,\-'.()]"","" ""), "" ""))),"" "")")," ")</f>
        <v> </v>
      </c>
    </row>
    <row r="680">
      <c r="F680" s="8" t="str">
        <f>IFERROR(__xludf.DUMMYFUNCTION("IF(REGEXMATCH(E680, ""[0-9]+""), MIN(ARRAYFORMULA(A680 - SPLIT(REGEXREPLACE(E680,""[a-zA-Z,\-'.()]"","" ""), "" ""))),"" "")")," ")</f>
        <v> </v>
      </c>
    </row>
    <row r="681">
      <c r="F681" s="8" t="str">
        <f>IFERROR(__xludf.DUMMYFUNCTION("IF(REGEXMATCH(E681, ""[0-9]+""), MIN(ARRAYFORMULA(A681 - SPLIT(REGEXREPLACE(E681,""[a-zA-Z,\-'.()]"","" ""), "" ""))),"" "")")," ")</f>
        <v> </v>
      </c>
    </row>
    <row r="682">
      <c r="F682" s="8" t="str">
        <f>IFERROR(__xludf.DUMMYFUNCTION("IF(REGEXMATCH(E682, ""[0-9]+""), MIN(ARRAYFORMULA(A682 - SPLIT(REGEXREPLACE(E682,""[a-zA-Z,\-'.()]"","" ""), "" ""))),"" "")")," ")</f>
        <v> </v>
      </c>
    </row>
    <row r="683">
      <c r="F683" s="8" t="str">
        <f>IFERROR(__xludf.DUMMYFUNCTION("IF(REGEXMATCH(E683, ""[0-9]+""), MIN(ARRAYFORMULA(A683 - SPLIT(REGEXREPLACE(E683,""[a-zA-Z,\-'.()]"","" ""), "" ""))),"" "")")," ")</f>
        <v> </v>
      </c>
    </row>
    <row r="684">
      <c r="F684" s="8" t="str">
        <f>IFERROR(__xludf.DUMMYFUNCTION("IF(REGEXMATCH(E684, ""[0-9]+""), MIN(ARRAYFORMULA(A684 - SPLIT(REGEXREPLACE(E684,""[a-zA-Z,\-'.()]"","" ""), "" ""))),"" "")")," ")</f>
        <v> </v>
      </c>
    </row>
    <row r="685">
      <c r="F685" s="8" t="str">
        <f>IFERROR(__xludf.DUMMYFUNCTION("IF(REGEXMATCH(E685, ""[0-9]+""), MIN(ARRAYFORMULA(A685 - SPLIT(REGEXREPLACE(E685,""[a-zA-Z,\-'.()]"","" ""), "" ""))),"" "")")," ")</f>
        <v> </v>
      </c>
    </row>
    <row r="686">
      <c r="F686" s="8" t="str">
        <f>IFERROR(__xludf.DUMMYFUNCTION("IF(REGEXMATCH(E686, ""[0-9]+""), MIN(ARRAYFORMULA(A686 - SPLIT(REGEXREPLACE(E686,""[a-zA-Z,\-'.()]"","" ""), "" ""))),"" "")")," ")</f>
        <v> </v>
      </c>
    </row>
    <row r="687">
      <c r="F687" s="8" t="str">
        <f>IFERROR(__xludf.DUMMYFUNCTION("IF(REGEXMATCH(E687, ""[0-9]+""), MIN(ARRAYFORMULA(A687 - SPLIT(REGEXREPLACE(E687,""[a-zA-Z,\-'.()]"","" ""), "" ""))),"" "")")," ")</f>
        <v> </v>
      </c>
    </row>
    <row r="688">
      <c r="F688" s="8" t="str">
        <f>IFERROR(__xludf.DUMMYFUNCTION("IF(REGEXMATCH(E688, ""[0-9]+""), MIN(ARRAYFORMULA(A688 - SPLIT(REGEXREPLACE(E688,""[a-zA-Z,\-'.()]"","" ""), "" ""))),"" "")")," ")</f>
        <v> </v>
      </c>
    </row>
    <row r="689">
      <c r="F689" s="8" t="str">
        <f>IFERROR(__xludf.DUMMYFUNCTION("IF(REGEXMATCH(E689, ""[0-9]+""), MIN(ARRAYFORMULA(A689 - SPLIT(REGEXREPLACE(E689,""[a-zA-Z,\-'.()]"","" ""), "" ""))),"" "")")," ")</f>
        <v> </v>
      </c>
    </row>
    <row r="690">
      <c r="F690" s="8" t="str">
        <f>IFERROR(__xludf.DUMMYFUNCTION("IF(REGEXMATCH(E690, ""[0-9]+""), MIN(ARRAYFORMULA(A690 - SPLIT(REGEXREPLACE(E690,""[a-zA-Z,\-'.()]"","" ""), "" ""))),"" "")")," ")</f>
        <v> </v>
      </c>
    </row>
    <row r="691">
      <c r="F691" s="8" t="str">
        <f>IFERROR(__xludf.DUMMYFUNCTION("IF(REGEXMATCH(E691, ""[0-9]+""), MIN(ARRAYFORMULA(A691 - SPLIT(REGEXREPLACE(E691,""[a-zA-Z,\-'.()]"","" ""), "" ""))),"" "")")," ")</f>
        <v> </v>
      </c>
    </row>
    <row r="692">
      <c r="F692" s="8" t="str">
        <f>IFERROR(__xludf.DUMMYFUNCTION("IF(REGEXMATCH(E692, ""[0-9]+""), MIN(ARRAYFORMULA(A692 - SPLIT(REGEXREPLACE(E692,""[a-zA-Z,\-'.()]"","" ""), "" ""))),"" "")")," ")</f>
        <v> </v>
      </c>
    </row>
    <row r="693">
      <c r="F693" s="8" t="str">
        <f>IFERROR(__xludf.DUMMYFUNCTION("IF(REGEXMATCH(E693, ""[0-9]+""), MIN(ARRAYFORMULA(A693 - SPLIT(REGEXREPLACE(E693,""[a-zA-Z,\-'.()]"","" ""), "" ""))),"" "")")," ")</f>
        <v> </v>
      </c>
    </row>
    <row r="694">
      <c r="F694" s="8" t="str">
        <f>IFERROR(__xludf.DUMMYFUNCTION("IF(REGEXMATCH(E694, ""[0-9]+""), MIN(ARRAYFORMULA(A694 - SPLIT(REGEXREPLACE(E694,""[a-zA-Z,\-'.()]"","" ""), "" ""))),"" "")")," ")</f>
        <v> </v>
      </c>
    </row>
    <row r="695">
      <c r="F695" s="8" t="str">
        <f>IFERROR(__xludf.DUMMYFUNCTION("IF(REGEXMATCH(E695, ""[0-9]+""), MIN(ARRAYFORMULA(A695 - SPLIT(REGEXREPLACE(E695,""[a-zA-Z,\-'.()]"","" ""), "" ""))),"" "")")," ")</f>
        <v> </v>
      </c>
    </row>
    <row r="696">
      <c r="F696" s="8" t="str">
        <f>IFERROR(__xludf.DUMMYFUNCTION("IF(REGEXMATCH(E696, ""[0-9]+""), MIN(ARRAYFORMULA(A696 - SPLIT(REGEXREPLACE(E696,""[a-zA-Z,\-'.()]"","" ""), "" ""))),"" "")")," ")</f>
        <v> </v>
      </c>
    </row>
    <row r="697">
      <c r="F697" s="8" t="str">
        <f>IFERROR(__xludf.DUMMYFUNCTION("IF(REGEXMATCH(E697, ""[0-9]+""), MIN(ARRAYFORMULA(A697 - SPLIT(REGEXREPLACE(E697,""[a-zA-Z,\-'.()]"","" ""), "" ""))),"" "")")," ")</f>
        <v> </v>
      </c>
    </row>
    <row r="698">
      <c r="F698" s="8" t="str">
        <f>IFERROR(__xludf.DUMMYFUNCTION("IF(REGEXMATCH(E698, ""[0-9]+""), MIN(ARRAYFORMULA(A698 - SPLIT(REGEXREPLACE(E698,""[a-zA-Z,\-'.()]"","" ""), "" ""))),"" "")")," ")</f>
        <v> </v>
      </c>
    </row>
    <row r="699">
      <c r="F699" s="8" t="str">
        <f>IFERROR(__xludf.DUMMYFUNCTION("IF(REGEXMATCH(E699, ""[0-9]+""), MIN(ARRAYFORMULA(A699 - SPLIT(REGEXREPLACE(E699,""[a-zA-Z,\-'.()]"","" ""), "" ""))),"" "")")," ")</f>
        <v> </v>
      </c>
    </row>
    <row r="700">
      <c r="F700" s="8" t="str">
        <f>IFERROR(__xludf.DUMMYFUNCTION("IF(REGEXMATCH(E700, ""[0-9]+""), MIN(ARRAYFORMULA(A700 - SPLIT(REGEXREPLACE(E700,""[a-zA-Z,\-'.()]"","" ""), "" ""))),"" "")")," ")</f>
        <v> </v>
      </c>
    </row>
    <row r="701">
      <c r="F701" s="8" t="str">
        <f>IFERROR(__xludf.DUMMYFUNCTION("IF(REGEXMATCH(E701, ""[0-9]+""), MIN(ARRAYFORMULA(A701 - SPLIT(REGEXREPLACE(E701,""[a-zA-Z,\-'.()]"","" ""), "" ""))),"" "")")," ")</f>
        <v> </v>
      </c>
    </row>
    <row r="702">
      <c r="F702" s="8" t="str">
        <f>IFERROR(__xludf.DUMMYFUNCTION("IF(REGEXMATCH(E702, ""[0-9]+""), MIN(ARRAYFORMULA(A702 - SPLIT(REGEXREPLACE(E702,""[a-zA-Z,\-'.()]"","" ""), "" ""))),"" "")")," ")</f>
        <v> </v>
      </c>
    </row>
    <row r="703">
      <c r="F703" s="8" t="str">
        <f>IFERROR(__xludf.DUMMYFUNCTION("IF(REGEXMATCH(E703, ""[0-9]+""), MIN(ARRAYFORMULA(A703 - SPLIT(REGEXREPLACE(E703,""[a-zA-Z,\-'.()]"","" ""), "" ""))),"" "")")," ")</f>
        <v> </v>
      </c>
    </row>
    <row r="704">
      <c r="F704" s="8" t="str">
        <f>IFERROR(__xludf.DUMMYFUNCTION("IF(REGEXMATCH(E704, ""[0-9]+""), MIN(ARRAYFORMULA(A704 - SPLIT(REGEXREPLACE(E704,""[a-zA-Z,\-'.()]"","" ""), "" ""))),"" "")")," ")</f>
        <v> </v>
      </c>
    </row>
    <row r="705">
      <c r="F705" s="8" t="str">
        <f>IFERROR(__xludf.DUMMYFUNCTION("IF(REGEXMATCH(E705, ""[0-9]+""), MIN(ARRAYFORMULA(A705 - SPLIT(REGEXREPLACE(E705,""[a-zA-Z,\-'.()]"","" ""), "" ""))),"" "")")," ")</f>
        <v> </v>
      </c>
    </row>
    <row r="706">
      <c r="F706" s="8" t="str">
        <f>IFERROR(__xludf.DUMMYFUNCTION("IF(REGEXMATCH(E706, ""[0-9]+""), MIN(ARRAYFORMULA(A706 - SPLIT(REGEXREPLACE(E706,""[a-zA-Z,\-'.()]"","" ""), "" ""))),"" "")")," ")</f>
        <v> </v>
      </c>
    </row>
    <row r="707">
      <c r="F707" s="8" t="str">
        <f>IFERROR(__xludf.DUMMYFUNCTION("IF(REGEXMATCH(E707, ""[0-9]+""), MIN(ARRAYFORMULA(A707 - SPLIT(REGEXREPLACE(E707,""[a-zA-Z,\-'.()]"","" ""), "" ""))),"" "")")," ")</f>
        <v> </v>
      </c>
    </row>
    <row r="708">
      <c r="F708" s="8" t="str">
        <f>IFERROR(__xludf.DUMMYFUNCTION("IF(REGEXMATCH(E708, ""[0-9]+""), MIN(ARRAYFORMULA(A708 - SPLIT(REGEXREPLACE(E708,""[a-zA-Z,\-'.()]"","" ""), "" ""))),"" "")")," ")</f>
        <v> </v>
      </c>
    </row>
    <row r="709">
      <c r="F709" s="8" t="str">
        <f>IFERROR(__xludf.DUMMYFUNCTION("IF(REGEXMATCH(E709, ""[0-9]+""), MIN(ARRAYFORMULA(A709 - SPLIT(REGEXREPLACE(E709,""[a-zA-Z,\-'.()]"","" ""), "" ""))),"" "")")," ")</f>
        <v> </v>
      </c>
    </row>
    <row r="710">
      <c r="F710" s="8" t="str">
        <f>IFERROR(__xludf.DUMMYFUNCTION("IF(REGEXMATCH(E710, ""[0-9]+""), MIN(ARRAYFORMULA(A710 - SPLIT(REGEXREPLACE(E710,""[a-zA-Z,\-'.()]"","" ""), "" ""))),"" "")")," ")</f>
        <v> </v>
      </c>
    </row>
    <row r="711">
      <c r="F711" s="8" t="str">
        <f>IFERROR(__xludf.DUMMYFUNCTION("IF(REGEXMATCH(E711, ""[0-9]+""), MIN(ARRAYFORMULA(A711 - SPLIT(REGEXREPLACE(E711,""[a-zA-Z,\-'.()]"","" ""), "" ""))),"" "")")," ")</f>
        <v> </v>
      </c>
    </row>
    <row r="712">
      <c r="F712" s="8" t="str">
        <f>IFERROR(__xludf.DUMMYFUNCTION("IF(REGEXMATCH(E712, ""[0-9]+""), MIN(ARRAYFORMULA(A712 - SPLIT(REGEXREPLACE(E712,""[a-zA-Z,\-'.()]"","" ""), "" ""))),"" "")")," ")</f>
        <v> </v>
      </c>
    </row>
    <row r="713">
      <c r="F713" s="8" t="str">
        <f>IFERROR(__xludf.DUMMYFUNCTION("IF(REGEXMATCH(E713, ""[0-9]+""), MIN(ARRAYFORMULA(A713 - SPLIT(REGEXREPLACE(E713,""[a-zA-Z,\-'.()]"","" ""), "" ""))),"" "")")," ")</f>
        <v> </v>
      </c>
    </row>
    <row r="714">
      <c r="F714" s="8" t="str">
        <f>IFERROR(__xludf.DUMMYFUNCTION("IF(REGEXMATCH(E714, ""[0-9]+""), MIN(ARRAYFORMULA(A714 - SPLIT(REGEXREPLACE(E714,""[a-zA-Z,\-'.()]"","" ""), "" ""))),"" "")")," ")</f>
        <v> </v>
      </c>
    </row>
    <row r="715">
      <c r="F715" s="8" t="str">
        <f>IFERROR(__xludf.DUMMYFUNCTION("IF(REGEXMATCH(E715, ""[0-9]+""), MIN(ARRAYFORMULA(A715 - SPLIT(REGEXREPLACE(E715,""[a-zA-Z,\-'.()]"","" ""), "" ""))),"" "")")," ")</f>
        <v> </v>
      </c>
    </row>
    <row r="716">
      <c r="F716" s="8" t="str">
        <f>IFERROR(__xludf.DUMMYFUNCTION("IF(REGEXMATCH(E716, ""[0-9]+""), MIN(ARRAYFORMULA(A716 - SPLIT(REGEXREPLACE(E716,""[a-zA-Z,\-'.()]"","" ""), "" ""))),"" "")")," ")</f>
        <v> </v>
      </c>
    </row>
    <row r="717">
      <c r="F717" s="8" t="str">
        <f>IFERROR(__xludf.DUMMYFUNCTION("IF(REGEXMATCH(E717, ""[0-9]+""), MIN(ARRAYFORMULA(A717 - SPLIT(REGEXREPLACE(E717,""[a-zA-Z,\-'.()]"","" ""), "" ""))),"" "")")," ")</f>
        <v> </v>
      </c>
    </row>
    <row r="718">
      <c r="F718" s="8" t="str">
        <f>IFERROR(__xludf.DUMMYFUNCTION("IF(REGEXMATCH(E718, ""[0-9]+""), MIN(ARRAYFORMULA(A718 - SPLIT(REGEXREPLACE(E718,""[a-zA-Z,\-'.()]"","" ""), "" ""))),"" "")")," ")</f>
        <v> </v>
      </c>
    </row>
    <row r="719">
      <c r="F719" s="8" t="str">
        <f>IFERROR(__xludf.DUMMYFUNCTION("IF(REGEXMATCH(E719, ""[0-9]+""), MIN(ARRAYFORMULA(A719 - SPLIT(REGEXREPLACE(E719,""[a-zA-Z,\-'.()]"","" ""), "" ""))),"" "")")," ")</f>
        <v> </v>
      </c>
    </row>
    <row r="720">
      <c r="F720" s="8" t="str">
        <f>IFERROR(__xludf.DUMMYFUNCTION("IF(REGEXMATCH(E720, ""[0-9]+""), MIN(ARRAYFORMULA(A720 - SPLIT(REGEXREPLACE(E720,""[a-zA-Z,\-'.()]"","" ""), "" ""))),"" "")")," ")</f>
        <v> </v>
      </c>
    </row>
    <row r="721">
      <c r="F721" s="8" t="str">
        <f>IFERROR(__xludf.DUMMYFUNCTION("IF(REGEXMATCH(E721, ""[0-9]+""), MIN(ARRAYFORMULA(A721 - SPLIT(REGEXREPLACE(E721,""[a-zA-Z,\-'.()]"","" ""), "" ""))),"" "")")," ")</f>
        <v> </v>
      </c>
    </row>
    <row r="722">
      <c r="F722" s="8" t="str">
        <f>IFERROR(__xludf.DUMMYFUNCTION("IF(REGEXMATCH(E722, ""[0-9]+""), MIN(ARRAYFORMULA(A722 - SPLIT(REGEXREPLACE(E722,""[a-zA-Z,\-'.()]"","" ""), "" ""))),"" "")")," ")</f>
        <v> </v>
      </c>
    </row>
    <row r="723">
      <c r="F723" s="8" t="str">
        <f>IFERROR(__xludf.DUMMYFUNCTION("IF(REGEXMATCH(E723, ""[0-9]+""), MIN(ARRAYFORMULA(A723 - SPLIT(REGEXREPLACE(E723,""[a-zA-Z,\-'.()]"","" ""), "" ""))),"" "")")," ")</f>
        <v> </v>
      </c>
    </row>
    <row r="724">
      <c r="F724" s="8" t="str">
        <f>IFERROR(__xludf.DUMMYFUNCTION("IF(REGEXMATCH(E724, ""[0-9]+""), MIN(ARRAYFORMULA(A724 - SPLIT(REGEXREPLACE(E724,""[a-zA-Z,\-'.()]"","" ""), "" ""))),"" "")")," ")</f>
        <v> </v>
      </c>
    </row>
    <row r="725">
      <c r="F725" s="8" t="str">
        <f>IFERROR(__xludf.DUMMYFUNCTION("IF(REGEXMATCH(E725, ""[0-9]+""), MIN(ARRAYFORMULA(A725 - SPLIT(REGEXREPLACE(E725,""[a-zA-Z,\-'.()]"","" ""), "" ""))),"" "")")," ")</f>
        <v> </v>
      </c>
    </row>
    <row r="726">
      <c r="F726" s="8" t="str">
        <f>IFERROR(__xludf.DUMMYFUNCTION("IF(REGEXMATCH(E726, ""[0-9]+""), MIN(ARRAYFORMULA(A726 - SPLIT(REGEXREPLACE(E726,""[a-zA-Z,\-'.()]"","" ""), "" ""))),"" "")")," ")</f>
        <v> </v>
      </c>
    </row>
    <row r="727">
      <c r="F727" s="8" t="str">
        <f>IFERROR(__xludf.DUMMYFUNCTION("IF(REGEXMATCH(E727, ""[0-9]+""), MIN(ARRAYFORMULA(A727 - SPLIT(REGEXREPLACE(E727,""[a-zA-Z,\-'.()]"","" ""), "" ""))),"" "")")," ")</f>
        <v> </v>
      </c>
    </row>
    <row r="728">
      <c r="F728" s="8" t="str">
        <f>IFERROR(__xludf.DUMMYFUNCTION("IF(REGEXMATCH(E728, ""[0-9]+""), MIN(ARRAYFORMULA(A728 - SPLIT(REGEXREPLACE(E728,""[a-zA-Z,\-'.()]"","" ""), "" ""))),"" "")")," ")</f>
        <v> </v>
      </c>
    </row>
    <row r="729">
      <c r="F729" s="8" t="str">
        <f>IFERROR(__xludf.DUMMYFUNCTION("IF(REGEXMATCH(E729, ""[0-9]+""), MIN(ARRAYFORMULA(A729 - SPLIT(REGEXREPLACE(E729,""[a-zA-Z,\-'.()]"","" ""), "" ""))),"" "")")," ")</f>
        <v> </v>
      </c>
    </row>
    <row r="730">
      <c r="F730" s="8" t="str">
        <f>IFERROR(__xludf.DUMMYFUNCTION("IF(REGEXMATCH(E730, ""[0-9]+""), MIN(ARRAYFORMULA(A730 - SPLIT(REGEXREPLACE(E730,""[a-zA-Z,\-'.()]"","" ""), "" ""))),"" "")")," ")</f>
        <v> </v>
      </c>
    </row>
    <row r="731">
      <c r="F731" s="8" t="str">
        <f>IFERROR(__xludf.DUMMYFUNCTION("IF(REGEXMATCH(E731, ""[0-9]+""), MIN(ARRAYFORMULA(A731 - SPLIT(REGEXREPLACE(E731,""[a-zA-Z,\-'.()]"","" ""), "" ""))),"" "")")," ")</f>
        <v> </v>
      </c>
    </row>
    <row r="732">
      <c r="F732" s="8" t="str">
        <f>IFERROR(__xludf.DUMMYFUNCTION("IF(REGEXMATCH(E732, ""[0-9]+""), MIN(ARRAYFORMULA(A732 - SPLIT(REGEXREPLACE(E732,""[a-zA-Z,\-'.()]"","" ""), "" ""))),"" "")")," ")</f>
        <v> </v>
      </c>
    </row>
    <row r="733">
      <c r="F733" s="8" t="str">
        <f>IFERROR(__xludf.DUMMYFUNCTION("IF(REGEXMATCH(E733, ""[0-9]+""), MIN(ARRAYFORMULA(A733 - SPLIT(REGEXREPLACE(E733,""[a-zA-Z,\-'.()]"","" ""), "" ""))),"" "")")," ")</f>
        <v> </v>
      </c>
    </row>
    <row r="734">
      <c r="F734" s="8" t="str">
        <f>IFERROR(__xludf.DUMMYFUNCTION("IF(REGEXMATCH(E734, ""[0-9]+""), MIN(ARRAYFORMULA(A734 - SPLIT(REGEXREPLACE(E734,""[a-zA-Z,\-'.()]"","" ""), "" ""))),"" "")")," ")</f>
        <v> </v>
      </c>
    </row>
    <row r="735">
      <c r="F735" s="8" t="str">
        <f>IFERROR(__xludf.DUMMYFUNCTION("IF(REGEXMATCH(E735, ""[0-9]+""), MIN(ARRAYFORMULA(A735 - SPLIT(REGEXREPLACE(E735,""[a-zA-Z,\-'.()]"","" ""), "" ""))),"" "")")," ")</f>
        <v> </v>
      </c>
    </row>
    <row r="736">
      <c r="F736" s="8" t="str">
        <f>IFERROR(__xludf.DUMMYFUNCTION("IF(REGEXMATCH(E736, ""[0-9]+""), MIN(ARRAYFORMULA(A736 - SPLIT(REGEXREPLACE(E736,""[a-zA-Z,\-'.()]"","" ""), "" ""))),"" "")")," ")</f>
        <v> </v>
      </c>
    </row>
    <row r="737">
      <c r="F737" s="8" t="str">
        <f>IFERROR(__xludf.DUMMYFUNCTION("IF(REGEXMATCH(E737, ""[0-9]+""), MIN(ARRAYFORMULA(A737 - SPLIT(REGEXREPLACE(E737,""[a-zA-Z,\-'.()]"","" ""), "" ""))),"" "")")," ")</f>
        <v> </v>
      </c>
    </row>
    <row r="738">
      <c r="F738" s="8" t="str">
        <f>IFERROR(__xludf.DUMMYFUNCTION("IF(REGEXMATCH(E738, ""[0-9]+""), MIN(ARRAYFORMULA(A738 - SPLIT(REGEXREPLACE(E738,""[a-zA-Z,\-'.()]"","" ""), "" ""))),"" "")")," ")</f>
        <v> </v>
      </c>
    </row>
    <row r="739">
      <c r="F739" s="8" t="str">
        <f>IFERROR(__xludf.DUMMYFUNCTION("IF(REGEXMATCH(E739, ""[0-9]+""), MIN(ARRAYFORMULA(A739 - SPLIT(REGEXREPLACE(E739,""[a-zA-Z,\-'.()]"","" ""), "" ""))),"" "")")," ")</f>
        <v> </v>
      </c>
    </row>
    <row r="740">
      <c r="F740" s="8" t="str">
        <f>IFERROR(__xludf.DUMMYFUNCTION("IF(REGEXMATCH(E740, ""[0-9]+""), MIN(ARRAYFORMULA(A740 - SPLIT(REGEXREPLACE(E740,""[a-zA-Z,\-'.()]"","" ""), "" ""))),"" "")")," ")</f>
        <v> </v>
      </c>
    </row>
    <row r="741">
      <c r="F741" s="8" t="str">
        <f>IFERROR(__xludf.DUMMYFUNCTION("IF(REGEXMATCH(E741, ""[0-9]+""), MIN(ARRAYFORMULA(A741 - SPLIT(REGEXREPLACE(E741,""[a-zA-Z,\-'.()]"","" ""), "" ""))),"" "")")," ")</f>
        <v> </v>
      </c>
    </row>
    <row r="742">
      <c r="F742" s="8" t="str">
        <f>IFERROR(__xludf.DUMMYFUNCTION("IF(REGEXMATCH(E742, ""[0-9]+""), MIN(ARRAYFORMULA(A742 - SPLIT(REGEXREPLACE(E742,""[a-zA-Z,\-'.()]"","" ""), "" ""))),"" "")")," ")</f>
        <v> </v>
      </c>
    </row>
    <row r="743">
      <c r="F743" s="8" t="str">
        <f>IFERROR(__xludf.DUMMYFUNCTION("IF(REGEXMATCH(E743, ""[0-9]+""), MIN(ARRAYFORMULA(A743 - SPLIT(REGEXREPLACE(E743,""[a-zA-Z,\-'.()]"","" ""), "" ""))),"" "")")," ")</f>
        <v> </v>
      </c>
    </row>
    <row r="744">
      <c r="F744" s="8" t="str">
        <f>IFERROR(__xludf.DUMMYFUNCTION("IF(REGEXMATCH(E744, ""[0-9]+""), MIN(ARRAYFORMULA(A744 - SPLIT(REGEXREPLACE(E744,""[a-zA-Z,\-'.()]"","" ""), "" ""))),"" "")")," ")</f>
        <v> </v>
      </c>
    </row>
    <row r="745">
      <c r="F745" s="8" t="str">
        <f>IFERROR(__xludf.DUMMYFUNCTION("IF(REGEXMATCH(E745, ""[0-9]+""), MIN(ARRAYFORMULA(A745 - SPLIT(REGEXREPLACE(E745,""[a-zA-Z,\-'.()]"","" ""), "" ""))),"" "")")," ")</f>
        <v> </v>
      </c>
    </row>
    <row r="746">
      <c r="F746" s="8" t="str">
        <f>IFERROR(__xludf.DUMMYFUNCTION("IF(REGEXMATCH(E746, ""[0-9]+""), MIN(ARRAYFORMULA(A746 - SPLIT(REGEXREPLACE(E746,""[a-zA-Z,\-'.()]"","" ""), "" ""))),"" "")")," ")</f>
        <v> </v>
      </c>
    </row>
    <row r="747">
      <c r="F747" s="8" t="str">
        <f>IFERROR(__xludf.DUMMYFUNCTION("IF(REGEXMATCH(E747, ""[0-9]+""), MIN(ARRAYFORMULA(A747 - SPLIT(REGEXREPLACE(E747,""[a-zA-Z,\-'.()]"","" ""), "" ""))),"" "")")," ")</f>
        <v> </v>
      </c>
    </row>
    <row r="748">
      <c r="F748" s="8" t="str">
        <f>IFERROR(__xludf.DUMMYFUNCTION("IF(REGEXMATCH(E748, ""[0-9]+""), MIN(ARRAYFORMULA(A748 - SPLIT(REGEXREPLACE(E748,""[a-zA-Z,\-'.()]"","" ""), "" ""))),"" "")")," ")</f>
        <v> </v>
      </c>
    </row>
    <row r="749">
      <c r="F749" s="8" t="str">
        <f>IFERROR(__xludf.DUMMYFUNCTION("IF(REGEXMATCH(E749, ""[0-9]+""), MIN(ARRAYFORMULA(A749 - SPLIT(REGEXREPLACE(E749,""[a-zA-Z,\-'.()]"","" ""), "" ""))),"" "")")," ")</f>
        <v> </v>
      </c>
    </row>
    <row r="750">
      <c r="F750" s="8" t="str">
        <f>IFERROR(__xludf.DUMMYFUNCTION("IF(REGEXMATCH(E750, ""[0-9]+""), MIN(ARRAYFORMULA(A750 - SPLIT(REGEXREPLACE(E750,""[a-zA-Z,\-'.()]"","" ""), "" ""))),"" "")")," ")</f>
        <v> </v>
      </c>
    </row>
    <row r="751">
      <c r="F751" s="8" t="str">
        <f>IFERROR(__xludf.DUMMYFUNCTION("IF(REGEXMATCH(E751, ""[0-9]+""), MIN(ARRAYFORMULA(A751 - SPLIT(REGEXREPLACE(E751,""[a-zA-Z,\-'.()]"","" ""), "" ""))),"" "")")," ")</f>
        <v> </v>
      </c>
    </row>
    <row r="752">
      <c r="F752" s="8" t="str">
        <f>IFERROR(__xludf.DUMMYFUNCTION("IF(REGEXMATCH(E752, ""[0-9]+""), MIN(ARRAYFORMULA(A752 - SPLIT(REGEXREPLACE(E752,""[a-zA-Z,\-'.()]"","" ""), "" ""))),"" "")")," ")</f>
        <v> </v>
      </c>
    </row>
    <row r="753">
      <c r="F753" s="8" t="str">
        <f>IFERROR(__xludf.DUMMYFUNCTION("IF(REGEXMATCH(E753, ""[0-9]+""), MIN(ARRAYFORMULA(A753 - SPLIT(REGEXREPLACE(E753,""[a-zA-Z,\-'.()]"","" ""), "" ""))),"" "")")," ")</f>
        <v> </v>
      </c>
    </row>
    <row r="754">
      <c r="F754" s="8" t="str">
        <f>IFERROR(__xludf.DUMMYFUNCTION("IF(REGEXMATCH(E754, ""[0-9]+""), MIN(ARRAYFORMULA(A754 - SPLIT(REGEXREPLACE(E754,""[a-zA-Z,\-'.()]"","" ""), "" ""))),"" "")")," ")</f>
        <v> </v>
      </c>
    </row>
    <row r="755">
      <c r="F755" s="8" t="str">
        <f>IFERROR(__xludf.DUMMYFUNCTION("IF(REGEXMATCH(E755, ""[0-9]+""), MIN(ARRAYFORMULA(A755 - SPLIT(REGEXREPLACE(E755,""[a-zA-Z,\-'.()]"","" ""), "" ""))),"" "")")," ")</f>
        <v> </v>
      </c>
    </row>
    <row r="756">
      <c r="F756" s="8" t="str">
        <f>IFERROR(__xludf.DUMMYFUNCTION("IF(REGEXMATCH(E756, ""[0-9]+""), MIN(ARRAYFORMULA(A756 - SPLIT(REGEXREPLACE(E756,""[a-zA-Z,\-'.()]"","" ""), "" ""))),"" "")")," ")</f>
        <v> </v>
      </c>
    </row>
    <row r="757">
      <c r="F757" s="8" t="str">
        <f>IFERROR(__xludf.DUMMYFUNCTION("IF(REGEXMATCH(E757, ""[0-9]+""), MIN(ARRAYFORMULA(A757 - SPLIT(REGEXREPLACE(E757,""[a-zA-Z,\-'.()]"","" ""), "" ""))),"" "")")," ")</f>
        <v> </v>
      </c>
    </row>
    <row r="758">
      <c r="F758" s="8" t="str">
        <f>IFERROR(__xludf.DUMMYFUNCTION("IF(REGEXMATCH(E758, ""[0-9]+""), MIN(ARRAYFORMULA(A758 - SPLIT(REGEXREPLACE(E758,""[a-zA-Z,\-'.()]"","" ""), "" ""))),"" "")")," ")</f>
        <v> </v>
      </c>
    </row>
    <row r="759">
      <c r="F759" s="8" t="str">
        <f>IFERROR(__xludf.DUMMYFUNCTION("IF(REGEXMATCH(E759, ""[0-9]+""), MIN(ARRAYFORMULA(A759 - SPLIT(REGEXREPLACE(E759,""[a-zA-Z,\-'.()]"","" ""), "" ""))),"" "")")," ")</f>
        <v> </v>
      </c>
    </row>
    <row r="760">
      <c r="F760" s="8" t="str">
        <f>IFERROR(__xludf.DUMMYFUNCTION("IF(REGEXMATCH(E760, ""[0-9]+""), MIN(ARRAYFORMULA(A760 - SPLIT(REGEXREPLACE(E760,""[a-zA-Z,\-'.()]"","" ""), "" ""))),"" "")")," ")</f>
        <v> </v>
      </c>
    </row>
    <row r="761">
      <c r="F761" s="8" t="str">
        <f>IFERROR(__xludf.DUMMYFUNCTION("IF(REGEXMATCH(E761, ""[0-9]+""), MIN(ARRAYFORMULA(A761 - SPLIT(REGEXREPLACE(E761,""[a-zA-Z,\-'.()]"","" ""), "" ""))),"" "")")," ")</f>
        <v> </v>
      </c>
    </row>
    <row r="762">
      <c r="F762" s="8" t="str">
        <f>IFERROR(__xludf.DUMMYFUNCTION("IF(REGEXMATCH(E762, ""[0-9]+""), MIN(ARRAYFORMULA(A762 - SPLIT(REGEXREPLACE(E762,""[a-zA-Z,\-'.()]"","" ""), "" ""))),"" "")")," ")</f>
        <v> </v>
      </c>
    </row>
    <row r="763">
      <c r="F763" s="8" t="str">
        <f>IFERROR(__xludf.DUMMYFUNCTION("IF(REGEXMATCH(E763, ""[0-9]+""), MIN(ARRAYFORMULA(A763 - SPLIT(REGEXREPLACE(E763,""[a-zA-Z,\-'.()]"","" ""), "" ""))),"" "")")," ")</f>
        <v> </v>
      </c>
    </row>
    <row r="764">
      <c r="F764" s="8" t="str">
        <f>IFERROR(__xludf.DUMMYFUNCTION("IF(REGEXMATCH(E764, ""[0-9]+""), MIN(ARRAYFORMULA(A764 - SPLIT(REGEXREPLACE(E764,""[a-zA-Z,\-'.()]"","" ""), "" ""))),"" "")")," ")</f>
        <v> </v>
      </c>
    </row>
    <row r="765">
      <c r="F765" s="8" t="str">
        <f>IFERROR(__xludf.DUMMYFUNCTION("IF(REGEXMATCH(E765, ""[0-9]+""), MIN(ARRAYFORMULA(A765 - SPLIT(REGEXREPLACE(E765,""[a-zA-Z,\-'.()]"","" ""), "" ""))),"" "")")," ")</f>
        <v> </v>
      </c>
    </row>
    <row r="766">
      <c r="F766" s="8" t="str">
        <f>IFERROR(__xludf.DUMMYFUNCTION("IF(REGEXMATCH(E766, ""[0-9]+""), MIN(ARRAYFORMULA(A766 - SPLIT(REGEXREPLACE(E766,""[a-zA-Z,\-'.()]"","" ""), "" ""))),"" "")")," ")</f>
        <v> </v>
      </c>
    </row>
    <row r="767">
      <c r="F767" s="8" t="str">
        <f>IFERROR(__xludf.DUMMYFUNCTION("IF(REGEXMATCH(E767, ""[0-9]+""), MIN(ARRAYFORMULA(A767 - SPLIT(REGEXREPLACE(E767,""[a-zA-Z,\-'.()]"","" ""), "" ""))),"" "")")," ")</f>
        <v> </v>
      </c>
    </row>
    <row r="768">
      <c r="F768" s="8" t="str">
        <f>IFERROR(__xludf.DUMMYFUNCTION("IF(REGEXMATCH(E768, ""[0-9]+""), MIN(ARRAYFORMULA(A768 - SPLIT(REGEXREPLACE(E768,""[a-zA-Z,\-'.()]"","" ""), "" ""))),"" "")")," ")</f>
        <v> </v>
      </c>
    </row>
    <row r="769">
      <c r="F769" s="8" t="str">
        <f>IFERROR(__xludf.DUMMYFUNCTION("IF(REGEXMATCH(E769, ""[0-9]+""), MIN(ARRAYFORMULA(A769 - SPLIT(REGEXREPLACE(E769,""[a-zA-Z,\-'.()]"","" ""), "" ""))),"" "")")," ")</f>
        <v> </v>
      </c>
    </row>
    <row r="770">
      <c r="F770" s="8" t="str">
        <f>IFERROR(__xludf.DUMMYFUNCTION("IF(REGEXMATCH(E770, ""[0-9]+""), MIN(ARRAYFORMULA(A770 - SPLIT(REGEXREPLACE(E770,""[a-zA-Z,\-'.()]"","" ""), "" ""))),"" "")")," ")</f>
        <v> </v>
      </c>
    </row>
    <row r="771">
      <c r="F771" s="8" t="str">
        <f>IFERROR(__xludf.DUMMYFUNCTION("IF(REGEXMATCH(E771, ""[0-9]+""), MIN(ARRAYFORMULA(A771 - SPLIT(REGEXREPLACE(E771,""[a-zA-Z,\-'.()]"","" ""), "" ""))),"" "")")," ")</f>
        <v> </v>
      </c>
    </row>
    <row r="772">
      <c r="F772" s="8" t="str">
        <f>IFERROR(__xludf.DUMMYFUNCTION("IF(REGEXMATCH(E772, ""[0-9]+""), MIN(ARRAYFORMULA(A772 - SPLIT(REGEXREPLACE(E772,""[a-zA-Z,\-'.()]"","" ""), "" ""))),"" "")")," ")</f>
        <v> </v>
      </c>
    </row>
    <row r="773">
      <c r="F773" s="8" t="str">
        <f>IFERROR(__xludf.DUMMYFUNCTION("IF(REGEXMATCH(E773, ""[0-9]+""), MIN(ARRAYFORMULA(A773 - SPLIT(REGEXREPLACE(E773,""[a-zA-Z,\-'.()]"","" ""), "" ""))),"" "")")," ")</f>
        <v> </v>
      </c>
    </row>
    <row r="774">
      <c r="F774" s="8" t="str">
        <f>IFERROR(__xludf.DUMMYFUNCTION("IF(REGEXMATCH(E774, ""[0-9]+""), MIN(ARRAYFORMULA(A774 - SPLIT(REGEXREPLACE(E774,""[a-zA-Z,\-'.()]"","" ""), "" ""))),"" "")")," ")</f>
        <v> </v>
      </c>
    </row>
    <row r="775">
      <c r="F775" s="8" t="str">
        <f>IFERROR(__xludf.DUMMYFUNCTION("IF(REGEXMATCH(E775, ""[0-9]+""), MIN(ARRAYFORMULA(A775 - SPLIT(REGEXREPLACE(E775,""[a-zA-Z,\-'.()]"","" ""), "" ""))),"" "")")," ")</f>
        <v> </v>
      </c>
    </row>
    <row r="776">
      <c r="F776" s="8" t="str">
        <f>IFERROR(__xludf.DUMMYFUNCTION("IF(REGEXMATCH(E776, ""[0-9]+""), MIN(ARRAYFORMULA(A776 - SPLIT(REGEXREPLACE(E776,""[a-zA-Z,\-'.()]"","" ""), "" ""))),"" "")")," ")</f>
        <v> </v>
      </c>
    </row>
    <row r="777">
      <c r="F777" s="8" t="str">
        <f>IFERROR(__xludf.DUMMYFUNCTION("IF(REGEXMATCH(E777, ""[0-9]+""), MIN(ARRAYFORMULA(A777 - SPLIT(REGEXREPLACE(E777,""[a-zA-Z,\-'.()]"","" ""), "" ""))),"" "")")," ")</f>
        <v> </v>
      </c>
    </row>
    <row r="778">
      <c r="F778" s="8" t="str">
        <f>IFERROR(__xludf.DUMMYFUNCTION("IF(REGEXMATCH(E778, ""[0-9]+""), MIN(ARRAYFORMULA(A778 - SPLIT(REGEXREPLACE(E778,""[a-zA-Z,\-'.()]"","" ""), "" ""))),"" "")")," ")</f>
        <v> </v>
      </c>
    </row>
    <row r="779">
      <c r="F779" s="8" t="str">
        <f>IFERROR(__xludf.DUMMYFUNCTION("IF(REGEXMATCH(E779, ""[0-9]+""), MIN(ARRAYFORMULA(A779 - SPLIT(REGEXREPLACE(E779,""[a-zA-Z,\-'.()]"","" ""), "" ""))),"" "")")," ")</f>
        <v> </v>
      </c>
    </row>
    <row r="780">
      <c r="F780" s="8" t="str">
        <f>IFERROR(__xludf.DUMMYFUNCTION("IF(REGEXMATCH(E780, ""[0-9]+""), MIN(ARRAYFORMULA(A780 - SPLIT(REGEXREPLACE(E780,""[a-zA-Z,\-'.()]"","" ""), "" ""))),"" "")")," ")</f>
        <v> </v>
      </c>
    </row>
    <row r="781">
      <c r="F781" s="8" t="str">
        <f>IFERROR(__xludf.DUMMYFUNCTION("IF(REGEXMATCH(E781, ""[0-9]+""), MIN(ARRAYFORMULA(A781 - SPLIT(REGEXREPLACE(E781,""[a-zA-Z,\-'.()]"","" ""), "" ""))),"" "")")," ")</f>
        <v> </v>
      </c>
    </row>
    <row r="782">
      <c r="F782" s="8" t="str">
        <f>IFERROR(__xludf.DUMMYFUNCTION("IF(REGEXMATCH(E782, ""[0-9]+""), MIN(ARRAYFORMULA(A782 - SPLIT(REGEXREPLACE(E782,""[a-zA-Z,\-'.()]"","" ""), "" ""))),"" "")")," ")</f>
        <v> </v>
      </c>
    </row>
    <row r="783">
      <c r="F783" s="8" t="str">
        <f>IFERROR(__xludf.DUMMYFUNCTION("IF(REGEXMATCH(E783, ""[0-9]+""), MIN(ARRAYFORMULA(A783 - SPLIT(REGEXREPLACE(E783,""[a-zA-Z,\-'.()]"","" ""), "" ""))),"" "")")," ")</f>
        <v> </v>
      </c>
    </row>
    <row r="784">
      <c r="F784" s="8" t="str">
        <f>IFERROR(__xludf.DUMMYFUNCTION("IF(REGEXMATCH(E784, ""[0-9]+""), MIN(ARRAYFORMULA(A784 - SPLIT(REGEXREPLACE(E784,""[a-zA-Z,\-'.()]"","" ""), "" ""))),"" "")")," ")</f>
        <v> </v>
      </c>
    </row>
    <row r="785">
      <c r="F785" s="8" t="str">
        <f>IFERROR(__xludf.DUMMYFUNCTION("IF(REGEXMATCH(E785, ""[0-9]+""), MIN(ARRAYFORMULA(A785 - SPLIT(REGEXREPLACE(E785,""[a-zA-Z,\-'.()]"","" ""), "" ""))),"" "")")," ")</f>
        <v> </v>
      </c>
    </row>
    <row r="786">
      <c r="F786" s="8" t="str">
        <f>IFERROR(__xludf.DUMMYFUNCTION("IF(REGEXMATCH(E786, ""[0-9]+""), MIN(ARRAYFORMULA(A786 - SPLIT(REGEXREPLACE(E786,""[a-zA-Z,\-'.()]"","" ""), "" ""))),"" "")")," ")</f>
        <v> </v>
      </c>
    </row>
    <row r="787">
      <c r="F787" s="8" t="str">
        <f>IFERROR(__xludf.DUMMYFUNCTION("IF(REGEXMATCH(E787, ""[0-9]+""), MIN(ARRAYFORMULA(A787 - SPLIT(REGEXREPLACE(E787,""[a-zA-Z,\-'.()]"","" ""), "" ""))),"" "")")," ")</f>
        <v> </v>
      </c>
    </row>
    <row r="788">
      <c r="F788" s="8" t="str">
        <f>IFERROR(__xludf.DUMMYFUNCTION("IF(REGEXMATCH(E788, ""[0-9]+""), MIN(ARRAYFORMULA(A788 - SPLIT(REGEXREPLACE(E788,""[a-zA-Z,\-'.()]"","" ""), "" ""))),"" "")")," ")</f>
        <v> </v>
      </c>
    </row>
    <row r="789">
      <c r="F789" s="8" t="str">
        <f>IFERROR(__xludf.DUMMYFUNCTION("IF(REGEXMATCH(E789, ""[0-9]+""), MIN(ARRAYFORMULA(A789 - SPLIT(REGEXREPLACE(E789,""[a-zA-Z,\-'.()]"","" ""), "" ""))),"" "")")," ")</f>
        <v> </v>
      </c>
    </row>
    <row r="790">
      <c r="F790" s="8" t="str">
        <f>IFERROR(__xludf.DUMMYFUNCTION("IF(REGEXMATCH(E790, ""[0-9]+""), MIN(ARRAYFORMULA(A790 - SPLIT(REGEXREPLACE(E790,""[a-zA-Z,\-'.()]"","" ""), "" ""))),"" "")")," ")</f>
        <v> </v>
      </c>
    </row>
    <row r="791">
      <c r="F791" s="8" t="str">
        <f>IFERROR(__xludf.DUMMYFUNCTION("IF(REGEXMATCH(E791, ""[0-9]+""), MIN(ARRAYFORMULA(A791 - SPLIT(REGEXREPLACE(E791,""[a-zA-Z,\-'.()]"","" ""), "" ""))),"" "")")," ")</f>
        <v> </v>
      </c>
    </row>
    <row r="792">
      <c r="F792" s="8" t="str">
        <f>IFERROR(__xludf.DUMMYFUNCTION("IF(REGEXMATCH(E792, ""[0-9]+""), MIN(ARRAYFORMULA(A792 - SPLIT(REGEXREPLACE(E792,""[a-zA-Z,\-'.()]"","" ""), "" ""))),"" "")")," ")</f>
        <v> </v>
      </c>
    </row>
    <row r="793">
      <c r="F793" s="8" t="str">
        <f>IFERROR(__xludf.DUMMYFUNCTION("IF(REGEXMATCH(E793, ""[0-9]+""), MIN(ARRAYFORMULA(A793 - SPLIT(REGEXREPLACE(E793,""[a-zA-Z,\-'.()]"","" ""), "" ""))),"" "")")," ")</f>
        <v> </v>
      </c>
    </row>
    <row r="794">
      <c r="F794" s="8" t="str">
        <f>IFERROR(__xludf.DUMMYFUNCTION("IF(REGEXMATCH(E794, ""[0-9]+""), MIN(ARRAYFORMULA(A794 - SPLIT(REGEXREPLACE(E794,""[a-zA-Z,\-'.()]"","" ""), "" ""))),"" "")")," ")</f>
        <v> </v>
      </c>
    </row>
    <row r="795">
      <c r="F795" s="8" t="str">
        <f>IFERROR(__xludf.DUMMYFUNCTION("IF(REGEXMATCH(E795, ""[0-9]+""), MIN(ARRAYFORMULA(A795 - SPLIT(REGEXREPLACE(E795,""[a-zA-Z,\-'.()]"","" ""), "" ""))),"" "")")," ")</f>
        <v> </v>
      </c>
    </row>
    <row r="796">
      <c r="F796" s="8" t="str">
        <f>IFERROR(__xludf.DUMMYFUNCTION("IF(REGEXMATCH(E796, ""[0-9]+""), MIN(ARRAYFORMULA(A796 - SPLIT(REGEXREPLACE(E796,""[a-zA-Z,\-'.()]"","" ""), "" ""))),"" "")")," ")</f>
        <v> </v>
      </c>
    </row>
    <row r="797">
      <c r="F797" s="8" t="str">
        <f>IFERROR(__xludf.DUMMYFUNCTION("IF(REGEXMATCH(E797, ""[0-9]+""), MIN(ARRAYFORMULA(A797 - SPLIT(REGEXREPLACE(E797,""[a-zA-Z,\-'.()]"","" ""), "" ""))),"" "")")," ")</f>
        <v> </v>
      </c>
    </row>
    <row r="798">
      <c r="F798" s="8" t="str">
        <f>IFERROR(__xludf.DUMMYFUNCTION("IF(REGEXMATCH(E798, ""[0-9]+""), MIN(ARRAYFORMULA(A798 - SPLIT(REGEXREPLACE(E798,""[a-zA-Z,\-'.()]"","" ""), "" ""))),"" "")")," ")</f>
        <v> </v>
      </c>
    </row>
    <row r="799">
      <c r="F799" s="8" t="str">
        <f>IFERROR(__xludf.DUMMYFUNCTION("IF(REGEXMATCH(E799, ""[0-9]+""), MIN(ARRAYFORMULA(A799 - SPLIT(REGEXREPLACE(E799,""[a-zA-Z,\-'.()]"","" ""), "" ""))),"" "")")," ")</f>
        <v> </v>
      </c>
    </row>
    <row r="800">
      <c r="F800" s="8" t="str">
        <f>IFERROR(__xludf.DUMMYFUNCTION("IF(REGEXMATCH(E800, ""[0-9]+""), MIN(ARRAYFORMULA(A800 - SPLIT(REGEXREPLACE(E800,""[a-zA-Z,\-'.()]"","" ""), "" ""))),"" "")")," ")</f>
        <v> </v>
      </c>
    </row>
    <row r="801">
      <c r="F801" s="8" t="str">
        <f>IFERROR(__xludf.DUMMYFUNCTION("IF(REGEXMATCH(E801, ""[0-9]+""), MIN(ARRAYFORMULA(A801 - SPLIT(REGEXREPLACE(E801,""[a-zA-Z,\-'.()]"","" ""), "" ""))),"" "")")," ")</f>
        <v> </v>
      </c>
    </row>
    <row r="802">
      <c r="F802" s="8" t="str">
        <f>IFERROR(__xludf.DUMMYFUNCTION("IF(REGEXMATCH(E802, ""[0-9]+""), MIN(ARRAYFORMULA(A802 - SPLIT(REGEXREPLACE(E802,""[a-zA-Z,\-'.()]"","" ""), "" ""))),"" "")")," ")</f>
        <v> </v>
      </c>
    </row>
    <row r="803">
      <c r="F803" s="8" t="str">
        <f>IFERROR(__xludf.DUMMYFUNCTION("IF(REGEXMATCH(E803, ""[0-9]+""), MIN(ARRAYFORMULA(A803 - SPLIT(REGEXREPLACE(E803,""[a-zA-Z,\-'.()]"","" ""), "" ""))),"" "")")," ")</f>
        <v> </v>
      </c>
    </row>
    <row r="804">
      <c r="F804" s="8" t="str">
        <f>IFERROR(__xludf.DUMMYFUNCTION("IF(REGEXMATCH(E804, ""[0-9]+""), MIN(ARRAYFORMULA(A804 - SPLIT(REGEXREPLACE(E804,""[a-zA-Z,\-'.()]"","" ""), "" ""))),"" "")")," ")</f>
        <v> </v>
      </c>
    </row>
    <row r="805">
      <c r="F805" s="8" t="str">
        <f>IFERROR(__xludf.DUMMYFUNCTION("IF(REGEXMATCH(E805, ""[0-9]+""), MIN(ARRAYFORMULA(A805 - SPLIT(REGEXREPLACE(E805,""[a-zA-Z,\-'.()]"","" ""), "" ""))),"" "")")," ")</f>
        <v> </v>
      </c>
    </row>
    <row r="806">
      <c r="F806" s="8" t="str">
        <f>IFERROR(__xludf.DUMMYFUNCTION("IF(REGEXMATCH(E806, ""[0-9]+""), MIN(ARRAYFORMULA(A806 - SPLIT(REGEXREPLACE(E806,""[a-zA-Z,\-'.()]"","" ""), "" ""))),"" "")")," ")</f>
        <v> </v>
      </c>
    </row>
    <row r="807">
      <c r="F807" s="8" t="str">
        <f>IFERROR(__xludf.DUMMYFUNCTION("IF(REGEXMATCH(E807, ""[0-9]+""), MIN(ARRAYFORMULA(A807 - SPLIT(REGEXREPLACE(E807,""[a-zA-Z,\-'.()]"","" ""), "" ""))),"" "")")," ")</f>
        <v> </v>
      </c>
    </row>
    <row r="808">
      <c r="F808" s="8" t="str">
        <f>IFERROR(__xludf.DUMMYFUNCTION("IF(REGEXMATCH(E808, ""[0-9]+""), MIN(ARRAYFORMULA(A808 - SPLIT(REGEXREPLACE(E808,""[a-zA-Z,\-'.()]"","" ""), "" ""))),"" "")")," ")</f>
        <v> </v>
      </c>
    </row>
    <row r="809">
      <c r="F809" s="8" t="str">
        <f>IFERROR(__xludf.DUMMYFUNCTION("IF(REGEXMATCH(E809, ""[0-9]+""), MIN(ARRAYFORMULA(A809 - SPLIT(REGEXREPLACE(E809,""[a-zA-Z,\-'.()]"","" ""), "" ""))),"" "")")," ")</f>
        <v> </v>
      </c>
    </row>
    <row r="810">
      <c r="F810" s="8" t="str">
        <f>IFERROR(__xludf.DUMMYFUNCTION("IF(REGEXMATCH(E810, ""[0-9]+""), MIN(ARRAYFORMULA(A810 - SPLIT(REGEXREPLACE(E810,""[a-zA-Z,\-'.()]"","" ""), "" ""))),"" "")")," ")</f>
        <v> </v>
      </c>
    </row>
    <row r="811">
      <c r="F811" s="8" t="str">
        <f>IFERROR(__xludf.DUMMYFUNCTION("IF(REGEXMATCH(E811, ""[0-9]+""), MIN(ARRAYFORMULA(A811 - SPLIT(REGEXREPLACE(E811,""[a-zA-Z,\-'.()]"","" ""), "" ""))),"" "")")," ")</f>
        <v> </v>
      </c>
    </row>
    <row r="812">
      <c r="F812" s="8" t="str">
        <f>IFERROR(__xludf.DUMMYFUNCTION("IF(REGEXMATCH(E812, ""[0-9]+""), MIN(ARRAYFORMULA(A812 - SPLIT(REGEXREPLACE(E812,""[a-zA-Z,\-'.()]"","" ""), "" ""))),"" "")")," ")</f>
        <v> </v>
      </c>
    </row>
    <row r="813">
      <c r="F813" s="8" t="str">
        <f>IFERROR(__xludf.DUMMYFUNCTION("IF(REGEXMATCH(E813, ""[0-9]+""), MIN(ARRAYFORMULA(A813 - SPLIT(REGEXREPLACE(E813,""[a-zA-Z,\-'.()]"","" ""), "" ""))),"" "")")," ")</f>
        <v> </v>
      </c>
    </row>
    <row r="814">
      <c r="F814" s="8" t="str">
        <f>IFERROR(__xludf.DUMMYFUNCTION("IF(REGEXMATCH(E814, ""[0-9]+""), MIN(ARRAYFORMULA(A814 - SPLIT(REGEXREPLACE(E814,""[a-zA-Z,\-'.()]"","" ""), "" ""))),"" "")")," ")</f>
        <v> </v>
      </c>
    </row>
    <row r="815">
      <c r="F815" s="8" t="str">
        <f>IFERROR(__xludf.DUMMYFUNCTION("IF(REGEXMATCH(E815, ""[0-9]+""), MIN(ARRAYFORMULA(A815 - SPLIT(REGEXREPLACE(E815,""[a-zA-Z,\-'.()]"","" ""), "" ""))),"" "")")," ")</f>
        <v> </v>
      </c>
    </row>
    <row r="816">
      <c r="F816" s="8" t="str">
        <f>IFERROR(__xludf.DUMMYFUNCTION("IF(REGEXMATCH(E816, ""[0-9]+""), MIN(ARRAYFORMULA(A816 - SPLIT(REGEXREPLACE(E816,""[a-zA-Z,\-'.()]"","" ""), "" ""))),"" "")")," ")</f>
        <v> </v>
      </c>
    </row>
    <row r="817">
      <c r="F817" s="8" t="str">
        <f>IFERROR(__xludf.DUMMYFUNCTION("IF(REGEXMATCH(E817, ""[0-9]+""), MIN(ARRAYFORMULA(A817 - SPLIT(REGEXREPLACE(E817,""[a-zA-Z,\-'.()]"","" ""), "" ""))),"" "")")," ")</f>
        <v> </v>
      </c>
    </row>
    <row r="818">
      <c r="F818" s="8" t="str">
        <f>IFERROR(__xludf.DUMMYFUNCTION("IF(REGEXMATCH(E818, ""[0-9]+""), MIN(ARRAYFORMULA(A818 - SPLIT(REGEXREPLACE(E818,""[a-zA-Z,\-'.()]"","" ""), "" ""))),"" "")")," ")</f>
        <v> </v>
      </c>
    </row>
    <row r="819">
      <c r="F819" s="8" t="str">
        <f>IFERROR(__xludf.DUMMYFUNCTION("IF(REGEXMATCH(E819, ""[0-9]+""), MIN(ARRAYFORMULA(A819 - SPLIT(REGEXREPLACE(E819,""[a-zA-Z,\-'.()]"","" ""), "" ""))),"" "")")," ")</f>
        <v> </v>
      </c>
    </row>
    <row r="820">
      <c r="F820" s="8" t="str">
        <f>IFERROR(__xludf.DUMMYFUNCTION("IF(REGEXMATCH(E820, ""[0-9]+""), MIN(ARRAYFORMULA(A820 - SPLIT(REGEXREPLACE(E820,""[a-zA-Z,\-'.()]"","" ""), "" ""))),"" "")")," ")</f>
        <v> </v>
      </c>
    </row>
    <row r="821">
      <c r="F821" s="8" t="str">
        <f>IFERROR(__xludf.DUMMYFUNCTION("IF(REGEXMATCH(E821, ""[0-9]+""), MIN(ARRAYFORMULA(A821 - SPLIT(REGEXREPLACE(E821,""[a-zA-Z,\-'.()]"","" ""), "" ""))),"" "")")," ")</f>
        <v> </v>
      </c>
    </row>
    <row r="822">
      <c r="F822" s="8" t="str">
        <f>IFERROR(__xludf.DUMMYFUNCTION("IF(REGEXMATCH(E822, ""[0-9]+""), MIN(ARRAYFORMULA(A822 - SPLIT(REGEXREPLACE(E822,""[a-zA-Z,\-'.()]"","" ""), "" ""))),"" "")")," ")</f>
        <v> </v>
      </c>
    </row>
    <row r="823">
      <c r="F823" s="8" t="str">
        <f>IFERROR(__xludf.DUMMYFUNCTION("IF(REGEXMATCH(E823, ""[0-9]+""), MIN(ARRAYFORMULA(A823 - SPLIT(REGEXREPLACE(E823,""[a-zA-Z,\-'.()]"","" ""), "" ""))),"" "")")," ")</f>
        <v> </v>
      </c>
    </row>
    <row r="824">
      <c r="F824" s="8" t="str">
        <f>IFERROR(__xludf.DUMMYFUNCTION("IF(REGEXMATCH(E824, ""[0-9]+""), MIN(ARRAYFORMULA(A824 - SPLIT(REGEXREPLACE(E824,""[a-zA-Z,\-'.()]"","" ""), "" ""))),"" "")")," ")</f>
        <v> </v>
      </c>
    </row>
    <row r="825">
      <c r="F825" s="8" t="str">
        <f>IFERROR(__xludf.DUMMYFUNCTION("IF(REGEXMATCH(E825, ""[0-9]+""), MIN(ARRAYFORMULA(A825 - SPLIT(REGEXREPLACE(E825,""[a-zA-Z,\-'.()]"","" ""), "" ""))),"" "")")," ")</f>
        <v> </v>
      </c>
    </row>
    <row r="826">
      <c r="F826" s="8" t="str">
        <f>IFERROR(__xludf.DUMMYFUNCTION("IF(REGEXMATCH(E826, ""[0-9]+""), MIN(ARRAYFORMULA(A826 - SPLIT(REGEXREPLACE(E826,""[a-zA-Z,\-'.()]"","" ""), "" ""))),"" "")")," ")</f>
        <v> </v>
      </c>
    </row>
    <row r="827">
      <c r="F827" s="8" t="str">
        <f>IFERROR(__xludf.DUMMYFUNCTION("IF(REGEXMATCH(E827, ""[0-9]+""), MIN(ARRAYFORMULA(A827 - SPLIT(REGEXREPLACE(E827,""[a-zA-Z,\-'.()]"","" ""), "" ""))),"" "")")," ")</f>
        <v> </v>
      </c>
    </row>
    <row r="828">
      <c r="F828" s="8" t="str">
        <f>IFERROR(__xludf.DUMMYFUNCTION("IF(REGEXMATCH(E828, ""[0-9]+""), MIN(ARRAYFORMULA(A828 - SPLIT(REGEXREPLACE(E828,""[a-zA-Z,\-'.()]"","" ""), "" ""))),"" "")")," ")</f>
        <v> </v>
      </c>
    </row>
    <row r="829">
      <c r="F829" s="8" t="str">
        <f>IFERROR(__xludf.DUMMYFUNCTION("IF(REGEXMATCH(E829, ""[0-9]+""), MIN(ARRAYFORMULA(A829 - SPLIT(REGEXREPLACE(E829,""[a-zA-Z,\-'.()]"","" ""), "" ""))),"" "")")," ")</f>
        <v> </v>
      </c>
    </row>
    <row r="830">
      <c r="F830" s="8" t="str">
        <f>IFERROR(__xludf.DUMMYFUNCTION("IF(REGEXMATCH(E830, ""[0-9]+""), MIN(ARRAYFORMULA(A830 - SPLIT(REGEXREPLACE(E830,""[a-zA-Z,\-'.()]"","" ""), "" ""))),"" "")")," ")</f>
        <v> </v>
      </c>
    </row>
    <row r="831">
      <c r="F831" s="8" t="str">
        <f>IFERROR(__xludf.DUMMYFUNCTION("IF(REGEXMATCH(E831, ""[0-9]+""), MIN(ARRAYFORMULA(A831 - SPLIT(REGEXREPLACE(E831,""[a-zA-Z,\-'.()]"","" ""), "" ""))),"" "")")," ")</f>
        <v> </v>
      </c>
    </row>
    <row r="832">
      <c r="F832" s="8" t="str">
        <f>IFERROR(__xludf.DUMMYFUNCTION("IF(REGEXMATCH(E832, ""[0-9]+""), MIN(ARRAYFORMULA(A832 - SPLIT(REGEXREPLACE(E832,""[a-zA-Z,\-'.()]"","" ""), "" ""))),"" "")")," ")</f>
        <v> </v>
      </c>
    </row>
    <row r="833">
      <c r="F833" s="8" t="str">
        <f>IFERROR(__xludf.DUMMYFUNCTION("IF(REGEXMATCH(E833, ""[0-9]+""), MIN(ARRAYFORMULA(A833 - SPLIT(REGEXREPLACE(E833,""[a-zA-Z,\-'.()]"","" ""), "" ""))),"" "")")," ")</f>
        <v> </v>
      </c>
    </row>
    <row r="834">
      <c r="F834" s="8" t="str">
        <f>IFERROR(__xludf.DUMMYFUNCTION("IF(REGEXMATCH(E834, ""[0-9]+""), MIN(ARRAYFORMULA(A834 - SPLIT(REGEXREPLACE(E834,""[a-zA-Z,\-'.()]"","" ""), "" ""))),"" "")")," ")</f>
        <v> </v>
      </c>
    </row>
    <row r="835">
      <c r="F835" s="8" t="str">
        <f>IFERROR(__xludf.DUMMYFUNCTION("IF(REGEXMATCH(E835, ""[0-9]+""), MIN(ARRAYFORMULA(A835 - SPLIT(REGEXREPLACE(E835,""[a-zA-Z,\-'.()]"","" ""), "" ""))),"" "")")," ")</f>
        <v> </v>
      </c>
    </row>
    <row r="836">
      <c r="F836" s="8" t="str">
        <f>IFERROR(__xludf.DUMMYFUNCTION("IF(REGEXMATCH(E836, ""[0-9]+""), MIN(ARRAYFORMULA(A836 - SPLIT(REGEXREPLACE(E836,""[a-zA-Z,\-'.()]"","" ""), "" ""))),"" "")")," ")</f>
        <v> </v>
      </c>
    </row>
    <row r="837">
      <c r="F837" s="8" t="str">
        <f>IFERROR(__xludf.DUMMYFUNCTION("IF(REGEXMATCH(E837, ""[0-9]+""), MIN(ARRAYFORMULA(A837 - SPLIT(REGEXREPLACE(E837,""[a-zA-Z,\-'.()]"","" ""), "" ""))),"" "")")," ")</f>
        <v> </v>
      </c>
    </row>
    <row r="838">
      <c r="F838" s="8" t="str">
        <f>IFERROR(__xludf.DUMMYFUNCTION("IF(REGEXMATCH(E838, ""[0-9]+""), MIN(ARRAYFORMULA(A838 - SPLIT(REGEXREPLACE(E838,""[a-zA-Z,\-'.()]"","" ""), "" ""))),"" "")")," ")</f>
        <v> </v>
      </c>
    </row>
    <row r="839">
      <c r="F839" s="8" t="str">
        <f>IFERROR(__xludf.DUMMYFUNCTION("IF(REGEXMATCH(E839, ""[0-9]+""), MIN(ARRAYFORMULA(A839 - SPLIT(REGEXREPLACE(E839,""[a-zA-Z,\-'.()]"","" ""), "" ""))),"" "")")," ")</f>
        <v> </v>
      </c>
    </row>
    <row r="840">
      <c r="F840" s="8" t="str">
        <f>IFERROR(__xludf.DUMMYFUNCTION("IF(REGEXMATCH(E840, ""[0-9]+""), MIN(ARRAYFORMULA(A840 - SPLIT(REGEXREPLACE(E840,""[a-zA-Z,\-'.()]"","" ""), "" ""))),"" "")")," ")</f>
        <v> </v>
      </c>
    </row>
    <row r="841">
      <c r="F841" s="8" t="str">
        <f>IFERROR(__xludf.DUMMYFUNCTION("IF(REGEXMATCH(E841, ""[0-9]+""), MIN(ARRAYFORMULA(A841 - SPLIT(REGEXREPLACE(E841,""[a-zA-Z,\-'.()]"","" ""), "" ""))),"" "")")," ")</f>
        <v> </v>
      </c>
    </row>
    <row r="842">
      <c r="F842" s="8" t="str">
        <f>IFERROR(__xludf.DUMMYFUNCTION("IF(REGEXMATCH(E842, ""[0-9]+""), MIN(ARRAYFORMULA(A842 - SPLIT(REGEXREPLACE(E842,""[a-zA-Z,\-'.()]"","" ""), "" ""))),"" "")")," ")</f>
        <v> </v>
      </c>
    </row>
    <row r="843">
      <c r="F843" s="8" t="str">
        <f>IFERROR(__xludf.DUMMYFUNCTION("IF(REGEXMATCH(E843, ""[0-9]+""), MIN(ARRAYFORMULA(A843 - SPLIT(REGEXREPLACE(E843,""[a-zA-Z,\-'.()]"","" ""), "" ""))),"" "")")," ")</f>
        <v> </v>
      </c>
    </row>
    <row r="844">
      <c r="F844" s="8" t="str">
        <f>IFERROR(__xludf.DUMMYFUNCTION("IF(REGEXMATCH(E844, ""[0-9]+""), MIN(ARRAYFORMULA(A844 - SPLIT(REGEXREPLACE(E844,""[a-zA-Z,\-'.()]"","" ""), "" ""))),"" "")")," ")</f>
        <v> </v>
      </c>
    </row>
    <row r="845">
      <c r="F845" s="8" t="str">
        <f>IFERROR(__xludf.DUMMYFUNCTION("IF(REGEXMATCH(E845, ""[0-9]+""), MIN(ARRAYFORMULA(A845 - SPLIT(REGEXREPLACE(E845,""[a-zA-Z,\-'.()]"","" ""), "" ""))),"" "")")," ")</f>
        <v> </v>
      </c>
    </row>
    <row r="846">
      <c r="F846" s="8" t="str">
        <f>IFERROR(__xludf.DUMMYFUNCTION("IF(REGEXMATCH(E846, ""[0-9]+""), MIN(ARRAYFORMULA(A846 - SPLIT(REGEXREPLACE(E846,""[a-zA-Z,\-'.()]"","" ""), "" ""))),"" "")")," ")</f>
        <v> </v>
      </c>
    </row>
    <row r="847">
      <c r="F847" s="8" t="str">
        <f>IFERROR(__xludf.DUMMYFUNCTION("IF(REGEXMATCH(E847, ""[0-9]+""), MIN(ARRAYFORMULA(A847 - SPLIT(REGEXREPLACE(E847,""[a-zA-Z,\-'.()]"","" ""), "" ""))),"" "")")," ")</f>
        <v> </v>
      </c>
    </row>
    <row r="848">
      <c r="F848" s="8" t="str">
        <f>IFERROR(__xludf.DUMMYFUNCTION("IF(REGEXMATCH(E848, ""[0-9]+""), MIN(ARRAYFORMULA(A848 - SPLIT(REGEXREPLACE(E848,""[a-zA-Z,\-'.()]"","" ""), "" ""))),"" "")")," ")</f>
        <v> </v>
      </c>
    </row>
    <row r="849">
      <c r="F849" s="8" t="str">
        <f>IFERROR(__xludf.DUMMYFUNCTION("IF(REGEXMATCH(E849, ""[0-9]+""), MIN(ARRAYFORMULA(A849 - SPLIT(REGEXREPLACE(E849,""[a-zA-Z,\-'.()]"","" ""), "" ""))),"" "")")," ")</f>
        <v> </v>
      </c>
    </row>
    <row r="850">
      <c r="F850" s="8" t="str">
        <f>IFERROR(__xludf.DUMMYFUNCTION("IF(REGEXMATCH(E850, ""[0-9]+""), MIN(ARRAYFORMULA(A850 - SPLIT(REGEXREPLACE(E850,""[a-zA-Z,\-'.()]"","" ""), "" ""))),"" "")")," ")</f>
        <v> </v>
      </c>
    </row>
    <row r="851">
      <c r="F851" s="8" t="str">
        <f>IFERROR(__xludf.DUMMYFUNCTION("IF(REGEXMATCH(E851, ""[0-9]+""), MIN(ARRAYFORMULA(A851 - SPLIT(REGEXREPLACE(E851,""[a-zA-Z,\-'.()]"","" ""), "" ""))),"" "")")," ")</f>
        <v> </v>
      </c>
    </row>
    <row r="852">
      <c r="F852" s="8" t="str">
        <f>IFERROR(__xludf.DUMMYFUNCTION("IF(REGEXMATCH(E852, ""[0-9]+""), MIN(ARRAYFORMULA(A852 - SPLIT(REGEXREPLACE(E852,""[a-zA-Z,\-'.()]"","" ""), "" ""))),"" "")")," ")</f>
        <v> </v>
      </c>
    </row>
    <row r="853">
      <c r="F853" s="8" t="str">
        <f>IFERROR(__xludf.DUMMYFUNCTION("IF(REGEXMATCH(E853, ""[0-9]+""), MIN(ARRAYFORMULA(A853 - SPLIT(REGEXREPLACE(E853,""[a-zA-Z,\-'.()]"","" ""), "" ""))),"" "")")," ")</f>
        <v> </v>
      </c>
    </row>
    <row r="854">
      <c r="F854" s="8" t="str">
        <f>IFERROR(__xludf.DUMMYFUNCTION("IF(REGEXMATCH(E854, ""[0-9]+""), MIN(ARRAYFORMULA(A854 - SPLIT(REGEXREPLACE(E854,""[a-zA-Z,\-'.()]"","" ""), "" ""))),"" "")")," ")</f>
        <v> </v>
      </c>
    </row>
    <row r="855">
      <c r="F855" s="8" t="str">
        <f>IFERROR(__xludf.DUMMYFUNCTION("IF(REGEXMATCH(E855, ""[0-9]+""), MIN(ARRAYFORMULA(A855 - SPLIT(REGEXREPLACE(E855,""[a-zA-Z,\-'.()]"","" ""), "" ""))),"" "")")," ")</f>
        <v> </v>
      </c>
    </row>
    <row r="856">
      <c r="F856" s="8" t="str">
        <f>IFERROR(__xludf.DUMMYFUNCTION("IF(REGEXMATCH(E856, ""[0-9]+""), MIN(ARRAYFORMULA(A856 - SPLIT(REGEXREPLACE(E856,""[a-zA-Z,\-'.()]"","" ""), "" ""))),"" "")")," ")</f>
        <v> </v>
      </c>
    </row>
    <row r="857">
      <c r="F857" s="8" t="str">
        <f>IFERROR(__xludf.DUMMYFUNCTION("IF(REGEXMATCH(E857, ""[0-9]+""), MIN(ARRAYFORMULA(A857 - SPLIT(REGEXREPLACE(E857,""[a-zA-Z,\-'.()]"","" ""), "" ""))),"" "")")," ")</f>
        <v> </v>
      </c>
    </row>
    <row r="858">
      <c r="F858" s="8" t="str">
        <f>IFERROR(__xludf.DUMMYFUNCTION("IF(REGEXMATCH(E858, ""[0-9]+""), MIN(ARRAYFORMULA(A858 - SPLIT(REGEXREPLACE(E858,""[a-zA-Z,\-'.()]"","" ""), "" ""))),"" "")")," ")</f>
        <v> </v>
      </c>
    </row>
    <row r="859">
      <c r="F859" s="8" t="str">
        <f>IFERROR(__xludf.DUMMYFUNCTION("IF(REGEXMATCH(E859, ""[0-9]+""), MIN(ARRAYFORMULA(A859 - SPLIT(REGEXREPLACE(E859,""[a-zA-Z,\-'.()]"","" ""), "" ""))),"" "")")," ")</f>
        <v> </v>
      </c>
    </row>
    <row r="860">
      <c r="F860" s="8" t="str">
        <f>IFERROR(__xludf.DUMMYFUNCTION("IF(REGEXMATCH(E860, ""[0-9]+""), MIN(ARRAYFORMULA(A860 - SPLIT(REGEXREPLACE(E860,""[a-zA-Z,\-'.()]"","" ""), "" ""))),"" "")")," ")</f>
        <v> </v>
      </c>
    </row>
    <row r="861">
      <c r="F861" s="8" t="str">
        <f>IFERROR(__xludf.DUMMYFUNCTION("IF(REGEXMATCH(E861, ""[0-9]+""), MIN(ARRAYFORMULA(A861 - SPLIT(REGEXREPLACE(E861,""[a-zA-Z,\-'.()]"","" ""), "" ""))),"" "")")," ")</f>
        <v> </v>
      </c>
    </row>
    <row r="862">
      <c r="F862" s="8" t="str">
        <f>IFERROR(__xludf.DUMMYFUNCTION("IF(REGEXMATCH(E862, ""[0-9]+""), MIN(ARRAYFORMULA(A862 - SPLIT(REGEXREPLACE(E862,""[a-zA-Z,\-'.()]"","" ""), "" ""))),"" "")")," ")</f>
        <v> </v>
      </c>
    </row>
    <row r="863">
      <c r="F863" s="8" t="str">
        <f>IFERROR(__xludf.DUMMYFUNCTION("IF(REGEXMATCH(E863, ""[0-9]+""), MIN(ARRAYFORMULA(A863 - SPLIT(REGEXREPLACE(E863,""[a-zA-Z,\-'.()]"","" ""), "" ""))),"" "")")," ")</f>
        <v> </v>
      </c>
    </row>
    <row r="864">
      <c r="F864" s="8" t="str">
        <f>IFERROR(__xludf.DUMMYFUNCTION("IF(REGEXMATCH(E864, ""[0-9]+""), MIN(ARRAYFORMULA(A864 - SPLIT(REGEXREPLACE(E864,""[a-zA-Z,\-'.()]"","" ""), "" ""))),"" "")")," ")</f>
        <v> </v>
      </c>
    </row>
    <row r="865">
      <c r="F865" s="8" t="str">
        <f>IFERROR(__xludf.DUMMYFUNCTION("IF(REGEXMATCH(E865, ""[0-9]+""), MIN(ARRAYFORMULA(A865 - SPLIT(REGEXREPLACE(E865,""[a-zA-Z,\-'.()]"","" ""), "" ""))),"" "")")," ")</f>
        <v> </v>
      </c>
    </row>
    <row r="866">
      <c r="F866" s="8" t="str">
        <f>IFERROR(__xludf.DUMMYFUNCTION("IF(REGEXMATCH(E866, ""[0-9]+""), MIN(ARRAYFORMULA(A866 - SPLIT(REGEXREPLACE(E866,""[a-zA-Z,\-'.()]"","" ""), "" ""))),"" "")")," ")</f>
        <v> </v>
      </c>
    </row>
    <row r="867">
      <c r="F867" s="8" t="str">
        <f>IFERROR(__xludf.DUMMYFUNCTION("IF(REGEXMATCH(E867, ""[0-9]+""), MIN(ARRAYFORMULA(A867 - SPLIT(REGEXREPLACE(E867,""[a-zA-Z,\-'.()]"","" ""), "" ""))),"" "")")," ")</f>
        <v> </v>
      </c>
    </row>
    <row r="868">
      <c r="F868" s="8" t="str">
        <f>IFERROR(__xludf.DUMMYFUNCTION("IF(REGEXMATCH(E868, ""[0-9]+""), MIN(ARRAYFORMULA(A868 - SPLIT(REGEXREPLACE(E868,""[a-zA-Z,\-'.()]"","" ""), "" ""))),"" "")")," ")</f>
        <v> </v>
      </c>
    </row>
    <row r="869">
      <c r="F869" s="8" t="str">
        <f>IFERROR(__xludf.DUMMYFUNCTION("IF(REGEXMATCH(E869, ""[0-9]+""), MIN(ARRAYFORMULA(A869 - SPLIT(REGEXREPLACE(E869,""[a-zA-Z,\-'.()]"","" ""), "" ""))),"" "")")," ")</f>
        <v> </v>
      </c>
    </row>
    <row r="870">
      <c r="F870" s="8" t="str">
        <f>IFERROR(__xludf.DUMMYFUNCTION("IF(REGEXMATCH(E870, ""[0-9]+""), MIN(ARRAYFORMULA(A870 - SPLIT(REGEXREPLACE(E870,""[a-zA-Z,\-'.()]"","" ""), "" ""))),"" "")")," ")</f>
        <v> </v>
      </c>
    </row>
    <row r="871">
      <c r="F871" s="8" t="str">
        <f>IFERROR(__xludf.DUMMYFUNCTION("IF(REGEXMATCH(E871, ""[0-9]+""), MIN(ARRAYFORMULA(A871 - SPLIT(REGEXREPLACE(E871,""[a-zA-Z,\-'.()]"","" ""), "" ""))),"" "")")," ")</f>
        <v> </v>
      </c>
    </row>
    <row r="872">
      <c r="F872" s="8" t="str">
        <f>IFERROR(__xludf.DUMMYFUNCTION("IF(REGEXMATCH(E872, ""[0-9]+""), MIN(ARRAYFORMULA(A872 - SPLIT(REGEXREPLACE(E872,""[a-zA-Z,\-'.()]"","" ""), "" ""))),"" "")")," ")</f>
        <v> </v>
      </c>
    </row>
    <row r="873">
      <c r="F873" s="8" t="str">
        <f>IFERROR(__xludf.DUMMYFUNCTION("IF(REGEXMATCH(E873, ""[0-9]+""), MIN(ARRAYFORMULA(A873 - SPLIT(REGEXREPLACE(E873,""[a-zA-Z,\-'.()]"","" ""), "" ""))),"" "")")," ")</f>
        <v> </v>
      </c>
    </row>
    <row r="874">
      <c r="F874" s="8" t="str">
        <f>IFERROR(__xludf.DUMMYFUNCTION("IF(REGEXMATCH(E874, ""[0-9]+""), MIN(ARRAYFORMULA(A874 - SPLIT(REGEXREPLACE(E874,""[a-zA-Z,\-'.()]"","" ""), "" ""))),"" "")")," ")</f>
        <v> </v>
      </c>
    </row>
    <row r="875">
      <c r="F875" s="8" t="str">
        <f>IFERROR(__xludf.DUMMYFUNCTION("IF(REGEXMATCH(E875, ""[0-9]+""), MIN(ARRAYFORMULA(A875 - SPLIT(REGEXREPLACE(E875,""[a-zA-Z,\-'.()]"","" ""), "" ""))),"" "")")," ")</f>
        <v> </v>
      </c>
    </row>
    <row r="876">
      <c r="F876" s="8" t="str">
        <f>IFERROR(__xludf.DUMMYFUNCTION("IF(REGEXMATCH(E876, ""[0-9]+""), MIN(ARRAYFORMULA(A876 - SPLIT(REGEXREPLACE(E876,""[a-zA-Z,\-'.()]"","" ""), "" ""))),"" "")")," ")</f>
        <v> </v>
      </c>
    </row>
    <row r="877">
      <c r="F877" s="8" t="str">
        <f>IFERROR(__xludf.DUMMYFUNCTION("IF(REGEXMATCH(E877, ""[0-9]+""), MIN(ARRAYFORMULA(A877 - SPLIT(REGEXREPLACE(E877,""[a-zA-Z,\-'.()]"","" ""), "" ""))),"" "")")," ")</f>
        <v> </v>
      </c>
    </row>
    <row r="878">
      <c r="F878" s="8" t="str">
        <f>IFERROR(__xludf.DUMMYFUNCTION("IF(REGEXMATCH(E878, ""[0-9]+""), MIN(ARRAYFORMULA(A878 - SPLIT(REGEXREPLACE(E878,""[a-zA-Z,\-'.()]"","" ""), "" ""))),"" "")")," ")</f>
        <v> </v>
      </c>
    </row>
    <row r="879">
      <c r="F879" s="8" t="str">
        <f>IFERROR(__xludf.DUMMYFUNCTION("IF(REGEXMATCH(E879, ""[0-9]+""), MIN(ARRAYFORMULA(A879 - SPLIT(REGEXREPLACE(E879,""[a-zA-Z,\-'.()]"","" ""), "" ""))),"" "")")," ")</f>
        <v> </v>
      </c>
    </row>
    <row r="880">
      <c r="F880" s="8" t="str">
        <f>IFERROR(__xludf.DUMMYFUNCTION("IF(REGEXMATCH(E880, ""[0-9]+""), MIN(ARRAYFORMULA(A880 - SPLIT(REGEXREPLACE(E880,""[a-zA-Z,\-'.()]"","" ""), "" ""))),"" "")")," ")</f>
        <v> </v>
      </c>
    </row>
    <row r="881">
      <c r="F881" s="8" t="str">
        <f>IFERROR(__xludf.DUMMYFUNCTION("IF(REGEXMATCH(E881, ""[0-9]+""), MIN(ARRAYFORMULA(A881 - SPLIT(REGEXREPLACE(E881,""[a-zA-Z,\-'.()]"","" ""), "" ""))),"" "")")," ")</f>
        <v> </v>
      </c>
    </row>
    <row r="882">
      <c r="F882" s="8" t="str">
        <f>IFERROR(__xludf.DUMMYFUNCTION("IF(REGEXMATCH(E882, ""[0-9]+""), MIN(ARRAYFORMULA(A882 - SPLIT(REGEXREPLACE(E882,""[a-zA-Z,\-'.()]"","" ""), "" ""))),"" "")")," ")</f>
        <v> </v>
      </c>
    </row>
    <row r="883">
      <c r="F883" s="8" t="str">
        <f>IFERROR(__xludf.DUMMYFUNCTION("IF(REGEXMATCH(E883, ""[0-9]+""), MIN(ARRAYFORMULA(A883 - SPLIT(REGEXREPLACE(E883,""[a-zA-Z,\-'.()]"","" ""), "" ""))),"" "")")," ")</f>
        <v> </v>
      </c>
    </row>
    <row r="884">
      <c r="F884" s="8" t="str">
        <f>IFERROR(__xludf.DUMMYFUNCTION("IF(REGEXMATCH(E884, ""[0-9]+""), MIN(ARRAYFORMULA(A884 - SPLIT(REGEXREPLACE(E884,""[a-zA-Z,\-'.()]"","" ""), "" ""))),"" "")")," ")</f>
        <v> </v>
      </c>
    </row>
    <row r="885">
      <c r="F885" s="8" t="str">
        <f>IFERROR(__xludf.DUMMYFUNCTION("IF(REGEXMATCH(E885, ""[0-9]+""), MIN(ARRAYFORMULA(A885 - SPLIT(REGEXREPLACE(E885,""[a-zA-Z,\-'.()]"","" ""), "" ""))),"" "")")," ")</f>
        <v> </v>
      </c>
    </row>
    <row r="886">
      <c r="F886" s="8" t="str">
        <f>IFERROR(__xludf.DUMMYFUNCTION("IF(REGEXMATCH(E886, ""[0-9]+""), MIN(ARRAYFORMULA(A886 - SPLIT(REGEXREPLACE(E886,""[a-zA-Z,\-'.()]"","" ""), "" ""))),"" "")")," ")</f>
        <v> </v>
      </c>
    </row>
    <row r="887">
      <c r="F887" s="8" t="str">
        <f>IFERROR(__xludf.DUMMYFUNCTION("IF(REGEXMATCH(E887, ""[0-9]+""), MIN(ARRAYFORMULA(A887 - SPLIT(REGEXREPLACE(E887,""[a-zA-Z,\-'.()]"","" ""), "" ""))),"" "")")," ")</f>
        <v> </v>
      </c>
    </row>
    <row r="888">
      <c r="F888" s="8" t="str">
        <f>IFERROR(__xludf.DUMMYFUNCTION("IF(REGEXMATCH(E888, ""[0-9]+""), MIN(ARRAYFORMULA(A888 - SPLIT(REGEXREPLACE(E888,""[a-zA-Z,\-'.()]"","" ""), "" ""))),"" "")")," ")</f>
        <v> </v>
      </c>
    </row>
    <row r="889">
      <c r="F889" s="8" t="str">
        <f>IFERROR(__xludf.DUMMYFUNCTION("IF(REGEXMATCH(E889, ""[0-9]+""), MIN(ARRAYFORMULA(A889 - SPLIT(REGEXREPLACE(E889,""[a-zA-Z,\-'.()]"","" ""), "" ""))),"" "")")," ")</f>
        <v> </v>
      </c>
    </row>
    <row r="890">
      <c r="F890" s="8" t="str">
        <f>IFERROR(__xludf.DUMMYFUNCTION("IF(REGEXMATCH(E890, ""[0-9]+""), MIN(ARRAYFORMULA(A890 - SPLIT(REGEXREPLACE(E890,""[a-zA-Z,\-'.()]"","" ""), "" ""))),"" "")")," ")</f>
        <v> </v>
      </c>
    </row>
    <row r="891">
      <c r="F891" s="8" t="str">
        <f>IFERROR(__xludf.DUMMYFUNCTION("IF(REGEXMATCH(E891, ""[0-9]+""), MIN(ARRAYFORMULA(A891 - SPLIT(REGEXREPLACE(E891,""[a-zA-Z,\-'.()]"","" ""), "" ""))),"" "")")," ")</f>
        <v> </v>
      </c>
    </row>
    <row r="892">
      <c r="F892" s="8" t="str">
        <f>IFERROR(__xludf.DUMMYFUNCTION("IF(REGEXMATCH(E892, ""[0-9]+""), MIN(ARRAYFORMULA(A892 - SPLIT(REGEXREPLACE(E892,""[a-zA-Z,\-'.()]"","" ""), "" ""))),"" "")")," ")</f>
        <v> </v>
      </c>
    </row>
    <row r="893">
      <c r="F893" s="8" t="str">
        <f>IFERROR(__xludf.DUMMYFUNCTION("IF(REGEXMATCH(E893, ""[0-9]+""), MIN(ARRAYFORMULA(A893 - SPLIT(REGEXREPLACE(E893,""[a-zA-Z,\-'.()]"","" ""), "" ""))),"" "")")," ")</f>
        <v> </v>
      </c>
    </row>
    <row r="894">
      <c r="F894" s="8" t="str">
        <f>IFERROR(__xludf.DUMMYFUNCTION("IF(REGEXMATCH(E894, ""[0-9]+""), MIN(ARRAYFORMULA(A894 - SPLIT(REGEXREPLACE(E894,""[a-zA-Z,\-'.()]"","" ""), "" ""))),"" "")")," ")</f>
        <v> </v>
      </c>
    </row>
    <row r="895">
      <c r="F895" s="8" t="str">
        <f>IFERROR(__xludf.DUMMYFUNCTION("IF(REGEXMATCH(E895, ""[0-9]+""), MIN(ARRAYFORMULA(A895 - SPLIT(REGEXREPLACE(E895,""[a-zA-Z,\-'.()]"","" ""), "" ""))),"" "")")," ")</f>
        <v> </v>
      </c>
    </row>
    <row r="896">
      <c r="F896" s="8" t="str">
        <f>IFERROR(__xludf.DUMMYFUNCTION("IF(REGEXMATCH(E896, ""[0-9]+""), MIN(ARRAYFORMULA(A896 - SPLIT(REGEXREPLACE(E896,""[a-zA-Z,\-'.()]"","" ""), "" ""))),"" "")")," ")</f>
        <v> </v>
      </c>
    </row>
    <row r="897">
      <c r="F897" s="8" t="str">
        <f>IFERROR(__xludf.DUMMYFUNCTION("IF(REGEXMATCH(E897, ""[0-9]+""), MIN(ARRAYFORMULA(A897 - SPLIT(REGEXREPLACE(E897,""[a-zA-Z,\-'.()]"","" ""), "" ""))),"" "")")," ")</f>
        <v> </v>
      </c>
    </row>
    <row r="898">
      <c r="F898" s="8" t="str">
        <f>IFERROR(__xludf.DUMMYFUNCTION("IF(REGEXMATCH(E898, ""[0-9]+""), MIN(ARRAYFORMULA(A898 - SPLIT(REGEXREPLACE(E898,""[a-zA-Z,\-'.()]"","" ""), "" ""))),"" "")")," ")</f>
        <v> </v>
      </c>
    </row>
    <row r="899">
      <c r="F899" s="8" t="str">
        <f>IFERROR(__xludf.DUMMYFUNCTION("IF(REGEXMATCH(E899, ""[0-9]+""), MIN(ARRAYFORMULA(A899 - SPLIT(REGEXREPLACE(E899,""[a-zA-Z,\-'.()]"","" ""), "" ""))),"" "")")," ")</f>
        <v> </v>
      </c>
    </row>
    <row r="900">
      <c r="F900" s="8" t="str">
        <f>IFERROR(__xludf.DUMMYFUNCTION("IF(REGEXMATCH(E900, ""[0-9]+""), MIN(ARRAYFORMULA(A900 - SPLIT(REGEXREPLACE(E900,""[a-zA-Z,\-'.()]"","" ""), "" ""))),"" "")")," ")</f>
        <v> </v>
      </c>
    </row>
    <row r="901">
      <c r="F901" s="8" t="str">
        <f>IFERROR(__xludf.DUMMYFUNCTION("IF(REGEXMATCH(E901, ""[0-9]+""), MIN(ARRAYFORMULA(A901 - SPLIT(REGEXREPLACE(E901,""[a-zA-Z,\-'.()]"","" ""), "" ""))),"" "")")," ")</f>
        <v> </v>
      </c>
    </row>
    <row r="902">
      <c r="F902" s="8" t="str">
        <f>IFERROR(__xludf.DUMMYFUNCTION("IF(REGEXMATCH(E902, ""[0-9]+""), MIN(ARRAYFORMULA(A902 - SPLIT(REGEXREPLACE(E902,""[a-zA-Z,\-'.()]"","" ""), "" ""))),"" "")")," ")</f>
        <v> </v>
      </c>
    </row>
    <row r="903">
      <c r="F903" s="8" t="str">
        <f>IFERROR(__xludf.DUMMYFUNCTION("IF(REGEXMATCH(E903, ""[0-9]+""), MIN(ARRAYFORMULA(A903 - SPLIT(REGEXREPLACE(E903,""[a-zA-Z,\-'.()]"","" ""), "" ""))),"" "")")," ")</f>
        <v> </v>
      </c>
    </row>
    <row r="904">
      <c r="F904" s="8" t="str">
        <f>IFERROR(__xludf.DUMMYFUNCTION("IF(REGEXMATCH(E904, ""[0-9]+""), MIN(ARRAYFORMULA(A904 - SPLIT(REGEXREPLACE(E904,""[a-zA-Z,\-'.()]"","" ""), "" ""))),"" "")")," ")</f>
        <v> </v>
      </c>
    </row>
    <row r="905">
      <c r="F905" s="8" t="str">
        <f>IFERROR(__xludf.DUMMYFUNCTION("IF(REGEXMATCH(E905, ""[0-9]+""), MIN(ARRAYFORMULA(A905 - SPLIT(REGEXREPLACE(E905,""[a-zA-Z,\-'.()]"","" ""), "" ""))),"" "")")," ")</f>
        <v> </v>
      </c>
    </row>
    <row r="906">
      <c r="F906" s="8" t="str">
        <f>IFERROR(__xludf.DUMMYFUNCTION("IF(REGEXMATCH(E906, ""[0-9]+""), MIN(ARRAYFORMULA(A906 - SPLIT(REGEXREPLACE(E906,""[a-zA-Z,\-'.()]"","" ""), "" ""))),"" "")")," ")</f>
        <v> </v>
      </c>
    </row>
    <row r="907">
      <c r="F907" s="8" t="str">
        <f>IFERROR(__xludf.DUMMYFUNCTION("IF(REGEXMATCH(E907, ""[0-9]+""), MIN(ARRAYFORMULA(A907 - SPLIT(REGEXREPLACE(E907,""[a-zA-Z,\-'.()]"","" ""), "" ""))),"" "")")," ")</f>
        <v> </v>
      </c>
    </row>
    <row r="908">
      <c r="F908" s="8" t="str">
        <f>IFERROR(__xludf.DUMMYFUNCTION("IF(REGEXMATCH(E908, ""[0-9]+""), MIN(ARRAYFORMULA(A908 - SPLIT(REGEXREPLACE(E908,""[a-zA-Z,\-'.()]"","" ""), "" ""))),"" "")")," ")</f>
        <v> </v>
      </c>
    </row>
    <row r="909">
      <c r="F909" s="8" t="str">
        <f>IFERROR(__xludf.DUMMYFUNCTION("IF(REGEXMATCH(E909, ""[0-9]+""), MIN(ARRAYFORMULA(A909 - SPLIT(REGEXREPLACE(E909,""[a-zA-Z,\-'.()]"","" ""), "" ""))),"" "")")," ")</f>
        <v> </v>
      </c>
    </row>
    <row r="910">
      <c r="F910" s="8" t="str">
        <f>IFERROR(__xludf.DUMMYFUNCTION("IF(REGEXMATCH(E910, ""[0-9]+""), MIN(ARRAYFORMULA(A910 - SPLIT(REGEXREPLACE(E910,""[a-zA-Z,\-'.()]"","" ""), "" ""))),"" "")")," ")</f>
        <v> </v>
      </c>
    </row>
    <row r="911">
      <c r="F911" s="8" t="str">
        <f>IFERROR(__xludf.DUMMYFUNCTION("IF(REGEXMATCH(E911, ""[0-9]+""), MIN(ARRAYFORMULA(A911 - SPLIT(REGEXREPLACE(E911,""[a-zA-Z,\-'.()]"","" ""), "" ""))),"" "")")," ")</f>
        <v> </v>
      </c>
    </row>
    <row r="912">
      <c r="F912" s="8" t="str">
        <f>IFERROR(__xludf.DUMMYFUNCTION("IF(REGEXMATCH(E912, ""[0-9]+""), MIN(ARRAYFORMULA(A912 - SPLIT(REGEXREPLACE(E912,""[a-zA-Z,\-'.()]"","" ""), "" ""))),"" "")")," ")</f>
        <v> </v>
      </c>
    </row>
    <row r="913">
      <c r="F913" s="8" t="str">
        <f>IFERROR(__xludf.DUMMYFUNCTION("IF(REGEXMATCH(E913, ""[0-9]+""), MIN(ARRAYFORMULA(A913 - SPLIT(REGEXREPLACE(E913,""[a-zA-Z,\-'.()]"","" ""), "" ""))),"" "")")," ")</f>
        <v> </v>
      </c>
    </row>
    <row r="914">
      <c r="F914" s="8" t="str">
        <f>IFERROR(__xludf.DUMMYFUNCTION("IF(REGEXMATCH(E914, ""[0-9]+""), MIN(ARRAYFORMULA(A914 - SPLIT(REGEXREPLACE(E914,""[a-zA-Z,\-'.()]"","" ""), "" ""))),"" "")")," ")</f>
        <v> </v>
      </c>
    </row>
    <row r="915">
      <c r="F915" s="8" t="str">
        <f>IFERROR(__xludf.DUMMYFUNCTION("IF(REGEXMATCH(E915, ""[0-9]+""), MIN(ARRAYFORMULA(A915 - SPLIT(REGEXREPLACE(E915,""[a-zA-Z,\-'.()]"","" ""), "" ""))),"" "")")," ")</f>
        <v> </v>
      </c>
    </row>
    <row r="916">
      <c r="F916" s="8" t="str">
        <f>IFERROR(__xludf.DUMMYFUNCTION("IF(REGEXMATCH(E916, ""[0-9]+""), MIN(ARRAYFORMULA(A916 - SPLIT(REGEXREPLACE(E916,""[a-zA-Z,\-'.()]"","" ""), "" ""))),"" "")")," ")</f>
        <v> </v>
      </c>
    </row>
    <row r="917">
      <c r="F917" s="8" t="str">
        <f>IFERROR(__xludf.DUMMYFUNCTION("IF(REGEXMATCH(E917, ""[0-9]+""), MIN(ARRAYFORMULA(A917 - SPLIT(REGEXREPLACE(E917,""[a-zA-Z,\-'.()]"","" ""), "" ""))),"" "")")," ")</f>
        <v> </v>
      </c>
    </row>
    <row r="918">
      <c r="F918" s="8" t="str">
        <f>IFERROR(__xludf.DUMMYFUNCTION("IF(REGEXMATCH(E918, ""[0-9]+""), MIN(ARRAYFORMULA(A918 - SPLIT(REGEXREPLACE(E918,""[a-zA-Z,\-'.()]"","" ""), "" ""))),"" "")")," ")</f>
        <v> </v>
      </c>
    </row>
    <row r="919">
      <c r="F919" s="8" t="str">
        <f>IFERROR(__xludf.DUMMYFUNCTION("IF(REGEXMATCH(E919, ""[0-9]+""), MIN(ARRAYFORMULA(A919 - SPLIT(REGEXREPLACE(E919,""[a-zA-Z,\-'.()]"","" ""), "" ""))),"" "")")," ")</f>
        <v> </v>
      </c>
    </row>
    <row r="920">
      <c r="F920" s="8" t="str">
        <f>IFERROR(__xludf.DUMMYFUNCTION("IF(REGEXMATCH(E920, ""[0-9]+""), MIN(ARRAYFORMULA(A920 - SPLIT(REGEXREPLACE(E920,""[a-zA-Z,\-'.()]"","" ""), "" ""))),"" "")")," ")</f>
        <v> </v>
      </c>
    </row>
    <row r="921">
      <c r="F921" s="8" t="str">
        <f>IFERROR(__xludf.DUMMYFUNCTION("IF(REGEXMATCH(E921, ""[0-9]+""), MIN(ARRAYFORMULA(A921 - SPLIT(REGEXREPLACE(E921,""[a-zA-Z,\-'.()]"","" ""), "" ""))),"" "")")," ")</f>
        <v> </v>
      </c>
    </row>
    <row r="922">
      <c r="F922" s="8" t="str">
        <f>IFERROR(__xludf.DUMMYFUNCTION("IF(REGEXMATCH(E922, ""[0-9]+""), MIN(ARRAYFORMULA(A922 - SPLIT(REGEXREPLACE(E922,""[a-zA-Z,\-'.()]"","" ""), "" ""))),"" "")")," ")</f>
        <v> </v>
      </c>
    </row>
    <row r="923">
      <c r="F923" s="8" t="str">
        <f>IFERROR(__xludf.DUMMYFUNCTION("IF(REGEXMATCH(E923, ""[0-9]+""), MIN(ARRAYFORMULA(A923 - SPLIT(REGEXREPLACE(E923,""[a-zA-Z,\-'.()]"","" ""), "" ""))),"" "")")," ")</f>
        <v> </v>
      </c>
    </row>
    <row r="924">
      <c r="F924" s="8" t="str">
        <f>IFERROR(__xludf.DUMMYFUNCTION("IF(REGEXMATCH(E924, ""[0-9]+""), MIN(ARRAYFORMULA(A924 - SPLIT(REGEXREPLACE(E924,""[a-zA-Z,\-'.()]"","" ""), "" ""))),"" "")")," ")</f>
        <v> </v>
      </c>
    </row>
    <row r="925">
      <c r="F925" s="8" t="str">
        <f>IFERROR(__xludf.DUMMYFUNCTION("IF(REGEXMATCH(E925, ""[0-9]+""), MIN(ARRAYFORMULA(A925 - SPLIT(REGEXREPLACE(E925,""[a-zA-Z,\-'.()]"","" ""), "" ""))),"" "")")," ")</f>
        <v> </v>
      </c>
    </row>
    <row r="926">
      <c r="F926" s="8" t="str">
        <f>IFERROR(__xludf.DUMMYFUNCTION("IF(REGEXMATCH(E926, ""[0-9]+""), MIN(ARRAYFORMULA(A926 - SPLIT(REGEXREPLACE(E926,""[a-zA-Z,\-'.()]"","" ""), "" ""))),"" "")")," ")</f>
        <v> </v>
      </c>
    </row>
    <row r="927">
      <c r="F927" s="8" t="str">
        <f>IFERROR(__xludf.DUMMYFUNCTION("IF(REGEXMATCH(E927, ""[0-9]+""), MIN(ARRAYFORMULA(A927 - SPLIT(REGEXREPLACE(E927,""[a-zA-Z,\-'.()]"","" ""), "" ""))),"" "")")," ")</f>
        <v> </v>
      </c>
    </row>
    <row r="928">
      <c r="F928" s="8" t="str">
        <f>IFERROR(__xludf.DUMMYFUNCTION("IF(REGEXMATCH(E928, ""[0-9]+""), MIN(ARRAYFORMULA(A928 - SPLIT(REGEXREPLACE(E928,""[a-zA-Z,\-'.()]"","" ""), "" ""))),"" "")")," ")</f>
        <v> </v>
      </c>
    </row>
    <row r="929">
      <c r="F929" s="8" t="str">
        <f>IFERROR(__xludf.DUMMYFUNCTION("IF(REGEXMATCH(E929, ""[0-9]+""), MIN(ARRAYFORMULA(A929 - SPLIT(REGEXREPLACE(E929,""[a-zA-Z,\-'.()]"","" ""), "" ""))),"" "")")," ")</f>
        <v> </v>
      </c>
    </row>
    <row r="930">
      <c r="F930" s="8" t="str">
        <f>IFERROR(__xludf.DUMMYFUNCTION("IF(REGEXMATCH(E930, ""[0-9]+""), MIN(ARRAYFORMULA(A930 - SPLIT(REGEXREPLACE(E930,""[a-zA-Z,\-'.()]"","" ""), "" ""))),"" "")")," ")</f>
        <v> </v>
      </c>
    </row>
    <row r="931">
      <c r="F931" s="8" t="str">
        <f>IFERROR(__xludf.DUMMYFUNCTION("IF(REGEXMATCH(E931, ""[0-9]+""), MIN(ARRAYFORMULA(A931 - SPLIT(REGEXREPLACE(E931,""[a-zA-Z,\-'.()]"","" ""), "" ""))),"" "")")," ")</f>
        <v> </v>
      </c>
    </row>
    <row r="932">
      <c r="F932" s="8" t="str">
        <f>IFERROR(__xludf.DUMMYFUNCTION("IF(REGEXMATCH(E932, ""[0-9]+""), MIN(ARRAYFORMULA(A932 - SPLIT(REGEXREPLACE(E932,""[a-zA-Z,\-'.()]"","" ""), "" ""))),"" "")")," ")</f>
        <v> </v>
      </c>
    </row>
    <row r="933">
      <c r="F933" s="8" t="str">
        <f>IFERROR(__xludf.DUMMYFUNCTION("IF(REGEXMATCH(E933, ""[0-9]+""), MIN(ARRAYFORMULA(A933 - SPLIT(REGEXREPLACE(E933,""[a-zA-Z,\-'.()]"","" ""), "" ""))),"" "")")," ")</f>
        <v> </v>
      </c>
    </row>
    <row r="934">
      <c r="F934" s="8" t="str">
        <f>IFERROR(__xludf.DUMMYFUNCTION("IF(REGEXMATCH(E934, ""[0-9]+""), MIN(ARRAYFORMULA(A934 - SPLIT(REGEXREPLACE(E934,""[a-zA-Z,\-'.()]"","" ""), "" ""))),"" "")")," ")</f>
        <v> </v>
      </c>
    </row>
    <row r="935">
      <c r="F935" s="8" t="str">
        <f>IFERROR(__xludf.DUMMYFUNCTION("IF(REGEXMATCH(E935, ""[0-9]+""), MIN(ARRAYFORMULA(A935 - SPLIT(REGEXREPLACE(E935,""[a-zA-Z,\-'.()]"","" ""), "" ""))),"" "")")," ")</f>
        <v> </v>
      </c>
    </row>
    <row r="936">
      <c r="F936" s="8" t="str">
        <f>IFERROR(__xludf.DUMMYFUNCTION("IF(REGEXMATCH(E936, ""[0-9]+""), MIN(ARRAYFORMULA(A936 - SPLIT(REGEXREPLACE(E936,""[a-zA-Z,\-'.()]"","" ""), "" ""))),"" "")")," ")</f>
        <v> </v>
      </c>
    </row>
    <row r="937">
      <c r="F937" s="8" t="str">
        <f>IFERROR(__xludf.DUMMYFUNCTION("IF(REGEXMATCH(E937, ""[0-9]+""), MIN(ARRAYFORMULA(A937 - SPLIT(REGEXREPLACE(E937,""[a-zA-Z,\-'.()]"","" ""), "" ""))),"" "")")," ")</f>
        <v> </v>
      </c>
    </row>
    <row r="938">
      <c r="F938" s="8" t="str">
        <f>IFERROR(__xludf.DUMMYFUNCTION("IF(REGEXMATCH(E938, ""[0-9]+""), MIN(ARRAYFORMULA(A938 - SPLIT(REGEXREPLACE(E938,""[a-zA-Z,\-'.()]"","" ""), "" ""))),"" "")")," ")</f>
        <v> </v>
      </c>
    </row>
    <row r="939">
      <c r="F939" s="8" t="str">
        <f>IFERROR(__xludf.DUMMYFUNCTION("IF(REGEXMATCH(E939, ""[0-9]+""), MIN(ARRAYFORMULA(A939 - SPLIT(REGEXREPLACE(E939,""[a-zA-Z,\-'.()]"","" ""), "" ""))),"" "")")," ")</f>
        <v> </v>
      </c>
    </row>
    <row r="940">
      <c r="F940" s="8" t="str">
        <f>IFERROR(__xludf.DUMMYFUNCTION("IF(REGEXMATCH(E940, ""[0-9]+""), MIN(ARRAYFORMULA(A940 - SPLIT(REGEXREPLACE(E940,""[a-zA-Z,\-'.()]"","" ""), "" ""))),"" "")")," ")</f>
        <v> </v>
      </c>
    </row>
    <row r="941">
      <c r="F941" s="8" t="str">
        <f>IFERROR(__xludf.DUMMYFUNCTION("IF(REGEXMATCH(E941, ""[0-9]+""), MIN(ARRAYFORMULA(A941 - SPLIT(REGEXREPLACE(E941,""[a-zA-Z,\-'.()]"","" ""), "" ""))),"" "")")," ")</f>
        <v> </v>
      </c>
    </row>
    <row r="942">
      <c r="F942" s="8" t="str">
        <f>IFERROR(__xludf.DUMMYFUNCTION("IF(REGEXMATCH(E942, ""[0-9]+""), MIN(ARRAYFORMULA(A942 - SPLIT(REGEXREPLACE(E942,""[a-zA-Z,\-'.()]"","" ""), "" ""))),"" "")")," ")</f>
        <v> </v>
      </c>
    </row>
    <row r="943">
      <c r="F943" s="8" t="str">
        <f>IFERROR(__xludf.DUMMYFUNCTION("IF(REGEXMATCH(E943, ""[0-9]+""), MIN(ARRAYFORMULA(A943 - SPLIT(REGEXREPLACE(E943,""[a-zA-Z,\-'.()]"","" ""), "" ""))),"" "")")," ")</f>
        <v> </v>
      </c>
    </row>
    <row r="944">
      <c r="F944" s="8" t="str">
        <f>IFERROR(__xludf.DUMMYFUNCTION("IF(REGEXMATCH(E944, ""[0-9]+""), MIN(ARRAYFORMULA(A944 - SPLIT(REGEXREPLACE(E944,""[a-zA-Z,\-'.()]"","" ""), "" ""))),"" "")")," ")</f>
        <v> </v>
      </c>
    </row>
    <row r="945">
      <c r="F945" s="8" t="str">
        <f>IFERROR(__xludf.DUMMYFUNCTION("IF(REGEXMATCH(E945, ""[0-9]+""), MIN(ARRAYFORMULA(A945 - SPLIT(REGEXREPLACE(E945,""[a-zA-Z,\-'.()]"","" ""), "" ""))),"" "")")," ")</f>
        <v> </v>
      </c>
    </row>
    <row r="946">
      <c r="F946" s="8" t="str">
        <f>IFERROR(__xludf.DUMMYFUNCTION("IF(REGEXMATCH(E946, ""[0-9]+""), MIN(ARRAYFORMULA(A946 - SPLIT(REGEXREPLACE(E946,""[a-zA-Z,\-'.()]"","" ""), "" ""))),"" "")")," ")</f>
        <v> </v>
      </c>
    </row>
    <row r="947">
      <c r="F947" s="8" t="str">
        <f>IFERROR(__xludf.DUMMYFUNCTION("IF(REGEXMATCH(E947, ""[0-9]+""), MIN(ARRAYFORMULA(A947 - SPLIT(REGEXREPLACE(E947,""[a-zA-Z,\-'.()]"","" ""), "" ""))),"" "")")," ")</f>
        <v> </v>
      </c>
    </row>
    <row r="948">
      <c r="F948" s="8" t="str">
        <f>IFERROR(__xludf.DUMMYFUNCTION("IF(REGEXMATCH(E948, ""[0-9]+""), MIN(ARRAYFORMULA(A948 - SPLIT(REGEXREPLACE(E948,""[a-zA-Z,\-'.()]"","" ""), "" ""))),"" "")")," ")</f>
        <v> </v>
      </c>
    </row>
    <row r="949">
      <c r="F949" s="8" t="str">
        <f>IFERROR(__xludf.DUMMYFUNCTION("IF(REGEXMATCH(E949, ""[0-9]+""), MIN(ARRAYFORMULA(A949 - SPLIT(REGEXREPLACE(E949,""[a-zA-Z,\-'.()]"","" ""), "" ""))),"" "")")," ")</f>
        <v> </v>
      </c>
    </row>
    <row r="950">
      <c r="F950" s="8" t="str">
        <f>IFERROR(__xludf.DUMMYFUNCTION("IF(REGEXMATCH(E950, ""[0-9]+""), MIN(ARRAYFORMULA(A950 - SPLIT(REGEXREPLACE(E950,""[a-zA-Z,\-'.()]"","" ""), "" ""))),"" "")")," ")</f>
        <v> </v>
      </c>
    </row>
    <row r="951">
      <c r="F951" s="8" t="str">
        <f>IFERROR(__xludf.DUMMYFUNCTION("IF(REGEXMATCH(E951, ""[0-9]+""), MIN(ARRAYFORMULA(A951 - SPLIT(REGEXREPLACE(E951,""[a-zA-Z,\-'.()]"","" ""), "" ""))),"" "")")," ")</f>
        <v> </v>
      </c>
    </row>
    <row r="952">
      <c r="F952" s="8" t="str">
        <f>IFERROR(__xludf.DUMMYFUNCTION("IF(REGEXMATCH(E952, ""[0-9]+""), MIN(ARRAYFORMULA(A952 - SPLIT(REGEXREPLACE(E952,""[a-zA-Z,\-'.()]"","" ""), "" ""))),"" "")")," ")</f>
        <v> </v>
      </c>
    </row>
    <row r="953">
      <c r="F953" s="8" t="str">
        <f>IFERROR(__xludf.DUMMYFUNCTION("IF(REGEXMATCH(E953, ""[0-9]+""), MIN(ARRAYFORMULA(A953 - SPLIT(REGEXREPLACE(E953,""[a-zA-Z,\-'.()]"","" ""), "" ""))),"" "")")," ")</f>
        <v> </v>
      </c>
    </row>
    <row r="954">
      <c r="F954" s="8" t="str">
        <f>IFERROR(__xludf.DUMMYFUNCTION("IF(REGEXMATCH(E954, ""[0-9]+""), MIN(ARRAYFORMULA(A954 - SPLIT(REGEXREPLACE(E954,""[a-zA-Z,\-'.()]"","" ""), "" ""))),"" "")")," ")</f>
        <v> </v>
      </c>
    </row>
    <row r="955">
      <c r="F955" s="8" t="str">
        <f>IFERROR(__xludf.DUMMYFUNCTION("IF(REGEXMATCH(E955, ""[0-9]+""), MIN(ARRAYFORMULA(A955 - SPLIT(REGEXREPLACE(E955,""[a-zA-Z,\-'.()]"","" ""), "" ""))),"" "")")," ")</f>
        <v> </v>
      </c>
    </row>
    <row r="956">
      <c r="F956" s="8" t="str">
        <f>IFERROR(__xludf.DUMMYFUNCTION("IF(REGEXMATCH(E956, ""[0-9]+""), MIN(ARRAYFORMULA(A956 - SPLIT(REGEXREPLACE(E956,""[a-zA-Z,\-'.()]"","" ""), "" ""))),"" "")")," ")</f>
        <v> </v>
      </c>
    </row>
    <row r="957">
      <c r="F957" s="8" t="str">
        <f>IFERROR(__xludf.DUMMYFUNCTION("IF(REGEXMATCH(E957, ""[0-9]+""), MIN(ARRAYFORMULA(A957 - SPLIT(REGEXREPLACE(E957,""[a-zA-Z,\-'.()]"","" ""), "" ""))),"" "")")," ")</f>
        <v> </v>
      </c>
    </row>
    <row r="958">
      <c r="F958" s="8" t="str">
        <f>IFERROR(__xludf.DUMMYFUNCTION("IF(REGEXMATCH(E958, ""[0-9]+""), MIN(ARRAYFORMULA(A958 - SPLIT(REGEXREPLACE(E958,""[a-zA-Z,\-'.()]"","" ""), "" ""))),"" "")")," ")</f>
        <v> </v>
      </c>
    </row>
    <row r="959">
      <c r="F959" s="8" t="str">
        <f>IFERROR(__xludf.DUMMYFUNCTION("IF(REGEXMATCH(E959, ""[0-9]+""), MIN(ARRAYFORMULA(A959 - SPLIT(REGEXREPLACE(E959,""[a-zA-Z,\-'.()]"","" ""), "" ""))),"" "")")," ")</f>
        <v> </v>
      </c>
    </row>
    <row r="960">
      <c r="F960" s="8" t="str">
        <f>IFERROR(__xludf.DUMMYFUNCTION("IF(REGEXMATCH(E960, ""[0-9]+""), MIN(ARRAYFORMULA(A960 - SPLIT(REGEXREPLACE(E960,""[a-zA-Z,\-'.()]"","" ""), "" ""))),"" "")")," ")</f>
        <v> </v>
      </c>
    </row>
    <row r="961">
      <c r="F961" s="8" t="str">
        <f>IFERROR(__xludf.DUMMYFUNCTION("IF(REGEXMATCH(E961, ""[0-9]+""), MIN(ARRAYFORMULA(A961 - SPLIT(REGEXREPLACE(E961,""[a-zA-Z,\-'.()]"","" ""), "" ""))),"" "")")," ")</f>
        <v> </v>
      </c>
    </row>
    <row r="962">
      <c r="F962" s="8" t="str">
        <f>IFERROR(__xludf.DUMMYFUNCTION("IF(REGEXMATCH(E962, ""[0-9]+""), MIN(ARRAYFORMULA(A962 - SPLIT(REGEXREPLACE(E962,""[a-zA-Z,\-'.()]"","" ""), "" ""))),"" "")")," ")</f>
        <v> </v>
      </c>
    </row>
    <row r="963">
      <c r="F963" s="8" t="str">
        <f>IFERROR(__xludf.DUMMYFUNCTION("IF(REGEXMATCH(E963, ""[0-9]+""), MIN(ARRAYFORMULA(A963 - SPLIT(REGEXREPLACE(E963,""[a-zA-Z,\-'.()]"","" ""), "" ""))),"" "")")," ")</f>
        <v> </v>
      </c>
    </row>
    <row r="964">
      <c r="F964" s="8" t="str">
        <f>IFERROR(__xludf.DUMMYFUNCTION("IF(REGEXMATCH(E964, ""[0-9]+""), MIN(ARRAYFORMULA(A964 - SPLIT(REGEXREPLACE(E964,""[a-zA-Z,\-'.()]"","" ""), "" ""))),"" "")")," ")</f>
        <v> </v>
      </c>
    </row>
    <row r="965">
      <c r="F965" s="8" t="str">
        <f>IFERROR(__xludf.DUMMYFUNCTION("IF(REGEXMATCH(E965, ""[0-9]+""), MIN(ARRAYFORMULA(A965 - SPLIT(REGEXREPLACE(E965,""[a-zA-Z,\-'.()]"","" ""), "" ""))),"" "")")," ")</f>
        <v> </v>
      </c>
    </row>
    <row r="966">
      <c r="F966" s="8" t="str">
        <f>IFERROR(__xludf.DUMMYFUNCTION("IF(REGEXMATCH(E966, ""[0-9]+""), MIN(ARRAYFORMULA(A966 - SPLIT(REGEXREPLACE(E966,""[a-zA-Z,\-'.()]"","" ""), "" ""))),"" "")")," ")</f>
        <v> </v>
      </c>
    </row>
    <row r="967">
      <c r="F967" s="8" t="str">
        <f>IFERROR(__xludf.DUMMYFUNCTION("IF(REGEXMATCH(E967, ""[0-9]+""), MIN(ARRAYFORMULA(A967 - SPLIT(REGEXREPLACE(E967,""[a-zA-Z,\-'.()]"","" ""), "" ""))),"" "")")," ")</f>
        <v> </v>
      </c>
    </row>
    <row r="968">
      <c r="F968" s="8" t="str">
        <f>IFERROR(__xludf.DUMMYFUNCTION("IF(REGEXMATCH(E968, ""[0-9]+""), MIN(ARRAYFORMULA(A968 - SPLIT(REGEXREPLACE(E968,""[a-zA-Z,\-'.()]"","" ""), "" ""))),"" "")")," ")</f>
        <v> </v>
      </c>
    </row>
    <row r="969">
      <c r="F969" s="8" t="str">
        <f>IFERROR(__xludf.DUMMYFUNCTION("IF(REGEXMATCH(E969, ""[0-9]+""), MIN(ARRAYFORMULA(A969 - SPLIT(REGEXREPLACE(E969,""[a-zA-Z,\-'.()]"","" ""), "" ""))),"" "")")," ")</f>
        <v> </v>
      </c>
    </row>
    <row r="970">
      <c r="F970" s="8" t="str">
        <f>IFERROR(__xludf.DUMMYFUNCTION("IF(REGEXMATCH(E970, ""[0-9]+""), MIN(ARRAYFORMULA(A970 - SPLIT(REGEXREPLACE(E970,""[a-zA-Z,\-'.()]"","" ""), "" ""))),"" "")")," ")</f>
        <v> </v>
      </c>
    </row>
    <row r="971">
      <c r="F971" s="8" t="str">
        <f>IFERROR(__xludf.DUMMYFUNCTION("IF(REGEXMATCH(E971, ""[0-9]+""), MIN(ARRAYFORMULA(A971 - SPLIT(REGEXREPLACE(E971,""[a-zA-Z,\-'.()]"","" ""), "" ""))),"" "")")," ")</f>
        <v> </v>
      </c>
    </row>
    <row r="972">
      <c r="F972" s="8" t="str">
        <f>IFERROR(__xludf.DUMMYFUNCTION("IF(REGEXMATCH(E972, ""[0-9]+""), MIN(ARRAYFORMULA(A972 - SPLIT(REGEXREPLACE(E972,""[a-zA-Z,\-'.()]"","" ""), "" ""))),"" "")")," ")</f>
        <v> </v>
      </c>
    </row>
    <row r="973">
      <c r="F973" s="8" t="str">
        <f>IFERROR(__xludf.DUMMYFUNCTION("IF(REGEXMATCH(E973, ""[0-9]+""), MIN(ARRAYFORMULA(A973 - SPLIT(REGEXREPLACE(E973,""[a-zA-Z,\-'.()]"","" ""), "" ""))),"" "")")," ")</f>
        <v> </v>
      </c>
    </row>
    <row r="974">
      <c r="F974" s="8" t="str">
        <f>IFERROR(__xludf.DUMMYFUNCTION("IF(REGEXMATCH(E974, ""[0-9]+""), MIN(ARRAYFORMULA(A974 - SPLIT(REGEXREPLACE(E974,""[a-zA-Z,\-'.()]"","" ""), "" ""))),"" "")")," ")</f>
        <v> </v>
      </c>
    </row>
    <row r="975">
      <c r="F975" s="8" t="str">
        <f>IFERROR(__xludf.DUMMYFUNCTION("IF(REGEXMATCH(E975, ""[0-9]+""), MIN(ARRAYFORMULA(A975 - SPLIT(REGEXREPLACE(E975,""[a-zA-Z,\-'.()]"","" ""), "" ""))),"" "")")," ")</f>
        <v> </v>
      </c>
    </row>
    <row r="976">
      <c r="F976" s="8" t="str">
        <f>IFERROR(__xludf.DUMMYFUNCTION("IF(REGEXMATCH(E976, ""[0-9]+""), MIN(ARRAYFORMULA(A976 - SPLIT(REGEXREPLACE(E976,""[a-zA-Z,\-'.()]"","" ""), "" ""))),"" "")")," ")</f>
        <v> </v>
      </c>
    </row>
    <row r="977">
      <c r="F977" s="8" t="str">
        <f>IFERROR(__xludf.DUMMYFUNCTION("IF(REGEXMATCH(E977, ""[0-9]+""), MIN(ARRAYFORMULA(A977 - SPLIT(REGEXREPLACE(E977,""[a-zA-Z,\-'.()]"","" ""), "" ""))),"" "")")," ")</f>
        <v> </v>
      </c>
    </row>
    <row r="978">
      <c r="F978" s="8" t="str">
        <f>IFERROR(__xludf.DUMMYFUNCTION("IF(REGEXMATCH(E978, ""[0-9]+""), MIN(ARRAYFORMULA(A978 - SPLIT(REGEXREPLACE(E978,""[a-zA-Z,\-'.()]"","" ""), "" ""))),"" "")")," ")</f>
        <v> </v>
      </c>
    </row>
    <row r="979">
      <c r="F979" s="8" t="str">
        <f>IFERROR(__xludf.DUMMYFUNCTION("IF(REGEXMATCH(E979, ""[0-9]+""), MIN(ARRAYFORMULA(A979 - SPLIT(REGEXREPLACE(E979,""[a-zA-Z,\-'.()]"","" ""), "" ""))),"" "")")," ")</f>
        <v> </v>
      </c>
    </row>
    <row r="980">
      <c r="F980" s="8" t="str">
        <f>IFERROR(__xludf.DUMMYFUNCTION("IF(REGEXMATCH(E980, ""[0-9]+""), MIN(ARRAYFORMULA(A980 - SPLIT(REGEXREPLACE(E980,""[a-zA-Z,\-'.()]"","" ""), "" ""))),"" "")")," ")</f>
        <v> </v>
      </c>
    </row>
    <row r="981">
      <c r="F981" s="8" t="str">
        <f>IFERROR(__xludf.DUMMYFUNCTION("IF(REGEXMATCH(E981, ""[0-9]+""), MIN(ARRAYFORMULA(A981 - SPLIT(REGEXREPLACE(E981,""[a-zA-Z,\-'.()]"","" ""), "" ""))),"" "")")," ")</f>
        <v> </v>
      </c>
    </row>
    <row r="982">
      <c r="F982" s="8" t="str">
        <f>IFERROR(__xludf.DUMMYFUNCTION("IF(REGEXMATCH(E982, ""[0-9]+""), MIN(ARRAYFORMULA(A982 - SPLIT(REGEXREPLACE(E982,""[a-zA-Z,\-'.()]"","" ""), "" ""))),"" "")")," ")</f>
        <v> </v>
      </c>
    </row>
    <row r="983">
      <c r="F983" s="8" t="str">
        <f>IFERROR(__xludf.DUMMYFUNCTION("IF(REGEXMATCH(E983, ""[0-9]+""), MIN(ARRAYFORMULA(A983 - SPLIT(REGEXREPLACE(E983,""[a-zA-Z,\-'.()]"","" ""), "" ""))),"" "")")," ")</f>
        <v> </v>
      </c>
    </row>
    <row r="984">
      <c r="F984" s="8" t="str">
        <f>IFERROR(__xludf.DUMMYFUNCTION("IF(REGEXMATCH(E984, ""[0-9]+""), MIN(ARRAYFORMULA(A984 - SPLIT(REGEXREPLACE(E984,""[a-zA-Z,\-'.()]"","" ""), "" ""))),"" "")")," ")</f>
        <v> </v>
      </c>
    </row>
    <row r="985">
      <c r="F985" s="8" t="str">
        <f>IFERROR(__xludf.DUMMYFUNCTION("IF(REGEXMATCH(E985, ""[0-9]+""), MIN(ARRAYFORMULA(A985 - SPLIT(REGEXREPLACE(E985,""[a-zA-Z,\-'.()]"","" ""), "" ""))),"" "")")," ")</f>
        <v> </v>
      </c>
    </row>
    <row r="986">
      <c r="F986" s="8" t="str">
        <f>IFERROR(__xludf.DUMMYFUNCTION("IF(REGEXMATCH(E986, ""[0-9]+""), MIN(ARRAYFORMULA(A986 - SPLIT(REGEXREPLACE(E986,""[a-zA-Z,\-'.()]"","" ""), "" ""))),"" "")")," ")</f>
        <v> </v>
      </c>
    </row>
    <row r="987">
      <c r="F987" s="8" t="str">
        <f>IFERROR(__xludf.DUMMYFUNCTION("IF(REGEXMATCH(E987, ""[0-9]+""), MIN(ARRAYFORMULA(A987 - SPLIT(REGEXREPLACE(E987,""[a-zA-Z,\-'.()]"","" ""), "" ""))),"" "")")," ")</f>
        <v> </v>
      </c>
    </row>
    <row r="988">
      <c r="F988" s="8" t="str">
        <f>IFERROR(__xludf.DUMMYFUNCTION("IF(REGEXMATCH(E988, ""[0-9]+""), MIN(ARRAYFORMULA(A988 - SPLIT(REGEXREPLACE(E988,""[a-zA-Z,\-'.()]"","" ""), "" ""))),"" "")")," ")</f>
        <v> </v>
      </c>
    </row>
    <row r="989">
      <c r="F989" s="8" t="str">
        <f>IFERROR(__xludf.DUMMYFUNCTION("IF(REGEXMATCH(E989, ""[0-9]+""), MIN(ARRAYFORMULA(A989 - SPLIT(REGEXREPLACE(E989,""[a-zA-Z,\-'.()]"","" ""), "" ""))),"" "")")," ")</f>
        <v> </v>
      </c>
    </row>
    <row r="990">
      <c r="F990" s="8" t="str">
        <f>IFERROR(__xludf.DUMMYFUNCTION("IF(REGEXMATCH(E990, ""[0-9]+""), MIN(ARRAYFORMULA(A990 - SPLIT(REGEXREPLACE(E990,""[a-zA-Z,\-'.()]"","" ""), "" ""))),"" "")")," ")</f>
        <v> </v>
      </c>
    </row>
    <row r="991">
      <c r="F991" s="8" t="str">
        <f>IFERROR(__xludf.DUMMYFUNCTION("IF(REGEXMATCH(E991, ""[0-9]+""), MIN(ARRAYFORMULA(A991 - SPLIT(REGEXREPLACE(E991,""[a-zA-Z,\-'.()]"","" ""), "" ""))),"" "")")," ")</f>
        <v> </v>
      </c>
    </row>
    <row r="992">
      <c r="F992" s="8" t="str">
        <f>IFERROR(__xludf.DUMMYFUNCTION("IF(REGEXMATCH(E992, ""[0-9]+""), MIN(ARRAYFORMULA(A992 - SPLIT(REGEXREPLACE(E992,""[a-zA-Z,\-'.()]"","" ""), "" ""))),"" "")")," ")</f>
        <v> </v>
      </c>
    </row>
    <row r="993">
      <c r="F993" s="8" t="str">
        <f>IFERROR(__xludf.DUMMYFUNCTION("IF(REGEXMATCH(E993, ""[0-9]+""), MIN(ARRAYFORMULA(A993 - SPLIT(REGEXREPLACE(E993,""[a-zA-Z,\-'.()]"","" ""), "" ""))),"" "")")," ")</f>
        <v> </v>
      </c>
    </row>
    <row r="994">
      <c r="F994" s="8" t="str">
        <f>IFERROR(__xludf.DUMMYFUNCTION("IF(REGEXMATCH(E994, ""[0-9]+""), MIN(ARRAYFORMULA(A994 - SPLIT(REGEXREPLACE(E994,""[a-zA-Z,\-'.()]"","" ""), "" ""))),"" "")")," ")</f>
        <v> </v>
      </c>
    </row>
    <row r="995">
      <c r="F995" s="8" t="str">
        <f>IFERROR(__xludf.DUMMYFUNCTION("IF(REGEXMATCH(E995, ""[0-9]+""), MIN(ARRAYFORMULA(A995 - SPLIT(REGEXREPLACE(E995,""[a-zA-Z,\-'.()]"","" ""), "" ""))),"" "")")," ")</f>
        <v> </v>
      </c>
    </row>
    <row r="996">
      <c r="F996" s="8" t="str">
        <f>IFERROR(__xludf.DUMMYFUNCTION("IF(REGEXMATCH(E996, ""[0-9]+""), MIN(ARRAYFORMULA(A996 - SPLIT(REGEXREPLACE(E996,""[a-zA-Z,\-'.()]"","" ""), "" ""))),"" "")")," ")</f>
        <v> </v>
      </c>
    </row>
    <row r="997">
      <c r="F997" s="8" t="str">
        <f>IFERROR(__xludf.DUMMYFUNCTION("IF(REGEXMATCH(E997, ""[0-9]+""), MIN(ARRAYFORMULA(A997 - SPLIT(REGEXREPLACE(E997,""[a-zA-Z,\-'.()]"","" ""), "" ""))),"" "")")," ")</f>
        <v> </v>
      </c>
    </row>
    <row r="998">
      <c r="F998" s="8" t="str">
        <f>IFERROR(__xludf.DUMMYFUNCTION("IF(REGEXMATCH(E998, ""[0-9]+""), MIN(ARRAYFORMULA(A998 - SPLIT(REGEXREPLACE(E998,""[a-zA-Z,\-'.()]"","" ""), "" ""))),"" "")")," ")</f>
        <v> </v>
      </c>
    </row>
    <row r="999">
      <c r="F999" s="8" t="str">
        <f>IFERROR(__xludf.DUMMYFUNCTION("IF(REGEXMATCH(E999, ""[0-9]+""), MIN(ARRAYFORMULA(A999 - SPLIT(REGEXREPLACE(E999,""[a-zA-Z,\-'.()]"","" ""), "" ""))),"" "")")," ")</f>
        <v> </v>
      </c>
    </row>
    <row r="1000">
      <c r="F1000" s="8" t="str">
        <f>IFERROR(__xludf.DUMMYFUNCTION("IF(REGEXMATCH(E1000, ""[0-9]+""), MIN(ARRAYFORMULA(A1000 - SPLIT(REGEXREPLACE(E1000,""[a-zA-Z,\-'.()]"","" ""), "" ""))),"" "")")," ")</f>
        <v> </v>
      </c>
    </row>
    <row r="1001">
      <c r="F1001" s="8" t="str">
        <f>IFERROR(__xludf.DUMMYFUNCTION("IF(REGEXMATCH(E1001, ""[0-9]+""), MIN(ARRAYFORMULA(A1001 - SPLIT(REGEXREPLACE(E1001,""[a-zA-Z,\-'.()]"","" ""), "" ""))),"" "")")," ")</f>
        <v> </v>
      </c>
    </row>
    <row r="1002">
      <c r="F1002" s="8" t="str">
        <f>IFERROR(__xludf.DUMMYFUNCTION("IF(REGEXMATCH(E1002, ""[0-9]+""), MIN(ARRAYFORMULA(A1002 - SPLIT(REGEXREPLACE(E1002,""[a-zA-Z,\-'.()]"","" ""), "" ""))),"" "")")," ")</f>
        <v> </v>
      </c>
    </row>
    <row r="1003">
      <c r="F1003" s="8" t="str">
        <f>IFERROR(__xludf.DUMMYFUNCTION("IF(REGEXMATCH(E1003, ""[0-9]+""), MIN(ARRAYFORMULA(A1003 - SPLIT(REGEXREPLACE(E1003,""[a-zA-Z,\-'.()]"","" ""), "" ""))),"" "")")," ")</f>
        <v> </v>
      </c>
    </row>
    <row r="1004">
      <c r="F1004" s="8" t="str">
        <f>IFERROR(__xludf.DUMMYFUNCTION("IF(REGEXMATCH(E1004, ""[0-9]+""), MIN(ARRAYFORMULA(A1004 - SPLIT(REGEXREPLACE(E1004,""[a-zA-Z,\-'.()]"","" ""), "" ""))),"" "")")," ")</f>
        <v> </v>
      </c>
    </row>
    <row r="1005">
      <c r="F1005" s="8" t="str">
        <f>IFERROR(__xludf.DUMMYFUNCTION("IF(REGEXMATCH(E1005, ""[0-9]+""), MIN(ARRAYFORMULA(A1005 - SPLIT(REGEXREPLACE(E1005,""[a-zA-Z,\-'.()]"","" ""), "" ""))),"" "")")," ")</f>
        <v> </v>
      </c>
    </row>
    <row r="1006">
      <c r="F1006" s="8" t="str">
        <f>IFERROR(__xludf.DUMMYFUNCTION("IF(REGEXMATCH(E1006, ""[0-9]+""), MIN(ARRAYFORMULA(A1006 - SPLIT(REGEXREPLACE(E1006,""[a-zA-Z,\-'.()]"","" ""), "" ""))),"" "")")," ")</f>
        <v> </v>
      </c>
    </row>
    <row r="1007">
      <c r="F1007" s="8" t="str">
        <f>IFERROR(__xludf.DUMMYFUNCTION("IF(REGEXMATCH(E1007, ""[0-9]+""), MIN(ARRAYFORMULA(A1007 - SPLIT(REGEXREPLACE(E1007,""[a-zA-Z,\-'.()]"","" ""), "" ""))),"" "")")," ")</f>
        <v> </v>
      </c>
    </row>
    <row r="1008">
      <c r="F1008" s="8" t="str">
        <f>IFERROR(__xludf.DUMMYFUNCTION("IF(REGEXMATCH(E1008, ""[0-9]+""), MIN(ARRAYFORMULA(A1008 - SPLIT(REGEXREPLACE(E1008,""[a-zA-Z,\-'.()]"","" ""), "" ""))),"" "")")," ")</f>
        <v> </v>
      </c>
    </row>
    <row r="1009">
      <c r="F1009" s="8" t="str">
        <f>IFERROR(__xludf.DUMMYFUNCTION("IF(REGEXMATCH(E1009, ""[0-9]+""), MIN(ARRAYFORMULA(A1009 - SPLIT(REGEXREPLACE(E1009,""[a-zA-Z,\-'.()]"","" ""), "" ""))),"" "")")," ")</f>
        <v> </v>
      </c>
    </row>
    <row r="1010">
      <c r="F1010" s="8" t="str">
        <f>IFERROR(__xludf.DUMMYFUNCTION("IF(REGEXMATCH(E1010, ""[0-9]+""), MIN(ARRAYFORMULA(A1010 - SPLIT(REGEXREPLACE(E1010,""[a-zA-Z,\-'.()]"","" ""), "" ""))),"" "")")," ")</f>
        <v> </v>
      </c>
    </row>
    <row r="1011">
      <c r="F1011" s="8" t="str">
        <f>IFERROR(__xludf.DUMMYFUNCTION("IF(REGEXMATCH(E1011, ""[0-9]+""), MIN(ARRAYFORMULA(A1011 - SPLIT(REGEXREPLACE(E1011,""[a-zA-Z,\-'.()]"","" ""), "" ""))),"" "")")," ")</f>
        <v> </v>
      </c>
    </row>
    <row r="1012">
      <c r="F1012" s="8" t="str">
        <f>IFERROR(__xludf.DUMMYFUNCTION("IF(REGEXMATCH(E1012, ""[0-9]+""), MIN(ARRAYFORMULA(A1012 - SPLIT(REGEXREPLACE(E1012,""[a-zA-Z,\-'.()]"","" ""), "" ""))),"" "")")," ")</f>
        <v> </v>
      </c>
    </row>
    <row r="1013">
      <c r="F1013" s="8" t="str">
        <f>IFERROR(__xludf.DUMMYFUNCTION("IF(REGEXMATCH(E1013, ""[0-9]+""), MIN(ARRAYFORMULA(A1013 - SPLIT(REGEXREPLACE(E1013,""[a-zA-Z,\-'.()]"","" ""), "" ""))),"" "")")," ")</f>
        <v> </v>
      </c>
    </row>
    <row r="1014">
      <c r="F1014" s="8" t="str">
        <f>IFERROR(__xludf.DUMMYFUNCTION("IF(REGEXMATCH(E1014, ""[0-9]+""), MIN(ARRAYFORMULA(A1014 - SPLIT(REGEXREPLACE(E1014,""[a-zA-Z,\-'.()]"","" ""), "" ""))),"" "")")," ")</f>
        <v> </v>
      </c>
    </row>
    <row r="1015">
      <c r="F1015" s="8" t="str">
        <f>IFERROR(__xludf.DUMMYFUNCTION("IF(REGEXMATCH(E1015, ""[0-9]+""), MIN(ARRAYFORMULA(A1015 - SPLIT(REGEXREPLACE(E1015,""[a-zA-Z,\-'.()]"","" ""), "" ""))),"" "")")," ")</f>
        <v> </v>
      </c>
    </row>
    <row r="1016">
      <c r="F1016" s="8" t="str">
        <f>IFERROR(__xludf.DUMMYFUNCTION("IF(REGEXMATCH(E1016, ""[0-9]+""), MIN(ARRAYFORMULA(A1016 - SPLIT(REGEXREPLACE(E1016,""[a-zA-Z,\-'.()]"","" ""), "" ""))),"" "")")," ")</f>
        <v> </v>
      </c>
    </row>
    <row r="1017">
      <c r="F1017" s="8" t="str">
        <f>IFERROR(__xludf.DUMMYFUNCTION("IF(REGEXMATCH(E1017, ""[0-9]+""), MIN(ARRAYFORMULA(A1017 - SPLIT(REGEXREPLACE(E1017,""[a-zA-Z,\-'.()]"","" ""), "" ""))),"" "")")," ")</f>
        <v> </v>
      </c>
    </row>
    <row r="1018">
      <c r="F1018" s="8" t="str">
        <f>IFERROR(__xludf.DUMMYFUNCTION("IF(REGEXMATCH(E1018, ""[0-9]+""), MIN(ARRAYFORMULA(A1018 - SPLIT(REGEXREPLACE(E1018,""[a-zA-Z,\-'.()]"","" ""), "" ""))),"" "")")," ")</f>
        <v> </v>
      </c>
    </row>
    <row r="1019">
      <c r="F1019" s="8" t="str">
        <f>IFERROR(__xludf.DUMMYFUNCTION("IF(REGEXMATCH(E1019, ""[0-9]+""), MIN(ARRAYFORMULA(A1019 - SPLIT(REGEXREPLACE(E1019,""[a-zA-Z,\-'.()]"","" ""), "" ""))),"" "")")," ")</f>
        <v> </v>
      </c>
    </row>
    <row r="1020">
      <c r="F1020" s="8" t="str">
        <f>IFERROR(__xludf.DUMMYFUNCTION("IF(REGEXMATCH(E1020, ""[0-9]+""), MIN(ARRAYFORMULA(A1020 - SPLIT(REGEXREPLACE(E1020,""[a-zA-Z,\-'.()]"","" ""), "" ""))),"" "")")," ")</f>
        <v> </v>
      </c>
    </row>
    <row r="1021">
      <c r="F1021" s="8" t="str">
        <f>IFERROR(__xludf.DUMMYFUNCTION("IF(REGEXMATCH(E1021, ""[0-9]+""), MIN(ARRAYFORMULA(A1021 - SPLIT(REGEXREPLACE(E1021,""[a-zA-Z,\-'.()]"","" ""), "" ""))),"" "")")," ")</f>
        <v> </v>
      </c>
    </row>
    <row r="1022">
      <c r="F1022" s="8" t="str">
        <f>IFERROR(__xludf.DUMMYFUNCTION("IF(REGEXMATCH(E1022, ""[0-9]+""), MIN(ARRAYFORMULA(A1022 - SPLIT(REGEXREPLACE(E1022,""[a-zA-Z,\-'.()]"","" ""), "" ""))),"" "")")," ")</f>
        <v> </v>
      </c>
    </row>
    <row r="1023">
      <c r="F1023" s="8" t="str">
        <f>IFERROR(__xludf.DUMMYFUNCTION("IF(REGEXMATCH(E1023, ""[0-9]+""), MIN(ARRAYFORMULA(A1023 - SPLIT(REGEXREPLACE(E1023,""[a-zA-Z,\-'.()]"","" ""), "" ""))),"" "")")," ")</f>
        <v> </v>
      </c>
    </row>
    <row r="1024">
      <c r="F1024" s="8" t="str">
        <f>IFERROR(__xludf.DUMMYFUNCTION("IF(REGEXMATCH(E1024, ""[0-9]+""), MIN(ARRAYFORMULA(A1024 - SPLIT(REGEXREPLACE(E1024,""[a-zA-Z,\-'.()]"","" ""), "" ""))),"" "")")," ")</f>
        <v> </v>
      </c>
    </row>
    <row r="1025">
      <c r="F1025" s="8" t="str">
        <f>IFERROR(__xludf.DUMMYFUNCTION("IF(REGEXMATCH(E1025, ""[0-9]+""), MIN(ARRAYFORMULA(A1025 - SPLIT(REGEXREPLACE(E1025,""[a-zA-Z,\-'.()]"","" ""), "" ""))),"" "")")," ")</f>
        <v> </v>
      </c>
    </row>
    <row r="1026">
      <c r="F1026" s="8" t="str">
        <f>IFERROR(__xludf.DUMMYFUNCTION("IF(REGEXMATCH(E1026, ""[0-9]+""), MIN(ARRAYFORMULA(A1026 - SPLIT(REGEXREPLACE(E1026,""[a-zA-Z,\-'.()]"","" ""), "" ""))),"" "")")," ")</f>
        <v> </v>
      </c>
    </row>
    <row r="1027">
      <c r="F1027" s="8" t="str">
        <f>IFERROR(__xludf.DUMMYFUNCTION("IF(REGEXMATCH(E1027, ""[0-9]+""), MIN(ARRAYFORMULA(A1027 - SPLIT(REGEXREPLACE(E1027,""[a-zA-Z,\-'.()]"","" ""), "" ""))),"" "")")," ")</f>
        <v> </v>
      </c>
    </row>
    <row r="1028">
      <c r="F1028" s="8" t="str">
        <f>IFERROR(__xludf.DUMMYFUNCTION("IF(REGEXMATCH(E1028, ""[0-9]+""), MIN(ARRAYFORMULA(A1028 - SPLIT(REGEXREPLACE(E1028,""[a-zA-Z,\-'.()]"","" ""), "" ""))),"" "")")," ")</f>
        <v> </v>
      </c>
    </row>
    <row r="1029">
      <c r="F1029" s="8" t="str">
        <f>IFERROR(__xludf.DUMMYFUNCTION("IF(REGEXMATCH(E1029, ""[0-9]+""), MIN(ARRAYFORMULA(A1029 - SPLIT(REGEXREPLACE(E1029,""[a-zA-Z,\-'.()]"","" ""), "" ""))),"" "")")," ")</f>
        <v> </v>
      </c>
    </row>
    <row r="1030">
      <c r="F1030" s="8" t="str">
        <f>IFERROR(__xludf.DUMMYFUNCTION("IF(REGEXMATCH(E1030, ""[0-9]+""), MIN(ARRAYFORMULA(A1030 - SPLIT(REGEXREPLACE(E1030,""[a-zA-Z,\-'.()]"","" ""), "" ""))),"" "")")," ")</f>
        <v> </v>
      </c>
    </row>
    <row r="1031">
      <c r="F1031" s="8" t="str">
        <f>IFERROR(__xludf.DUMMYFUNCTION("IF(REGEXMATCH(E1031, ""[0-9]+""), MIN(ARRAYFORMULA(A1031 - SPLIT(REGEXREPLACE(E1031,""[a-zA-Z,\-'.()]"","" ""), "" ""))),"" "")")," ")</f>
        <v> </v>
      </c>
    </row>
    <row r="1032">
      <c r="F1032" s="8" t="str">
        <f>IFERROR(__xludf.DUMMYFUNCTION("IF(REGEXMATCH(E1032, ""[0-9]+""), MIN(ARRAYFORMULA(A1032 - SPLIT(REGEXREPLACE(E1032,""[a-zA-Z,\-'.()]"","" ""), "" ""))),"" "")")," ")</f>
        <v> </v>
      </c>
    </row>
    <row r="1033">
      <c r="F1033" s="8" t="str">
        <f>IFERROR(__xludf.DUMMYFUNCTION("IF(REGEXMATCH(E1033, ""[0-9]+""), MIN(ARRAYFORMULA(A1033 - SPLIT(REGEXREPLACE(E1033,""[a-zA-Z,\-'.()]"","" ""), "" ""))),"" "")")," ")</f>
        <v> </v>
      </c>
    </row>
    <row r="1034">
      <c r="F1034" s="8" t="str">
        <f>IFERROR(__xludf.DUMMYFUNCTION("IF(REGEXMATCH(E1034, ""[0-9]+""), MIN(ARRAYFORMULA(A1034 - SPLIT(REGEXREPLACE(E1034,""[a-zA-Z,\-'.()]"","" ""), "" ""))),"" "")")," ")</f>
        <v> </v>
      </c>
    </row>
    <row r="1035">
      <c r="F1035" s="8" t="str">
        <f>IFERROR(__xludf.DUMMYFUNCTION("IF(REGEXMATCH(E1035, ""[0-9]+""), MIN(ARRAYFORMULA(A1035 - SPLIT(REGEXREPLACE(E1035,""[a-zA-Z,\-'.()]"","" ""), "" ""))),"" "")")," ")</f>
        <v> </v>
      </c>
    </row>
    <row r="1036">
      <c r="F1036" s="8" t="str">
        <f>IFERROR(__xludf.DUMMYFUNCTION("IF(REGEXMATCH(E1036, ""[0-9]+""), MIN(ARRAYFORMULA(A1036 - SPLIT(REGEXREPLACE(E1036,""[a-zA-Z,\-'.()]"","" ""), "" ""))),"" "")")," ")</f>
        <v> </v>
      </c>
    </row>
    <row r="1037">
      <c r="F1037" s="8" t="str">
        <f>IFERROR(__xludf.DUMMYFUNCTION("IF(REGEXMATCH(E1037, ""[0-9]+""), MIN(ARRAYFORMULA(A1037 - SPLIT(REGEXREPLACE(E1037,""[a-zA-Z,\-'.()]"","" ""), "" ""))),"" "")")," ")</f>
        <v> </v>
      </c>
    </row>
    <row r="1038">
      <c r="F1038" s="8" t="str">
        <f>IFERROR(__xludf.DUMMYFUNCTION("IF(REGEXMATCH(E1038, ""[0-9]+""), MIN(ARRAYFORMULA(A1038 - SPLIT(REGEXREPLACE(E1038,""[a-zA-Z,\-'.()]"","" ""), "" ""))),"" "")")," ")</f>
        <v> </v>
      </c>
    </row>
    <row r="1039">
      <c r="F1039" s="8" t="str">
        <f>IFERROR(__xludf.DUMMYFUNCTION("IF(REGEXMATCH(E1039, ""[0-9]+""), MIN(ARRAYFORMULA(A1039 - SPLIT(REGEXREPLACE(E1039,""[a-zA-Z,\-'.()]"","" ""), "" ""))),"" "")")," ")</f>
        <v> </v>
      </c>
    </row>
    <row r="1040">
      <c r="F1040" s="8" t="str">
        <f>IFERROR(__xludf.DUMMYFUNCTION("IF(REGEXMATCH(E1040, ""[0-9]+""), MIN(ARRAYFORMULA(A1040 - SPLIT(REGEXREPLACE(E1040,""[a-zA-Z,\-'.()]"","" ""), "" ""))),"" "")")," ")</f>
        <v> </v>
      </c>
    </row>
    <row r="1041">
      <c r="F1041" s="8" t="str">
        <f>IFERROR(__xludf.DUMMYFUNCTION("IF(REGEXMATCH(E1041, ""[0-9]+""), MIN(ARRAYFORMULA(A1041 - SPLIT(REGEXREPLACE(E1041,""[a-zA-Z,\-'.()]"","" ""), "" ""))),"" "")")," ")</f>
        <v> </v>
      </c>
    </row>
    <row r="1042">
      <c r="F1042" s="8" t="str">
        <f>IFERROR(__xludf.DUMMYFUNCTION("IF(REGEXMATCH(E1042, ""[0-9]+""), MIN(ARRAYFORMULA(A1042 - SPLIT(REGEXREPLACE(E1042,""[a-zA-Z,\-'.()]"","" ""), "" ""))),"" "")")," ")</f>
        <v> </v>
      </c>
    </row>
    <row r="1043">
      <c r="F1043" s="8" t="str">
        <f>IFERROR(__xludf.DUMMYFUNCTION("IF(REGEXMATCH(E1043, ""[0-9]+""), MIN(ARRAYFORMULA(A1043 - SPLIT(REGEXREPLACE(E1043,""[a-zA-Z,\-'.()]"","" ""), "" ""))),"" "")")," ")</f>
        <v> </v>
      </c>
    </row>
    <row r="1044">
      <c r="F1044" s="8" t="str">
        <f>IFERROR(__xludf.DUMMYFUNCTION("IF(REGEXMATCH(E1044, ""[0-9]+""), MIN(ARRAYFORMULA(A1044 - SPLIT(REGEXREPLACE(E1044,""[a-zA-Z,\-'.()]"","" ""), "" ""))),"" "")")," ")</f>
        <v> </v>
      </c>
    </row>
    <row r="1045">
      <c r="F1045" s="8" t="str">
        <f>IFERROR(__xludf.DUMMYFUNCTION("IF(REGEXMATCH(E1045, ""[0-9]+""), MIN(ARRAYFORMULA(A1045 - SPLIT(REGEXREPLACE(E1045,""[a-zA-Z,\-'.()]"","" ""), "" ""))),"" "")")," ")</f>
        <v> </v>
      </c>
    </row>
    <row r="1046">
      <c r="F1046" s="8" t="str">
        <f>IFERROR(__xludf.DUMMYFUNCTION("IF(REGEXMATCH(E1046, ""[0-9]+""), MIN(ARRAYFORMULA(A1046 - SPLIT(REGEXREPLACE(E1046,""[a-zA-Z,\-'.()]"","" ""), "" ""))),"" "")")," ")</f>
        <v> </v>
      </c>
    </row>
    <row r="1047">
      <c r="F1047" s="8" t="str">
        <f>IFERROR(__xludf.DUMMYFUNCTION("IF(REGEXMATCH(E1047, ""[0-9]+""), MIN(ARRAYFORMULA(A1047 - SPLIT(REGEXREPLACE(E1047,""[a-zA-Z,\-'.()]"","" ""), "" ""))),"" "")")," ")</f>
        <v> </v>
      </c>
    </row>
    <row r="1048">
      <c r="F1048" s="8" t="str">
        <f>IFERROR(__xludf.DUMMYFUNCTION("IF(REGEXMATCH(E1048, ""[0-9]+""), MIN(ARRAYFORMULA(A1048 - SPLIT(REGEXREPLACE(E1048,""[a-zA-Z,\-'.()]"","" ""), "" ""))),"" "")")," ")</f>
        <v> </v>
      </c>
    </row>
    <row r="1049">
      <c r="F1049" s="8" t="str">
        <f>IFERROR(__xludf.DUMMYFUNCTION("IF(REGEXMATCH(E1049, ""[0-9]+""), MIN(ARRAYFORMULA(A1049 - SPLIT(REGEXREPLACE(E1049,""[a-zA-Z,\-'.()]"","" ""), "" ""))),"" "")")," ")</f>
        <v> </v>
      </c>
    </row>
    <row r="1050">
      <c r="F1050" s="8" t="str">
        <f>IFERROR(__xludf.DUMMYFUNCTION("IF(REGEXMATCH(E1050, ""[0-9]+""), MIN(ARRAYFORMULA(A1050 - SPLIT(REGEXREPLACE(E1050,""[a-zA-Z,\-'.()]"","" ""), "" ""))),"" "")")," ")</f>
        <v> </v>
      </c>
    </row>
    <row r="1051">
      <c r="F1051" s="8" t="str">
        <f>IFERROR(__xludf.DUMMYFUNCTION("IF(REGEXMATCH(E1051, ""[0-9]+""), MIN(ARRAYFORMULA(A1051 - SPLIT(REGEXREPLACE(E1051,""[a-zA-Z,\-'.()]"","" ""), "" ""))),"" "")")," ")</f>
        <v> </v>
      </c>
    </row>
    <row r="1052">
      <c r="F1052" s="8" t="str">
        <f>IFERROR(__xludf.DUMMYFUNCTION("IF(REGEXMATCH(E1052, ""[0-9]+""), MIN(ARRAYFORMULA(A1052 - SPLIT(REGEXREPLACE(E1052,""[a-zA-Z,\-'.()]"","" ""), "" ""))),"" "")")," ")</f>
        <v> </v>
      </c>
    </row>
    <row r="1053">
      <c r="F1053" s="8" t="str">
        <f>IFERROR(__xludf.DUMMYFUNCTION("IF(REGEXMATCH(E1053, ""[0-9]+""), MIN(ARRAYFORMULA(A1053 - SPLIT(REGEXREPLACE(E1053,""[a-zA-Z,\-'.()]"","" ""), "" ""))),"" "")")," ")</f>
        <v> </v>
      </c>
    </row>
    <row r="1054">
      <c r="F1054" s="8" t="str">
        <f>IFERROR(__xludf.DUMMYFUNCTION("IF(REGEXMATCH(E1054, ""[0-9]+""), MIN(ARRAYFORMULA(A1054 - SPLIT(REGEXREPLACE(E1054,""[a-zA-Z,\-'.()]"","" ""), "" ""))),"" "")")," ")</f>
        <v> </v>
      </c>
    </row>
    <row r="1055">
      <c r="F1055" s="8" t="str">
        <f>IFERROR(__xludf.DUMMYFUNCTION("IF(REGEXMATCH(E1055, ""[0-9]+""), MIN(ARRAYFORMULA(A1055 - SPLIT(REGEXREPLACE(E1055,""[a-zA-Z,\-'.()]"","" ""), "" ""))),"" "")")," ")</f>
        <v> </v>
      </c>
    </row>
    <row r="1056">
      <c r="F1056" s="8" t="str">
        <f>IFERROR(__xludf.DUMMYFUNCTION("IF(REGEXMATCH(E1056, ""[0-9]+""), MIN(ARRAYFORMULA(A1056 - SPLIT(REGEXREPLACE(E1056,""[a-zA-Z,\-'.()]"","" ""), "" ""))),"" "")")," ")</f>
        <v> </v>
      </c>
    </row>
    <row r="1057">
      <c r="F1057" s="8" t="str">
        <f>IFERROR(__xludf.DUMMYFUNCTION("IF(REGEXMATCH(E1057, ""[0-9]+""), MIN(ARRAYFORMULA(A1057 - SPLIT(REGEXREPLACE(E1057,""[a-zA-Z,\-'.()]"","" ""), "" ""))),"" "")")," ")</f>
        <v> </v>
      </c>
    </row>
    <row r="1058">
      <c r="F1058" s="8" t="str">
        <f>IFERROR(__xludf.DUMMYFUNCTION("IF(REGEXMATCH(E1058, ""[0-9]+""), MIN(ARRAYFORMULA(A1058 - SPLIT(REGEXREPLACE(E1058,""[a-zA-Z,\-'.()]"","" ""), "" ""))),"" "")")," ")</f>
        <v> </v>
      </c>
    </row>
    <row r="1059">
      <c r="F1059" s="8" t="str">
        <f>IFERROR(__xludf.DUMMYFUNCTION("IF(REGEXMATCH(E1059, ""[0-9]+""), MIN(ARRAYFORMULA(A1059 - SPLIT(REGEXREPLACE(E1059,""[a-zA-Z,\-'.()]"","" ""), "" ""))),"" "")")," ")</f>
        <v> </v>
      </c>
    </row>
    <row r="1060">
      <c r="F1060" s="8" t="str">
        <f>IFERROR(__xludf.DUMMYFUNCTION("IF(REGEXMATCH(E1060, ""[0-9]+""), MIN(ARRAYFORMULA(A1060 - SPLIT(REGEXREPLACE(E1060,""[a-zA-Z,\-'.()]"","" ""), "" ""))),"" "")")," ")</f>
        <v> </v>
      </c>
    </row>
    <row r="1061">
      <c r="F1061" s="8" t="str">
        <f>IFERROR(__xludf.DUMMYFUNCTION("IF(REGEXMATCH(E1061, ""[0-9]+""), MIN(ARRAYFORMULA(A1061 - SPLIT(REGEXREPLACE(E1061,""[a-zA-Z,\-'.()]"","" ""), "" ""))),"" "")")," ")</f>
        <v> </v>
      </c>
    </row>
    <row r="1062">
      <c r="F1062" s="8" t="str">
        <f>IFERROR(__xludf.DUMMYFUNCTION("IF(REGEXMATCH(E1062, ""[0-9]+""), MIN(ARRAYFORMULA(A1062 - SPLIT(REGEXREPLACE(E1062,""[a-zA-Z,\-'.()]"","" ""), "" ""))),"" "")")," ")</f>
        <v> </v>
      </c>
    </row>
    <row r="1063">
      <c r="F1063" s="8" t="str">
        <f>IFERROR(__xludf.DUMMYFUNCTION("IF(REGEXMATCH(E1063, ""[0-9]+""), MIN(ARRAYFORMULA(A1063 - SPLIT(REGEXREPLACE(E1063,""[a-zA-Z,\-'.()]"","" ""), "" ""))),"" "")")," ")</f>
        <v> </v>
      </c>
    </row>
    <row r="1064">
      <c r="F1064" s="8" t="str">
        <f>IFERROR(__xludf.DUMMYFUNCTION("IF(REGEXMATCH(E1064, ""[0-9]+""), MIN(ARRAYFORMULA(A1064 - SPLIT(REGEXREPLACE(E1064,""[a-zA-Z,\-'.()]"","" ""), "" ""))),"" "")")," ")</f>
        <v> </v>
      </c>
    </row>
    <row r="1065">
      <c r="F1065" s="8" t="str">
        <f>IFERROR(__xludf.DUMMYFUNCTION("IF(REGEXMATCH(E1065, ""[0-9]+""), MIN(ARRAYFORMULA(A1065 - SPLIT(REGEXREPLACE(E1065,""[a-zA-Z,\-'.()]"","" ""), "" ""))),"" "")")," ")</f>
        <v> </v>
      </c>
    </row>
    <row r="1066">
      <c r="F1066" s="8" t="str">
        <f>IFERROR(__xludf.DUMMYFUNCTION("IF(REGEXMATCH(E1066, ""[0-9]+""), MIN(ARRAYFORMULA(A1066 - SPLIT(REGEXREPLACE(E1066,""[a-zA-Z,\-'.()]"","" ""), "" ""))),"" "")")," ")</f>
        <v> </v>
      </c>
    </row>
    <row r="1067">
      <c r="F1067" s="8" t="str">
        <f>IFERROR(__xludf.DUMMYFUNCTION("IF(REGEXMATCH(E1067, ""[0-9]+""), MIN(ARRAYFORMULA(A1067 - SPLIT(REGEXREPLACE(E1067,""[a-zA-Z,\-'.()]"","" ""), "" ""))),"" "")")," ")</f>
        <v> </v>
      </c>
    </row>
    <row r="1068">
      <c r="F1068" s="8" t="str">
        <f>IFERROR(__xludf.DUMMYFUNCTION("IF(REGEXMATCH(E1068, ""[0-9]+""), MIN(ARRAYFORMULA(A1068 - SPLIT(REGEXREPLACE(E1068,""[a-zA-Z,\-'.()]"","" ""), "" ""))),"" "")")," ")</f>
        <v> </v>
      </c>
    </row>
    <row r="1069">
      <c r="F1069" s="8" t="str">
        <f>IFERROR(__xludf.DUMMYFUNCTION("IF(REGEXMATCH(E1069, ""[0-9]+""), MIN(ARRAYFORMULA(A1069 - SPLIT(REGEXREPLACE(E1069,""[a-zA-Z,\-'.()]"","" ""), "" ""))),"" "")")," ")</f>
        <v> </v>
      </c>
    </row>
    <row r="1070">
      <c r="F1070" s="8" t="str">
        <f>IFERROR(__xludf.DUMMYFUNCTION("IF(REGEXMATCH(E1070, ""[0-9]+""), MIN(ARRAYFORMULA(A1070 - SPLIT(REGEXREPLACE(E1070,""[a-zA-Z,\-'.()]"","" ""), "" ""))),"" "")")," ")</f>
        <v> </v>
      </c>
    </row>
    <row r="1071">
      <c r="F1071" s="8" t="str">
        <f>IFERROR(__xludf.DUMMYFUNCTION("IF(REGEXMATCH(E1071, ""[0-9]+""), MIN(ARRAYFORMULA(A1071 - SPLIT(REGEXREPLACE(E1071,""[a-zA-Z,\-'.()]"","" ""), "" ""))),"" "")")," ")</f>
        <v> </v>
      </c>
    </row>
    <row r="1072">
      <c r="F1072" s="8" t="str">
        <f>IFERROR(__xludf.DUMMYFUNCTION("IF(REGEXMATCH(E1072, ""[0-9]+""), MIN(ARRAYFORMULA(A1072 - SPLIT(REGEXREPLACE(E1072,""[a-zA-Z,\-'.()]"","" ""), "" ""))),"" "")")," ")</f>
        <v> </v>
      </c>
    </row>
    <row r="1073">
      <c r="F1073" s="8" t="str">
        <f>IFERROR(__xludf.DUMMYFUNCTION("IF(REGEXMATCH(E1073, ""[0-9]+""), MIN(ARRAYFORMULA(A1073 - SPLIT(REGEXREPLACE(E1073,""[a-zA-Z,\-'.()]"","" ""), "" ""))),"" "")")," ")</f>
        <v> </v>
      </c>
    </row>
    <row r="1074">
      <c r="F1074" s="8" t="str">
        <f>IFERROR(__xludf.DUMMYFUNCTION("IF(REGEXMATCH(E1074, ""[0-9]+""), MIN(ARRAYFORMULA(A1074 - SPLIT(REGEXREPLACE(E1074,""[a-zA-Z,\-'.()]"","" ""), "" ""))),"" "")")," ")</f>
        <v> </v>
      </c>
    </row>
    <row r="1075">
      <c r="F1075" s="8" t="str">
        <f>IFERROR(__xludf.DUMMYFUNCTION("IF(REGEXMATCH(E1075, ""[0-9]+""), MIN(ARRAYFORMULA(A1075 - SPLIT(REGEXREPLACE(E1075,""[a-zA-Z,\-'.()]"","" ""), "" ""))),"" "")")," ")</f>
        <v> </v>
      </c>
    </row>
    <row r="1076">
      <c r="F1076" s="8" t="str">
        <f>IFERROR(__xludf.DUMMYFUNCTION("IF(REGEXMATCH(E1076, ""[0-9]+""), MIN(ARRAYFORMULA(A1076 - SPLIT(REGEXREPLACE(E1076,""[a-zA-Z,\-'.()]"","" ""), "" ""))),"" "")")," ")</f>
        <v> </v>
      </c>
    </row>
    <row r="1077">
      <c r="F1077" s="8" t="str">
        <f>IFERROR(__xludf.DUMMYFUNCTION("IF(REGEXMATCH(E1077, ""[0-9]+""), MIN(ARRAYFORMULA(A1077 - SPLIT(REGEXREPLACE(E1077,""[a-zA-Z,\-'.()]"","" ""), "" ""))),"" "")")," ")</f>
        <v> </v>
      </c>
    </row>
    <row r="1078">
      <c r="F1078" s="8" t="str">
        <f>IFERROR(__xludf.DUMMYFUNCTION("IF(REGEXMATCH(E1078, ""[0-9]+""), MIN(ARRAYFORMULA(A1078 - SPLIT(REGEXREPLACE(E1078,""[a-zA-Z,\-'.()]"","" ""), "" ""))),"" "")")," ")</f>
        <v> </v>
      </c>
    </row>
    <row r="1079">
      <c r="F1079" s="8" t="str">
        <f>IFERROR(__xludf.DUMMYFUNCTION("IF(REGEXMATCH(E1079, ""[0-9]+""), MIN(ARRAYFORMULA(A1079 - SPLIT(REGEXREPLACE(E1079,""[a-zA-Z,\-'.()]"","" ""), "" ""))),"" "")")," ")</f>
        <v> </v>
      </c>
    </row>
    <row r="1080">
      <c r="F1080" s="8" t="str">
        <f>IFERROR(__xludf.DUMMYFUNCTION("IF(REGEXMATCH(E1080, ""[0-9]+""), MIN(ARRAYFORMULA(A1080 - SPLIT(REGEXREPLACE(E1080,""[a-zA-Z,\-'.()]"","" ""), "" ""))),"" "")")," ")</f>
        <v> </v>
      </c>
    </row>
    <row r="1081">
      <c r="F1081" s="8" t="str">
        <f>IFERROR(__xludf.DUMMYFUNCTION("IF(REGEXMATCH(E1081, ""[0-9]+""), MIN(ARRAYFORMULA(A1081 - SPLIT(REGEXREPLACE(E1081,""[a-zA-Z,\-'.()]"","" ""), "" ""))),"" "")")," ")</f>
        <v> </v>
      </c>
    </row>
    <row r="1082">
      <c r="F1082" s="8" t="str">
        <f>IFERROR(__xludf.DUMMYFUNCTION("IF(REGEXMATCH(E1082, ""[0-9]+""), MIN(ARRAYFORMULA(A1082 - SPLIT(REGEXREPLACE(E1082,""[a-zA-Z,\-'.()]"","" ""), "" ""))),"" "")")," ")</f>
        <v> </v>
      </c>
    </row>
    <row r="1083">
      <c r="F1083" s="8" t="str">
        <f>IFERROR(__xludf.DUMMYFUNCTION("IF(REGEXMATCH(E1083, ""[0-9]+""), MIN(ARRAYFORMULA(A1083 - SPLIT(REGEXREPLACE(E1083,""[a-zA-Z,\-'.()]"","" ""), "" ""))),"" "")")," ")</f>
        <v> </v>
      </c>
    </row>
    <row r="1084">
      <c r="F1084" s="8" t="str">
        <f>IFERROR(__xludf.DUMMYFUNCTION("IF(REGEXMATCH(E1084, ""[0-9]+""), MIN(ARRAYFORMULA(A1084 - SPLIT(REGEXREPLACE(E1084,""[a-zA-Z,\-'.()]"","" ""), "" ""))),"" "")")," ")</f>
        <v> </v>
      </c>
    </row>
    <row r="1085">
      <c r="F1085" s="8" t="str">
        <f>IFERROR(__xludf.DUMMYFUNCTION("IF(REGEXMATCH(E1085, ""[0-9]+""), MIN(ARRAYFORMULA(A1085 - SPLIT(REGEXREPLACE(E1085,""[a-zA-Z,\-'.()]"","" ""), "" ""))),"" "")")," ")</f>
        <v> </v>
      </c>
    </row>
    <row r="1086">
      <c r="F1086" s="8" t="str">
        <f>IFERROR(__xludf.DUMMYFUNCTION("IF(REGEXMATCH(E1086, ""[0-9]+""), MIN(ARRAYFORMULA(A1086 - SPLIT(REGEXREPLACE(E1086,""[a-zA-Z,\-'.()]"","" ""), "" ""))),"" "")")," ")</f>
        <v> </v>
      </c>
    </row>
    <row r="1087">
      <c r="F1087" s="8" t="str">
        <f>IFERROR(__xludf.DUMMYFUNCTION("IF(REGEXMATCH(E1087, ""[0-9]+""), MIN(ARRAYFORMULA(A1087 - SPLIT(REGEXREPLACE(E1087,""[a-zA-Z,\-'.()]"","" ""), "" ""))),"" "")")," ")</f>
        <v> </v>
      </c>
    </row>
    <row r="1088">
      <c r="F1088" s="8" t="str">
        <f>IFERROR(__xludf.DUMMYFUNCTION("IF(REGEXMATCH(E1088, ""[0-9]+""), MIN(ARRAYFORMULA(A1088 - SPLIT(REGEXREPLACE(E1088,""[a-zA-Z,\-'.()]"","" ""), "" ""))),"" "")")," ")</f>
        <v> </v>
      </c>
    </row>
    <row r="1089">
      <c r="F1089" s="8" t="str">
        <f>IFERROR(__xludf.DUMMYFUNCTION("IF(REGEXMATCH(E1089, ""[0-9]+""), MIN(ARRAYFORMULA(A1089 - SPLIT(REGEXREPLACE(E1089,""[a-zA-Z,\-'.()]"","" ""), "" ""))),"" "")")," ")</f>
        <v> </v>
      </c>
    </row>
    <row r="1090">
      <c r="F1090" s="8" t="str">
        <f>IFERROR(__xludf.DUMMYFUNCTION("IF(REGEXMATCH(E1090, ""[0-9]+""), MIN(ARRAYFORMULA(A1090 - SPLIT(REGEXREPLACE(E1090,""[a-zA-Z,\-'.()]"","" ""), "" ""))),"" "")")," ")</f>
        <v> </v>
      </c>
    </row>
    <row r="1091">
      <c r="F1091" s="8" t="str">
        <f>IFERROR(__xludf.DUMMYFUNCTION("IF(REGEXMATCH(E1091, ""[0-9]+""), MIN(ARRAYFORMULA(A1091 - SPLIT(REGEXREPLACE(E1091,""[a-zA-Z,\-'.()]"","" ""), "" ""))),"" "")")," ")</f>
        <v> </v>
      </c>
    </row>
    <row r="1092">
      <c r="F1092" s="8" t="str">
        <f>IFERROR(__xludf.DUMMYFUNCTION("IF(REGEXMATCH(E1092, ""[0-9]+""), MIN(ARRAYFORMULA(A1092 - SPLIT(REGEXREPLACE(E1092,""[a-zA-Z,\-'.()]"","" ""), "" ""))),"" "")")," ")</f>
        <v> </v>
      </c>
    </row>
    <row r="1093">
      <c r="F1093" s="8" t="str">
        <f>IFERROR(__xludf.DUMMYFUNCTION("IF(REGEXMATCH(E1093, ""[0-9]+""), MIN(ARRAYFORMULA(A1093 - SPLIT(REGEXREPLACE(E1093,""[a-zA-Z,\-'.()]"","" ""), "" ""))),"" "")")," ")</f>
        <v> </v>
      </c>
    </row>
    <row r="1094">
      <c r="F1094" s="8" t="str">
        <f>IFERROR(__xludf.DUMMYFUNCTION("IF(REGEXMATCH(E1094, ""[0-9]+""), MIN(ARRAYFORMULA(A1094 - SPLIT(REGEXREPLACE(E1094,""[a-zA-Z,\-'.()]"","" ""), "" ""))),"" "")")," ")</f>
        <v> </v>
      </c>
    </row>
    <row r="1095">
      <c r="F1095" s="8" t="str">
        <f>IFERROR(__xludf.DUMMYFUNCTION("IF(REGEXMATCH(E1095, ""[0-9]+""), MIN(ARRAYFORMULA(A1095 - SPLIT(REGEXREPLACE(E1095,""[a-zA-Z,\-'.()]"","" ""), "" ""))),"" "")")," ")</f>
        <v> </v>
      </c>
    </row>
    <row r="1096">
      <c r="F1096" s="8" t="str">
        <f>IFERROR(__xludf.DUMMYFUNCTION("IF(REGEXMATCH(E1096, ""[0-9]+""), MIN(ARRAYFORMULA(A1096 - SPLIT(REGEXREPLACE(E1096,""[a-zA-Z,\-'.()]"","" ""), "" ""))),"" "")")," ")</f>
        <v> </v>
      </c>
    </row>
    <row r="1097">
      <c r="F1097" s="8" t="str">
        <f>IFERROR(__xludf.DUMMYFUNCTION("IF(REGEXMATCH(E1097, ""[0-9]+""), MIN(ARRAYFORMULA(A1097 - SPLIT(REGEXREPLACE(E1097,""[a-zA-Z,\-'.()]"","" ""), "" ""))),"" "")")," ")</f>
        <v> </v>
      </c>
    </row>
    <row r="1098">
      <c r="F1098" s="8" t="str">
        <f>IFERROR(__xludf.DUMMYFUNCTION("IF(REGEXMATCH(E1098, ""[0-9]+""), MIN(ARRAYFORMULA(A1098 - SPLIT(REGEXREPLACE(E1098,""[a-zA-Z,\-'.()]"","" ""), "" ""))),"" "")")," ")</f>
        <v> </v>
      </c>
    </row>
    <row r="1099">
      <c r="F1099" s="8" t="str">
        <f>IFERROR(__xludf.DUMMYFUNCTION("IF(REGEXMATCH(E1099, ""[0-9]+""), MIN(ARRAYFORMULA(A1099 - SPLIT(REGEXREPLACE(E1099,""[a-zA-Z,\-'.()]"","" ""), "" ""))),"" "")")," ")</f>
        <v> </v>
      </c>
    </row>
    <row r="1100">
      <c r="F1100" s="8" t="str">
        <f>IFERROR(__xludf.DUMMYFUNCTION("IF(REGEXMATCH(E1100, ""[0-9]+""), MIN(ARRAYFORMULA(A1100 - SPLIT(REGEXREPLACE(E1100,""[a-zA-Z,\-'.()]"","" ""), "" ""))),"" "")")," ")</f>
        <v> </v>
      </c>
    </row>
    <row r="1101">
      <c r="F1101" s="8" t="str">
        <f>IFERROR(__xludf.DUMMYFUNCTION("IF(REGEXMATCH(E1101, ""[0-9]+""), MIN(ARRAYFORMULA(A1101 - SPLIT(REGEXREPLACE(E1101,""[a-zA-Z,\-'.()]"","" ""), "" ""))),"" "")")," ")</f>
        <v> </v>
      </c>
    </row>
    <row r="1102">
      <c r="F1102" s="8" t="str">
        <f>IFERROR(__xludf.DUMMYFUNCTION("IF(REGEXMATCH(E1102, ""[0-9]+""), MIN(ARRAYFORMULA(A1102 - SPLIT(REGEXREPLACE(E1102,""[a-zA-Z,\-'.()]"","" ""), "" ""))),"" "")")," ")</f>
        <v> </v>
      </c>
    </row>
    <row r="1103">
      <c r="F1103" s="8" t="str">
        <f>IFERROR(__xludf.DUMMYFUNCTION("IF(REGEXMATCH(E1103, ""[0-9]+""), MIN(ARRAYFORMULA(A1103 - SPLIT(REGEXREPLACE(E1103,""[a-zA-Z,\-'.()]"","" ""), "" ""))),"" "")")," ")</f>
        <v> </v>
      </c>
    </row>
    <row r="1104">
      <c r="F1104" s="8" t="str">
        <f>IFERROR(__xludf.DUMMYFUNCTION("IF(REGEXMATCH(E1104, ""[0-9]+""), MIN(ARRAYFORMULA(A1104 - SPLIT(REGEXREPLACE(E1104,""[a-zA-Z,\-'.()]"","" ""), "" ""))),"" "")")," ")</f>
        <v> </v>
      </c>
    </row>
    <row r="1105">
      <c r="F1105" s="8" t="str">
        <f>IFERROR(__xludf.DUMMYFUNCTION("IF(REGEXMATCH(E1105, ""[0-9]+""), MIN(ARRAYFORMULA(A1105 - SPLIT(REGEXREPLACE(E1105,""[a-zA-Z,\-'.()]"","" ""), "" ""))),"" "")")," ")</f>
        <v> </v>
      </c>
    </row>
    <row r="1106">
      <c r="F1106" s="8" t="str">
        <f>IFERROR(__xludf.DUMMYFUNCTION("IF(REGEXMATCH(E1106, ""[0-9]+""), MIN(ARRAYFORMULA(A1106 - SPLIT(REGEXREPLACE(E1106,""[a-zA-Z,\-'.()]"","" ""), "" ""))),"" "")")," ")</f>
        <v> </v>
      </c>
    </row>
    <row r="1107">
      <c r="F1107" s="8" t="str">
        <f>IFERROR(__xludf.DUMMYFUNCTION("IF(REGEXMATCH(E1107, ""[0-9]+""), MIN(ARRAYFORMULA(A1107 - SPLIT(REGEXREPLACE(E1107,""[a-zA-Z,\-'.()]"","" ""), "" ""))),"" "")")," ")</f>
        <v> </v>
      </c>
    </row>
    <row r="1108">
      <c r="F1108" s="8" t="str">
        <f>IFERROR(__xludf.DUMMYFUNCTION("IF(REGEXMATCH(E1108, ""[0-9]+""), MIN(ARRAYFORMULA(A1108 - SPLIT(REGEXREPLACE(E1108,""[a-zA-Z,\-'.()]"","" ""), "" ""))),"" "")")," ")</f>
        <v> </v>
      </c>
    </row>
    <row r="1109">
      <c r="F1109" s="8" t="str">
        <f>IFERROR(__xludf.DUMMYFUNCTION("IF(REGEXMATCH(E1109, ""[0-9]+""), MIN(ARRAYFORMULA(A1109 - SPLIT(REGEXREPLACE(E1109,""[a-zA-Z,\-'.()]"","" ""), "" ""))),"" "")")," ")</f>
        <v> </v>
      </c>
    </row>
    <row r="1110">
      <c r="F1110" s="8" t="str">
        <f>IFERROR(__xludf.DUMMYFUNCTION("IF(REGEXMATCH(E1110, ""[0-9]+""), MIN(ARRAYFORMULA(A1110 - SPLIT(REGEXREPLACE(E1110,""[a-zA-Z,\-'.()]"","" ""), "" ""))),"" "")")," ")</f>
        <v> </v>
      </c>
    </row>
    <row r="1111">
      <c r="F1111" s="8" t="str">
        <f>IFERROR(__xludf.DUMMYFUNCTION("IF(REGEXMATCH(E1111, ""[0-9]+""), MIN(ARRAYFORMULA(A1111 - SPLIT(REGEXREPLACE(E1111,""[a-zA-Z,\-'.()]"","" ""), "" ""))),"" "")")," ")</f>
        <v> </v>
      </c>
    </row>
    <row r="1112">
      <c r="F1112" s="8" t="str">
        <f>IFERROR(__xludf.DUMMYFUNCTION("IF(REGEXMATCH(E1112, ""[0-9]+""), MIN(ARRAYFORMULA(A1112 - SPLIT(REGEXREPLACE(E1112,""[a-zA-Z,\-'.()]"","" ""), "" ""))),"" "")")," ")</f>
        <v> </v>
      </c>
    </row>
    <row r="1113">
      <c r="F1113" s="8" t="str">
        <f>IFERROR(__xludf.DUMMYFUNCTION("IF(REGEXMATCH(E1113, ""[0-9]+""), MIN(ARRAYFORMULA(A1113 - SPLIT(REGEXREPLACE(E1113,""[a-zA-Z,\-'.()]"","" ""), "" ""))),"" "")")," ")</f>
        <v> </v>
      </c>
    </row>
    <row r="1114">
      <c r="F1114" s="8" t="str">
        <f>IFERROR(__xludf.DUMMYFUNCTION("IF(REGEXMATCH(E1114, ""[0-9]+""), MIN(ARRAYFORMULA(A1114 - SPLIT(REGEXREPLACE(E1114,""[a-zA-Z,\-'.()]"","" ""), "" ""))),"" "")")," ")</f>
        <v> </v>
      </c>
    </row>
    <row r="1115">
      <c r="F1115" s="8" t="str">
        <f>IFERROR(__xludf.DUMMYFUNCTION("IF(REGEXMATCH(E1115, ""[0-9]+""), MIN(ARRAYFORMULA(A1115 - SPLIT(REGEXREPLACE(E1115,""[a-zA-Z,\-'.()]"","" ""), "" ""))),"" "")")," ")</f>
        <v> </v>
      </c>
    </row>
    <row r="1116">
      <c r="F1116" s="8" t="str">
        <f>IFERROR(__xludf.DUMMYFUNCTION("IF(REGEXMATCH(E1116, ""[0-9]+""), MIN(ARRAYFORMULA(A1116 - SPLIT(REGEXREPLACE(E1116,""[a-zA-Z,\-'.()]"","" ""), "" ""))),"" "")")," ")</f>
        <v> </v>
      </c>
    </row>
    <row r="1117">
      <c r="F1117" s="8" t="str">
        <f>IFERROR(__xludf.DUMMYFUNCTION("IF(REGEXMATCH(E1117, ""[0-9]+""), MIN(ARRAYFORMULA(A1117 - SPLIT(REGEXREPLACE(E1117,""[a-zA-Z,\-'.()]"","" ""), "" ""))),"" "")")," ")</f>
        <v> </v>
      </c>
    </row>
    <row r="1118">
      <c r="F1118" s="8" t="str">
        <f>IFERROR(__xludf.DUMMYFUNCTION("IF(REGEXMATCH(E1118, ""[0-9]+""), MIN(ARRAYFORMULA(A1118 - SPLIT(REGEXREPLACE(E1118,""[a-zA-Z,\-'.()]"","" ""), "" ""))),"" "")")," ")</f>
        <v> </v>
      </c>
    </row>
    <row r="1119">
      <c r="F1119" s="8" t="str">
        <f>IFERROR(__xludf.DUMMYFUNCTION("IF(REGEXMATCH(E1119, ""[0-9]+""), MIN(ARRAYFORMULA(A1119 - SPLIT(REGEXREPLACE(E1119,""[a-zA-Z,\-'.()]"","" ""), "" ""))),"" "")")," ")</f>
        <v> </v>
      </c>
    </row>
    <row r="1120">
      <c r="F1120" s="8" t="str">
        <f>IFERROR(__xludf.DUMMYFUNCTION("IF(REGEXMATCH(E1120, ""[0-9]+""), MIN(ARRAYFORMULA(A1120 - SPLIT(REGEXREPLACE(E1120,""[a-zA-Z,\-'.()]"","" ""), "" ""))),"" "")")," ")</f>
        <v> </v>
      </c>
    </row>
    <row r="1121">
      <c r="F1121" s="8" t="str">
        <f>IFERROR(__xludf.DUMMYFUNCTION("IF(REGEXMATCH(E1121, ""[0-9]+""), MIN(ARRAYFORMULA(A1121 - SPLIT(REGEXREPLACE(E1121,""[a-zA-Z,\-'.()]"","" ""), "" ""))),"" "")")," ")</f>
        <v> </v>
      </c>
    </row>
    <row r="1122">
      <c r="F1122" s="8" t="str">
        <f>IFERROR(__xludf.DUMMYFUNCTION("IF(REGEXMATCH(E1122, ""[0-9]+""), MIN(ARRAYFORMULA(A1122 - SPLIT(REGEXREPLACE(E1122,""[a-zA-Z,\-'.()]"","" ""), "" ""))),"" "")")," ")</f>
        <v> </v>
      </c>
    </row>
    <row r="1123">
      <c r="F1123" s="8" t="str">
        <f>IFERROR(__xludf.DUMMYFUNCTION("IF(REGEXMATCH(E1123, ""[0-9]+""), MIN(ARRAYFORMULA(A1123 - SPLIT(REGEXREPLACE(E1123,""[a-zA-Z,\-'.()]"","" ""), "" ""))),"" "")")," ")</f>
        <v> </v>
      </c>
    </row>
    <row r="1124">
      <c r="F1124" s="8" t="str">
        <f>IFERROR(__xludf.DUMMYFUNCTION("IF(REGEXMATCH(E1124, ""[0-9]+""), MIN(ARRAYFORMULA(A1124 - SPLIT(REGEXREPLACE(E1124,""[a-zA-Z,\-'.()]"","" ""), "" ""))),"" "")")," ")</f>
        <v> </v>
      </c>
    </row>
    <row r="1125">
      <c r="F1125" s="8" t="str">
        <f>IFERROR(__xludf.DUMMYFUNCTION("IF(REGEXMATCH(E1125, ""[0-9]+""), MIN(ARRAYFORMULA(A1125 - SPLIT(REGEXREPLACE(E1125,""[a-zA-Z,\-'.()]"","" ""), "" ""))),"" "")")," ")</f>
        <v> </v>
      </c>
    </row>
    <row r="1126">
      <c r="F1126" s="8" t="str">
        <f>IFERROR(__xludf.DUMMYFUNCTION("IF(REGEXMATCH(E1126, ""[0-9]+""), MIN(ARRAYFORMULA(A1126 - SPLIT(REGEXREPLACE(E1126,""[a-zA-Z,\-'.()]"","" ""), "" ""))),"" "")")," ")</f>
        <v> </v>
      </c>
    </row>
    <row r="1127">
      <c r="F1127" s="8" t="str">
        <f>IFERROR(__xludf.DUMMYFUNCTION("IF(REGEXMATCH(E1127, ""[0-9]+""), MIN(ARRAYFORMULA(A1127 - SPLIT(REGEXREPLACE(E1127,""[a-zA-Z,\-'.()]"","" ""), "" ""))),"" "")")," ")</f>
        <v> </v>
      </c>
    </row>
    <row r="1128">
      <c r="F1128" s="8" t="str">
        <f>IFERROR(__xludf.DUMMYFUNCTION("IF(REGEXMATCH(E1128, ""[0-9]+""), MIN(ARRAYFORMULA(A1128 - SPLIT(REGEXREPLACE(E1128,""[a-zA-Z,\-'.()]"","" ""), "" ""))),"" "")")," ")</f>
        <v> </v>
      </c>
    </row>
    <row r="1129">
      <c r="F1129" s="8" t="str">
        <f>IFERROR(__xludf.DUMMYFUNCTION("IF(REGEXMATCH(E1129, ""[0-9]+""), MIN(ARRAYFORMULA(A1129 - SPLIT(REGEXREPLACE(E1129,""[a-zA-Z,\-'.()]"","" ""), "" ""))),"" "")")," ")</f>
        <v> </v>
      </c>
    </row>
    <row r="1130">
      <c r="F1130" s="8" t="str">
        <f>IFERROR(__xludf.DUMMYFUNCTION("IF(REGEXMATCH(E1130, ""[0-9]+""), MIN(ARRAYFORMULA(A1130 - SPLIT(REGEXREPLACE(E1130,""[a-zA-Z,\-'.()]"","" ""), "" ""))),"" "")")," ")</f>
        <v> </v>
      </c>
    </row>
    <row r="1131">
      <c r="F1131" s="8" t="str">
        <f>IFERROR(__xludf.DUMMYFUNCTION("IF(REGEXMATCH(E1131, ""[0-9]+""), MIN(ARRAYFORMULA(A1131 - SPLIT(REGEXREPLACE(E1131,""[a-zA-Z,\-'.()]"","" ""), "" ""))),"" "")")," ")</f>
        <v> </v>
      </c>
    </row>
    <row r="1132">
      <c r="F1132" s="8" t="str">
        <f>IFERROR(__xludf.DUMMYFUNCTION("IF(REGEXMATCH(E1132, ""[0-9]+""), MIN(ARRAYFORMULA(A1132 - SPLIT(REGEXREPLACE(E1132,""[a-zA-Z,\-'.()]"","" ""), "" ""))),"" "")")," ")</f>
        <v> </v>
      </c>
    </row>
    <row r="1133">
      <c r="F1133" s="8" t="str">
        <f>IFERROR(__xludf.DUMMYFUNCTION("IF(REGEXMATCH(E1133, ""[0-9]+""), MIN(ARRAYFORMULA(A1133 - SPLIT(REGEXREPLACE(E1133,""[a-zA-Z,\-'.()]"","" ""), "" ""))),"" "")")," ")</f>
        <v> </v>
      </c>
    </row>
    <row r="1134">
      <c r="F1134" s="8" t="str">
        <f>IFERROR(__xludf.DUMMYFUNCTION("IF(REGEXMATCH(E1134, ""[0-9]+""), MIN(ARRAYFORMULA(A1134 - SPLIT(REGEXREPLACE(E1134,""[a-zA-Z,\-'.()]"","" ""), "" ""))),"" "")")," ")</f>
        <v> </v>
      </c>
    </row>
    <row r="1135">
      <c r="F1135" s="8" t="str">
        <f>IFERROR(__xludf.DUMMYFUNCTION("IF(REGEXMATCH(E1135, ""[0-9]+""), MIN(ARRAYFORMULA(A1135 - SPLIT(REGEXREPLACE(E1135,""[a-zA-Z,\-'.()]"","" ""), "" ""))),"" "")")," ")</f>
        <v> </v>
      </c>
    </row>
    <row r="1136">
      <c r="F1136" s="8" t="str">
        <f>IFERROR(__xludf.DUMMYFUNCTION("IF(REGEXMATCH(E1136, ""[0-9]+""), MIN(ARRAYFORMULA(A1136 - SPLIT(REGEXREPLACE(E1136,""[a-zA-Z,\-'.()]"","" ""), "" ""))),"" "")")," ")</f>
        <v> </v>
      </c>
    </row>
    <row r="1137">
      <c r="F1137" s="8" t="str">
        <f>IFERROR(__xludf.DUMMYFUNCTION("IF(REGEXMATCH(E1137, ""[0-9]+""), MIN(ARRAYFORMULA(A1137 - SPLIT(REGEXREPLACE(E1137,""[a-zA-Z,\-'.()]"","" ""), "" ""))),"" "")")," ")</f>
        <v> </v>
      </c>
    </row>
    <row r="1138">
      <c r="F1138" s="8" t="str">
        <f>IFERROR(__xludf.DUMMYFUNCTION("IF(REGEXMATCH(E1138, ""[0-9]+""), MIN(ARRAYFORMULA(A1138 - SPLIT(REGEXREPLACE(E1138,""[a-zA-Z,\-'.()]"","" ""), "" ""))),"" "")")," ")</f>
        <v> </v>
      </c>
    </row>
    <row r="1139">
      <c r="F1139" s="8" t="str">
        <f>IFERROR(__xludf.DUMMYFUNCTION("IF(REGEXMATCH(E1139, ""[0-9]+""), MIN(ARRAYFORMULA(A1139 - SPLIT(REGEXREPLACE(E1139,""[a-zA-Z,\-'.()]"","" ""), "" ""))),"" "")")," ")</f>
        <v> </v>
      </c>
    </row>
    <row r="1140">
      <c r="F1140" s="8" t="str">
        <f>IFERROR(__xludf.DUMMYFUNCTION("IF(REGEXMATCH(E1140, ""[0-9]+""), MIN(ARRAYFORMULA(A1140 - SPLIT(REGEXREPLACE(E1140,""[a-zA-Z,\-'.()]"","" ""), "" ""))),"" "")")," ")</f>
        <v> </v>
      </c>
    </row>
    <row r="1141">
      <c r="F1141" s="8" t="str">
        <f>IFERROR(__xludf.DUMMYFUNCTION("IF(REGEXMATCH(E1141, ""[0-9]+""), MIN(ARRAYFORMULA(A1141 - SPLIT(REGEXREPLACE(E1141,""[a-zA-Z,\-'.()]"","" ""), "" ""))),"" "")")," ")</f>
        <v> </v>
      </c>
    </row>
    <row r="1142">
      <c r="F1142" s="8" t="str">
        <f>IFERROR(__xludf.DUMMYFUNCTION("IF(REGEXMATCH(E1142, ""[0-9]+""), MIN(ARRAYFORMULA(A1142 - SPLIT(REGEXREPLACE(E1142,""[a-zA-Z,\-'.()]"","" ""), "" ""))),"" "")")," ")</f>
        <v> </v>
      </c>
    </row>
    <row r="1143">
      <c r="F1143" s="8" t="str">
        <f>IFERROR(__xludf.DUMMYFUNCTION("IF(REGEXMATCH(E1143, ""[0-9]+""), MIN(ARRAYFORMULA(A1143 - SPLIT(REGEXREPLACE(E1143,""[a-zA-Z,\-'.()]"","" ""), "" ""))),"" "")")," ")</f>
        <v> </v>
      </c>
    </row>
    <row r="1144">
      <c r="F1144" s="8" t="str">
        <f>IFERROR(__xludf.DUMMYFUNCTION("IF(REGEXMATCH(E1144, ""[0-9]+""), MIN(ARRAYFORMULA(A1144 - SPLIT(REGEXREPLACE(E1144,""[a-zA-Z,\-'.()]"","" ""), "" ""))),"" "")")," ")</f>
        <v> </v>
      </c>
    </row>
    <row r="1145">
      <c r="F1145" s="8" t="str">
        <f>IFERROR(__xludf.DUMMYFUNCTION("IF(REGEXMATCH(E1145, ""[0-9]+""), MIN(ARRAYFORMULA(A1145 - SPLIT(REGEXREPLACE(E1145,""[a-zA-Z,\-'.()]"","" ""), "" ""))),"" "")")," ")</f>
        <v> </v>
      </c>
    </row>
    <row r="1146">
      <c r="F1146" s="8" t="str">
        <f>IFERROR(__xludf.DUMMYFUNCTION("IF(REGEXMATCH(E1146, ""[0-9]+""), MIN(ARRAYFORMULA(A1146 - SPLIT(REGEXREPLACE(E1146,""[a-zA-Z,\-'.()]"","" ""), "" ""))),"" "")")," ")</f>
        <v> </v>
      </c>
    </row>
    <row r="1147">
      <c r="F1147" s="8" t="str">
        <f>IFERROR(__xludf.DUMMYFUNCTION("IF(REGEXMATCH(E1147, ""[0-9]+""), MIN(ARRAYFORMULA(A1147 - SPLIT(REGEXREPLACE(E1147,""[a-zA-Z,\-'.()]"","" ""), "" ""))),"" "")")," ")</f>
        <v> </v>
      </c>
    </row>
    <row r="1148">
      <c r="F1148" s="8" t="str">
        <f>IFERROR(__xludf.DUMMYFUNCTION("IF(REGEXMATCH(E1148, ""[0-9]+""), MIN(ARRAYFORMULA(A1148 - SPLIT(REGEXREPLACE(E1148,""[a-zA-Z,\-'.()]"","" ""), "" ""))),"" "")")," ")</f>
        <v> </v>
      </c>
    </row>
    <row r="1149">
      <c r="F1149" s="8" t="str">
        <f>IFERROR(__xludf.DUMMYFUNCTION("IF(REGEXMATCH(E1149, ""[0-9]+""), MIN(ARRAYFORMULA(A1149 - SPLIT(REGEXREPLACE(E1149,""[a-zA-Z,\-'.()]"","" ""), "" ""))),"" "")")," ")</f>
        <v> </v>
      </c>
    </row>
    <row r="1150">
      <c r="F1150" s="8" t="str">
        <f>IFERROR(__xludf.DUMMYFUNCTION("IF(REGEXMATCH(E1150, ""[0-9]+""), MIN(ARRAYFORMULA(A1150 - SPLIT(REGEXREPLACE(E1150,""[a-zA-Z,\-'.()]"","" ""), "" ""))),"" "")")," ")</f>
        <v> </v>
      </c>
    </row>
    <row r="1151">
      <c r="F1151" s="8" t="str">
        <f>IFERROR(__xludf.DUMMYFUNCTION("IF(REGEXMATCH(E1151, ""[0-9]+""), MIN(ARRAYFORMULA(A1151 - SPLIT(REGEXREPLACE(E1151,""[a-zA-Z,\-'.()]"","" ""), "" ""))),"" "")")," ")</f>
        <v> </v>
      </c>
    </row>
    <row r="1152">
      <c r="F1152" s="8" t="str">
        <f>IFERROR(__xludf.DUMMYFUNCTION("IF(REGEXMATCH(E1152, ""[0-9]+""), MIN(ARRAYFORMULA(A1152 - SPLIT(REGEXREPLACE(E1152,""[a-zA-Z,\-'.()]"","" ""), "" ""))),"" "")")," ")</f>
        <v> </v>
      </c>
    </row>
    <row r="1153">
      <c r="F1153" s="8" t="str">
        <f>IFERROR(__xludf.DUMMYFUNCTION("IF(REGEXMATCH(E1153, ""[0-9]+""), MIN(ARRAYFORMULA(A1153 - SPLIT(REGEXREPLACE(E1153,""[a-zA-Z,\-'.()]"","" ""), "" ""))),"" "")")," ")</f>
        <v> </v>
      </c>
    </row>
    <row r="1154">
      <c r="F1154" s="8" t="str">
        <f>IFERROR(__xludf.DUMMYFUNCTION("IF(REGEXMATCH(E1154, ""[0-9]+""), MIN(ARRAYFORMULA(A1154 - SPLIT(REGEXREPLACE(E1154,""[a-zA-Z,\-'.()]"","" ""), "" ""))),"" "")")," ")</f>
        <v> </v>
      </c>
    </row>
    <row r="1155">
      <c r="F1155" s="8" t="str">
        <f>IFERROR(__xludf.DUMMYFUNCTION("IF(REGEXMATCH(E1155, ""[0-9]+""), MIN(ARRAYFORMULA(A1155 - SPLIT(REGEXREPLACE(E1155,""[a-zA-Z,\-'.()]"","" ""), "" ""))),"" "")")," ")</f>
        <v> </v>
      </c>
    </row>
    <row r="1156">
      <c r="F1156" s="8" t="str">
        <f>IFERROR(__xludf.DUMMYFUNCTION("IF(REGEXMATCH(E1156, ""[0-9]+""), MIN(ARRAYFORMULA(A1156 - SPLIT(REGEXREPLACE(E1156,""[a-zA-Z,\-'.()]"","" ""), "" ""))),"" "")")," ")</f>
        <v> </v>
      </c>
    </row>
    <row r="1157">
      <c r="F1157" s="8" t="str">
        <f>IFERROR(__xludf.DUMMYFUNCTION("IF(REGEXMATCH(E1157, ""[0-9]+""), MIN(ARRAYFORMULA(A1157 - SPLIT(REGEXREPLACE(E1157,""[a-zA-Z,\-'.()]"","" ""), "" ""))),"" "")")," ")</f>
        <v> </v>
      </c>
    </row>
    <row r="1158">
      <c r="F1158" s="8" t="str">
        <f>IFERROR(__xludf.DUMMYFUNCTION("IF(REGEXMATCH(E1158, ""[0-9]+""), MIN(ARRAYFORMULA(A1158 - SPLIT(REGEXREPLACE(E1158,""[a-zA-Z,\-'.()]"","" ""), "" ""))),"" "")")," ")</f>
        <v> </v>
      </c>
    </row>
    <row r="1159">
      <c r="F1159" s="8" t="str">
        <f>IFERROR(__xludf.DUMMYFUNCTION("IF(REGEXMATCH(E1159, ""[0-9]+""), MIN(ARRAYFORMULA(A1159 - SPLIT(REGEXREPLACE(E1159,""[a-zA-Z,\-'.()]"","" ""), "" ""))),"" "")")," ")</f>
        <v> </v>
      </c>
    </row>
    <row r="1160">
      <c r="F1160" s="8" t="str">
        <f>IFERROR(__xludf.DUMMYFUNCTION("IF(REGEXMATCH(E1160, ""[0-9]+""), MIN(ARRAYFORMULA(A1160 - SPLIT(REGEXREPLACE(E1160,""[a-zA-Z,\-'.()]"","" ""), "" ""))),"" "")")," ")</f>
        <v> </v>
      </c>
    </row>
    <row r="1161">
      <c r="F1161" s="8" t="str">
        <f>IFERROR(__xludf.DUMMYFUNCTION("IF(REGEXMATCH(E1161, ""[0-9]+""), MIN(ARRAYFORMULA(A1161 - SPLIT(REGEXREPLACE(E1161,""[a-zA-Z,\-'.()]"","" ""), "" ""))),"" "")")," ")</f>
        <v> </v>
      </c>
    </row>
    <row r="1162">
      <c r="F1162" s="8" t="str">
        <f>IFERROR(__xludf.DUMMYFUNCTION("IF(REGEXMATCH(E1162, ""[0-9]+""), MIN(ARRAYFORMULA(A1162 - SPLIT(REGEXREPLACE(E1162,""[a-zA-Z,\-'.()]"","" ""), "" ""))),"" "")")," ")</f>
        <v> </v>
      </c>
    </row>
    <row r="1163">
      <c r="F1163" s="8" t="str">
        <f>IFERROR(__xludf.DUMMYFUNCTION("IF(REGEXMATCH(E1163, ""[0-9]+""), MIN(ARRAYFORMULA(A1163 - SPLIT(REGEXREPLACE(E1163,""[a-zA-Z,\-'.()]"","" ""), "" ""))),"" "")")," ")</f>
        <v> </v>
      </c>
    </row>
    <row r="1164">
      <c r="F1164" s="8" t="str">
        <f>IFERROR(__xludf.DUMMYFUNCTION("IF(REGEXMATCH(E1164, ""[0-9]+""), MIN(ARRAYFORMULA(A1164 - SPLIT(REGEXREPLACE(E1164,""[a-zA-Z,\-'.()]"","" ""), "" ""))),"" "")")," ")</f>
        <v> </v>
      </c>
    </row>
    <row r="1165">
      <c r="F1165" s="8" t="str">
        <f>IFERROR(__xludf.DUMMYFUNCTION("IF(REGEXMATCH(E1165, ""[0-9]+""), MIN(ARRAYFORMULA(A1165 - SPLIT(REGEXREPLACE(E1165,""[a-zA-Z,\-'.()]"","" ""), "" ""))),"" "")")," ")</f>
        <v> </v>
      </c>
    </row>
    <row r="1166">
      <c r="F1166" s="8" t="str">
        <f>IFERROR(__xludf.DUMMYFUNCTION("IF(REGEXMATCH(E1166, ""[0-9]+""), MIN(ARRAYFORMULA(A1166 - SPLIT(REGEXREPLACE(E1166,""[a-zA-Z,\-'.()]"","" ""), "" ""))),"" "")")," ")</f>
        <v> </v>
      </c>
    </row>
    <row r="1167">
      <c r="F1167" s="8" t="str">
        <f>IFERROR(__xludf.DUMMYFUNCTION("IF(REGEXMATCH(E1167, ""[0-9]+""), MIN(ARRAYFORMULA(A1167 - SPLIT(REGEXREPLACE(E1167,""[a-zA-Z,\-'.()]"","" ""), "" ""))),"" "")")," ")</f>
        <v> </v>
      </c>
    </row>
    <row r="1168">
      <c r="F1168" s="8" t="str">
        <f>IFERROR(__xludf.DUMMYFUNCTION("IF(REGEXMATCH(E1168, ""[0-9]+""), MIN(ARRAYFORMULA(A1168 - SPLIT(REGEXREPLACE(E1168,""[a-zA-Z,\-'.()]"","" ""), "" ""))),"" "")")," ")</f>
        <v> </v>
      </c>
    </row>
    <row r="1169">
      <c r="F1169" s="8" t="str">
        <f>IFERROR(__xludf.DUMMYFUNCTION("IF(REGEXMATCH(E1169, ""[0-9]+""), MIN(ARRAYFORMULA(A1169 - SPLIT(REGEXREPLACE(E1169,""[a-zA-Z,\-'.()]"","" ""), "" ""))),"" "")")," ")</f>
        <v> </v>
      </c>
    </row>
    <row r="1170">
      <c r="F1170" s="8" t="str">
        <f>IFERROR(__xludf.DUMMYFUNCTION("IF(REGEXMATCH(E1170, ""[0-9]+""), MIN(ARRAYFORMULA(A1170 - SPLIT(REGEXREPLACE(E1170,""[a-zA-Z,\-'.()]"","" ""), "" ""))),"" "")")," ")</f>
        <v> </v>
      </c>
    </row>
    <row r="1171">
      <c r="F1171" s="8" t="str">
        <f>IFERROR(__xludf.DUMMYFUNCTION("IF(REGEXMATCH(E1171, ""[0-9]+""), MIN(ARRAYFORMULA(A1171 - SPLIT(REGEXREPLACE(E1171,""[a-zA-Z,\-'.()]"","" ""), "" ""))),"" "")")," ")</f>
        <v> </v>
      </c>
    </row>
    <row r="1172">
      <c r="F1172" s="8" t="str">
        <f>IFERROR(__xludf.DUMMYFUNCTION("IF(REGEXMATCH(E1172, ""[0-9]+""), MIN(ARRAYFORMULA(A1172 - SPLIT(REGEXREPLACE(E1172,""[a-zA-Z,\-'.()]"","" ""), "" ""))),"" "")")," ")</f>
        <v> </v>
      </c>
    </row>
    <row r="1173">
      <c r="F1173" s="8" t="str">
        <f>IFERROR(__xludf.DUMMYFUNCTION("IF(REGEXMATCH(E1173, ""[0-9]+""), MIN(ARRAYFORMULA(A1173 - SPLIT(REGEXREPLACE(E1173,""[a-zA-Z,\-'.()]"","" ""), "" ""))),"" "")")," ")</f>
        <v> </v>
      </c>
    </row>
    <row r="1174">
      <c r="F1174" s="8" t="str">
        <f>IFERROR(__xludf.DUMMYFUNCTION("IF(REGEXMATCH(E1174, ""[0-9]+""), MIN(ARRAYFORMULA(A1174 - SPLIT(REGEXREPLACE(E1174,""[a-zA-Z,\-'.()]"","" ""), "" ""))),"" "")")," ")</f>
        <v> </v>
      </c>
    </row>
    <row r="1175">
      <c r="F1175" s="8" t="str">
        <f>IFERROR(__xludf.DUMMYFUNCTION("IF(REGEXMATCH(E1175, ""[0-9]+""), MIN(ARRAYFORMULA(A1175 - SPLIT(REGEXREPLACE(E1175,""[a-zA-Z,\-'.()]"","" ""), "" ""))),"" "")")," ")</f>
        <v> </v>
      </c>
    </row>
    <row r="1176">
      <c r="F1176" s="8" t="str">
        <f>IFERROR(__xludf.DUMMYFUNCTION("IF(REGEXMATCH(E1176, ""[0-9]+""), MIN(ARRAYFORMULA(A1176 - SPLIT(REGEXREPLACE(E1176,""[a-zA-Z,\-'.()]"","" ""), "" ""))),"" "")")," ")</f>
        <v> </v>
      </c>
    </row>
    <row r="1177">
      <c r="F1177" s="8" t="str">
        <f>IFERROR(__xludf.DUMMYFUNCTION("IF(REGEXMATCH(E1177, ""[0-9]+""), MIN(ARRAYFORMULA(A1177 - SPLIT(REGEXREPLACE(E1177,""[a-zA-Z,\-'.()]"","" ""), "" ""))),"" "")")," ")</f>
        <v> </v>
      </c>
    </row>
    <row r="1178">
      <c r="F1178" s="8" t="str">
        <f>IFERROR(__xludf.DUMMYFUNCTION("IF(REGEXMATCH(E1178, ""[0-9]+""), MIN(ARRAYFORMULA(A1178 - SPLIT(REGEXREPLACE(E1178,""[a-zA-Z,\-'.()]"","" ""), "" ""))),"" "")")," ")</f>
        <v> </v>
      </c>
    </row>
    <row r="1179">
      <c r="F1179" s="8" t="str">
        <f>IFERROR(__xludf.DUMMYFUNCTION("IF(REGEXMATCH(E1179, ""[0-9]+""), MIN(ARRAYFORMULA(A1179 - SPLIT(REGEXREPLACE(E1179,""[a-zA-Z,\-'.()]"","" ""), "" ""))),"" "")")," ")</f>
        <v> </v>
      </c>
    </row>
    <row r="1180">
      <c r="F1180" s="8" t="str">
        <f>IFERROR(__xludf.DUMMYFUNCTION("IF(REGEXMATCH(E1180, ""[0-9]+""), MIN(ARRAYFORMULA(A1180 - SPLIT(REGEXREPLACE(E1180,""[a-zA-Z,\-'.()]"","" ""), "" ""))),"" "")")," ")</f>
        <v> </v>
      </c>
    </row>
    <row r="1181">
      <c r="F1181" s="8" t="str">
        <f>IFERROR(__xludf.DUMMYFUNCTION("IF(REGEXMATCH(E1181, ""[0-9]+""), MIN(ARRAYFORMULA(A1181 - SPLIT(REGEXREPLACE(E1181,""[a-zA-Z,\-'.()]"","" ""), "" ""))),"" "")")," ")</f>
        <v> </v>
      </c>
    </row>
    <row r="1182">
      <c r="F1182" s="8" t="str">
        <f>IFERROR(__xludf.DUMMYFUNCTION("IF(REGEXMATCH(E1182, ""[0-9]+""), MIN(ARRAYFORMULA(A1182 - SPLIT(REGEXREPLACE(E1182,""[a-zA-Z,\-'.()]"","" ""), "" ""))),"" "")")," ")</f>
        <v> </v>
      </c>
    </row>
    <row r="1183">
      <c r="F1183" s="8" t="str">
        <f>IFERROR(__xludf.DUMMYFUNCTION("IF(REGEXMATCH(E1183, ""[0-9]+""), MIN(ARRAYFORMULA(A1183 - SPLIT(REGEXREPLACE(E1183,""[a-zA-Z,\-'.()]"","" ""), "" ""))),"" "")")," ")</f>
        <v> </v>
      </c>
    </row>
    <row r="1184">
      <c r="F1184" s="8" t="str">
        <f>IFERROR(__xludf.DUMMYFUNCTION("IF(REGEXMATCH(E1184, ""[0-9]+""), MIN(ARRAYFORMULA(A1184 - SPLIT(REGEXREPLACE(E1184,""[a-zA-Z,\-'.()]"","" ""), "" ""))),"" "")")," ")</f>
        <v> </v>
      </c>
    </row>
    <row r="1185">
      <c r="F1185" s="8" t="str">
        <f>IFERROR(__xludf.DUMMYFUNCTION("IF(REGEXMATCH(E1185, ""[0-9]+""), MIN(ARRAYFORMULA(A1185 - SPLIT(REGEXREPLACE(E1185,""[a-zA-Z,\-'.()]"","" ""), "" ""))),"" "")")," ")</f>
        <v> </v>
      </c>
    </row>
    <row r="1186">
      <c r="F1186" s="8" t="str">
        <f>IFERROR(__xludf.DUMMYFUNCTION("IF(REGEXMATCH(E1186, ""[0-9]+""), MIN(ARRAYFORMULA(A1186 - SPLIT(REGEXREPLACE(E1186,""[a-zA-Z,\-'.()]"","" ""), "" ""))),"" "")")," ")</f>
        <v> </v>
      </c>
    </row>
    <row r="1187">
      <c r="F1187" s="8" t="str">
        <f>IFERROR(__xludf.DUMMYFUNCTION("IF(REGEXMATCH(E1187, ""[0-9]+""), MIN(ARRAYFORMULA(A1187 - SPLIT(REGEXREPLACE(E1187,""[a-zA-Z,\-'.()]"","" ""), "" ""))),"" "")")," ")</f>
        <v> </v>
      </c>
    </row>
    <row r="1188">
      <c r="F1188" s="8" t="str">
        <f>IFERROR(__xludf.DUMMYFUNCTION("IF(REGEXMATCH(E1188, ""[0-9]+""), MIN(ARRAYFORMULA(A1188 - SPLIT(REGEXREPLACE(E1188,""[a-zA-Z,\-'.()]"","" ""), "" ""))),"" "")")," ")</f>
        <v> </v>
      </c>
    </row>
    <row r="1189">
      <c r="F1189" s="8" t="str">
        <f>IFERROR(__xludf.DUMMYFUNCTION("IF(REGEXMATCH(E1189, ""[0-9]+""), MIN(ARRAYFORMULA(A1189 - SPLIT(REGEXREPLACE(E1189,""[a-zA-Z,\-'.()]"","" ""), "" ""))),"" "")")," ")</f>
        <v> </v>
      </c>
    </row>
    <row r="1190">
      <c r="F1190" s="8" t="str">
        <f>IFERROR(__xludf.DUMMYFUNCTION("IF(REGEXMATCH(E1190, ""[0-9]+""), MIN(ARRAYFORMULA(A1190 - SPLIT(REGEXREPLACE(E1190,""[a-zA-Z,\-'.()]"","" ""), "" ""))),"" "")")," ")</f>
        <v> </v>
      </c>
    </row>
    <row r="1191">
      <c r="F1191" s="8" t="str">
        <f>IFERROR(__xludf.DUMMYFUNCTION("IF(REGEXMATCH(E1191, ""[0-9]+""), MIN(ARRAYFORMULA(A1191 - SPLIT(REGEXREPLACE(E1191,""[a-zA-Z,\-'.()]"","" ""), "" ""))),"" "")")," ")</f>
        <v> </v>
      </c>
    </row>
    <row r="1192">
      <c r="F1192" s="8" t="str">
        <f>IFERROR(__xludf.DUMMYFUNCTION("IF(REGEXMATCH(E1192, ""[0-9]+""), MIN(ARRAYFORMULA(A1192 - SPLIT(REGEXREPLACE(E1192,""[a-zA-Z,\-'.()]"","" ""), "" ""))),"" "")")," ")</f>
        <v> </v>
      </c>
    </row>
    <row r="1193">
      <c r="F1193" s="8" t="str">
        <f>IFERROR(__xludf.DUMMYFUNCTION("IF(REGEXMATCH(E1193, ""[0-9]+""), MIN(ARRAYFORMULA(A1193 - SPLIT(REGEXREPLACE(E1193,""[a-zA-Z,\-'.()]"","" ""), "" ""))),"" "")")," ")</f>
        <v> </v>
      </c>
    </row>
    <row r="1194">
      <c r="F1194" s="8" t="str">
        <f>IFERROR(__xludf.DUMMYFUNCTION("IF(REGEXMATCH(E1194, ""[0-9]+""), MIN(ARRAYFORMULA(A1194 - SPLIT(REGEXREPLACE(E1194,""[a-zA-Z,\-'.()]"","" ""), "" ""))),"" "")")," ")</f>
        <v> </v>
      </c>
    </row>
    <row r="1195">
      <c r="F1195" s="8" t="str">
        <f>IFERROR(__xludf.DUMMYFUNCTION("IF(REGEXMATCH(E1195, ""[0-9]+""), MIN(ARRAYFORMULA(A1195 - SPLIT(REGEXREPLACE(E1195,""[a-zA-Z,\-'.()]"","" ""), "" ""))),"" "")")," ")</f>
        <v> </v>
      </c>
    </row>
    <row r="1196">
      <c r="F1196" s="8" t="str">
        <f>IFERROR(__xludf.DUMMYFUNCTION("IF(REGEXMATCH(E1196, ""[0-9]+""), MIN(ARRAYFORMULA(A1196 - SPLIT(REGEXREPLACE(E1196,""[a-zA-Z,\-'.()]"","" ""), "" ""))),"" "")")," ")</f>
        <v> </v>
      </c>
    </row>
    <row r="1197">
      <c r="F1197" s="8" t="str">
        <f>IFERROR(__xludf.DUMMYFUNCTION("IF(REGEXMATCH(E1197, ""[0-9]+""), MIN(ARRAYFORMULA(A1197 - SPLIT(REGEXREPLACE(E1197,""[a-zA-Z,\-'.()]"","" ""), "" ""))),"" "")")," ")</f>
        <v> </v>
      </c>
    </row>
    <row r="1198">
      <c r="F1198" s="8" t="str">
        <f>IFERROR(__xludf.DUMMYFUNCTION("IF(REGEXMATCH(E1198, ""[0-9]+""), MIN(ARRAYFORMULA(A1198 - SPLIT(REGEXREPLACE(E1198,""[a-zA-Z,\-'.()]"","" ""), "" ""))),"" "")")," ")</f>
        <v> </v>
      </c>
    </row>
    <row r="1199">
      <c r="F1199" s="8" t="str">
        <f>IFERROR(__xludf.DUMMYFUNCTION("IF(REGEXMATCH(E1199, ""[0-9]+""), MIN(ARRAYFORMULA(A1199 - SPLIT(REGEXREPLACE(E1199,""[a-zA-Z,\-'.()]"","" ""), "" ""))),"" "")")," ")</f>
        <v> </v>
      </c>
    </row>
    <row r="1200">
      <c r="F1200" s="8" t="str">
        <f>IFERROR(__xludf.DUMMYFUNCTION("IF(REGEXMATCH(E1200, ""[0-9]+""), MIN(ARRAYFORMULA(A1200 - SPLIT(REGEXREPLACE(E1200,""[a-zA-Z,\-'.()]"","" ""), "" ""))),"" "")")," ")</f>
        <v> </v>
      </c>
    </row>
    <row r="1201">
      <c r="F1201" s="8" t="str">
        <f>IFERROR(__xludf.DUMMYFUNCTION("IF(REGEXMATCH(E1201, ""[0-9]+""), MIN(ARRAYFORMULA(A1201 - SPLIT(REGEXREPLACE(E1201,""[a-zA-Z,\-'.()]"","" ""), "" ""))),"" "")")," ")</f>
        <v> </v>
      </c>
    </row>
    <row r="1202">
      <c r="F1202" s="8" t="str">
        <f>IFERROR(__xludf.DUMMYFUNCTION("IF(REGEXMATCH(E1202, ""[0-9]+""), MIN(ARRAYFORMULA(A1202 - SPLIT(REGEXREPLACE(E1202,""[a-zA-Z,\-'.()]"","" ""), "" ""))),"" "")")," ")</f>
        <v> </v>
      </c>
    </row>
    <row r="1203">
      <c r="F1203" s="8" t="str">
        <f>IFERROR(__xludf.DUMMYFUNCTION("IF(REGEXMATCH(E1203, ""[0-9]+""), MIN(ARRAYFORMULA(A1203 - SPLIT(REGEXREPLACE(E1203,""[a-zA-Z,\-'.()]"","" ""), "" ""))),"" "")")," ")</f>
        <v> </v>
      </c>
    </row>
    <row r="1204">
      <c r="F1204" s="8" t="str">
        <f>IFERROR(__xludf.DUMMYFUNCTION("IF(REGEXMATCH(E1204, ""[0-9]+""), MIN(ARRAYFORMULA(A1204 - SPLIT(REGEXREPLACE(E1204,""[a-zA-Z,\-'.()]"","" ""), "" ""))),"" "")")," ")</f>
        <v> </v>
      </c>
    </row>
    <row r="1205">
      <c r="F1205" s="8" t="str">
        <f>IFERROR(__xludf.DUMMYFUNCTION("IF(REGEXMATCH(E1205, ""[0-9]+""), MIN(ARRAYFORMULA(A1205 - SPLIT(REGEXREPLACE(E1205,""[a-zA-Z,\-'.()]"","" ""), "" ""))),"" "")")," ")</f>
        <v> </v>
      </c>
    </row>
    <row r="1206">
      <c r="F1206" s="8" t="str">
        <f>IFERROR(__xludf.DUMMYFUNCTION("IF(REGEXMATCH(E1206, ""[0-9]+""), MIN(ARRAYFORMULA(A1206 - SPLIT(REGEXREPLACE(E1206,""[a-zA-Z,\-'.()]"","" ""), "" ""))),"" "")")," ")</f>
        <v> </v>
      </c>
    </row>
    <row r="1207">
      <c r="F1207" s="8" t="str">
        <f>IFERROR(__xludf.DUMMYFUNCTION("IF(REGEXMATCH(E1207, ""[0-9]+""), MIN(ARRAYFORMULA(A1207 - SPLIT(REGEXREPLACE(E1207,""[a-zA-Z,\-'.()]"","" ""), "" ""))),"" "")")," ")</f>
        <v> </v>
      </c>
    </row>
    <row r="1208">
      <c r="F1208" s="8" t="str">
        <f>IFERROR(__xludf.DUMMYFUNCTION("IF(REGEXMATCH(E1208, ""[0-9]+""), MIN(ARRAYFORMULA(A1208 - SPLIT(REGEXREPLACE(E1208,""[a-zA-Z,\-'.()]"","" ""), "" ""))),"" "")")," ")</f>
        <v> </v>
      </c>
    </row>
    <row r="1209">
      <c r="F1209" s="8" t="str">
        <f>IFERROR(__xludf.DUMMYFUNCTION("IF(REGEXMATCH(E1209, ""[0-9]+""), MIN(ARRAYFORMULA(A1209 - SPLIT(REGEXREPLACE(E1209,""[a-zA-Z,\-'.()]"","" ""), "" ""))),"" "")")," ")</f>
        <v> </v>
      </c>
    </row>
    <row r="1210">
      <c r="F1210" s="8" t="str">
        <f>IFERROR(__xludf.DUMMYFUNCTION("IF(REGEXMATCH(E1210, ""[0-9]+""), MIN(ARRAYFORMULA(A1210 - SPLIT(REGEXREPLACE(E1210,""[a-zA-Z,\-'.()]"","" ""), "" ""))),"" "")")," ")</f>
        <v> </v>
      </c>
    </row>
    <row r="1211">
      <c r="F1211" s="8" t="str">
        <f>IFERROR(__xludf.DUMMYFUNCTION("IF(REGEXMATCH(E1211, ""[0-9]+""), MIN(ARRAYFORMULA(A1211 - SPLIT(REGEXREPLACE(E1211,""[a-zA-Z,\-'.()]"","" ""), "" ""))),"" "")")," ")</f>
        <v> </v>
      </c>
    </row>
    <row r="1212">
      <c r="F1212" s="8" t="str">
        <f>IFERROR(__xludf.DUMMYFUNCTION("IF(REGEXMATCH(E1212, ""[0-9]+""), MIN(ARRAYFORMULA(A1212 - SPLIT(REGEXREPLACE(E1212,""[a-zA-Z,\-'.()]"","" ""), "" ""))),"" "")")," ")</f>
        <v> </v>
      </c>
    </row>
    <row r="1213">
      <c r="F1213" s="8" t="str">
        <f>IFERROR(__xludf.DUMMYFUNCTION("IF(REGEXMATCH(E1213, ""[0-9]+""), MIN(ARRAYFORMULA(A1213 - SPLIT(REGEXREPLACE(E1213,""[a-zA-Z,\-'.()]"","" ""), "" ""))),"" "")")," ")</f>
        <v> </v>
      </c>
    </row>
    <row r="1214">
      <c r="F1214" s="8" t="str">
        <f>IFERROR(__xludf.DUMMYFUNCTION("IF(REGEXMATCH(E1214, ""[0-9]+""), MIN(ARRAYFORMULA(A1214 - SPLIT(REGEXREPLACE(E1214,""[a-zA-Z,\-'.()]"","" ""), "" ""))),"" "")")," ")</f>
        <v> </v>
      </c>
    </row>
    <row r="1215">
      <c r="F1215" s="8" t="str">
        <f>IFERROR(__xludf.DUMMYFUNCTION("IF(REGEXMATCH(E1215, ""[0-9]+""), MIN(ARRAYFORMULA(A1215 - SPLIT(REGEXREPLACE(E1215,""[a-zA-Z,\-'.()]"","" ""), "" ""))),"" "")")," ")</f>
        <v> </v>
      </c>
    </row>
    <row r="1216">
      <c r="F1216" s="8" t="str">
        <f>IFERROR(__xludf.DUMMYFUNCTION("IF(REGEXMATCH(E1216, ""[0-9]+""), MIN(ARRAYFORMULA(A1216 - SPLIT(REGEXREPLACE(E1216,""[a-zA-Z,\-'.()]"","" ""), "" ""))),"" "")")," ")</f>
        <v> </v>
      </c>
    </row>
    <row r="1217">
      <c r="F1217" s="8" t="str">
        <f>IFERROR(__xludf.DUMMYFUNCTION("IF(REGEXMATCH(E1217, ""[0-9]+""), MIN(ARRAYFORMULA(A1217 - SPLIT(REGEXREPLACE(E1217,""[a-zA-Z,\-'.()]"","" ""), "" ""))),"" "")")," ")</f>
        <v> </v>
      </c>
    </row>
    <row r="1218">
      <c r="F1218" s="8" t="str">
        <f>IFERROR(__xludf.DUMMYFUNCTION("IF(REGEXMATCH(E1218, ""[0-9]+""), MIN(ARRAYFORMULA(A1218 - SPLIT(REGEXREPLACE(E1218,""[a-zA-Z,\-'.()]"","" ""), "" ""))),"" "")")," ")</f>
        <v> </v>
      </c>
    </row>
    <row r="1219">
      <c r="F1219" s="8" t="str">
        <f>IFERROR(__xludf.DUMMYFUNCTION("IF(REGEXMATCH(E1219, ""[0-9]+""), MIN(ARRAYFORMULA(A1219 - SPLIT(REGEXREPLACE(E1219,""[a-zA-Z,\-'.()]"","" ""), "" ""))),"" "")")," ")</f>
        <v> </v>
      </c>
    </row>
    <row r="1220">
      <c r="F1220" s="8" t="str">
        <f>IFERROR(__xludf.DUMMYFUNCTION("IF(REGEXMATCH(E1220, ""[0-9]+""), MIN(ARRAYFORMULA(A1220 - SPLIT(REGEXREPLACE(E1220,""[a-zA-Z,\-'.()]"","" ""), "" ""))),"" "")")," ")</f>
        <v> </v>
      </c>
    </row>
    <row r="1221">
      <c r="F1221" s="8" t="str">
        <f>IFERROR(__xludf.DUMMYFUNCTION("IF(REGEXMATCH(E1221, ""[0-9]+""), MIN(ARRAYFORMULA(A1221 - SPLIT(REGEXREPLACE(E1221,""[a-zA-Z,\-'.()]"","" ""), "" ""))),"" "")")," ")</f>
        <v> </v>
      </c>
    </row>
    <row r="1222">
      <c r="F1222" s="8" t="str">
        <f>IFERROR(__xludf.DUMMYFUNCTION("IF(REGEXMATCH(E1222, ""[0-9]+""), MIN(ARRAYFORMULA(A1222 - SPLIT(REGEXREPLACE(E1222,""[a-zA-Z,\-'.()]"","" ""), "" ""))),"" "")")," ")</f>
        <v> </v>
      </c>
    </row>
    <row r="1223">
      <c r="F1223" s="8" t="str">
        <f>IFERROR(__xludf.DUMMYFUNCTION("IF(REGEXMATCH(E1223, ""[0-9]+""), MIN(ARRAYFORMULA(A1223 - SPLIT(REGEXREPLACE(E1223,""[a-zA-Z,\-'.()]"","" ""), "" ""))),"" "")")," ")</f>
        <v> </v>
      </c>
    </row>
    <row r="1224">
      <c r="F1224" s="8" t="str">
        <f>IFERROR(__xludf.DUMMYFUNCTION("IF(REGEXMATCH(E1224, ""[0-9]+""), MIN(ARRAYFORMULA(A1224 - SPLIT(REGEXREPLACE(E1224,""[a-zA-Z,\-'.()]"","" ""), "" ""))),"" "")")," ")</f>
        <v> </v>
      </c>
    </row>
    <row r="1225">
      <c r="F1225" s="8" t="str">
        <f>IFERROR(__xludf.DUMMYFUNCTION("IF(REGEXMATCH(E1225, ""[0-9]+""), MIN(ARRAYFORMULA(A1225 - SPLIT(REGEXREPLACE(E1225,""[a-zA-Z,\-'.()]"","" ""), "" ""))),"" "")")," ")</f>
        <v> </v>
      </c>
    </row>
    <row r="1226">
      <c r="F1226" s="8" t="str">
        <f>IFERROR(__xludf.DUMMYFUNCTION("IF(REGEXMATCH(E1226, ""[0-9]+""), MIN(ARRAYFORMULA(A1226 - SPLIT(REGEXREPLACE(E1226,""[a-zA-Z,\-'.()]"","" ""), "" ""))),"" "")")," ")</f>
        <v> </v>
      </c>
    </row>
    <row r="1227">
      <c r="F1227" s="8" t="str">
        <f>IFERROR(__xludf.DUMMYFUNCTION("IF(REGEXMATCH(E1227, ""[0-9]+""), MIN(ARRAYFORMULA(A1227 - SPLIT(REGEXREPLACE(E1227,""[a-zA-Z,\-'.()]"","" ""), "" ""))),"" "")")," ")</f>
        <v> </v>
      </c>
    </row>
    <row r="1228">
      <c r="F1228" s="8" t="str">
        <f>IFERROR(__xludf.DUMMYFUNCTION("IF(REGEXMATCH(E1228, ""[0-9]+""), MIN(ARRAYFORMULA(A1228 - SPLIT(REGEXREPLACE(E1228,""[a-zA-Z,\-'.()]"","" ""), "" ""))),"" "")")," ")</f>
        <v> </v>
      </c>
    </row>
    <row r="1229">
      <c r="F1229" s="8" t="str">
        <f>IFERROR(__xludf.DUMMYFUNCTION("IF(REGEXMATCH(E1229, ""[0-9]+""), MIN(ARRAYFORMULA(A1229 - SPLIT(REGEXREPLACE(E1229,""[a-zA-Z,\-'.()]"","" ""), "" ""))),"" "")")," ")</f>
        <v> </v>
      </c>
    </row>
    <row r="1230">
      <c r="F1230" s="8" t="str">
        <f>IFERROR(__xludf.DUMMYFUNCTION("IF(REGEXMATCH(E1230, ""[0-9]+""), MIN(ARRAYFORMULA(A1230 - SPLIT(REGEXREPLACE(E1230,""[a-zA-Z,\-'.()]"","" ""), "" ""))),"" "")")," ")</f>
        <v> </v>
      </c>
    </row>
    <row r="1231">
      <c r="F1231" s="8" t="str">
        <f>IFERROR(__xludf.DUMMYFUNCTION("IF(REGEXMATCH(E1231, ""[0-9]+""), MIN(ARRAYFORMULA(A1231 - SPLIT(REGEXREPLACE(E1231,""[a-zA-Z,\-'.()]"","" ""), "" ""))),"" "")")," ")</f>
        <v> </v>
      </c>
    </row>
    <row r="1232">
      <c r="F1232" s="8" t="str">
        <f>IFERROR(__xludf.DUMMYFUNCTION("IF(REGEXMATCH(E1232, ""[0-9]+""), MIN(ARRAYFORMULA(A1232 - SPLIT(REGEXREPLACE(E1232,""[a-zA-Z,\-'.()]"","" ""), "" ""))),"" "")")," ")</f>
        <v> </v>
      </c>
    </row>
    <row r="1233">
      <c r="F1233" s="8" t="str">
        <f>IFERROR(__xludf.DUMMYFUNCTION("IF(REGEXMATCH(E1233, ""[0-9]+""), MIN(ARRAYFORMULA(A1233 - SPLIT(REGEXREPLACE(E1233,""[a-zA-Z,\-'.()]"","" ""), "" ""))),"" "")")," ")</f>
        <v> </v>
      </c>
    </row>
    <row r="1234">
      <c r="F1234" s="8" t="str">
        <f>IFERROR(__xludf.DUMMYFUNCTION("IF(REGEXMATCH(E1234, ""[0-9]+""), MIN(ARRAYFORMULA(A1234 - SPLIT(REGEXREPLACE(E1234,""[a-zA-Z,\-'.()]"","" ""), "" ""))),"" "")")," ")</f>
        <v> </v>
      </c>
    </row>
    <row r="1235">
      <c r="F1235" s="8" t="str">
        <f>IFERROR(__xludf.DUMMYFUNCTION("IF(REGEXMATCH(E1235, ""[0-9]+""), MIN(ARRAYFORMULA(A1235 - SPLIT(REGEXREPLACE(E1235,""[a-zA-Z,\-'.()]"","" ""), "" ""))),"" "")")," ")</f>
        <v> </v>
      </c>
    </row>
    <row r="1236">
      <c r="F1236" s="8" t="str">
        <f>IFERROR(__xludf.DUMMYFUNCTION("IF(REGEXMATCH(E1236, ""[0-9]+""), MIN(ARRAYFORMULA(A1236 - SPLIT(REGEXREPLACE(E1236,""[a-zA-Z,\-'.()]"","" ""), "" ""))),"" "")")," ")</f>
        <v> </v>
      </c>
    </row>
    <row r="1237">
      <c r="F1237" s="8" t="str">
        <f>IFERROR(__xludf.DUMMYFUNCTION("IF(REGEXMATCH(E1237, ""[0-9]+""), MIN(ARRAYFORMULA(A1237 - SPLIT(REGEXREPLACE(E1237,""[a-zA-Z,\-'.()]"","" ""), "" ""))),"" "")")," ")</f>
        <v> </v>
      </c>
    </row>
    <row r="1238">
      <c r="F1238" s="8" t="str">
        <f>IFERROR(__xludf.DUMMYFUNCTION("IF(REGEXMATCH(E1238, ""[0-9]+""), MIN(ARRAYFORMULA(A1238 - SPLIT(REGEXREPLACE(E1238,""[a-zA-Z,\-'.()]"","" ""), "" ""))),"" "")")," ")</f>
        <v> </v>
      </c>
    </row>
    <row r="1239">
      <c r="F1239" s="8" t="str">
        <f>IFERROR(__xludf.DUMMYFUNCTION("IF(REGEXMATCH(E1239, ""[0-9]+""), MIN(ARRAYFORMULA(A1239 - SPLIT(REGEXREPLACE(E1239,""[a-zA-Z,\-'.()]"","" ""), "" ""))),"" "")")," ")</f>
        <v> </v>
      </c>
    </row>
    <row r="1240">
      <c r="F1240" s="8" t="str">
        <f>IFERROR(__xludf.DUMMYFUNCTION("IF(REGEXMATCH(E1240, ""[0-9]+""), MIN(ARRAYFORMULA(A1240 - SPLIT(REGEXREPLACE(E1240,""[a-zA-Z,\-'.()]"","" ""), "" ""))),"" "")")," ")</f>
        <v> </v>
      </c>
    </row>
    <row r="1241">
      <c r="F1241" s="8" t="str">
        <f>IFERROR(__xludf.DUMMYFUNCTION("IF(REGEXMATCH(E1241, ""[0-9]+""), MIN(ARRAYFORMULA(A1241 - SPLIT(REGEXREPLACE(E1241,""[a-zA-Z,\-'.()]"","" ""), "" ""))),"" "")")," ")</f>
        <v> </v>
      </c>
    </row>
    <row r="1242">
      <c r="F1242" s="8" t="str">
        <f>IFERROR(__xludf.DUMMYFUNCTION("IF(REGEXMATCH(E1242, ""[0-9]+""), MIN(ARRAYFORMULA(A1242 - SPLIT(REGEXREPLACE(E1242,""[a-zA-Z,\-'.()]"","" ""), "" ""))),"" "")")," ")</f>
        <v> </v>
      </c>
    </row>
    <row r="1243">
      <c r="F1243" s="8" t="str">
        <f>IFERROR(__xludf.DUMMYFUNCTION("IF(REGEXMATCH(E1243, ""[0-9]+""), MIN(ARRAYFORMULA(A1243 - SPLIT(REGEXREPLACE(E1243,""[a-zA-Z,\-'.()]"","" ""), "" ""))),"" "")")," ")</f>
        <v> </v>
      </c>
    </row>
    <row r="1244">
      <c r="F1244" s="8" t="str">
        <f>IFERROR(__xludf.DUMMYFUNCTION("IF(REGEXMATCH(E1244, ""[0-9]+""), MIN(ARRAYFORMULA(A1244 - SPLIT(REGEXREPLACE(E1244,""[a-zA-Z,\-'.()]"","" ""), "" ""))),"" "")")," ")</f>
        <v> </v>
      </c>
    </row>
    <row r="1245">
      <c r="F1245" s="8" t="str">
        <f>IFERROR(__xludf.DUMMYFUNCTION("IF(REGEXMATCH(E1245, ""[0-9]+""), MIN(ARRAYFORMULA(A1245 - SPLIT(REGEXREPLACE(E1245,""[a-zA-Z,\-'.()]"","" ""), "" ""))),"" "")")," ")</f>
        <v> </v>
      </c>
    </row>
    <row r="1246">
      <c r="F1246" s="8" t="str">
        <f>IFERROR(__xludf.DUMMYFUNCTION("IF(REGEXMATCH(E1246, ""[0-9]+""), MIN(ARRAYFORMULA(A1246 - SPLIT(REGEXREPLACE(E1246,""[a-zA-Z,\-'.()]"","" ""), "" ""))),"" "")")," ")</f>
        <v> </v>
      </c>
    </row>
    <row r="1247">
      <c r="F1247" s="8" t="str">
        <f>IFERROR(__xludf.DUMMYFUNCTION("IF(REGEXMATCH(E1247, ""[0-9]+""), MIN(ARRAYFORMULA(A1247 - SPLIT(REGEXREPLACE(E1247,""[a-zA-Z,\-'.()]"","" ""), "" ""))),"" "")")," ")</f>
        <v> </v>
      </c>
    </row>
    <row r="1248">
      <c r="F1248" s="8" t="str">
        <f>IFERROR(__xludf.DUMMYFUNCTION("IF(REGEXMATCH(E1248, ""[0-9]+""), MIN(ARRAYFORMULA(A1248 - SPLIT(REGEXREPLACE(E1248,""[a-zA-Z,\-'.()]"","" ""), "" ""))),"" "")")," ")</f>
        <v> </v>
      </c>
    </row>
    <row r="1249">
      <c r="F1249" s="8" t="str">
        <f>IFERROR(__xludf.DUMMYFUNCTION("IF(REGEXMATCH(E1249, ""[0-9]+""), MIN(ARRAYFORMULA(A1249 - SPLIT(REGEXREPLACE(E1249,""[a-zA-Z,\-'.()]"","" ""), "" ""))),"" "")")," ")</f>
        <v> </v>
      </c>
    </row>
    <row r="1250">
      <c r="F1250" s="8" t="str">
        <f>IFERROR(__xludf.DUMMYFUNCTION("IF(REGEXMATCH(E1250, ""[0-9]+""), MIN(ARRAYFORMULA(A1250 - SPLIT(REGEXREPLACE(E1250,""[a-zA-Z,\-'.()]"","" ""), "" ""))),"" "")")," ")</f>
        <v> </v>
      </c>
    </row>
    <row r="1251">
      <c r="F1251" s="8" t="str">
        <f>IFERROR(__xludf.DUMMYFUNCTION("IF(REGEXMATCH(E1251, ""[0-9]+""), MIN(ARRAYFORMULA(A1251 - SPLIT(REGEXREPLACE(E1251,""[a-zA-Z,\-'.()]"","" ""), "" ""))),"" "")")," ")</f>
        <v> </v>
      </c>
    </row>
    <row r="1252">
      <c r="F1252" s="8" t="str">
        <f>IFERROR(__xludf.DUMMYFUNCTION("IF(REGEXMATCH(E1252, ""[0-9]+""), MIN(ARRAYFORMULA(A1252 - SPLIT(REGEXREPLACE(E1252,""[a-zA-Z,\-'.()]"","" ""), "" ""))),"" "")")," ")</f>
        <v> </v>
      </c>
    </row>
    <row r="1253">
      <c r="F1253" s="8" t="str">
        <f>IFERROR(__xludf.DUMMYFUNCTION("IF(REGEXMATCH(E1253, ""[0-9]+""), MIN(ARRAYFORMULA(A1253 - SPLIT(REGEXREPLACE(E1253,""[a-zA-Z,\-'.()]"","" ""), "" ""))),"" "")")," ")</f>
        <v> </v>
      </c>
    </row>
    <row r="1254">
      <c r="F1254" s="8" t="str">
        <f>IFERROR(__xludf.DUMMYFUNCTION("IF(REGEXMATCH(E1254, ""[0-9]+""), MIN(ARRAYFORMULA(A1254 - SPLIT(REGEXREPLACE(E1254,""[a-zA-Z,\-'.()]"","" ""), "" ""))),"" "")")," ")</f>
        <v> </v>
      </c>
    </row>
    <row r="1255">
      <c r="F1255" s="8" t="str">
        <f>IFERROR(__xludf.DUMMYFUNCTION("IF(REGEXMATCH(E1255, ""[0-9]+""), MIN(ARRAYFORMULA(A1255 - SPLIT(REGEXREPLACE(E1255,""[a-zA-Z,\-'.()]"","" ""), "" ""))),"" "")")," ")</f>
        <v> </v>
      </c>
    </row>
    <row r="1256">
      <c r="F1256" s="8" t="str">
        <f>IFERROR(__xludf.DUMMYFUNCTION("IF(REGEXMATCH(E1256, ""[0-9]+""), MIN(ARRAYFORMULA(A1256 - SPLIT(REGEXREPLACE(E1256,""[a-zA-Z,\-'.()]"","" ""), "" ""))),"" "")")," ")</f>
        <v> </v>
      </c>
    </row>
    <row r="1257">
      <c r="F1257" s="8" t="str">
        <f>IFERROR(__xludf.DUMMYFUNCTION("IF(REGEXMATCH(E1257, ""[0-9]+""), MIN(ARRAYFORMULA(A1257 - SPLIT(REGEXREPLACE(E1257,""[a-zA-Z,\-'.()]"","" ""), "" ""))),"" "")")," ")</f>
        <v> </v>
      </c>
    </row>
    <row r="1258">
      <c r="F1258" s="8" t="str">
        <f>IFERROR(__xludf.DUMMYFUNCTION("IF(REGEXMATCH(E1258, ""[0-9]+""), MIN(ARRAYFORMULA(A1258 - SPLIT(REGEXREPLACE(E1258,""[a-zA-Z,\-'.()]"","" ""), "" ""))),"" "")")," ")</f>
        <v> </v>
      </c>
    </row>
    <row r="1259">
      <c r="F1259" s="8" t="str">
        <f>IFERROR(__xludf.DUMMYFUNCTION("IF(REGEXMATCH(E1259, ""[0-9]+""), MIN(ARRAYFORMULA(A1259 - SPLIT(REGEXREPLACE(E1259,""[a-zA-Z,\-'.()]"","" ""), "" ""))),"" "")")," ")</f>
        <v> </v>
      </c>
    </row>
    <row r="1260">
      <c r="F1260" s="8" t="str">
        <f>IFERROR(__xludf.DUMMYFUNCTION("IF(REGEXMATCH(E1260, ""[0-9]+""), MIN(ARRAYFORMULA(A1260 - SPLIT(REGEXREPLACE(E1260,""[a-zA-Z,\-'.()]"","" ""), "" ""))),"" "")")," ")</f>
        <v> </v>
      </c>
    </row>
    <row r="1261">
      <c r="F1261" s="8" t="str">
        <f>IFERROR(__xludf.DUMMYFUNCTION("IF(REGEXMATCH(E1261, ""[0-9]+""), MIN(ARRAYFORMULA(A1261 - SPLIT(REGEXREPLACE(E1261,""[a-zA-Z,\-'.()]"","" ""), "" ""))),"" "")")," ")</f>
        <v> </v>
      </c>
    </row>
    <row r="1262">
      <c r="F1262" s="8" t="str">
        <f>IFERROR(__xludf.DUMMYFUNCTION("IF(REGEXMATCH(E1262, ""[0-9]+""), MIN(ARRAYFORMULA(A1262 - SPLIT(REGEXREPLACE(E1262,""[a-zA-Z,\-'.()]"","" ""), "" ""))),"" "")")," ")</f>
        <v> </v>
      </c>
    </row>
    <row r="1263">
      <c r="F1263" s="8" t="str">
        <f>IFERROR(__xludf.DUMMYFUNCTION("IF(REGEXMATCH(E1263, ""[0-9]+""), MIN(ARRAYFORMULA(A1263 - SPLIT(REGEXREPLACE(E1263,""[a-zA-Z,\-'.()]"","" ""), "" ""))),"" "")")," ")</f>
        <v> </v>
      </c>
    </row>
    <row r="1264">
      <c r="F1264" s="8" t="str">
        <f>IFERROR(__xludf.DUMMYFUNCTION("IF(REGEXMATCH(E1264, ""[0-9]+""), MIN(ARRAYFORMULA(A1264 - SPLIT(REGEXREPLACE(E1264,""[a-zA-Z,\-'.()]"","" ""), "" ""))),"" "")")," ")</f>
        <v> </v>
      </c>
    </row>
    <row r="1265">
      <c r="F1265" s="8" t="str">
        <f>IFERROR(__xludf.DUMMYFUNCTION("IF(REGEXMATCH(E1265, ""[0-9]+""), MIN(ARRAYFORMULA(A1265 - SPLIT(REGEXREPLACE(E1265,""[a-zA-Z,\-'.()]"","" ""), "" ""))),"" "")")," ")</f>
        <v> </v>
      </c>
    </row>
    <row r="1266">
      <c r="F1266" s="8" t="str">
        <f>IFERROR(__xludf.DUMMYFUNCTION("IF(REGEXMATCH(E1266, ""[0-9]+""), MIN(ARRAYFORMULA(A1266 - SPLIT(REGEXREPLACE(E1266,""[a-zA-Z,\-'.()]"","" ""), "" ""))),"" "")")," ")</f>
        <v> </v>
      </c>
    </row>
    <row r="1267">
      <c r="F1267" s="8" t="str">
        <f>IFERROR(__xludf.DUMMYFUNCTION("IF(REGEXMATCH(E1267, ""[0-9]+""), MIN(ARRAYFORMULA(A1267 - SPLIT(REGEXREPLACE(E1267,""[a-zA-Z,\-'.()]"","" ""), "" ""))),"" "")")," ")</f>
        <v> </v>
      </c>
    </row>
    <row r="1268">
      <c r="F1268" s="8" t="str">
        <f>IFERROR(__xludf.DUMMYFUNCTION("IF(REGEXMATCH(E1268, ""[0-9]+""), MIN(ARRAYFORMULA(A1268 - SPLIT(REGEXREPLACE(E1268,""[a-zA-Z,\-'.()]"","" ""), "" ""))),"" "")")," ")</f>
        <v> </v>
      </c>
    </row>
    <row r="1269">
      <c r="F1269" s="8" t="str">
        <f>IFERROR(__xludf.DUMMYFUNCTION("IF(REGEXMATCH(E1269, ""[0-9]+""), MIN(ARRAYFORMULA(A1269 - SPLIT(REGEXREPLACE(E1269,""[a-zA-Z,\-'.()]"","" ""), "" ""))),"" "")")," ")</f>
        <v> </v>
      </c>
    </row>
    <row r="1270">
      <c r="F1270" s="8" t="str">
        <f>IFERROR(__xludf.DUMMYFUNCTION("IF(REGEXMATCH(E1270, ""[0-9]+""), MIN(ARRAYFORMULA(A1270 - SPLIT(REGEXREPLACE(E1270,""[a-zA-Z,\-'.()]"","" ""), "" ""))),"" "")")," ")</f>
        <v> </v>
      </c>
    </row>
    <row r="1271">
      <c r="F1271" s="8" t="str">
        <f>IFERROR(__xludf.DUMMYFUNCTION("IF(REGEXMATCH(E1271, ""[0-9]+""), MIN(ARRAYFORMULA(A1271 - SPLIT(REGEXREPLACE(E1271,""[a-zA-Z,\-'.()]"","" ""), "" ""))),"" "")")," ")</f>
        <v> </v>
      </c>
    </row>
    <row r="1272">
      <c r="F1272" s="8" t="str">
        <f>IFERROR(__xludf.DUMMYFUNCTION("IF(REGEXMATCH(E1272, ""[0-9]+""), MIN(ARRAYFORMULA(A1272 - SPLIT(REGEXREPLACE(E1272,""[a-zA-Z,\-'.()]"","" ""), "" ""))),"" "")")," ")</f>
        <v> </v>
      </c>
    </row>
    <row r="1273">
      <c r="F1273" s="8" t="str">
        <f>IFERROR(__xludf.DUMMYFUNCTION("IF(REGEXMATCH(E1273, ""[0-9]+""), MIN(ARRAYFORMULA(A1273 - SPLIT(REGEXREPLACE(E1273,""[a-zA-Z,\-'.()]"","" ""), "" ""))),"" "")")," ")</f>
        <v> </v>
      </c>
    </row>
    <row r="1274">
      <c r="F1274" s="8" t="str">
        <f>IFERROR(__xludf.DUMMYFUNCTION("IF(REGEXMATCH(E1274, ""[0-9]+""), MIN(ARRAYFORMULA(A1274 - SPLIT(REGEXREPLACE(E1274,""[a-zA-Z,\-'.()]"","" ""), "" ""))),"" "")")," ")</f>
        <v> </v>
      </c>
    </row>
    <row r="1275">
      <c r="F1275" s="8" t="str">
        <f>IFERROR(__xludf.DUMMYFUNCTION("IF(REGEXMATCH(E1275, ""[0-9]+""), MIN(ARRAYFORMULA(A1275 - SPLIT(REGEXREPLACE(E1275,""[a-zA-Z,\-'.()]"","" ""), "" ""))),"" "")")," ")</f>
        <v> </v>
      </c>
    </row>
    <row r="1276">
      <c r="F1276" s="8" t="str">
        <f>IFERROR(__xludf.DUMMYFUNCTION("IF(REGEXMATCH(E1276, ""[0-9]+""), MIN(ARRAYFORMULA(A1276 - SPLIT(REGEXREPLACE(E1276,""[a-zA-Z,\-'.()]"","" ""), "" ""))),"" "")")," ")</f>
        <v> </v>
      </c>
    </row>
    <row r="1277">
      <c r="F1277" s="8" t="str">
        <f>IFERROR(__xludf.DUMMYFUNCTION("IF(REGEXMATCH(E1277, ""[0-9]+""), MIN(ARRAYFORMULA(A1277 - SPLIT(REGEXREPLACE(E1277,""[a-zA-Z,\-'.()]"","" ""), "" ""))),"" "")")," ")</f>
        <v> </v>
      </c>
    </row>
    <row r="1278">
      <c r="F1278" s="8" t="str">
        <f>IFERROR(__xludf.DUMMYFUNCTION("IF(REGEXMATCH(E1278, ""[0-9]+""), MIN(ARRAYFORMULA(A1278 - SPLIT(REGEXREPLACE(E1278,""[a-zA-Z,\-'.()]"","" ""), "" ""))),"" "")")," ")</f>
        <v> </v>
      </c>
    </row>
    <row r="1279">
      <c r="F1279" s="8" t="str">
        <f>IFERROR(__xludf.DUMMYFUNCTION("IF(REGEXMATCH(E1279, ""[0-9]+""), MIN(ARRAYFORMULA(A1279 - SPLIT(REGEXREPLACE(E1279,""[a-zA-Z,\-'.()]"","" ""), "" ""))),"" "")")," ")</f>
        <v> </v>
      </c>
    </row>
    <row r="1280">
      <c r="F1280" s="8" t="str">
        <f>IFERROR(__xludf.DUMMYFUNCTION("IF(REGEXMATCH(E1280, ""[0-9]+""), MIN(ARRAYFORMULA(A1280 - SPLIT(REGEXREPLACE(E1280,""[a-zA-Z,\-'.()]"","" ""), "" ""))),"" "")")," ")</f>
        <v> </v>
      </c>
    </row>
    <row r="1281">
      <c r="F1281" s="8" t="str">
        <f>IFERROR(__xludf.DUMMYFUNCTION("IF(REGEXMATCH(E1281, ""[0-9]+""), MIN(ARRAYFORMULA(A1281 - SPLIT(REGEXREPLACE(E1281,""[a-zA-Z,\-'.()]"","" ""), "" ""))),"" "")")," ")</f>
        <v> </v>
      </c>
    </row>
    <row r="1282">
      <c r="F1282" s="8" t="str">
        <f>IFERROR(__xludf.DUMMYFUNCTION("IF(REGEXMATCH(E1282, ""[0-9]+""), MIN(ARRAYFORMULA(A1282 - SPLIT(REGEXREPLACE(E1282,""[a-zA-Z,\-'.()]"","" ""), "" ""))),"" "")")," ")</f>
        <v> </v>
      </c>
    </row>
    <row r="1283">
      <c r="F1283" s="8" t="str">
        <f>IFERROR(__xludf.DUMMYFUNCTION("IF(REGEXMATCH(E1283, ""[0-9]+""), MIN(ARRAYFORMULA(A1283 - SPLIT(REGEXREPLACE(E1283,""[a-zA-Z,\-'.()]"","" ""), "" ""))),"" "")")," ")</f>
        <v> </v>
      </c>
    </row>
    <row r="1284">
      <c r="F1284" s="8" t="str">
        <f>IFERROR(__xludf.DUMMYFUNCTION("IF(REGEXMATCH(E1284, ""[0-9]+""), MIN(ARRAYFORMULA(A1284 - SPLIT(REGEXREPLACE(E1284,""[a-zA-Z,\-'.()]"","" ""), "" ""))),"" "")")," ")</f>
        <v> </v>
      </c>
    </row>
    <row r="1285">
      <c r="F1285" s="8" t="str">
        <f>IFERROR(__xludf.DUMMYFUNCTION("IF(REGEXMATCH(E1285, ""[0-9]+""), MIN(ARRAYFORMULA(A1285 - SPLIT(REGEXREPLACE(E1285,""[a-zA-Z,\-'.()]"","" ""), "" ""))),"" "")")," ")</f>
        <v> </v>
      </c>
    </row>
    <row r="1286">
      <c r="F1286" s="8" t="str">
        <f>IFERROR(__xludf.DUMMYFUNCTION("IF(REGEXMATCH(E1286, ""[0-9]+""), MIN(ARRAYFORMULA(A1286 - SPLIT(REGEXREPLACE(E1286,""[a-zA-Z,\-'.()]"","" ""), "" ""))),"" "")")," ")</f>
        <v> </v>
      </c>
    </row>
    <row r="1287">
      <c r="F1287" s="8" t="str">
        <f>IFERROR(__xludf.DUMMYFUNCTION("IF(REGEXMATCH(E1287, ""[0-9]+""), MIN(ARRAYFORMULA(A1287 - SPLIT(REGEXREPLACE(E1287,""[a-zA-Z,\-'.()]"","" ""), "" ""))),"" "")")," ")</f>
        <v> </v>
      </c>
    </row>
    <row r="1288">
      <c r="F1288" s="8" t="str">
        <f>IFERROR(__xludf.DUMMYFUNCTION("IF(REGEXMATCH(E1288, ""[0-9]+""), MIN(ARRAYFORMULA(A1288 - SPLIT(REGEXREPLACE(E1288,""[a-zA-Z,\-'.()]"","" ""), "" ""))),"" "")")," ")</f>
        <v> </v>
      </c>
    </row>
    <row r="1289">
      <c r="F1289" s="8" t="str">
        <f>IFERROR(__xludf.DUMMYFUNCTION("IF(REGEXMATCH(E1289, ""[0-9]+""), MIN(ARRAYFORMULA(A1289 - SPLIT(REGEXREPLACE(E1289,""[a-zA-Z,\-'.()]"","" ""), "" ""))),"" "")")," ")</f>
        <v> </v>
      </c>
    </row>
    <row r="1290">
      <c r="F1290" s="8" t="str">
        <f>IFERROR(__xludf.DUMMYFUNCTION("IF(REGEXMATCH(E1290, ""[0-9]+""), MIN(ARRAYFORMULA(A1290 - SPLIT(REGEXREPLACE(E1290,""[a-zA-Z,\-'.()]"","" ""), "" ""))),"" "")")," ")</f>
        <v> </v>
      </c>
    </row>
    <row r="1291">
      <c r="F1291" s="8" t="str">
        <f>IFERROR(__xludf.DUMMYFUNCTION("IF(REGEXMATCH(E1291, ""[0-9]+""), MIN(ARRAYFORMULA(A1291 - SPLIT(REGEXREPLACE(E1291,""[a-zA-Z,\-'.()]"","" ""), "" ""))),"" "")")," ")</f>
        <v> </v>
      </c>
    </row>
    <row r="1292">
      <c r="F1292" s="8" t="str">
        <f>IFERROR(__xludf.DUMMYFUNCTION("IF(REGEXMATCH(E1292, ""[0-9]+""), MIN(ARRAYFORMULA(A1292 - SPLIT(REGEXREPLACE(E1292,""[a-zA-Z,\-'.()]"","" ""), "" ""))),"" "")")," ")</f>
        <v> </v>
      </c>
    </row>
    <row r="1293">
      <c r="F1293" s="8" t="str">
        <f>IFERROR(__xludf.DUMMYFUNCTION("IF(REGEXMATCH(E1293, ""[0-9]+""), MIN(ARRAYFORMULA(A1293 - SPLIT(REGEXREPLACE(E1293,""[a-zA-Z,\-'.()]"","" ""), "" ""))),"" "")")," ")</f>
        <v> </v>
      </c>
    </row>
    <row r="1294">
      <c r="F1294" s="8" t="str">
        <f>IFERROR(__xludf.DUMMYFUNCTION("IF(REGEXMATCH(E1294, ""[0-9]+""), MIN(ARRAYFORMULA(A1294 - SPLIT(REGEXREPLACE(E1294,""[a-zA-Z,\-'.()]"","" ""), "" ""))),"" "")")," ")</f>
        <v> </v>
      </c>
    </row>
    <row r="1295">
      <c r="F1295" s="8" t="str">
        <f>IFERROR(__xludf.DUMMYFUNCTION("IF(REGEXMATCH(E1295, ""[0-9]+""), MIN(ARRAYFORMULA(A1295 - SPLIT(REGEXREPLACE(E1295,""[a-zA-Z,\-'.()]"","" ""), "" ""))),"" "")")," ")</f>
        <v> </v>
      </c>
    </row>
    <row r="1296">
      <c r="F1296" s="8" t="str">
        <f>IFERROR(__xludf.DUMMYFUNCTION("IF(REGEXMATCH(E1296, ""[0-9]+""), MIN(ARRAYFORMULA(A1296 - SPLIT(REGEXREPLACE(E1296,""[a-zA-Z,\-'.()]"","" ""), "" ""))),"" "")")," ")</f>
        <v> </v>
      </c>
    </row>
    <row r="1297">
      <c r="F1297" s="8" t="str">
        <f>IFERROR(__xludf.DUMMYFUNCTION("IF(REGEXMATCH(E1297, ""[0-9]+""), MIN(ARRAYFORMULA(A1297 - SPLIT(REGEXREPLACE(E1297,""[a-zA-Z,\-'.()]"","" ""), "" ""))),"" "")")," ")</f>
        <v> </v>
      </c>
    </row>
    <row r="1298">
      <c r="F1298" s="8" t="str">
        <f>IFERROR(__xludf.DUMMYFUNCTION("IF(REGEXMATCH(E1298, ""[0-9]+""), MIN(ARRAYFORMULA(A1298 - SPLIT(REGEXREPLACE(E1298,""[a-zA-Z,\-'.()]"","" ""), "" ""))),"" "")")," ")</f>
        <v> </v>
      </c>
    </row>
    <row r="1299">
      <c r="F1299" s="8" t="str">
        <f>IFERROR(__xludf.DUMMYFUNCTION("IF(REGEXMATCH(E1299, ""[0-9]+""), MIN(ARRAYFORMULA(A1299 - SPLIT(REGEXREPLACE(E1299,""[a-zA-Z,\-'.()]"","" ""), "" ""))),"" "")")," ")</f>
        <v> </v>
      </c>
    </row>
    <row r="1300">
      <c r="F1300" s="8" t="str">
        <f>IFERROR(__xludf.DUMMYFUNCTION("IF(REGEXMATCH(E1300, ""[0-9]+""), MIN(ARRAYFORMULA(A1300 - SPLIT(REGEXREPLACE(E1300,""[a-zA-Z,\-'.()]"","" ""), "" ""))),"" "")")," ")</f>
        <v> </v>
      </c>
    </row>
    <row r="1301">
      <c r="F1301" s="8" t="str">
        <f>IFERROR(__xludf.DUMMYFUNCTION("IF(REGEXMATCH(E1301, ""[0-9]+""), MIN(ARRAYFORMULA(A1301 - SPLIT(REGEXREPLACE(E1301,""[a-zA-Z,\-'.()]"","" ""), "" ""))),"" "")")," ")</f>
        <v> </v>
      </c>
    </row>
    <row r="1302">
      <c r="F1302" s="8" t="str">
        <f>IFERROR(__xludf.DUMMYFUNCTION("IF(REGEXMATCH(E1302, ""[0-9]+""), MIN(ARRAYFORMULA(A1302 - SPLIT(REGEXREPLACE(E1302,""[a-zA-Z,\-'.()]"","" ""), "" ""))),"" "")")," ")</f>
        <v> </v>
      </c>
    </row>
    <row r="1303">
      <c r="F1303" s="8" t="str">
        <f>IFERROR(__xludf.DUMMYFUNCTION("IF(REGEXMATCH(E1303, ""[0-9]+""), MIN(ARRAYFORMULA(A1303 - SPLIT(REGEXREPLACE(E1303,""[a-zA-Z,\-'.()]"","" ""), "" ""))),"" "")")," ")</f>
        <v> </v>
      </c>
    </row>
    <row r="1304">
      <c r="F1304" s="8" t="str">
        <f>IFERROR(__xludf.DUMMYFUNCTION("IF(REGEXMATCH(E1304, ""[0-9]+""), MIN(ARRAYFORMULA(A1304 - SPLIT(REGEXREPLACE(E1304,""[a-zA-Z,\-'.()]"","" ""), "" ""))),"" "")")," ")</f>
        <v> </v>
      </c>
    </row>
    <row r="1305">
      <c r="F1305" s="8" t="str">
        <f>IFERROR(__xludf.DUMMYFUNCTION("IF(REGEXMATCH(E1305, ""[0-9]+""), MIN(ARRAYFORMULA(A1305 - SPLIT(REGEXREPLACE(E1305,""[a-zA-Z,\-'.()]"","" ""), "" ""))),"" "")")," ")</f>
        <v> </v>
      </c>
    </row>
    <row r="1306">
      <c r="F1306" s="8" t="str">
        <f>IFERROR(__xludf.DUMMYFUNCTION("IF(REGEXMATCH(E1306, ""[0-9]+""), MIN(ARRAYFORMULA(A1306 - SPLIT(REGEXREPLACE(E1306,""[a-zA-Z,\-'.()]"","" ""), "" ""))),"" "")")," ")</f>
        <v> </v>
      </c>
    </row>
    <row r="1307">
      <c r="F1307" s="8" t="str">
        <f>IFERROR(__xludf.DUMMYFUNCTION("IF(REGEXMATCH(E1307, ""[0-9]+""), MIN(ARRAYFORMULA(A1307 - SPLIT(REGEXREPLACE(E1307,""[a-zA-Z,\-'.()]"","" ""), "" ""))),"" "")")," ")</f>
        <v> </v>
      </c>
    </row>
    <row r="1308">
      <c r="F1308" s="8" t="str">
        <f>IFERROR(__xludf.DUMMYFUNCTION("IF(REGEXMATCH(E1308, ""[0-9]+""), MIN(ARRAYFORMULA(A1308 - SPLIT(REGEXREPLACE(E1308,""[a-zA-Z,\-'.()]"","" ""), "" ""))),"" "")")," ")</f>
        <v> </v>
      </c>
    </row>
    <row r="1309">
      <c r="F1309" s="8" t="str">
        <f>IFERROR(__xludf.DUMMYFUNCTION("IF(REGEXMATCH(E1309, ""[0-9]+""), MIN(ARRAYFORMULA(A1309 - SPLIT(REGEXREPLACE(E1309,""[a-zA-Z,\-'.()]"","" ""), "" ""))),"" "")")," ")</f>
        <v> </v>
      </c>
    </row>
    <row r="1310">
      <c r="F1310" s="8" t="str">
        <f>IFERROR(__xludf.DUMMYFUNCTION("IF(REGEXMATCH(E1310, ""[0-9]+""), MIN(ARRAYFORMULA(A1310 - SPLIT(REGEXREPLACE(E1310,""[a-zA-Z,\-'.()]"","" ""), "" ""))),"" "")")," ")</f>
        <v> </v>
      </c>
    </row>
    <row r="1311">
      <c r="F1311" s="8" t="str">
        <f>IFERROR(__xludf.DUMMYFUNCTION("IF(REGEXMATCH(E1311, ""[0-9]+""), MIN(ARRAYFORMULA(A1311 - SPLIT(REGEXREPLACE(E1311,""[a-zA-Z,\-'.()]"","" ""), "" ""))),"" "")")," ")</f>
        <v> </v>
      </c>
    </row>
    <row r="1312">
      <c r="F1312" s="8" t="str">
        <f>IFERROR(__xludf.DUMMYFUNCTION("IF(REGEXMATCH(E1312, ""[0-9]+""), MIN(ARRAYFORMULA(A1312 - SPLIT(REGEXREPLACE(E1312,""[a-zA-Z,\-'.()]"","" ""), "" ""))),"" "")")," ")</f>
        <v> </v>
      </c>
    </row>
    <row r="1313">
      <c r="F1313" s="8" t="str">
        <f>IFERROR(__xludf.DUMMYFUNCTION("IF(REGEXMATCH(E1313, ""[0-9]+""), MIN(ARRAYFORMULA(A1313 - SPLIT(REGEXREPLACE(E1313,""[a-zA-Z,\-'.()]"","" ""), "" ""))),"" "")")," ")</f>
        <v> </v>
      </c>
    </row>
    <row r="1314">
      <c r="F1314" s="8" t="str">
        <f>IFERROR(__xludf.DUMMYFUNCTION("IF(REGEXMATCH(E1314, ""[0-9]+""), MIN(ARRAYFORMULA(A1314 - SPLIT(REGEXREPLACE(E1314,""[a-zA-Z,\-'.()]"","" ""), "" ""))),"" "")")," ")</f>
        <v> </v>
      </c>
    </row>
    <row r="1315">
      <c r="F1315" s="8" t="str">
        <f>IFERROR(__xludf.DUMMYFUNCTION("IF(REGEXMATCH(E1315, ""[0-9]+""), MIN(ARRAYFORMULA(A1315 - SPLIT(REGEXREPLACE(E1315,""[a-zA-Z,\-'.()]"","" ""), "" ""))),"" "")")," ")</f>
        <v> </v>
      </c>
    </row>
    <row r="1316">
      <c r="F1316" s="8" t="str">
        <f>IFERROR(__xludf.DUMMYFUNCTION("IF(REGEXMATCH(E1316, ""[0-9]+""), MIN(ARRAYFORMULA(A1316 - SPLIT(REGEXREPLACE(E1316,""[a-zA-Z,\-'.()]"","" ""), "" ""))),"" "")")," ")</f>
        <v> </v>
      </c>
    </row>
    <row r="1317">
      <c r="F1317" s="8" t="str">
        <f>IFERROR(__xludf.DUMMYFUNCTION("IF(REGEXMATCH(E1317, ""[0-9]+""), MIN(ARRAYFORMULA(A1317 - SPLIT(REGEXREPLACE(E1317,""[a-zA-Z,\-'.()]"","" ""), "" ""))),"" "")")," ")</f>
        <v> </v>
      </c>
    </row>
    <row r="1318">
      <c r="F1318" s="8" t="str">
        <f>IFERROR(__xludf.DUMMYFUNCTION("IF(REGEXMATCH(E1318, ""[0-9]+""), MIN(ARRAYFORMULA(A1318 - SPLIT(REGEXREPLACE(E1318,""[a-zA-Z,\-'.()]"","" ""), "" ""))),"" "")")," ")</f>
        <v> </v>
      </c>
    </row>
    <row r="1319">
      <c r="F1319" s="8" t="str">
        <f>IFERROR(__xludf.DUMMYFUNCTION("IF(REGEXMATCH(E1319, ""[0-9]+""), MIN(ARRAYFORMULA(A1319 - SPLIT(REGEXREPLACE(E1319,""[a-zA-Z,\-'.()]"","" ""), "" ""))),"" "")")," ")</f>
        <v> </v>
      </c>
    </row>
    <row r="1320">
      <c r="F1320" s="8" t="str">
        <f>IFERROR(__xludf.DUMMYFUNCTION("IF(REGEXMATCH(E1320, ""[0-9]+""), MIN(ARRAYFORMULA(A1320 - SPLIT(REGEXREPLACE(E1320,""[a-zA-Z,\-'.()]"","" ""), "" ""))),"" "")")," ")</f>
        <v> </v>
      </c>
    </row>
    <row r="1321">
      <c r="F1321" s="8" t="str">
        <f>IFERROR(__xludf.DUMMYFUNCTION("IF(REGEXMATCH(E1321, ""[0-9]+""), MIN(ARRAYFORMULA(A1321 - SPLIT(REGEXREPLACE(E1321,""[a-zA-Z,\-'.()]"","" ""), "" ""))),"" "")")," ")</f>
        <v> </v>
      </c>
    </row>
    <row r="1322">
      <c r="F1322" s="8" t="str">
        <f>IFERROR(__xludf.DUMMYFUNCTION("IF(REGEXMATCH(E1322, ""[0-9]+""), MIN(ARRAYFORMULA(A1322 - SPLIT(REGEXREPLACE(E1322,""[a-zA-Z,\-'.()]"","" ""), "" ""))),"" "")")," ")</f>
        <v> </v>
      </c>
    </row>
    <row r="1323">
      <c r="F1323" s="8" t="str">
        <f>IFERROR(__xludf.DUMMYFUNCTION("IF(REGEXMATCH(E1323, ""[0-9]+""), MIN(ARRAYFORMULA(A1323 - SPLIT(REGEXREPLACE(E1323,""[a-zA-Z,\-'.()]"","" ""), "" ""))),"" "")")," ")</f>
        <v> </v>
      </c>
    </row>
    <row r="1324">
      <c r="F1324" s="8" t="str">
        <f>IFERROR(__xludf.DUMMYFUNCTION("IF(REGEXMATCH(E1324, ""[0-9]+""), MIN(ARRAYFORMULA(A1324 - SPLIT(REGEXREPLACE(E1324,""[a-zA-Z,\-'.()]"","" ""), "" ""))),"" "")")," ")</f>
        <v> </v>
      </c>
    </row>
    <row r="1325">
      <c r="F1325" s="8" t="str">
        <f>IFERROR(__xludf.DUMMYFUNCTION("IF(REGEXMATCH(E1325, ""[0-9]+""), MIN(ARRAYFORMULA(A1325 - SPLIT(REGEXREPLACE(E1325,""[a-zA-Z,\-'.()]"","" ""), "" ""))),"" "")")," ")</f>
        <v> </v>
      </c>
    </row>
    <row r="1326">
      <c r="F1326" s="8" t="str">
        <f>IFERROR(__xludf.DUMMYFUNCTION("IF(REGEXMATCH(E1326, ""[0-9]+""), MIN(ARRAYFORMULA(A1326 - SPLIT(REGEXREPLACE(E1326,""[a-zA-Z,\-'.()]"","" ""), "" ""))),"" "")")," ")</f>
        <v> </v>
      </c>
    </row>
    <row r="1327">
      <c r="F1327" s="8" t="str">
        <f>IFERROR(__xludf.DUMMYFUNCTION("IF(REGEXMATCH(E1327, ""[0-9]+""), MIN(ARRAYFORMULA(A1327 - SPLIT(REGEXREPLACE(E1327,""[a-zA-Z,\-'.()]"","" ""), "" ""))),"" "")")," ")</f>
        <v> </v>
      </c>
    </row>
    <row r="1328">
      <c r="F1328" s="8" t="str">
        <f>IFERROR(__xludf.DUMMYFUNCTION("IF(REGEXMATCH(E1328, ""[0-9]+""), MIN(ARRAYFORMULA(A1328 - SPLIT(REGEXREPLACE(E1328,""[a-zA-Z,\-'.()]"","" ""), "" ""))),"" "")")," ")</f>
        <v> </v>
      </c>
    </row>
    <row r="1329">
      <c r="F1329" s="8" t="str">
        <f>IFERROR(__xludf.DUMMYFUNCTION("IF(REGEXMATCH(E1329, ""[0-9]+""), MIN(ARRAYFORMULA(A1329 - SPLIT(REGEXREPLACE(E1329,""[a-zA-Z,\-'.()]"","" ""), "" ""))),"" "")")," ")</f>
        <v> </v>
      </c>
    </row>
    <row r="1330">
      <c r="F1330" s="8" t="str">
        <f>IFERROR(__xludf.DUMMYFUNCTION("IF(REGEXMATCH(E1330, ""[0-9]+""), MIN(ARRAYFORMULA(A1330 - SPLIT(REGEXREPLACE(E1330,""[a-zA-Z,\-'.()]"","" ""), "" ""))),"" "")")," ")</f>
        <v> </v>
      </c>
    </row>
    <row r="1331">
      <c r="F1331" s="8" t="str">
        <f>IFERROR(__xludf.DUMMYFUNCTION("IF(REGEXMATCH(E1331, ""[0-9]+""), MIN(ARRAYFORMULA(A1331 - SPLIT(REGEXREPLACE(E1331,""[a-zA-Z,\-'.()]"","" ""), "" ""))),"" "")")," ")</f>
        <v> </v>
      </c>
    </row>
    <row r="1332">
      <c r="F1332" s="8" t="str">
        <f>IFERROR(__xludf.DUMMYFUNCTION("IF(REGEXMATCH(E1332, ""[0-9]+""), MIN(ARRAYFORMULA(A1332 - SPLIT(REGEXREPLACE(E1332,""[a-zA-Z,\-'.()]"","" ""), "" ""))),"" "")")," ")</f>
        <v> </v>
      </c>
    </row>
    <row r="1333">
      <c r="F1333" s="8" t="str">
        <f>IFERROR(__xludf.DUMMYFUNCTION("IF(REGEXMATCH(E1333, ""[0-9]+""), MIN(ARRAYFORMULA(A1333 - SPLIT(REGEXREPLACE(E1333,""[a-zA-Z,\-'.()]"","" ""), "" ""))),"" "")")," ")</f>
        <v> </v>
      </c>
    </row>
    <row r="1334">
      <c r="F1334" s="8" t="str">
        <f>IFERROR(__xludf.DUMMYFUNCTION("IF(REGEXMATCH(E1334, ""[0-9]+""), MIN(ARRAYFORMULA(A1334 - SPLIT(REGEXREPLACE(E1334,""[a-zA-Z,\-'.()]"","" ""), "" ""))),"" "")")," ")</f>
        <v> </v>
      </c>
    </row>
    <row r="1335">
      <c r="F1335" s="8" t="str">
        <f>IFERROR(__xludf.DUMMYFUNCTION("IF(REGEXMATCH(E1335, ""[0-9]+""), MIN(ARRAYFORMULA(A1335 - SPLIT(REGEXREPLACE(E1335,""[a-zA-Z,\-'.()]"","" ""), "" ""))),"" "")")," ")</f>
        <v> </v>
      </c>
    </row>
    <row r="1336">
      <c r="F1336" s="8" t="str">
        <f>IFERROR(__xludf.DUMMYFUNCTION("IF(REGEXMATCH(E1336, ""[0-9]+""), MIN(ARRAYFORMULA(A1336 - SPLIT(REGEXREPLACE(E1336,""[a-zA-Z,\-'.()]"","" ""), "" ""))),"" "")")," ")</f>
        <v> </v>
      </c>
    </row>
    <row r="1337">
      <c r="F1337" s="8" t="str">
        <f>IFERROR(__xludf.DUMMYFUNCTION("IF(REGEXMATCH(E1337, ""[0-9]+""), MIN(ARRAYFORMULA(A1337 - SPLIT(REGEXREPLACE(E1337,""[a-zA-Z,\-'.()]"","" ""), "" ""))),"" "")")," ")</f>
        <v> </v>
      </c>
    </row>
    <row r="1338">
      <c r="F1338" s="8" t="str">
        <f>IFERROR(__xludf.DUMMYFUNCTION("IF(REGEXMATCH(E1338, ""[0-9]+""), MIN(ARRAYFORMULA(A1338 - SPLIT(REGEXREPLACE(E1338,""[a-zA-Z,\-'.()]"","" ""), "" ""))),"" "")")," ")</f>
        <v> </v>
      </c>
    </row>
    <row r="1339">
      <c r="F1339" s="8" t="str">
        <f>IFERROR(__xludf.DUMMYFUNCTION("IF(REGEXMATCH(E1339, ""[0-9]+""), MIN(ARRAYFORMULA(A1339 - SPLIT(REGEXREPLACE(E1339,""[a-zA-Z,\-'.()]"","" ""), "" ""))),"" "")")," ")</f>
        <v> </v>
      </c>
    </row>
    <row r="1340">
      <c r="F1340" s="8" t="str">
        <f>IFERROR(__xludf.DUMMYFUNCTION("IF(REGEXMATCH(E1340, ""[0-9]+""), MIN(ARRAYFORMULA(A1340 - SPLIT(REGEXREPLACE(E1340,""[a-zA-Z,\-'.()]"","" ""), "" ""))),"" "")")," ")</f>
        <v> </v>
      </c>
    </row>
    <row r="1341">
      <c r="F1341" s="8" t="str">
        <f>IFERROR(__xludf.DUMMYFUNCTION("IF(REGEXMATCH(E1341, ""[0-9]+""), MIN(ARRAYFORMULA(A1341 - SPLIT(REGEXREPLACE(E1341,""[a-zA-Z,\-'.()]"","" ""), "" ""))),"" "")")," ")</f>
        <v> </v>
      </c>
    </row>
    <row r="1342">
      <c r="F1342" s="8" t="str">
        <f>IFERROR(__xludf.DUMMYFUNCTION("IF(REGEXMATCH(E1342, ""[0-9]+""), MIN(ARRAYFORMULA(A1342 - SPLIT(REGEXREPLACE(E1342,""[a-zA-Z,\-'.()]"","" ""), "" ""))),"" "")")," ")</f>
        <v> </v>
      </c>
    </row>
    <row r="1343">
      <c r="F1343" s="8" t="str">
        <f>IFERROR(__xludf.DUMMYFUNCTION("IF(REGEXMATCH(E1343, ""[0-9]+""), MIN(ARRAYFORMULA(A1343 - SPLIT(REGEXREPLACE(E1343,""[a-zA-Z,\-'.()]"","" ""), "" ""))),"" "")")," ")</f>
        <v> </v>
      </c>
    </row>
    <row r="1344">
      <c r="F1344" s="8" t="str">
        <f>IFERROR(__xludf.DUMMYFUNCTION("IF(REGEXMATCH(E1344, ""[0-9]+""), MIN(ARRAYFORMULA(A1344 - SPLIT(REGEXREPLACE(E1344,""[a-zA-Z,\-'.()]"","" ""), "" ""))),"" "")")," ")</f>
        <v> </v>
      </c>
    </row>
    <row r="1345">
      <c r="F1345" s="8" t="str">
        <f>IFERROR(__xludf.DUMMYFUNCTION("IF(REGEXMATCH(E1345, ""[0-9]+""), MIN(ARRAYFORMULA(A1345 - SPLIT(REGEXREPLACE(E1345,""[a-zA-Z,\-'.()]"","" ""), "" ""))),"" "")")," ")</f>
        <v> </v>
      </c>
    </row>
    <row r="1346">
      <c r="F1346" s="8" t="str">
        <f>IFERROR(__xludf.DUMMYFUNCTION("IF(REGEXMATCH(E1346, ""[0-9]+""), MIN(ARRAYFORMULA(A1346 - SPLIT(REGEXREPLACE(E1346,""[a-zA-Z,\-'.()]"","" ""), "" ""))),"" "")")," ")</f>
        <v> </v>
      </c>
    </row>
    <row r="1347">
      <c r="F1347" s="8" t="str">
        <f>IFERROR(__xludf.DUMMYFUNCTION("IF(REGEXMATCH(E1347, ""[0-9]+""), MIN(ARRAYFORMULA(A1347 - SPLIT(REGEXREPLACE(E1347,""[a-zA-Z,\-'.()]"","" ""), "" ""))),"" "")")," ")</f>
        <v> </v>
      </c>
    </row>
    <row r="1348">
      <c r="F1348" s="8" t="str">
        <f>IFERROR(__xludf.DUMMYFUNCTION("IF(REGEXMATCH(E1348, ""[0-9]+""), MIN(ARRAYFORMULA(A1348 - SPLIT(REGEXREPLACE(E1348,""[a-zA-Z,\-'.()]"","" ""), "" ""))),"" "")")," ")</f>
        <v> </v>
      </c>
    </row>
    <row r="1349">
      <c r="F1349" s="8" t="str">
        <f>IFERROR(__xludf.DUMMYFUNCTION("IF(REGEXMATCH(E1349, ""[0-9]+""), MIN(ARRAYFORMULA(A1349 - SPLIT(REGEXREPLACE(E1349,""[a-zA-Z,\-'.()]"","" ""), "" ""))),"" "")")," ")</f>
        <v> </v>
      </c>
    </row>
    <row r="1350">
      <c r="F1350" s="8" t="str">
        <f>IFERROR(__xludf.DUMMYFUNCTION("IF(REGEXMATCH(E1350, ""[0-9]+""), MIN(ARRAYFORMULA(A1350 - SPLIT(REGEXREPLACE(E1350,""[a-zA-Z,\-'.()]"","" ""), "" ""))),"" "")")," ")</f>
        <v> </v>
      </c>
    </row>
    <row r="1351">
      <c r="F1351" s="8" t="str">
        <f>IFERROR(__xludf.DUMMYFUNCTION("IF(REGEXMATCH(E1351, ""[0-9]+""), MIN(ARRAYFORMULA(A1351 - SPLIT(REGEXREPLACE(E1351,""[a-zA-Z,\-'.()]"","" ""), "" ""))),"" "")")," ")</f>
        <v> </v>
      </c>
    </row>
    <row r="1352">
      <c r="F1352" s="8" t="str">
        <f>IFERROR(__xludf.DUMMYFUNCTION("IF(REGEXMATCH(E1352, ""[0-9]+""), MIN(ARRAYFORMULA(A1352 - SPLIT(REGEXREPLACE(E1352,""[a-zA-Z,\-'.()]"","" ""), "" ""))),"" "")")," ")</f>
        <v> </v>
      </c>
    </row>
    <row r="1353">
      <c r="F1353" s="8" t="str">
        <f>IFERROR(__xludf.DUMMYFUNCTION("IF(REGEXMATCH(E1353, ""[0-9]+""), MIN(ARRAYFORMULA(A1353 - SPLIT(REGEXREPLACE(E1353,""[a-zA-Z,\-'.()]"","" ""), "" ""))),"" "")")," ")</f>
        <v> </v>
      </c>
    </row>
    <row r="1354">
      <c r="F1354" s="8" t="str">
        <f>IFERROR(__xludf.DUMMYFUNCTION("IF(REGEXMATCH(E1354, ""[0-9]+""), MIN(ARRAYFORMULA(A1354 - SPLIT(REGEXREPLACE(E1354,""[a-zA-Z,\-'.()]"","" ""), "" ""))),"" "")")," ")</f>
        <v> </v>
      </c>
    </row>
    <row r="1355">
      <c r="F1355" s="8" t="str">
        <f>IFERROR(__xludf.DUMMYFUNCTION("IF(REGEXMATCH(E1355, ""[0-9]+""), MIN(ARRAYFORMULA(A1355 - SPLIT(REGEXREPLACE(E1355,""[a-zA-Z,\-'.()]"","" ""), "" ""))),"" "")")," ")</f>
        <v> </v>
      </c>
    </row>
    <row r="1356">
      <c r="F1356" s="8" t="str">
        <f>IFERROR(__xludf.DUMMYFUNCTION("IF(REGEXMATCH(E1356, ""[0-9]+""), MIN(ARRAYFORMULA(A1356 - SPLIT(REGEXREPLACE(E1356,""[a-zA-Z,\-'.()]"","" ""), "" ""))),"" "")")," ")</f>
        <v> </v>
      </c>
    </row>
    <row r="1357">
      <c r="F1357" s="8" t="str">
        <f>IFERROR(__xludf.DUMMYFUNCTION("IF(REGEXMATCH(E1357, ""[0-9]+""), MIN(ARRAYFORMULA(A1357 - SPLIT(REGEXREPLACE(E1357,""[a-zA-Z,\-'.()]"","" ""), "" ""))),"" "")")," ")</f>
        <v> </v>
      </c>
    </row>
    <row r="1358">
      <c r="F1358" s="8" t="str">
        <f>IFERROR(__xludf.DUMMYFUNCTION("IF(REGEXMATCH(E1358, ""[0-9]+""), MIN(ARRAYFORMULA(A1358 - SPLIT(REGEXREPLACE(E1358,""[a-zA-Z,\-'.()]"","" ""), "" ""))),"" "")")," ")</f>
        <v> </v>
      </c>
    </row>
    <row r="1359">
      <c r="F1359" s="8" t="str">
        <f>IFERROR(__xludf.DUMMYFUNCTION("IF(REGEXMATCH(E1359, ""[0-9]+""), MIN(ARRAYFORMULA(A1359 - SPLIT(REGEXREPLACE(E1359,""[a-zA-Z,\-'.()]"","" ""), "" ""))),"" "")")," ")</f>
        <v> </v>
      </c>
    </row>
    <row r="1360">
      <c r="F1360" s="8" t="str">
        <f>IFERROR(__xludf.DUMMYFUNCTION("IF(REGEXMATCH(E1360, ""[0-9]+""), MIN(ARRAYFORMULA(A1360 - SPLIT(REGEXREPLACE(E1360,""[a-zA-Z,\-'.()]"","" ""), "" ""))),"" "")")," ")</f>
        <v> </v>
      </c>
    </row>
    <row r="1361">
      <c r="F1361" s="8" t="str">
        <f>IFERROR(__xludf.DUMMYFUNCTION("IF(REGEXMATCH(E1361, ""[0-9]+""), MIN(ARRAYFORMULA(A1361 - SPLIT(REGEXREPLACE(E1361,""[a-zA-Z,\-'.()]"","" ""), "" ""))),"" "")")," ")</f>
        <v> </v>
      </c>
    </row>
    <row r="1362">
      <c r="F1362" s="8" t="str">
        <f>IFERROR(__xludf.DUMMYFUNCTION("IF(REGEXMATCH(E1362, ""[0-9]+""), MIN(ARRAYFORMULA(A1362 - SPLIT(REGEXREPLACE(E1362,""[a-zA-Z,\-'.()]"","" ""), "" ""))),"" "")")," ")</f>
        <v> </v>
      </c>
    </row>
    <row r="1363">
      <c r="F1363" s="8" t="str">
        <f>IFERROR(__xludf.DUMMYFUNCTION("IF(REGEXMATCH(E1363, ""[0-9]+""), MIN(ARRAYFORMULA(A1363 - SPLIT(REGEXREPLACE(E1363,""[a-zA-Z,\-'.()]"","" ""), "" ""))),"" "")")," ")</f>
        <v> </v>
      </c>
    </row>
    <row r="1364">
      <c r="F1364" s="8" t="str">
        <f>IFERROR(__xludf.DUMMYFUNCTION("IF(REGEXMATCH(E1364, ""[0-9]+""), MIN(ARRAYFORMULA(A1364 - SPLIT(REGEXREPLACE(E1364,""[a-zA-Z,\-'.()]"","" ""), "" ""))),"" "")")," ")</f>
        <v> </v>
      </c>
    </row>
    <row r="1365">
      <c r="F1365" s="8" t="str">
        <f>IFERROR(__xludf.DUMMYFUNCTION("IF(REGEXMATCH(E1365, ""[0-9]+""), MIN(ARRAYFORMULA(A1365 - SPLIT(REGEXREPLACE(E1365,""[a-zA-Z,\-'.()]"","" ""), "" ""))),"" "")")," ")</f>
        <v> </v>
      </c>
    </row>
    <row r="1366">
      <c r="F1366" s="8" t="str">
        <f>IFERROR(__xludf.DUMMYFUNCTION("IF(REGEXMATCH(E1366, ""[0-9]+""), MIN(ARRAYFORMULA(A1366 - SPLIT(REGEXREPLACE(E1366,""[a-zA-Z,\-'.()]"","" ""), "" ""))),"" "")")," ")</f>
        <v> </v>
      </c>
    </row>
    <row r="1367">
      <c r="F1367" s="8" t="str">
        <f>IFERROR(__xludf.DUMMYFUNCTION("IF(REGEXMATCH(E1367, ""[0-9]+""), MIN(ARRAYFORMULA(A1367 - SPLIT(REGEXREPLACE(E1367,""[a-zA-Z,\-'.()]"","" ""), "" ""))),"" "")")," ")</f>
        <v> </v>
      </c>
    </row>
    <row r="1368">
      <c r="F1368" s="8" t="str">
        <f>IFERROR(__xludf.DUMMYFUNCTION("IF(REGEXMATCH(E1368, ""[0-9]+""), MIN(ARRAYFORMULA(A1368 - SPLIT(REGEXREPLACE(E1368,""[a-zA-Z,\-'.()]"","" ""), "" ""))),"" "")")," ")</f>
        <v> </v>
      </c>
    </row>
    <row r="1369">
      <c r="F1369" s="8" t="str">
        <f>IFERROR(__xludf.DUMMYFUNCTION("IF(REGEXMATCH(E1369, ""[0-9]+""), MIN(ARRAYFORMULA(A1369 - SPLIT(REGEXREPLACE(E1369,""[a-zA-Z,\-'.()]"","" ""), "" ""))),"" "")")," ")</f>
        <v> </v>
      </c>
    </row>
    <row r="1370">
      <c r="F1370" s="8" t="str">
        <f>IFERROR(__xludf.DUMMYFUNCTION("IF(REGEXMATCH(E1370, ""[0-9]+""), MIN(ARRAYFORMULA(A1370 - SPLIT(REGEXREPLACE(E1370,""[a-zA-Z,\-'.()]"","" ""), "" ""))),"" "")")," ")</f>
        <v> </v>
      </c>
    </row>
    <row r="1371">
      <c r="F1371" s="8" t="str">
        <f>IFERROR(__xludf.DUMMYFUNCTION("IF(REGEXMATCH(E1371, ""[0-9]+""), MIN(ARRAYFORMULA(A1371 - SPLIT(REGEXREPLACE(E1371,""[a-zA-Z,\-'.()]"","" ""), "" ""))),"" "")")," ")</f>
        <v> </v>
      </c>
    </row>
    <row r="1372">
      <c r="F1372" s="8" t="str">
        <f>IFERROR(__xludf.DUMMYFUNCTION("IF(REGEXMATCH(E1372, ""[0-9]+""), MIN(ARRAYFORMULA(A1372 - SPLIT(REGEXREPLACE(E1372,""[a-zA-Z,\-'.()]"","" ""), "" ""))),"" "")")," ")</f>
        <v> </v>
      </c>
    </row>
    <row r="1373">
      <c r="F1373" s="8" t="str">
        <f>IFERROR(__xludf.DUMMYFUNCTION("IF(REGEXMATCH(E1373, ""[0-9]+""), MIN(ARRAYFORMULA(A1373 - SPLIT(REGEXREPLACE(E1373,""[a-zA-Z,\-'.()]"","" ""), "" ""))),"" "")")," ")</f>
        <v> </v>
      </c>
    </row>
    <row r="1374">
      <c r="F1374" s="8" t="str">
        <f>IFERROR(__xludf.DUMMYFUNCTION("IF(REGEXMATCH(E1374, ""[0-9]+""), MIN(ARRAYFORMULA(A1374 - SPLIT(REGEXREPLACE(E1374,""[a-zA-Z,\-'.()]"","" ""), "" ""))),"" "")")," ")</f>
        <v> </v>
      </c>
    </row>
    <row r="1375">
      <c r="F1375" s="8" t="str">
        <f>IFERROR(__xludf.DUMMYFUNCTION("IF(REGEXMATCH(E1375, ""[0-9]+""), MIN(ARRAYFORMULA(A1375 - SPLIT(REGEXREPLACE(E1375,""[a-zA-Z,\-'.()]"","" ""), "" ""))),"" "")")," ")</f>
        <v> </v>
      </c>
    </row>
    <row r="1376">
      <c r="F1376" s="8" t="str">
        <f>IFERROR(__xludf.DUMMYFUNCTION("IF(REGEXMATCH(E1376, ""[0-9]+""), MIN(ARRAYFORMULA(A1376 - SPLIT(REGEXREPLACE(E1376,""[a-zA-Z,\-'.()]"","" ""), "" ""))),"" "")")," ")</f>
        <v> </v>
      </c>
    </row>
    <row r="1377">
      <c r="F1377" s="8" t="str">
        <f>IFERROR(__xludf.DUMMYFUNCTION("IF(REGEXMATCH(E1377, ""[0-9]+""), MIN(ARRAYFORMULA(A1377 - SPLIT(REGEXREPLACE(E1377,""[a-zA-Z,\-'.()]"","" ""), "" ""))),"" "")")," ")</f>
        <v> </v>
      </c>
    </row>
    <row r="1378">
      <c r="F1378" s="8" t="str">
        <f>IFERROR(__xludf.DUMMYFUNCTION("IF(REGEXMATCH(E1378, ""[0-9]+""), MIN(ARRAYFORMULA(A1378 - SPLIT(REGEXREPLACE(E1378,""[a-zA-Z,\-'.()]"","" ""), "" ""))),"" "")")," ")</f>
        <v> </v>
      </c>
    </row>
    <row r="1379">
      <c r="F1379" s="8" t="str">
        <f>IFERROR(__xludf.DUMMYFUNCTION("IF(REGEXMATCH(E1379, ""[0-9]+""), MIN(ARRAYFORMULA(A1379 - SPLIT(REGEXREPLACE(E1379,""[a-zA-Z,\-'.()]"","" ""), "" ""))),"" "")")," ")</f>
        <v> </v>
      </c>
    </row>
    <row r="1380">
      <c r="F1380" s="8" t="str">
        <f>IFERROR(__xludf.DUMMYFUNCTION("IF(REGEXMATCH(E1380, ""[0-9]+""), MIN(ARRAYFORMULA(A1380 - SPLIT(REGEXREPLACE(E1380,""[a-zA-Z,\-'.()]"","" ""), "" ""))),"" "")")," ")</f>
        <v> </v>
      </c>
    </row>
    <row r="1381">
      <c r="F1381" s="8" t="str">
        <f>IFERROR(__xludf.DUMMYFUNCTION("IF(REGEXMATCH(E1381, ""[0-9]+""), MIN(ARRAYFORMULA(A1381 - SPLIT(REGEXREPLACE(E1381,""[a-zA-Z,\-'.()]"","" ""), "" ""))),"" "")")," ")</f>
        <v> </v>
      </c>
    </row>
    <row r="1382">
      <c r="F1382" s="8" t="str">
        <f>IFERROR(__xludf.DUMMYFUNCTION("IF(REGEXMATCH(E1382, ""[0-9]+""), MIN(ARRAYFORMULA(A1382 - SPLIT(REGEXREPLACE(E1382,""[a-zA-Z,\-'.()]"","" ""), "" ""))),"" "")")," ")</f>
        <v> </v>
      </c>
    </row>
    <row r="1383">
      <c r="F1383" s="8" t="str">
        <f>IFERROR(__xludf.DUMMYFUNCTION("IF(REGEXMATCH(E1383, ""[0-9]+""), MIN(ARRAYFORMULA(A1383 - SPLIT(REGEXREPLACE(E1383,""[a-zA-Z,\-'.()]"","" ""), "" ""))),"" "")")," ")</f>
        <v> </v>
      </c>
    </row>
    <row r="1384">
      <c r="F1384" s="8" t="str">
        <f>IFERROR(__xludf.DUMMYFUNCTION("IF(REGEXMATCH(E1384, ""[0-9]+""), MIN(ARRAYFORMULA(A1384 - SPLIT(REGEXREPLACE(E1384,""[a-zA-Z,\-'.()]"","" ""), "" ""))),"" "")")," ")</f>
        <v> </v>
      </c>
    </row>
    <row r="1385">
      <c r="F1385" s="8" t="str">
        <f>IFERROR(__xludf.DUMMYFUNCTION("IF(REGEXMATCH(E1385, ""[0-9]+""), MIN(ARRAYFORMULA(A1385 - SPLIT(REGEXREPLACE(E1385,""[a-zA-Z,\-'.()]"","" ""), "" ""))),"" "")")," ")</f>
        <v> </v>
      </c>
    </row>
    <row r="1386">
      <c r="F1386" s="8" t="str">
        <f>IFERROR(__xludf.DUMMYFUNCTION("IF(REGEXMATCH(E1386, ""[0-9]+""), MIN(ARRAYFORMULA(A1386 - SPLIT(REGEXREPLACE(E1386,""[a-zA-Z,\-'.()]"","" ""), "" ""))),"" "")")," ")</f>
        <v> </v>
      </c>
    </row>
    <row r="1387">
      <c r="F1387" s="8" t="str">
        <f>IFERROR(__xludf.DUMMYFUNCTION("IF(REGEXMATCH(E1387, ""[0-9]+""), MIN(ARRAYFORMULA(A1387 - SPLIT(REGEXREPLACE(E1387,""[a-zA-Z,\-'.()]"","" ""), "" ""))),"" "")")," ")</f>
        <v> </v>
      </c>
    </row>
    <row r="1388">
      <c r="F1388" s="8" t="str">
        <f>IFERROR(__xludf.DUMMYFUNCTION("IF(REGEXMATCH(E1388, ""[0-9]+""), MIN(ARRAYFORMULA(A1388 - SPLIT(REGEXREPLACE(E1388,""[a-zA-Z,\-'.()]"","" ""), "" ""))),"" "")")," ")</f>
        <v> </v>
      </c>
    </row>
    <row r="1389">
      <c r="F1389" s="8" t="str">
        <f>IFERROR(__xludf.DUMMYFUNCTION("IF(REGEXMATCH(E1389, ""[0-9]+""), MIN(ARRAYFORMULA(A1389 - SPLIT(REGEXREPLACE(E1389,""[a-zA-Z,\-'.()]"","" ""), "" ""))),"" "")")," ")</f>
        <v> </v>
      </c>
    </row>
    <row r="1390">
      <c r="F1390" s="8" t="str">
        <f>IFERROR(__xludf.DUMMYFUNCTION("IF(REGEXMATCH(E1390, ""[0-9]+""), MIN(ARRAYFORMULA(A1390 - SPLIT(REGEXREPLACE(E1390,""[a-zA-Z,\-'.()]"","" ""), "" ""))),"" "")")," ")</f>
        <v> </v>
      </c>
    </row>
    <row r="1391">
      <c r="F1391" s="8" t="str">
        <f>IFERROR(__xludf.DUMMYFUNCTION("IF(REGEXMATCH(E1391, ""[0-9]+""), MIN(ARRAYFORMULA(A1391 - SPLIT(REGEXREPLACE(E1391,""[a-zA-Z,\-'.()]"","" ""), "" ""))),"" "")")," ")</f>
        <v> </v>
      </c>
    </row>
    <row r="1392">
      <c r="F1392" s="8" t="str">
        <f>IFERROR(__xludf.DUMMYFUNCTION("IF(REGEXMATCH(E1392, ""[0-9]+""), MIN(ARRAYFORMULA(A1392 - SPLIT(REGEXREPLACE(E1392,""[a-zA-Z,\-'.()]"","" ""), "" ""))),"" "")")," ")</f>
        <v> </v>
      </c>
    </row>
    <row r="1393">
      <c r="F1393" s="8" t="str">
        <f>IFERROR(__xludf.DUMMYFUNCTION("IF(REGEXMATCH(E1393, ""[0-9]+""), MIN(ARRAYFORMULA(A1393 - SPLIT(REGEXREPLACE(E1393,""[a-zA-Z,\-'.()]"","" ""), "" ""))),"" "")")," ")</f>
        <v> </v>
      </c>
    </row>
    <row r="1394">
      <c r="F1394" s="8" t="str">
        <f>IFERROR(__xludf.DUMMYFUNCTION("IF(REGEXMATCH(E1394, ""[0-9]+""), MIN(ARRAYFORMULA(A1394 - SPLIT(REGEXREPLACE(E1394,""[a-zA-Z,\-'.()]"","" ""), "" ""))),"" "")")," ")</f>
        <v> </v>
      </c>
    </row>
    <row r="1395">
      <c r="F1395" s="8" t="str">
        <f>IFERROR(__xludf.DUMMYFUNCTION("IF(REGEXMATCH(E1395, ""[0-9]+""), MIN(ARRAYFORMULA(A1395 - SPLIT(REGEXREPLACE(E1395,""[a-zA-Z,\-'.()]"","" ""), "" ""))),"" "")")," ")</f>
        <v> </v>
      </c>
    </row>
    <row r="1396">
      <c r="F1396" s="8" t="str">
        <f>IFERROR(__xludf.DUMMYFUNCTION("IF(REGEXMATCH(E1396, ""[0-9]+""), MIN(ARRAYFORMULA(A1396 - SPLIT(REGEXREPLACE(E1396,""[a-zA-Z,\-'.()]"","" ""), "" ""))),"" "")")," ")</f>
        <v> </v>
      </c>
    </row>
    <row r="1397">
      <c r="F1397" s="8" t="str">
        <f>IFERROR(__xludf.DUMMYFUNCTION("IF(REGEXMATCH(E1397, ""[0-9]+""), MIN(ARRAYFORMULA(A1397 - SPLIT(REGEXREPLACE(E1397,""[a-zA-Z,\-'.()]"","" ""), "" ""))),"" "")")," ")</f>
        <v> </v>
      </c>
    </row>
    <row r="1398">
      <c r="F1398" s="8" t="str">
        <f>IFERROR(__xludf.DUMMYFUNCTION("IF(REGEXMATCH(E1398, ""[0-9]+""), MIN(ARRAYFORMULA(A1398 - SPLIT(REGEXREPLACE(E1398,""[a-zA-Z,\-'.()]"","" ""), "" ""))),"" "")")," ")</f>
        <v> </v>
      </c>
    </row>
    <row r="1399">
      <c r="F1399" s="8" t="str">
        <f>IFERROR(__xludf.DUMMYFUNCTION("IF(REGEXMATCH(E1399, ""[0-9]+""), MIN(ARRAYFORMULA(A1399 - SPLIT(REGEXREPLACE(E1399,""[a-zA-Z,\-'.()]"","" ""), "" ""))),"" "")")," ")</f>
        <v> </v>
      </c>
    </row>
    <row r="1400">
      <c r="F1400" s="8" t="str">
        <f>IFERROR(__xludf.DUMMYFUNCTION("IF(REGEXMATCH(E1400, ""[0-9]+""), MIN(ARRAYFORMULA(A1400 - SPLIT(REGEXREPLACE(E1400,""[a-zA-Z,\-'.()]"","" ""), "" ""))),"" "")")," ")</f>
        <v> </v>
      </c>
    </row>
    <row r="1401">
      <c r="F1401" s="8" t="str">
        <f>IFERROR(__xludf.DUMMYFUNCTION("IF(REGEXMATCH(E1401, ""[0-9]+""), MIN(ARRAYFORMULA(A1401 - SPLIT(REGEXREPLACE(E1401,""[a-zA-Z,\-'.()]"","" ""), "" ""))),"" "")")," ")</f>
        <v> </v>
      </c>
    </row>
    <row r="1402">
      <c r="F1402" s="8" t="str">
        <f>IFERROR(__xludf.DUMMYFUNCTION("IF(REGEXMATCH(E1402, ""[0-9]+""), MIN(ARRAYFORMULA(A1402 - SPLIT(REGEXREPLACE(E1402,""[a-zA-Z,\-'.()]"","" ""), "" ""))),"" "")")," ")</f>
        <v> </v>
      </c>
    </row>
    <row r="1403">
      <c r="F1403" s="8" t="str">
        <f>IFERROR(__xludf.DUMMYFUNCTION("IF(REGEXMATCH(E1403, ""[0-9]+""), MIN(ARRAYFORMULA(A1403 - SPLIT(REGEXREPLACE(E1403,""[a-zA-Z,\-'.()]"","" ""), "" ""))),"" "")")," ")</f>
        <v> </v>
      </c>
    </row>
    <row r="1404">
      <c r="F1404" s="8" t="str">
        <f>IFERROR(__xludf.DUMMYFUNCTION("IF(REGEXMATCH(E1404, ""[0-9]+""), MIN(ARRAYFORMULA(A1404 - SPLIT(REGEXREPLACE(E1404,""[a-zA-Z,\-'.()]"","" ""), "" ""))),"" "")")," ")</f>
        <v> </v>
      </c>
    </row>
    <row r="1405">
      <c r="F1405" s="8" t="str">
        <f>IFERROR(__xludf.DUMMYFUNCTION("IF(REGEXMATCH(E1405, ""[0-9]+""), MIN(ARRAYFORMULA(A1405 - SPLIT(REGEXREPLACE(E1405,""[a-zA-Z,\-'.()]"","" ""), "" ""))),"" "")")," ")</f>
        <v> </v>
      </c>
    </row>
    <row r="1406">
      <c r="F1406" s="8" t="str">
        <f>IFERROR(__xludf.DUMMYFUNCTION("IF(REGEXMATCH(E1406, ""[0-9]+""), MIN(ARRAYFORMULA(A1406 - SPLIT(REGEXREPLACE(E1406,""[a-zA-Z,\-'.()]"","" ""), "" ""))),"" "")")," ")</f>
        <v> </v>
      </c>
    </row>
    <row r="1407">
      <c r="F1407" s="8" t="str">
        <f>IFERROR(__xludf.DUMMYFUNCTION("IF(REGEXMATCH(E1407, ""[0-9]+""), MIN(ARRAYFORMULA(A1407 - SPLIT(REGEXREPLACE(E1407,""[a-zA-Z,\-'.()]"","" ""), "" ""))),"" "")")," ")</f>
        <v> </v>
      </c>
    </row>
    <row r="1408">
      <c r="F1408" s="8" t="str">
        <f>IFERROR(__xludf.DUMMYFUNCTION("IF(REGEXMATCH(E1408, ""[0-9]+""), MIN(ARRAYFORMULA(A1408 - SPLIT(REGEXREPLACE(E1408,""[a-zA-Z,\-'.()]"","" ""), "" ""))),"" "")")," ")</f>
        <v> </v>
      </c>
    </row>
    <row r="1409">
      <c r="F1409" s="8" t="str">
        <f>IFERROR(__xludf.DUMMYFUNCTION("IF(REGEXMATCH(E1409, ""[0-9]+""), MIN(ARRAYFORMULA(A1409 - SPLIT(REGEXREPLACE(E1409,""[a-zA-Z,\-'.()]"","" ""), "" ""))),"" "")")," ")</f>
        <v> </v>
      </c>
    </row>
    <row r="1410">
      <c r="F1410" s="8" t="str">
        <f>IFERROR(__xludf.DUMMYFUNCTION("IF(REGEXMATCH(E1410, ""[0-9]+""), MIN(ARRAYFORMULA(A1410 - SPLIT(REGEXREPLACE(E1410,""[a-zA-Z,\-'.()]"","" ""), "" ""))),"" "")")," ")</f>
        <v> </v>
      </c>
    </row>
    <row r="1411">
      <c r="F1411" s="8" t="str">
        <f>IFERROR(__xludf.DUMMYFUNCTION("IF(REGEXMATCH(E1411, ""[0-9]+""), MIN(ARRAYFORMULA(A1411 - SPLIT(REGEXREPLACE(E1411,""[a-zA-Z,\-'.()]"","" ""), "" ""))),"" "")")," ")</f>
        <v> </v>
      </c>
    </row>
    <row r="1412">
      <c r="F1412" s="8" t="str">
        <f>IFERROR(__xludf.DUMMYFUNCTION("IF(REGEXMATCH(E1412, ""[0-9]+""), MIN(ARRAYFORMULA(A1412 - SPLIT(REGEXREPLACE(E1412,""[a-zA-Z,\-'.()]"","" ""), "" ""))),"" "")")," ")</f>
        <v> </v>
      </c>
    </row>
    <row r="1413">
      <c r="F1413" s="8" t="str">
        <f>IFERROR(__xludf.DUMMYFUNCTION("IF(REGEXMATCH(E1413, ""[0-9]+""), MIN(ARRAYFORMULA(A1413 - SPLIT(REGEXREPLACE(E1413,""[a-zA-Z,\-'.()]"","" ""), "" ""))),"" "")")," ")</f>
        <v> </v>
      </c>
    </row>
    <row r="1414">
      <c r="F1414" s="8" t="str">
        <f>IFERROR(__xludf.DUMMYFUNCTION("IF(REGEXMATCH(E1414, ""[0-9]+""), MIN(ARRAYFORMULA(A1414 - SPLIT(REGEXREPLACE(E1414,""[a-zA-Z,\-'.()]"","" ""), "" ""))),"" "")")," ")</f>
        <v> </v>
      </c>
    </row>
    <row r="1415">
      <c r="F1415" s="8" t="str">
        <f>IFERROR(__xludf.DUMMYFUNCTION("IF(REGEXMATCH(E1415, ""[0-9]+""), MIN(ARRAYFORMULA(A1415 - SPLIT(REGEXREPLACE(E1415,""[a-zA-Z,\-'.()]"","" ""), "" ""))),"" "")")," ")</f>
        <v> </v>
      </c>
    </row>
    <row r="1416">
      <c r="F1416" s="8" t="str">
        <f>IFERROR(__xludf.DUMMYFUNCTION("IF(REGEXMATCH(E1416, ""[0-9]+""), MIN(ARRAYFORMULA(A1416 - SPLIT(REGEXREPLACE(E1416,""[a-zA-Z,\-'.()]"","" ""), "" ""))),"" "")")," ")</f>
        <v> </v>
      </c>
    </row>
    <row r="1417">
      <c r="F1417" s="8" t="str">
        <f>IFERROR(__xludf.DUMMYFUNCTION("IF(REGEXMATCH(E1417, ""[0-9]+""), MIN(ARRAYFORMULA(A1417 - SPLIT(REGEXREPLACE(E1417,""[a-zA-Z,\-'.()]"","" ""), "" ""))),"" "")")," ")</f>
        <v> </v>
      </c>
    </row>
    <row r="1418">
      <c r="F1418" s="8" t="str">
        <f>IFERROR(__xludf.DUMMYFUNCTION("IF(REGEXMATCH(E1418, ""[0-9]+""), MIN(ARRAYFORMULA(A1418 - SPLIT(REGEXREPLACE(E1418,""[a-zA-Z,\-'.()]"","" ""), "" ""))),"" "")")," ")</f>
        <v> </v>
      </c>
    </row>
    <row r="1419">
      <c r="F1419" s="8" t="str">
        <f>IFERROR(__xludf.DUMMYFUNCTION("IF(REGEXMATCH(E1419, ""[0-9]+""), MIN(ARRAYFORMULA(A1419 - SPLIT(REGEXREPLACE(E1419,""[a-zA-Z,\-'.()]"","" ""), "" ""))),"" "")")," ")</f>
        <v> </v>
      </c>
    </row>
    <row r="1420">
      <c r="F1420" s="8" t="str">
        <f>IFERROR(__xludf.DUMMYFUNCTION("IF(REGEXMATCH(E1420, ""[0-9]+""), MIN(ARRAYFORMULA(A1420 - SPLIT(REGEXREPLACE(E1420,""[a-zA-Z,\-'.()]"","" ""), "" ""))),"" "")")," ")</f>
        <v> </v>
      </c>
    </row>
    <row r="1421">
      <c r="F1421" s="8" t="str">
        <f>IFERROR(__xludf.DUMMYFUNCTION("IF(REGEXMATCH(E1421, ""[0-9]+""), MIN(ARRAYFORMULA(A1421 - SPLIT(REGEXREPLACE(E1421,""[a-zA-Z,\-'.()]"","" ""), "" ""))),"" "")")," ")</f>
        <v> </v>
      </c>
    </row>
    <row r="1422">
      <c r="F1422" s="8" t="str">
        <f>IFERROR(__xludf.DUMMYFUNCTION("IF(REGEXMATCH(E1422, ""[0-9]+""), MIN(ARRAYFORMULA(A1422 - SPLIT(REGEXREPLACE(E1422,""[a-zA-Z,\-'.()]"","" ""), "" ""))),"" "")")," ")</f>
        <v> </v>
      </c>
    </row>
    <row r="1423">
      <c r="F1423" s="8" t="str">
        <f>IFERROR(__xludf.DUMMYFUNCTION("IF(REGEXMATCH(E1423, ""[0-9]+""), MIN(ARRAYFORMULA(A1423 - SPLIT(REGEXREPLACE(E1423,""[a-zA-Z,\-'.()]"","" ""), "" ""))),"" "")")," ")</f>
        <v> </v>
      </c>
    </row>
    <row r="1424">
      <c r="F1424" s="8" t="str">
        <f>IFERROR(__xludf.DUMMYFUNCTION("IF(REGEXMATCH(E1424, ""[0-9]+""), MIN(ARRAYFORMULA(A1424 - SPLIT(REGEXREPLACE(E1424,""[a-zA-Z,\-'.()]"","" ""), "" ""))),"" "")")," ")</f>
        <v> </v>
      </c>
    </row>
    <row r="1425">
      <c r="F1425" s="8" t="str">
        <f>IFERROR(__xludf.DUMMYFUNCTION("IF(REGEXMATCH(E1425, ""[0-9]+""), MIN(ARRAYFORMULA(A1425 - SPLIT(REGEXREPLACE(E1425,""[a-zA-Z,\-'.()]"","" ""), "" ""))),"" "")")," ")</f>
        <v> </v>
      </c>
    </row>
    <row r="1426">
      <c r="F1426" s="8" t="str">
        <f>IFERROR(__xludf.DUMMYFUNCTION("IF(REGEXMATCH(E1426, ""[0-9]+""), MIN(ARRAYFORMULA(A1426 - SPLIT(REGEXREPLACE(E1426,""[a-zA-Z,\-'.()]"","" ""), "" ""))),"" "")")," ")</f>
        <v> </v>
      </c>
    </row>
    <row r="1427">
      <c r="F1427" s="8" t="str">
        <f>IFERROR(__xludf.DUMMYFUNCTION("IF(REGEXMATCH(E1427, ""[0-9]+""), MIN(ARRAYFORMULA(A1427 - SPLIT(REGEXREPLACE(E1427,""[a-zA-Z,\-'.()]"","" ""), "" ""))),"" "")")," ")</f>
        <v> </v>
      </c>
    </row>
    <row r="1428">
      <c r="F1428" s="8" t="str">
        <f>IFERROR(__xludf.DUMMYFUNCTION("IF(REGEXMATCH(E1428, ""[0-9]+""), MIN(ARRAYFORMULA(A1428 - SPLIT(REGEXREPLACE(E1428,""[a-zA-Z,\-'.()]"","" ""), "" ""))),"" "")")," ")</f>
        <v> </v>
      </c>
    </row>
    <row r="1429">
      <c r="F1429" s="8" t="str">
        <f>IFERROR(__xludf.DUMMYFUNCTION("IF(REGEXMATCH(E1429, ""[0-9]+""), MIN(ARRAYFORMULA(A1429 - SPLIT(REGEXREPLACE(E1429,""[a-zA-Z,\-'.()]"","" ""), "" ""))),"" "")")," ")</f>
        <v> </v>
      </c>
    </row>
    <row r="1430">
      <c r="F1430" s="8" t="str">
        <f>IFERROR(__xludf.DUMMYFUNCTION("IF(REGEXMATCH(E1430, ""[0-9]+""), MIN(ARRAYFORMULA(A1430 - SPLIT(REGEXREPLACE(E1430,""[a-zA-Z,\-'.()]"","" ""), "" ""))),"" "")")," ")</f>
        <v> </v>
      </c>
    </row>
    <row r="1431">
      <c r="F1431" s="8" t="str">
        <f>IFERROR(__xludf.DUMMYFUNCTION("IF(REGEXMATCH(E1431, ""[0-9]+""), MIN(ARRAYFORMULA(A1431 - SPLIT(REGEXREPLACE(E1431,""[a-zA-Z,\-'.()]"","" ""), "" ""))),"" "")")," ")</f>
        <v> </v>
      </c>
    </row>
    <row r="1432">
      <c r="F1432" s="8" t="str">
        <f>IFERROR(__xludf.DUMMYFUNCTION("IF(REGEXMATCH(E1432, ""[0-9]+""), MIN(ARRAYFORMULA(A1432 - SPLIT(REGEXREPLACE(E1432,""[a-zA-Z,\-'.()]"","" ""), "" ""))),"" "")")," ")</f>
        <v> </v>
      </c>
    </row>
    <row r="1433">
      <c r="F1433" s="8" t="str">
        <f>IFERROR(__xludf.DUMMYFUNCTION("IF(REGEXMATCH(E1433, ""[0-9]+""), MIN(ARRAYFORMULA(A1433 - SPLIT(REGEXREPLACE(E1433,""[a-zA-Z,\-'.()]"","" ""), "" ""))),"" "")")," ")</f>
        <v> </v>
      </c>
    </row>
    <row r="1434">
      <c r="F1434" s="8" t="str">
        <f>IFERROR(__xludf.DUMMYFUNCTION("IF(REGEXMATCH(E1434, ""[0-9]+""), MIN(ARRAYFORMULA(A1434 - SPLIT(REGEXREPLACE(E1434,""[a-zA-Z,\-'.()]"","" ""), "" ""))),"" "")")," ")</f>
        <v> </v>
      </c>
    </row>
    <row r="1435">
      <c r="F1435" s="8" t="str">
        <f>IFERROR(__xludf.DUMMYFUNCTION("IF(REGEXMATCH(E1435, ""[0-9]+""), MIN(ARRAYFORMULA(A1435 - SPLIT(REGEXREPLACE(E1435,""[a-zA-Z,\-'.()]"","" ""), "" ""))),"" "")")," ")</f>
        <v> </v>
      </c>
    </row>
    <row r="1436">
      <c r="F1436" s="8" t="str">
        <f>IFERROR(__xludf.DUMMYFUNCTION("IF(REGEXMATCH(E1436, ""[0-9]+""), MIN(ARRAYFORMULA(A1436 - SPLIT(REGEXREPLACE(E1436,""[a-zA-Z,\-'.()]"","" ""), "" ""))),"" "")")," ")</f>
        <v> </v>
      </c>
    </row>
    <row r="1437">
      <c r="F1437" s="8" t="str">
        <f>IFERROR(__xludf.DUMMYFUNCTION("IF(REGEXMATCH(E1437, ""[0-9]+""), MIN(ARRAYFORMULA(A1437 - SPLIT(REGEXREPLACE(E1437,""[a-zA-Z,\-'.()]"","" ""), "" ""))),"" "")")," ")</f>
        <v> </v>
      </c>
    </row>
    <row r="1438">
      <c r="F1438" s="8" t="str">
        <f>IFERROR(__xludf.DUMMYFUNCTION("IF(REGEXMATCH(E1438, ""[0-9]+""), MIN(ARRAYFORMULA(A1438 - SPLIT(REGEXREPLACE(E1438,""[a-zA-Z,\-'.()]"","" ""), "" ""))),"" "")")," ")</f>
        <v> </v>
      </c>
    </row>
    <row r="1439">
      <c r="F1439" s="8" t="str">
        <f>IFERROR(__xludf.DUMMYFUNCTION("IF(REGEXMATCH(E1439, ""[0-9]+""), MIN(ARRAYFORMULA(A1439 - SPLIT(REGEXREPLACE(E1439,""[a-zA-Z,\-'.()]"","" ""), "" ""))),"" "")")," ")</f>
        <v> </v>
      </c>
    </row>
    <row r="1440">
      <c r="F1440" s="8" t="str">
        <f>IFERROR(__xludf.DUMMYFUNCTION("IF(REGEXMATCH(E1440, ""[0-9]+""), MIN(ARRAYFORMULA(A1440 - SPLIT(REGEXREPLACE(E1440,""[a-zA-Z,\-'.()]"","" ""), "" ""))),"" "")")," ")</f>
        <v> </v>
      </c>
    </row>
    <row r="1441">
      <c r="F1441" s="8" t="str">
        <f>IFERROR(__xludf.DUMMYFUNCTION("IF(REGEXMATCH(E1441, ""[0-9]+""), MIN(ARRAYFORMULA(A1441 - SPLIT(REGEXREPLACE(E1441,""[a-zA-Z,\-'.()]"","" ""), "" ""))),"" "")")," ")</f>
        <v> </v>
      </c>
    </row>
    <row r="1442">
      <c r="F1442" s="8" t="str">
        <f>IFERROR(__xludf.DUMMYFUNCTION("IF(REGEXMATCH(E1442, ""[0-9]+""), MIN(ARRAYFORMULA(A1442 - SPLIT(REGEXREPLACE(E1442,""[a-zA-Z,\-'.()]"","" ""), "" ""))),"" "")")," ")</f>
        <v> </v>
      </c>
    </row>
    <row r="1443">
      <c r="F1443" s="8" t="str">
        <f>IFERROR(__xludf.DUMMYFUNCTION("IF(REGEXMATCH(E1443, ""[0-9]+""), MIN(ARRAYFORMULA(A1443 - SPLIT(REGEXREPLACE(E1443,""[a-zA-Z,\-'.()]"","" ""), "" ""))),"" "")")," ")</f>
        <v> </v>
      </c>
    </row>
    <row r="1444">
      <c r="F1444" s="8" t="str">
        <f>IFERROR(__xludf.DUMMYFUNCTION("IF(REGEXMATCH(E1444, ""[0-9]+""), MIN(ARRAYFORMULA(A1444 - SPLIT(REGEXREPLACE(E1444,""[a-zA-Z,\-'.()]"","" ""), "" ""))),"" "")")," ")</f>
        <v> </v>
      </c>
    </row>
    <row r="1445">
      <c r="F1445" s="8" t="str">
        <f>IFERROR(__xludf.DUMMYFUNCTION("IF(REGEXMATCH(E1445, ""[0-9]+""), MIN(ARRAYFORMULA(A1445 - SPLIT(REGEXREPLACE(E1445,""[a-zA-Z,\-'.()]"","" ""), "" ""))),"" "")")," ")</f>
        <v> </v>
      </c>
    </row>
    <row r="1446">
      <c r="F1446" s="8" t="str">
        <f>IFERROR(__xludf.DUMMYFUNCTION("IF(REGEXMATCH(E1446, ""[0-9]+""), MIN(ARRAYFORMULA(A1446 - SPLIT(REGEXREPLACE(E1446,""[a-zA-Z,\-'.()]"","" ""), "" ""))),"" "")")," ")</f>
        <v> </v>
      </c>
    </row>
    <row r="1447">
      <c r="F1447" s="8" t="str">
        <f>IFERROR(__xludf.DUMMYFUNCTION("IF(REGEXMATCH(E1447, ""[0-9]+""), MIN(ARRAYFORMULA(A1447 - SPLIT(REGEXREPLACE(E1447,""[a-zA-Z,\-'.()]"","" ""), "" ""))),"" "")")," ")</f>
        <v> </v>
      </c>
    </row>
    <row r="1448">
      <c r="F1448" s="8" t="str">
        <f>IFERROR(__xludf.DUMMYFUNCTION("IF(REGEXMATCH(E1448, ""[0-9]+""), MIN(ARRAYFORMULA(A1448 - SPLIT(REGEXREPLACE(E1448,""[a-zA-Z,\-'.()]"","" ""), "" ""))),"" "")")," ")</f>
        <v> </v>
      </c>
    </row>
    <row r="1449">
      <c r="F1449" s="8" t="str">
        <f>IFERROR(__xludf.DUMMYFUNCTION("IF(REGEXMATCH(E1449, ""[0-9]+""), MIN(ARRAYFORMULA(A1449 - SPLIT(REGEXREPLACE(E1449,""[a-zA-Z,\-'.()]"","" ""), "" ""))),"" "")")," ")</f>
        <v> </v>
      </c>
    </row>
    <row r="1450">
      <c r="F1450" s="8" t="str">
        <f>IFERROR(__xludf.DUMMYFUNCTION("IF(REGEXMATCH(E1450, ""[0-9]+""), MIN(ARRAYFORMULA(A1450 - SPLIT(REGEXREPLACE(E1450,""[a-zA-Z,\-'.()]"","" ""), "" ""))),"" "")")," ")</f>
        <v> </v>
      </c>
    </row>
    <row r="1451">
      <c r="F1451" s="8" t="str">
        <f>IFERROR(__xludf.DUMMYFUNCTION("IF(REGEXMATCH(E1451, ""[0-9]+""), MIN(ARRAYFORMULA(A1451 - SPLIT(REGEXREPLACE(E1451,""[a-zA-Z,\-'.()]"","" ""), "" ""))),"" "")")," ")</f>
        <v> </v>
      </c>
    </row>
    <row r="1452">
      <c r="F1452" s="8" t="str">
        <f>IFERROR(__xludf.DUMMYFUNCTION("IF(REGEXMATCH(E1452, ""[0-9]+""), MIN(ARRAYFORMULA(A1452 - SPLIT(REGEXREPLACE(E1452,""[a-zA-Z,\-'.()]"","" ""), "" ""))),"" "")")," ")</f>
        <v> </v>
      </c>
    </row>
    <row r="1453">
      <c r="F1453" s="8" t="str">
        <f>IFERROR(__xludf.DUMMYFUNCTION("IF(REGEXMATCH(E1453, ""[0-9]+""), MIN(ARRAYFORMULA(A1453 - SPLIT(REGEXREPLACE(E1453,""[a-zA-Z,\-'.()]"","" ""), "" ""))),"" "")")," ")</f>
        <v> </v>
      </c>
    </row>
    <row r="1454">
      <c r="F1454" s="8" t="str">
        <f>IFERROR(__xludf.DUMMYFUNCTION("IF(REGEXMATCH(E1454, ""[0-9]+""), MIN(ARRAYFORMULA(A1454 - SPLIT(REGEXREPLACE(E1454,""[a-zA-Z,\-'.()]"","" ""), "" ""))),"" "")")," ")</f>
        <v> </v>
      </c>
    </row>
    <row r="1455">
      <c r="F1455" s="8" t="str">
        <f>IFERROR(__xludf.DUMMYFUNCTION("IF(REGEXMATCH(E1455, ""[0-9]+""), MIN(ARRAYFORMULA(A1455 - SPLIT(REGEXREPLACE(E1455,""[a-zA-Z,\-'.()]"","" ""), "" ""))),"" "")")," ")</f>
        <v> </v>
      </c>
    </row>
    <row r="1456">
      <c r="F1456" s="8" t="str">
        <f>IFERROR(__xludf.DUMMYFUNCTION("IF(REGEXMATCH(E1456, ""[0-9]+""), MIN(ARRAYFORMULA(A1456 - SPLIT(REGEXREPLACE(E1456,""[a-zA-Z,\-'.()]"","" ""), "" ""))),"" "")")," ")</f>
        <v> </v>
      </c>
    </row>
    <row r="1457">
      <c r="F1457" s="8" t="str">
        <f>IFERROR(__xludf.DUMMYFUNCTION("IF(REGEXMATCH(E1457, ""[0-9]+""), MIN(ARRAYFORMULA(A1457 - SPLIT(REGEXREPLACE(E1457,""[a-zA-Z,\-'.()]"","" ""), "" ""))),"" "")")," ")</f>
        <v> </v>
      </c>
    </row>
    <row r="1458">
      <c r="F1458" s="8" t="str">
        <f>IFERROR(__xludf.DUMMYFUNCTION("IF(REGEXMATCH(E1458, ""[0-9]+""), MIN(ARRAYFORMULA(A1458 - SPLIT(REGEXREPLACE(E1458,""[a-zA-Z,\-'.()]"","" ""), "" ""))),"" "")")," ")</f>
        <v> </v>
      </c>
    </row>
    <row r="1459">
      <c r="F1459" s="8" t="str">
        <f>IFERROR(__xludf.DUMMYFUNCTION("IF(REGEXMATCH(E1459, ""[0-9]+""), MIN(ARRAYFORMULA(A1459 - SPLIT(REGEXREPLACE(E1459,""[a-zA-Z,\-'.()]"","" ""), "" ""))),"" "")")," ")</f>
        <v> </v>
      </c>
    </row>
    <row r="1460">
      <c r="F1460" s="8" t="str">
        <f>IFERROR(__xludf.DUMMYFUNCTION("IF(REGEXMATCH(E1460, ""[0-9]+""), MIN(ARRAYFORMULA(A1460 - SPLIT(REGEXREPLACE(E1460,""[a-zA-Z,\-'.()]"","" ""), "" ""))),"" "")")," ")</f>
        <v> </v>
      </c>
    </row>
    <row r="1461">
      <c r="F1461" s="8" t="str">
        <f>IFERROR(__xludf.DUMMYFUNCTION("IF(REGEXMATCH(E1461, ""[0-9]+""), MIN(ARRAYFORMULA(A1461 - SPLIT(REGEXREPLACE(E1461,""[a-zA-Z,\-'.()]"","" ""), "" ""))),"" "")")," ")</f>
        <v> </v>
      </c>
    </row>
    <row r="1462">
      <c r="F1462" s="8" t="str">
        <f>IFERROR(__xludf.DUMMYFUNCTION("IF(REGEXMATCH(E1462, ""[0-9]+""), MIN(ARRAYFORMULA(A1462 - SPLIT(REGEXREPLACE(E1462,""[a-zA-Z,\-'.()]"","" ""), "" ""))),"" "")")," ")</f>
        <v> </v>
      </c>
    </row>
    <row r="1463">
      <c r="F1463" s="8" t="str">
        <f>IFERROR(__xludf.DUMMYFUNCTION("IF(REGEXMATCH(E1463, ""[0-9]+""), MIN(ARRAYFORMULA(A1463 - SPLIT(REGEXREPLACE(E1463,""[a-zA-Z,\-'.()]"","" ""), "" ""))),"" "")")," ")</f>
        <v> </v>
      </c>
    </row>
    <row r="1464">
      <c r="F1464" s="8" t="str">
        <f>IFERROR(__xludf.DUMMYFUNCTION("IF(REGEXMATCH(E1464, ""[0-9]+""), MIN(ARRAYFORMULA(A1464 - SPLIT(REGEXREPLACE(E1464,""[a-zA-Z,\-'.()]"","" ""), "" ""))),"" "")")," ")</f>
        <v> </v>
      </c>
    </row>
    <row r="1465">
      <c r="F1465" s="8" t="str">
        <f>IFERROR(__xludf.DUMMYFUNCTION("IF(REGEXMATCH(E1465, ""[0-9]+""), MIN(ARRAYFORMULA(A1465 - SPLIT(REGEXREPLACE(E1465,""[a-zA-Z,\-'.()]"","" ""), "" ""))),"" "")")," ")</f>
        <v> </v>
      </c>
    </row>
    <row r="1466">
      <c r="F1466" s="8" t="str">
        <f>IFERROR(__xludf.DUMMYFUNCTION("IF(REGEXMATCH(E1466, ""[0-9]+""), MIN(ARRAYFORMULA(A1466 - SPLIT(REGEXREPLACE(E1466,""[a-zA-Z,\-'.()]"","" ""), "" ""))),"" "")")," ")</f>
        <v> </v>
      </c>
    </row>
    <row r="1467">
      <c r="F1467" s="8" t="str">
        <f>IFERROR(__xludf.DUMMYFUNCTION("IF(REGEXMATCH(E1467, ""[0-9]+""), MIN(ARRAYFORMULA(A1467 - SPLIT(REGEXREPLACE(E1467,""[a-zA-Z,\-'.()]"","" ""), "" ""))),"" "")")," ")</f>
        <v> </v>
      </c>
    </row>
    <row r="1468">
      <c r="F1468" s="8" t="str">
        <f>IFERROR(__xludf.DUMMYFUNCTION("IF(REGEXMATCH(E1468, ""[0-9]+""), MIN(ARRAYFORMULA(A1468 - SPLIT(REGEXREPLACE(E1468,""[a-zA-Z,\-'.()]"","" ""), "" ""))),"" "")")," ")</f>
        <v> </v>
      </c>
    </row>
    <row r="1469">
      <c r="F1469" s="8" t="str">
        <f>IFERROR(__xludf.DUMMYFUNCTION("IF(REGEXMATCH(E1469, ""[0-9]+""), MIN(ARRAYFORMULA(A1469 - SPLIT(REGEXREPLACE(E1469,""[a-zA-Z,\-'.()]"","" ""), "" ""))),"" "")")," ")</f>
        <v> </v>
      </c>
    </row>
    <row r="1470">
      <c r="F1470" s="8" t="str">
        <f>IFERROR(__xludf.DUMMYFUNCTION("IF(REGEXMATCH(E1470, ""[0-9]+""), MIN(ARRAYFORMULA(A1470 - SPLIT(REGEXREPLACE(E1470,""[a-zA-Z,\-'.()]"","" ""), "" ""))),"" "")")," ")</f>
        <v> </v>
      </c>
    </row>
    <row r="1471">
      <c r="F1471" s="8" t="str">
        <f>IFERROR(__xludf.DUMMYFUNCTION("IF(REGEXMATCH(E1471, ""[0-9]+""), MIN(ARRAYFORMULA(A1471 - SPLIT(REGEXREPLACE(E1471,""[a-zA-Z,\-'.()]"","" ""), "" ""))),"" "")")," ")</f>
        <v> </v>
      </c>
    </row>
    <row r="1472">
      <c r="F1472" s="8" t="str">
        <f>IFERROR(__xludf.DUMMYFUNCTION("IF(REGEXMATCH(E1472, ""[0-9]+""), MIN(ARRAYFORMULA(A1472 - SPLIT(REGEXREPLACE(E1472,""[a-zA-Z,\-'.()]"","" ""), "" ""))),"" "")")," ")</f>
        <v> </v>
      </c>
    </row>
    <row r="1473">
      <c r="F1473" s="8" t="str">
        <f>IFERROR(__xludf.DUMMYFUNCTION("IF(REGEXMATCH(E1473, ""[0-9]+""), MIN(ARRAYFORMULA(A1473 - SPLIT(REGEXREPLACE(E1473,""[a-zA-Z,\-'.()]"","" ""), "" ""))),"" "")")," ")</f>
        <v> </v>
      </c>
    </row>
    <row r="1474">
      <c r="F1474" s="8" t="str">
        <f>IFERROR(__xludf.DUMMYFUNCTION("IF(REGEXMATCH(E1474, ""[0-9]+""), MIN(ARRAYFORMULA(A1474 - SPLIT(REGEXREPLACE(E1474,""[a-zA-Z,\-'.()]"","" ""), "" ""))),"" "")")," ")</f>
        <v> </v>
      </c>
    </row>
    <row r="1475">
      <c r="F1475" s="8" t="str">
        <f>IFERROR(__xludf.DUMMYFUNCTION("IF(REGEXMATCH(E1475, ""[0-9]+""), MIN(ARRAYFORMULA(A1475 - SPLIT(REGEXREPLACE(E1475,""[a-zA-Z,\-'.()]"","" ""), "" ""))),"" "")")," ")</f>
        <v> </v>
      </c>
    </row>
    <row r="1476">
      <c r="F1476" s="8" t="str">
        <f>IFERROR(__xludf.DUMMYFUNCTION("IF(REGEXMATCH(E1476, ""[0-9]+""), MIN(ARRAYFORMULA(A1476 - SPLIT(REGEXREPLACE(E1476,""[a-zA-Z,\-'.()]"","" ""), "" ""))),"" "")")," ")</f>
        <v> </v>
      </c>
    </row>
    <row r="1477">
      <c r="F1477" s="8" t="str">
        <f>IFERROR(__xludf.DUMMYFUNCTION("IF(REGEXMATCH(E1477, ""[0-9]+""), MIN(ARRAYFORMULA(A1477 - SPLIT(REGEXREPLACE(E1477,""[a-zA-Z,\-'.()]"","" ""), "" ""))),"" "")")," ")</f>
        <v> </v>
      </c>
    </row>
    <row r="1478">
      <c r="F1478" s="8" t="str">
        <f>IFERROR(__xludf.DUMMYFUNCTION("IF(REGEXMATCH(E1478, ""[0-9]+""), MIN(ARRAYFORMULA(A1478 - SPLIT(REGEXREPLACE(E1478,""[a-zA-Z,\-'.()]"","" ""), "" ""))),"" "")")," ")</f>
        <v> </v>
      </c>
    </row>
    <row r="1479">
      <c r="F1479" s="8" t="str">
        <f>IFERROR(__xludf.DUMMYFUNCTION("IF(REGEXMATCH(E1479, ""[0-9]+""), MIN(ARRAYFORMULA(A1479 - SPLIT(REGEXREPLACE(E1479,""[a-zA-Z,\-'.()]"","" ""), "" ""))),"" "")")," ")</f>
        <v> </v>
      </c>
    </row>
    <row r="1480">
      <c r="F1480" s="8" t="str">
        <f>IFERROR(__xludf.DUMMYFUNCTION("IF(REGEXMATCH(E1480, ""[0-9]+""), MIN(ARRAYFORMULA(A1480 - SPLIT(REGEXREPLACE(E1480,""[a-zA-Z,\-'.()]"","" ""), "" ""))),"" "")")," ")</f>
        <v> </v>
      </c>
    </row>
    <row r="1481">
      <c r="F1481" s="8" t="str">
        <f>IFERROR(__xludf.DUMMYFUNCTION("IF(REGEXMATCH(E1481, ""[0-9]+""), MIN(ARRAYFORMULA(A1481 - SPLIT(REGEXREPLACE(E1481,""[a-zA-Z,\-'.()]"","" ""), "" ""))),"" "")")," ")</f>
        <v> </v>
      </c>
    </row>
    <row r="1482">
      <c r="F1482" s="8" t="str">
        <f>IFERROR(__xludf.DUMMYFUNCTION("IF(REGEXMATCH(E1482, ""[0-9]+""), MIN(ARRAYFORMULA(A1482 - SPLIT(REGEXREPLACE(E1482,""[a-zA-Z,\-'.()]"","" ""), "" ""))),"" "")")," ")</f>
        <v> </v>
      </c>
    </row>
    <row r="1483">
      <c r="F1483" s="8" t="str">
        <f>IFERROR(__xludf.DUMMYFUNCTION("IF(REGEXMATCH(E1483, ""[0-9]+""), MIN(ARRAYFORMULA(A1483 - SPLIT(REGEXREPLACE(E1483,""[a-zA-Z,\-'.()]"","" ""), "" ""))),"" "")")," ")</f>
        <v> </v>
      </c>
    </row>
    <row r="1484">
      <c r="F1484" s="8" t="str">
        <f>IFERROR(__xludf.DUMMYFUNCTION("IF(REGEXMATCH(E1484, ""[0-9]+""), MIN(ARRAYFORMULA(A1484 - SPLIT(REGEXREPLACE(E1484,""[a-zA-Z,\-'.()]"","" ""), "" ""))),"" "")")," ")</f>
        <v> </v>
      </c>
    </row>
    <row r="1485">
      <c r="F1485" s="8" t="str">
        <f>IFERROR(__xludf.DUMMYFUNCTION("IF(REGEXMATCH(E1485, ""[0-9]+""), MIN(ARRAYFORMULA(A1485 - SPLIT(REGEXREPLACE(E1485,""[a-zA-Z,\-'.()]"","" ""), "" ""))),"" "")")," ")</f>
        <v> </v>
      </c>
    </row>
    <row r="1486">
      <c r="F1486" s="8" t="str">
        <f>IFERROR(__xludf.DUMMYFUNCTION("IF(REGEXMATCH(E1486, ""[0-9]+""), MIN(ARRAYFORMULA(A1486 - SPLIT(REGEXREPLACE(E1486,""[a-zA-Z,\-'.()]"","" ""), "" ""))),"" "")")," ")</f>
        <v> </v>
      </c>
    </row>
    <row r="1487">
      <c r="F1487" s="8" t="str">
        <f>IFERROR(__xludf.DUMMYFUNCTION("IF(REGEXMATCH(E1487, ""[0-9]+""), MIN(ARRAYFORMULA(A1487 - SPLIT(REGEXREPLACE(E1487,""[a-zA-Z,\-'.()]"","" ""), "" ""))),"" "")")," ")</f>
        <v> </v>
      </c>
    </row>
    <row r="1488">
      <c r="F1488" s="8" t="str">
        <f>IFERROR(__xludf.DUMMYFUNCTION("IF(REGEXMATCH(E1488, ""[0-9]+""), MIN(ARRAYFORMULA(A1488 - SPLIT(REGEXREPLACE(E1488,""[a-zA-Z,\-'.()]"","" ""), "" ""))),"" "")")," ")</f>
        <v> </v>
      </c>
    </row>
    <row r="1489">
      <c r="F1489" s="8" t="str">
        <f>IFERROR(__xludf.DUMMYFUNCTION("IF(REGEXMATCH(E1489, ""[0-9]+""), MIN(ARRAYFORMULA(A1489 - SPLIT(REGEXREPLACE(E1489,""[a-zA-Z,\-'.()]"","" ""), "" ""))),"" "")")," ")</f>
        <v> </v>
      </c>
    </row>
    <row r="1490">
      <c r="F1490" s="8" t="str">
        <f>IFERROR(__xludf.DUMMYFUNCTION("IF(REGEXMATCH(E1490, ""[0-9]+""), MIN(ARRAYFORMULA(A1490 - SPLIT(REGEXREPLACE(E1490,""[a-zA-Z,\-'.()]"","" ""), "" ""))),"" "")")," ")</f>
        <v> </v>
      </c>
    </row>
    <row r="1491">
      <c r="F1491" s="8" t="str">
        <f>IFERROR(__xludf.DUMMYFUNCTION("IF(REGEXMATCH(E1491, ""[0-9]+""), MIN(ARRAYFORMULA(A1491 - SPLIT(REGEXREPLACE(E1491,""[a-zA-Z,\-'.()]"","" ""), "" ""))),"" "")")," ")</f>
        <v> </v>
      </c>
    </row>
    <row r="1492">
      <c r="F1492" s="8" t="str">
        <f>IFERROR(__xludf.DUMMYFUNCTION("IF(REGEXMATCH(E1492, ""[0-9]+""), MIN(ARRAYFORMULA(A1492 - SPLIT(REGEXREPLACE(E1492,""[a-zA-Z,\-'.()]"","" ""), "" ""))),"" "")")," ")</f>
        <v> </v>
      </c>
    </row>
    <row r="1493">
      <c r="F1493" s="8" t="str">
        <f>IFERROR(__xludf.DUMMYFUNCTION("IF(REGEXMATCH(E1493, ""[0-9]+""), MIN(ARRAYFORMULA(A1493 - SPLIT(REGEXREPLACE(E1493,""[a-zA-Z,\-'.()]"","" ""), "" ""))),"" "")")," ")</f>
        <v> </v>
      </c>
    </row>
    <row r="1494">
      <c r="F1494" s="8" t="str">
        <f>IFERROR(__xludf.DUMMYFUNCTION("IF(REGEXMATCH(E1494, ""[0-9]+""), MIN(ARRAYFORMULA(A1494 - SPLIT(REGEXREPLACE(E1494,""[a-zA-Z,\-'.()]"","" ""), "" ""))),"" "")")," ")</f>
        <v> </v>
      </c>
    </row>
    <row r="1495">
      <c r="F1495" s="8" t="str">
        <f>IFERROR(__xludf.DUMMYFUNCTION("IF(REGEXMATCH(E1495, ""[0-9]+""), MIN(ARRAYFORMULA(A1495 - SPLIT(REGEXREPLACE(E1495,""[a-zA-Z,\-'.()]"","" ""), "" ""))),"" "")")," ")</f>
        <v> </v>
      </c>
    </row>
    <row r="1496">
      <c r="F1496" s="8" t="str">
        <f>IFERROR(__xludf.DUMMYFUNCTION("IF(REGEXMATCH(E1496, ""[0-9]+""), MIN(ARRAYFORMULA(A1496 - SPLIT(REGEXREPLACE(E1496,""[a-zA-Z,\-'.()]"","" ""), "" ""))),"" "")")," ")</f>
        <v> </v>
      </c>
    </row>
    <row r="1497">
      <c r="F1497" s="8" t="str">
        <f>IFERROR(__xludf.DUMMYFUNCTION("IF(REGEXMATCH(E1497, ""[0-9]+""), MIN(ARRAYFORMULA(A1497 - SPLIT(REGEXREPLACE(E1497,""[a-zA-Z,\-'.()]"","" ""), "" ""))),"" "")")," ")</f>
        <v> </v>
      </c>
    </row>
    <row r="1498">
      <c r="F1498" s="8" t="str">
        <f>IFERROR(__xludf.DUMMYFUNCTION("IF(REGEXMATCH(E1498, ""[0-9]+""), MIN(ARRAYFORMULA(A1498 - SPLIT(REGEXREPLACE(E1498,""[a-zA-Z,\-'.()]"","" ""), "" ""))),"" "")")," ")</f>
        <v> </v>
      </c>
    </row>
    <row r="1499">
      <c r="F1499" s="8" t="str">
        <f>IFERROR(__xludf.DUMMYFUNCTION("IF(REGEXMATCH(E1499, ""[0-9]+""), MIN(ARRAYFORMULA(A1499 - SPLIT(REGEXREPLACE(E1499,""[a-zA-Z,\-'.()]"","" ""), "" ""))),"" "")")," ")</f>
        <v> </v>
      </c>
    </row>
    <row r="1500">
      <c r="F1500" s="8" t="str">
        <f>IFERROR(__xludf.DUMMYFUNCTION("IF(REGEXMATCH(E1500, ""[0-9]+""), MIN(ARRAYFORMULA(A1500 - SPLIT(REGEXREPLACE(E1500,""[a-zA-Z,\-'.()]"","" ""), "" ""))),"" "")")," ")</f>
        <v> </v>
      </c>
    </row>
    <row r="1501">
      <c r="F1501" s="8" t="str">
        <f>IFERROR(__xludf.DUMMYFUNCTION("IF(REGEXMATCH(E1501, ""[0-9]+""), MIN(ARRAYFORMULA(A1501 - SPLIT(REGEXREPLACE(E1501,""[a-zA-Z,\-'.()]"","" ""), "" ""))),"" "")")," ")</f>
        <v> </v>
      </c>
    </row>
    <row r="1502">
      <c r="F1502" s="8" t="str">
        <f>IFERROR(__xludf.DUMMYFUNCTION("IF(REGEXMATCH(E1502, ""[0-9]+""), MIN(ARRAYFORMULA(A1502 - SPLIT(REGEXREPLACE(E1502,""[a-zA-Z,\-'.()]"","" ""), "" ""))),"" "")")," ")</f>
        <v> </v>
      </c>
    </row>
    <row r="1503">
      <c r="F1503" s="8" t="str">
        <f>IFERROR(__xludf.DUMMYFUNCTION("IF(REGEXMATCH(E1503, ""[0-9]+""), MIN(ARRAYFORMULA(A1503 - SPLIT(REGEXREPLACE(E1503,""[a-zA-Z,\-'.()]"","" ""), "" ""))),"" "")")," ")</f>
        <v> </v>
      </c>
    </row>
    <row r="1504">
      <c r="F1504" s="8" t="str">
        <f>IFERROR(__xludf.DUMMYFUNCTION("IF(REGEXMATCH(E1504, ""[0-9]+""), MIN(ARRAYFORMULA(A1504 - SPLIT(REGEXREPLACE(E1504,""[a-zA-Z,\-'.()]"","" ""), "" ""))),"" "")")," ")</f>
        <v> </v>
      </c>
    </row>
    <row r="1505">
      <c r="F1505" s="8" t="str">
        <f>IFERROR(__xludf.DUMMYFUNCTION("IF(REGEXMATCH(E1505, ""[0-9]+""), MIN(ARRAYFORMULA(A1505 - SPLIT(REGEXREPLACE(E1505,""[a-zA-Z,\-'.()]"","" ""), "" ""))),"" "")")," ")</f>
        <v> </v>
      </c>
    </row>
    <row r="1506">
      <c r="F1506" s="8" t="str">
        <f>IFERROR(__xludf.DUMMYFUNCTION("IF(REGEXMATCH(E1506, ""[0-9]+""), MIN(ARRAYFORMULA(A1506 - SPLIT(REGEXREPLACE(E1506,""[a-zA-Z,\-'.()]"","" ""), "" ""))),"" "")")," ")</f>
        <v> </v>
      </c>
    </row>
    <row r="1507">
      <c r="F1507" s="8" t="str">
        <f>IFERROR(__xludf.DUMMYFUNCTION("IF(REGEXMATCH(E1507, ""[0-9]+""), MIN(ARRAYFORMULA(A1507 - SPLIT(REGEXREPLACE(E1507,""[a-zA-Z,\-'.()]"","" ""), "" ""))),"" "")")," ")</f>
        <v> </v>
      </c>
    </row>
    <row r="1508">
      <c r="F1508" s="8" t="str">
        <f>IFERROR(__xludf.DUMMYFUNCTION("IF(REGEXMATCH(E1508, ""[0-9]+""), MIN(ARRAYFORMULA(A1508 - SPLIT(REGEXREPLACE(E1508,""[a-zA-Z,\-'.()]"","" ""), "" ""))),"" "")")," ")</f>
        <v> </v>
      </c>
    </row>
    <row r="1509">
      <c r="F1509" s="8" t="str">
        <f>IFERROR(__xludf.DUMMYFUNCTION("IF(REGEXMATCH(E1509, ""[0-9]+""), MIN(ARRAYFORMULA(A1509 - SPLIT(REGEXREPLACE(E1509,""[a-zA-Z,\-'.()]"","" ""), "" ""))),"" "")")," ")</f>
        <v> </v>
      </c>
    </row>
    <row r="1510">
      <c r="F1510" s="8" t="str">
        <f>IFERROR(__xludf.DUMMYFUNCTION("IF(REGEXMATCH(E1510, ""[0-9]+""), MIN(ARRAYFORMULA(A1510 - SPLIT(REGEXREPLACE(E1510,""[a-zA-Z,\-'.()]"","" ""), "" ""))),"" "")")," ")</f>
        <v> </v>
      </c>
    </row>
    <row r="1511">
      <c r="F1511" s="8" t="str">
        <f>IFERROR(__xludf.DUMMYFUNCTION("IF(REGEXMATCH(E1511, ""[0-9]+""), MIN(ARRAYFORMULA(A1511 - SPLIT(REGEXREPLACE(E1511,""[a-zA-Z,\-'.()]"","" ""), "" ""))),"" "")")," ")</f>
        <v> </v>
      </c>
    </row>
    <row r="1512">
      <c r="F1512" s="8" t="str">
        <f>IFERROR(__xludf.DUMMYFUNCTION("IF(REGEXMATCH(E1512, ""[0-9]+""), MIN(ARRAYFORMULA(A1512 - SPLIT(REGEXREPLACE(E1512,""[a-zA-Z,\-'.()]"","" ""), "" ""))),"" "")")," ")</f>
        <v> </v>
      </c>
    </row>
    <row r="1513">
      <c r="F1513" s="8" t="str">
        <f>IFERROR(__xludf.DUMMYFUNCTION("IF(REGEXMATCH(E1513, ""[0-9]+""), MIN(ARRAYFORMULA(A1513 - SPLIT(REGEXREPLACE(E1513,""[a-zA-Z,\-'.()]"","" ""), "" ""))),"" "")")," ")</f>
        <v> </v>
      </c>
    </row>
    <row r="1514">
      <c r="F1514" s="8" t="str">
        <f>IFERROR(__xludf.DUMMYFUNCTION("IF(REGEXMATCH(E1514, ""[0-9]+""), MIN(ARRAYFORMULA(A1514 - SPLIT(REGEXREPLACE(E1514,""[a-zA-Z,\-'.()]"","" ""), "" ""))),"" "")")," ")</f>
        <v> </v>
      </c>
    </row>
    <row r="1515">
      <c r="F1515" s="8" t="str">
        <f>IFERROR(__xludf.DUMMYFUNCTION("IF(REGEXMATCH(E1515, ""[0-9]+""), MIN(ARRAYFORMULA(A1515 - SPLIT(REGEXREPLACE(E1515,""[a-zA-Z,\-'.()]"","" ""), "" ""))),"" "")")," ")</f>
        <v> </v>
      </c>
    </row>
    <row r="1516">
      <c r="F1516" s="8" t="str">
        <f>IFERROR(__xludf.DUMMYFUNCTION("IF(REGEXMATCH(E1516, ""[0-9]+""), MIN(ARRAYFORMULA(A1516 - SPLIT(REGEXREPLACE(E1516,""[a-zA-Z,\-'.()]"","" ""), "" ""))),"" "")")," ")</f>
        <v> </v>
      </c>
    </row>
    <row r="1517">
      <c r="F1517" s="8" t="str">
        <f>IFERROR(__xludf.DUMMYFUNCTION("IF(REGEXMATCH(E1517, ""[0-9]+""), MIN(ARRAYFORMULA(A1517 - SPLIT(REGEXREPLACE(E1517,""[a-zA-Z,\-'.()]"","" ""), "" ""))),"" "")")," ")</f>
        <v> </v>
      </c>
    </row>
    <row r="1518">
      <c r="F1518" s="8" t="str">
        <f>IFERROR(__xludf.DUMMYFUNCTION("IF(REGEXMATCH(E1518, ""[0-9]+""), MIN(ARRAYFORMULA(A1518 - SPLIT(REGEXREPLACE(E1518,""[a-zA-Z,\-'.()]"","" ""), "" ""))),"" "")")," ")</f>
        <v> </v>
      </c>
    </row>
    <row r="1519">
      <c r="F1519" s="8" t="str">
        <f>IFERROR(__xludf.DUMMYFUNCTION("IF(REGEXMATCH(E1519, ""[0-9]+""), MIN(ARRAYFORMULA(A1519 - SPLIT(REGEXREPLACE(E1519,""[a-zA-Z,\-'.()]"","" ""), "" ""))),"" "")")," ")</f>
        <v> </v>
      </c>
    </row>
    <row r="1520">
      <c r="F1520" s="8" t="str">
        <f>IFERROR(__xludf.DUMMYFUNCTION("IF(REGEXMATCH(E1520, ""[0-9]+""), MIN(ARRAYFORMULA(A1520 - SPLIT(REGEXREPLACE(E1520,""[a-zA-Z,\-'.()]"","" ""), "" ""))),"" "")")," ")</f>
        <v> </v>
      </c>
    </row>
    <row r="1521">
      <c r="F1521" s="8" t="str">
        <f>IFERROR(__xludf.DUMMYFUNCTION("IF(REGEXMATCH(E1521, ""[0-9]+""), MIN(ARRAYFORMULA(A1521 - SPLIT(REGEXREPLACE(E1521,""[a-zA-Z,\-'.()]"","" ""), "" ""))),"" "")")," ")</f>
        <v> </v>
      </c>
    </row>
    <row r="1522">
      <c r="F1522" s="8" t="str">
        <f>IFERROR(__xludf.DUMMYFUNCTION("IF(REGEXMATCH(E1522, ""[0-9]+""), MIN(ARRAYFORMULA(A1522 - SPLIT(REGEXREPLACE(E1522,""[a-zA-Z,\-'.()]"","" ""), "" ""))),"" "")")," ")</f>
        <v> </v>
      </c>
    </row>
    <row r="1523">
      <c r="F1523" s="8" t="str">
        <f>IFERROR(__xludf.DUMMYFUNCTION("IF(REGEXMATCH(E1523, ""[0-9]+""), MIN(ARRAYFORMULA(A1523 - SPLIT(REGEXREPLACE(E1523,""[a-zA-Z,\-'.()]"","" ""), "" ""))),"" "")")," ")</f>
        <v> </v>
      </c>
    </row>
    <row r="1524">
      <c r="F1524" s="8" t="str">
        <f>IFERROR(__xludf.DUMMYFUNCTION("IF(REGEXMATCH(E1524, ""[0-9]+""), MIN(ARRAYFORMULA(A1524 - SPLIT(REGEXREPLACE(E1524,""[a-zA-Z,\-'.()]"","" ""), "" ""))),"" "")")," ")</f>
        <v> </v>
      </c>
    </row>
    <row r="1525">
      <c r="F1525" s="8" t="str">
        <f>IFERROR(__xludf.DUMMYFUNCTION("IF(REGEXMATCH(E1525, ""[0-9]+""), MIN(ARRAYFORMULA(A1525 - SPLIT(REGEXREPLACE(E1525,""[a-zA-Z,\-'.()]"","" ""), "" ""))),"" "")")," ")</f>
        <v> </v>
      </c>
    </row>
    <row r="1526">
      <c r="F1526" s="8" t="str">
        <f>IFERROR(__xludf.DUMMYFUNCTION("IF(REGEXMATCH(E1526, ""[0-9]+""), MIN(ARRAYFORMULA(A1526 - SPLIT(REGEXREPLACE(E1526,""[a-zA-Z,\-'.()]"","" ""), "" ""))),"" "")")," ")</f>
        <v> </v>
      </c>
    </row>
    <row r="1527">
      <c r="F1527" s="8" t="str">
        <f>IFERROR(__xludf.DUMMYFUNCTION("IF(REGEXMATCH(E1527, ""[0-9]+""), MIN(ARRAYFORMULA(A1527 - SPLIT(REGEXREPLACE(E1527,""[a-zA-Z,\-'.()]"","" ""), "" ""))),"" "")")," ")</f>
        <v> </v>
      </c>
    </row>
    <row r="1528">
      <c r="F1528" s="8" t="str">
        <f>IFERROR(__xludf.DUMMYFUNCTION("IF(REGEXMATCH(E1528, ""[0-9]+""), MIN(ARRAYFORMULA(A1528 - SPLIT(REGEXREPLACE(E1528,""[a-zA-Z,\-'.()]"","" ""), "" ""))),"" "")")," ")</f>
        <v> </v>
      </c>
    </row>
    <row r="1529">
      <c r="F1529" s="8" t="str">
        <f>IFERROR(__xludf.DUMMYFUNCTION("IF(REGEXMATCH(E1529, ""[0-9]+""), MIN(ARRAYFORMULA(A1529 - SPLIT(REGEXREPLACE(E1529,""[a-zA-Z,\-'.()]"","" ""), "" ""))),"" "")")," ")</f>
        <v> </v>
      </c>
    </row>
    <row r="1530">
      <c r="F1530" s="8" t="str">
        <f>IFERROR(__xludf.DUMMYFUNCTION("IF(REGEXMATCH(E1530, ""[0-9]+""), MIN(ARRAYFORMULA(A1530 - SPLIT(REGEXREPLACE(E1530,""[a-zA-Z,\-'.()]"","" ""), "" ""))),"" "")")," ")</f>
        <v> </v>
      </c>
    </row>
    <row r="1531">
      <c r="F1531" s="8" t="str">
        <f>IFERROR(__xludf.DUMMYFUNCTION("IF(REGEXMATCH(E1531, ""[0-9]+""), MIN(ARRAYFORMULA(A1531 - SPLIT(REGEXREPLACE(E1531,""[a-zA-Z,\-'.()]"","" ""), "" ""))),"" "")")," ")</f>
        <v> </v>
      </c>
    </row>
    <row r="1532">
      <c r="F1532" s="8" t="str">
        <f>IFERROR(__xludf.DUMMYFUNCTION("IF(REGEXMATCH(E1532, ""[0-9]+""), MIN(ARRAYFORMULA(A1532 - SPLIT(REGEXREPLACE(E1532,""[a-zA-Z,\-'.()]"","" ""), "" ""))),"" "")")," ")</f>
        <v> </v>
      </c>
    </row>
    <row r="1533">
      <c r="F1533" s="8" t="str">
        <f>IFERROR(__xludf.DUMMYFUNCTION("IF(REGEXMATCH(E1533, ""[0-9]+""), MIN(ARRAYFORMULA(A1533 - SPLIT(REGEXREPLACE(E1533,""[a-zA-Z,\-'.()]"","" ""), "" ""))),"" "")")," ")</f>
        <v> </v>
      </c>
    </row>
    <row r="1534">
      <c r="F1534" s="8" t="str">
        <f>IFERROR(__xludf.DUMMYFUNCTION("IF(REGEXMATCH(E1534, ""[0-9]+""), MIN(ARRAYFORMULA(A1534 - SPLIT(REGEXREPLACE(E1534,""[a-zA-Z,\-'.()]"","" ""), "" ""))),"" "")")," ")</f>
        <v> </v>
      </c>
    </row>
    <row r="1535">
      <c r="F1535" s="8" t="str">
        <f>IFERROR(__xludf.DUMMYFUNCTION("IF(REGEXMATCH(E1535, ""[0-9]+""), MIN(ARRAYFORMULA(A1535 - SPLIT(REGEXREPLACE(E1535,""[a-zA-Z,\-'.()]"","" ""), "" ""))),"" "")")," ")</f>
        <v> </v>
      </c>
    </row>
    <row r="1536">
      <c r="F1536" s="8" t="str">
        <f>IFERROR(__xludf.DUMMYFUNCTION("IF(REGEXMATCH(E1536, ""[0-9]+""), MIN(ARRAYFORMULA(A1536 - SPLIT(REGEXREPLACE(E1536,""[a-zA-Z,\-'.()]"","" ""), "" ""))),"" "")")," ")</f>
        <v> </v>
      </c>
    </row>
    <row r="1537">
      <c r="F1537" s="8" t="str">
        <f>IFERROR(__xludf.DUMMYFUNCTION("IF(REGEXMATCH(E1537, ""[0-9]+""), MIN(ARRAYFORMULA(A1537 - SPLIT(REGEXREPLACE(E1537,""[a-zA-Z,\-'.()]"","" ""), "" ""))),"" "")")," ")</f>
        <v> </v>
      </c>
    </row>
    <row r="1538">
      <c r="F1538" s="8" t="str">
        <f>IFERROR(__xludf.DUMMYFUNCTION("IF(REGEXMATCH(E1538, ""[0-9]+""), MIN(ARRAYFORMULA(A1538 - SPLIT(REGEXREPLACE(E1538,""[a-zA-Z,\-'.()]"","" ""), "" ""))),"" "")")," ")</f>
        <v> </v>
      </c>
    </row>
    <row r="1539">
      <c r="F1539" s="8" t="str">
        <f>IFERROR(__xludf.DUMMYFUNCTION("IF(REGEXMATCH(E1539, ""[0-9]+""), MIN(ARRAYFORMULA(A1539 - SPLIT(REGEXREPLACE(E1539,""[a-zA-Z,\-'.()]"","" ""), "" ""))),"" "")")," ")</f>
        <v> </v>
      </c>
    </row>
    <row r="1540">
      <c r="F1540" s="8" t="str">
        <f>IFERROR(__xludf.DUMMYFUNCTION("IF(REGEXMATCH(E1540, ""[0-9]+""), MIN(ARRAYFORMULA(A1540 - SPLIT(REGEXREPLACE(E1540,""[a-zA-Z,\-'.()]"","" ""), "" ""))),"" "")")," ")</f>
        <v> </v>
      </c>
    </row>
    <row r="1541">
      <c r="F1541" s="8" t="str">
        <f>IFERROR(__xludf.DUMMYFUNCTION("IF(REGEXMATCH(E1541, ""[0-9]+""), MIN(ARRAYFORMULA(A1541 - SPLIT(REGEXREPLACE(E1541,""[a-zA-Z,\-'.()]"","" ""), "" ""))),"" "")")," ")</f>
        <v> </v>
      </c>
    </row>
    <row r="1542">
      <c r="F1542" s="8" t="str">
        <f>IFERROR(__xludf.DUMMYFUNCTION("IF(REGEXMATCH(E1542, ""[0-9]+""), MIN(ARRAYFORMULA(A1542 - SPLIT(REGEXREPLACE(E1542,""[a-zA-Z,\-'.()]"","" ""), "" ""))),"" "")")," ")</f>
        <v> </v>
      </c>
    </row>
    <row r="1543">
      <c r="F1543" s="8" t="str">
        <f>IFERROR(__xludf.DUMMYFUNCTION("IF(REGEXMATCH(E1543, ""[0-9]+""), MIN(ARRAYFORMULA(A1543 - SPLIT(REGEXREPLACE(E1543,""[a-zA-Z,\-'.()]"","" ""), "" ""))),"" "")")," ")</f>
        <v> </v>
      </c>
    </row>
    <row r="1544">
      <c r="F1544" s="8" t="str">
        <f>IFERROR(__xludf.DUMMYFUNCTION("IF(REGEXMATCH(E1544, ""[0-9]+""), MIN(ARRAYFORMULA(A1544 - SPLIT(REGEXREPLACE(E1544,""[a-zA-Z,\-'.()]"","" ""), "" ""))),"" "")")," ")</f>
        <v> </v>
      </c>
    </row>
    <row r="1545">
      <c r="F1545" s="8" t="str">
        <f>IFERROR(__xludf.DUMMYFUNCTION("IF(REGEXMATCH(E1545, ""[0-9]+""), MIN(ARRAYFORMULA(A1545 - SPLIT(REGEXREPLACE(E1545,""[a-zA-Z,\-'.()]"","" ""), "" ""))),"" "")")," ")</f>
        <v> </v>
      </c>
    </row>
    <row r="1546">
      <c r="F1546" s="8" t="str">
        <f>IFERROR(__xludf.DUMMYFUNCTION("IF(REGEXMATCH(E1546, ""[0-9]+""), MIN(ARRAYFORMULA(A1546 - SPLIT(REGEXREPLACE(E1546,""[a-zA-Z,\-'.()]"","" ""), "" ""))),"" "")")," ")</f>
        <v> </v>
      </c>
    </row>
    <row r="1547">
      <c r="F1547" s="8" t="str">
        <f>IFERROR(__xludf.DUMMYFUNCTION("IF(REGEXMATCH(E1547, ""[0-9]+""), MIN(ARRAYFORMULA(A1547 - SPLIT(REGEXREPLACE(E1547,""[a-zA-Z,\-'.()]"","" ""), "" ""))),"" "")")," ")</f>
        <v> </v>
      </c>
    </row>
    <row r="1548">
      <c r="F1548" s="8" t="str">
        <f>IFERROR(__xludf.DUMMYFUNCTION("IF(REGEXMATCH(E1548, ""[0-9]+""), MIN(ARRAYFORMULA(A1548 - SPLIT(REGEXREPLACE(E1548,""[a-zA-Z,\-'.()]"","" ""), "" ""))),"" "")")," ")</f>
        <v> </v>
      </c>
    </row>
    <row r="1549">
      <c r="F1549" s="8" t="str">
        <f>IFERROR(__xludf.DUMMYFUNCTION("IF(REGEXMATCH(E1549, ""[0-9]+""), MIN(ARRAYFORMULA(A1549 - SPLIT(REGEXREPLACE(E1549,""[a-zA-Z,\-'.()]"","" ""), "" ""))),"" "")")," ")</f>
        <v> </v>
      </c>
    </row>
    <row r="1550">
      <c r="F1550" s="8" t="str">
        <f>IFERROR(__xludf.DUMMYFUNCTION("IF(REGEXMATCH(E1550, ""[0-9]+""), MIN(ARRAYFORMULA(A1550 - SPLIT(REGEXREPLACE(E1550,""[a-zA-Z,\-'.()]"","" ""), "" ""))),"" "")")," ")</f>
        <v> </v>
      </c>
    </row>
    <row r="1551">
      <c r="F1551" s="8" t="str">
        <f>IFERROR(__xludf.DUMMYFUNCTION("IF(REGEXMATCH(E1551, ""[0-9]+""), MIN(ARRAYFORMULA(A1551 - SPLIT(REGEXREPLACE(E1551,""[a-zA-Z,\-'.()]"","" ""), "" ""))),"" "")")," ")</f>
        <v> </v>
      </c>
    </row>
    <row r="1552">
      <c r="F1552" s="8" t="str">
        <f>IFERROR(__xludf.DUMMYFUNCTION("IF(REGEXMATCH(E1552, ""[0-9]+""), MIN(ARRAYFORMULA(A1552 - SPLIT(REGEXREPLACE(E1552,""[a-zA-Z,\-'.()]"","" ""), "" ""))),"" "")")," ")</f>
        <v> </v>
      </c>
    </row>
    <row r="1553">
      <c r="F1553" s="8" t="str">
        <f>IFERROR(__xludf.DUMMYFUNCTION("IF(REGEXMATCH(E1553, ""[0-9]+""), MIN(ARRAYFORMULA(A1553 - SPLIT(REGEXREPLACE(E1553,""[a-zA-Z,\-'.()]"","" ""), "" ""))),"" "")")," ")</f>
        <v> </v>
      </c>
    </row>
    <row r="1554">
      <c r="F1554" s="8" t="str">
        <f>IFERROR(__xludf.DUMMYFUNCTION("IF(REGEXMATCH(E1554, ""[0-9]+""), MIN(ARRAYFORMULA(A1554 - SPLIT(REGEXREPLACE(E1554,""[a-zA-Z,\-'.()]"","" ""), "" ""))),"" "")")," ")</f>
        <v> </v>
      </c>
    </row>
    <row r="1555">
      <c r="F1555" s="8" t="str">
        <f>IFERROR(__xludf.DUMMYFUNCTION("IF(REGEXMATCH(E1555, ""[0-9]+""), MIN(ARRAYFORMULA(A1555 - SPLIT(REGEXREPLACE(E1555,""[a-zA-Z,\-'.()]"","" ""), "" ""))),"" "")")," ")</f>
        <v> </v>
      </c>
    </row>
    <row r="1556">
      <c r="F1556" s="8" t="str">
        <f>IFERROR(__xludf.DUMMYFUNCTION("IF(REGEXMATCH(E1556, ""[0-9]+""), MIN(ARRAYFORMULA(A1556 - SPLIT(REGEXREPLACE(E1556,""[a-zA-Z,\-'.()]"","" ""), "" ""))),"" "")")," ")</f>
        <v> </v>
      </c>
    </row>
    <row r="1557">
      <c r="F1557" s="8" t="str">
        <f>IFERROR(__xludf.DUMMYFUNCTION("IF(REGEXMATCH(E1557, ""[0-9]+""), MIN(ARRAYFORMULA(A1557 - SPLIT(REGEXREPLACE(E1557,""[a-zA-Z,\-'.()]"","" ""), "" ""))),"" "")")," ")</f>
        <v> </v>
      </c>
    </row>
    <row r="1558">
      <c r="F1558" s="8" t="str">
        <f>IFERROR(__xludf.DUMMYFUNCTION("IF(REGEXMATCH(E1558, ""[0-9]+""), MIN(ARRAYFORMULA(A1558 - SPLIT(REGEXREPLACE(E1558,""[a-zA-Z,\-'.()]"","" ""), "" ""))),"" "")")," ")</f>
        <v> </v>
      </c>
    </row>
    <row r="1559">
      <c r="F1559" s="8" t="str">
        <f>IFERROR(__xludf.DUMMYFUNCTION("IF(REGEXMATCH(E1559, ""[0-9]+""), MIN(ARRAYFORMULA(A1559 - SPLIT(REGEXREPLACE(E1559,""[a-zA-Z,\-'.()]"","" ""), "" ""))),"" "")")," ")</f>
        <v> </v>
      </c>
    </row>
    <row r="1560">
      <c r="F1560" s="8" t="str">
        <f>IFERROR(__xludf.DUMMYFUNCTION("IF(REGEXMATCH(E1560, ""[0-9]+""), MIN(ARRAYFORMULA(A1560 - SPLIT(REGEXREPLACE(E1560,""[a-zA-Z,\-'.()]"","" ""), "" ""))),"" "")")," ")</f>
        <v> </v>
      </c>
    </row>
    <row r="1561">
      <c r="F1561" s="8" t="str">
        <f>IFERROR(__xludf.DUMMYFUNCTION("IF(REGEXMATCH(E1561, ""[0-9]+""), MIN(ARRAYFORMULA(A1561 - SPLIT(REGEXREPLACE(E1561,""[a-zA-Z,\-'.()]"","" ""), "" ""))),"" "")")," ")</f>
        <v> </v>
      </c>
    </row>
    <row r="1562">
      <c r="F1562" s="8" t="str">
        <f>IFERROR(__xludf.DUMMYFUNCTION("IF(REGEXMATCH(E1562, ""[0-9]+""), MIN(ARRAYFORMULA(A1562 - SPLIT(REGEXREPLACE(E1562,""[a-zA-Z,\-'.()]"","" ""), "" ""))),"" "")")," ")</f>
        <v> </v>
      </c>
    </row>
    <row r="1563">
      <c r="F1563" s="8" t="str">
        <f>IFERROR(__xludf.DUMMYFUNCTION("IF(REGEXMATCH(E1563, ""[0-9]+""), MIN(ARRAYFORMULA(A1563 - SPLIT(REGEXREPLACE(E1563,""[a-zA-Z,\-'.()]"","" ""), "" ""))),"" "")")," ")</f>
        <v> </v>
      </c>
    </row>
    <row r="1564">
      <c r="F1564" s="8" t="str">
        <f>IFERROR(__xludf.DUMMYFUNCTION("IF(REGEXMATCH(E1564, ""[0-9]+""), MIN(ARRAYFORMULA(A1564 - SPLIT(REGEXREPLACE(E1564,""[a-zA-Z,\-'.()]"","" ""), "" ""))),"" "")")," ")</f>
        <v> </v>
      </c>
    </row>
    <row r="1565">
      <c r="F1565" s="8" t="str">
        <f>IFERROR(__xludf.DUMMYFUNCTION("IF(REGEXMATCH(E1565, ""[0-9]+""), MIN(ARRAYFORMULA(A1565 - SPLIT(REGEXREPLACE(E1565,""[a-zA-Z,\-'.()]"","" ""), "" ""))),"" "")")," ")</f>
        <v> </v>
      </c>
    </row>
    <row r="1566">
      <c r="F1566" s="8" t="str">
        <f>IFERROR(__xludf.DUMMYFUNCTION("IF(REGEXMATCH(E1566, ""[0-9]+""), MIN(ARRAYFORMULA(A1566 - SPLIT(REGEXREPLACE(E1566,""[a-zA-Z,\-'.()]"","" ""), "" ""))),"" "")")," ")</f>
        <v> </v>
      </c>
    </row>
    <row r="1567">
      <c r="F1567" s="8" t="str">
        <f>IFERROR(__xludf.DUMMYFUNCTION("IF(REGEXMATCH(E1567, ""[0-9]+""), MIN(ARRAYFORMULA(A1567 - SPLIT(REGEXREPLACE(E1567,""[a-zA-Z,\-'.()]"","" ""), "" ""))),"" "")")," ")</f>
        <v> </v>
      </c>
    </row>
    <row r="1568">
      <c r="F1568" s="8" t="str">
        <f>IFERROR(__xludf.DUMMYFUNCTION("IF(REGEXMATCH(E1568, ""[0-9]+""), MIN(ARRAYFORMULA(A1568 - SPLIT(REGEXREPLACE(E1568,""[a-zA-Z,\-'.()]"","" ""), "" ""))),"" "")")," ")</f>
        <v> </v>
      </c>
    </row>
    <row r="1569">
      <c r="F1569" s="8" t="str">
        <f>IFERROR(__xludf.DUMMYFUNCTION("IF(REGEXMATCH(E1569, ""[0-9]+""), MIN(ARRAYFORMULA(A1569 - SPLIT(REGEXREPLACE(E1569,""[a-zA-Z,\-'.()]"","" ""), "" ""))),"" "")")," ")</f>
        <v> </v>
      </c>
    </row>
    <row r="1570">
      <c r="F1570" s="8" t="str">
        <f>IFERROR(__xludf.DUMMYFUNCTION("IF(REGEXMATCH(E1570, ""[0-9]+""), MIN(ARRAYFORMULA(A1570 - SPLIT(REGEXREPLACE(E1570,""[a-zA-Z,\-'.()]"","" ""), "" ""))),"" "")")," ")</f>
        <v> </v>
      </c>
    </row>
    <row r="1571">
      <c r="F1571" s="8" t="str">
        <f>IFERROR(__xludf.DUMMYFUNCTION("IF(REGEXMATCH(E1571, ""[0-9]+""), MIN(ARRAYFORMULA(A1571 - SPLIT(REGEXREPLACE(E1571,""[a-zA-Z,\-'.()]"","" ""), "" ""))),"" "")")," ")</f>
        <v> </v>
      </c>
    </row>
    <row r="1572">
      <c r="F1572" s="8" t="str">
        <f>IFERROR(__xludf.DUMMYFUNCTION("IF(REGEXMATCH(E1572, ""[0-9]+""), MIN(ARRAYFORMULA(A1572 - SPLIT(REGEXREPLACE(E1572,""[a-zA-Z,\-'.()]"","" ""), "" ""))),"" "")")," ")</f>
        <v> </v>
      </c>
    </row>
    <row r="1573">
      <c r="F1573" s="8" t="str">
        <f>IFERROR(__xludf.DUMMYFUNCTION("IF(REGEXMATCH(E1573, ""[0-9]+""), MIN(ARRAYFORMULA(A1573 - SPLIT(REGEXREPLACE(E1573,""[a-zA-Z,\-'.()]"","" ""), "" ""))),"" "")")," ")</f>
        <v> </v>
      </c>
    </row>
    <row r="1574">
      <c r="F1574" s="8" t="str">
        <f>IFERROR(__xludf.DUMMYFUNCTION("IF(REGEXMATCH(E1574, ""[0-9]+""), MIN(ARRAYFORMULA(A1574 - SPLIT(REGEXREPLACE(E1574,""[a-zA-Z,\-'.()]"","" ""), "" ""))),"" "")")," ")</f>
        <v> </v>
      </c>
    </row>
    <row r="1575">
      <c r="F1575" s="8" t="str">
        <f>IFERROR(__xludf.DUMMYFUNCTION("IF(REGEXMATCH(E1575, ""[0-9]+""), MIN(ARRAYFORMULA(A1575 - SPLIT(REGEXREPLACE(E1575,""[a-zA-Z,\-'.()]"","" ""), "" ""))),"" "")")," ")</f>
        <v> </v>
      </c>
    </row>
    <row r="1576">
      <c r="F1576" s="8" t="str">
        <f>IFERROR(__xludf.DUMMYFUNCTION("IF(REGEXMATCH(E1576, ""[0-9]+""), MIN(ARRAYFORMULA(A1576 - SPLIT(REGEXREPLACE(E1576,""[a-zA-Z,\-'.()]"","" ""), "" ""))),"" "")")," ")</f>
        <v> </v>
      </c>
    </row>
    <row r="1577">
      <c r="F1577" s="8" t="str">
        <f>IFERROR(__xludf.DUMMYFUNCTION("IF(REGEXMATCH(E1577, ""[0-9]+""), MIN(ARRAYFORMULA(A1577 - SPLIT(REGEXREPLACE(E1577,""[a-zA-Z,\-'.()]"","" ""), "" ""))),"" "")")," ")</f>
        <v> </v>
      </c>
    </row>
    <row r="1578">
      <c r="F1578" s="8" t="str">
        <f>IFERROR(__xludf.DUMMYFUNCTION("IF(REGEXMATCH(E1578, ""[0-9]+""), MIN(ARRAYFORMULA(A1578 - SPLIT(REGEXREPLACE(E1578,""[a-zA-Z,\-'.()]"","" ""), "" ""))),"" "")")," ")</f>
        <v> </v>
      </c>
    </row>
    <row r="1579">
      <c r="F1579" s="8" t="str">
        <f>IFERROR(__xludf.DUMMYFUNCTION("IF(REGEXMATCH(E1579, ""[0-9]+""), MIN(ARRAYFORMULA(A1579 - SPLIT(REGEXREPLACE(E1579,""[a-zA-Z,\-'.()]"","" ""), "" ""))),"" "")")," ")</f>
        <v> </v>
      </c>
    </row>
    <row r="1580">
      <c r="F1580" s="8" t="str">
        <f>IFERROR(__xludf.DUMMYFUNCTION("IF(REGEXMATCH(E1580, ""[0-9]+""), MIN(ARRAYFORMULA(A1580 - SPLIT(REGEXREPLACE(E1580,""[a-zA-Z,\-'.()]"","" ""), "" ""))),"" "")")," ")</f>
        <v> </v>
      </c>
    </row>
    <row r="1581">
      <c r="F1581" s="8" t="str">
        <f>IFERROR(__xludf.DUMMYFUNCTION("IF(REGEXMATCH(E1581, ""[0-9]+""), MIN(ARRAYFORMULA(A1581 - SPLIT(REGEXREPLACE(E1581,""[a-zA-Z,\-'.()]"","" ""), "" ""))),"" "")")," ")</f>
        <v> </v>
      </c>
    </row>
    <row r="1582">
      <c r="F1582" s="8" t="str">
        <f>IFERROR(__xludf.DUMMYFUNCTION("IF(REGEXMATCH(E1582, ""[0-9]+""), MIN(ARRAYFORMULA(A1582 - SPLIT(REGEXREPLACE(E1582,""[a-zA-Z,\-'.()]"","" ""), "" ""))),"" "")")," ")</f>
        <v> </v>
      </c>
    </row>
    <row r="1583">
      <c r="F1583" s="8" t="str">
        <f>IFERROR(__xludf.DUMMYFUNCTION("IF(REGEXMATCH(E1583, ""[0-9]+""), MIN(ARRAYFORMULA(A1583 - SPLIT(REGEXREPLACE(E1583,""[a-zA-Z,\-'.()]"","" ""), "" ""))),"" "")")," ")</f>
        <v> </v>
      </c>
    </row>
    <row r="1584">
      <c r="F1584" s="8" t="str">
        <f>IFERROR(__xludf.DUMMYFUNCTION("IF(REGEXMATCH(E1584, ""[0-9]+""), MIN(ARRAYFORMULA(A1584 - SPLIT(REGEXREPLACE(E1584,""[a-zA-Z,\-'.()]"","" ""), "" ""))),"" "")")," ")</f>
        <v> </v>
      </c>
    </row>
    <row r="1585">
      <c r="F1585" s="8" t="str">
        <f>IFERROR(__xludf.DUMMYFUNCTION("IF(REGEXMATCH(E1585, ""[0-9]+""), MIN(ARRAYFORMULA(A1585 - SPLIT(REGEXREPLACE(E1585,""[a-zA-Z,\-'.()]"","" ""), "" ""))),"" "")")," ")</f>
        <v> </v>
      </c>
    </row>
    <row r="1586">
      <c r="F1586" s="8" t="str">
        <f>IFERROR(__xludf.DUMMYFUNCTION("IF(REGEXMATCH(E1586, ""[0-9]+""), MIN(ARRAYFORMULA(A1586 - SPLIT(REGEXREPLACE(E1586,""[a-zA-Z,\-'.()]"","" ""), "" ""))),"" "")")," ")</f>
        <v> </v>
      </c>
    </row>
    <row r="1587">
      <c r="F1587" s="8" t="str">
        <f>IFERROR(__xludf.DUMMYFUNCTION("IF(REGEXMATCH(E1587, ""[0-9]+""), MIN(ARRAYFORMULA(A1587 - SPLIT(REGEXREPLACE(E1587,""[a-zA-Z,\-'.()]"","" ""), "" ""))),"" "")")," ")</f>
        <v> </v>
      </c>
    </row>
    <row r="1588">
      <c r="F1588" s="8" t="str">
        <f>IFERROR(__xludf.DUMMYFUNCTION("IF(REGEXMATCH(E1588, ""[0-9]+""), MIN(ARRAYFORMULA(A1588 - SPLIT(REGEXREPLACE(E1588,""[a-zA-Z,\-'.()]"","" ""), "" ""))),"" "")")," ")</f>
        <v> </v>
      </c>
    </row>
    <row r="1589">
      <c r="F1589" s="8" t="str">
        <f>IFERROR(__xludf.DUMMYFUNCTION("IF(REGEXMATCH(E1589, ""[0-9]+""), MIN(ARRAYFORMULA(A1589 - SPLIT(REGEXREPLACE(E1589,""[a-zA-Z,\-'.()]"","" ""), "" ""))),"" "")")," ")</f>
        <v> </v>
      </c>
    </row>
    <row r="1590">
      <c r="F1590" s="8" t="str">
        <f>IFERROR(__xludf.DUMMYFUNCTION("IF(REGEXMATCH(E1590, ""[0-9]+""), MIN(ARRAYFORMULA(A1590 - SPLIT(REGEXREPLACE(E1590,""[a-zA-Z,\-'.()]"","" ""), "" ""))),"" "")")," ")</f>
        <v> </v>
      </c>
    </row>
    <row r="1591">
      <c r="F1591" s="8" t="str">
        <f>IFERROR(__xludf.DUMMYFUNCTION("IF(REGEXMATCH(E1591, ""[0-9]+""), MIN(ARRAYFORMULA(A1591 - SPLIT(REGEXREPLACE(E1591,""[a-zA-Z,\-'.()]"","" ""), "" ""))),"" "")")," ")</f>
        <v> </v>
      </c>
    </row>
    <row r="1592">
      <c r="F1592" s="8" t="str">
        <f>IFERROR(__xludf.DUMMYFUNCTION("IF(REGEXMATCH(E1592, ""[0-9]+""), MIN(ARRAYFORMULA(A1592 - SPLIT(REGEXREPLACE(E1592,""[a-zA-Z,\-'.()]"","" ""), "" ""))),"" "")")," ")</f>
        <v> </v>
      </c>
    </row>
    <row r="1593">
      <c r="F1593" s="8" t="str">
        <f>IFERROR(__xludf.DUMMYFUNCTION("IF(REGEXMATCH(E1593, ""[0-9]+""), MIN(ARRAYFORMULA(A1593 - SPLIT(REGEXREPLACE(E1593,""[a-zA-Z,\-'.()]"","" ""), "" ""))),"" "")")," ")</f>
        <v> </v>
      </c>
    </row>
    <row r="1594">
      <c r="F1594" s="8" t="str">
        <f>IFERROR(__xludf.DUMMYFUNCTION("IF(REGEXMATCH(E1594, ""[0-9]+""), MIN(ARRAYFORMULA(A1594 - SPLIT(REGEXREPLACE(E1594,""[a-zA-Z,\-'.()]"","" ""), "" ""))),"" "")")," ")</f>
        <v> </v>
      </c>
    </row>
    <row r="1595">
      <c r="F1595" s="8" t="str">
        <f>IFERROR(__xludf.DUMMYFUNCTION("IF(REGEXMATCH(E1595, ""[0-9]+""), MIN(ARRAYFORMULA(A1595 - SPLIT(REGEXREPLACE(E1595,""[a-zA-Z,\-'.()]"","" ""), "" ""))),"" "")")," ")</f>
        <v> </v>
      </c>
    </row>
    <row r="1596">
      <c r="F1596" s="8" t="str">
        <f>IFERROR(__xludf.DUMMYFUNCTION("IF(REGEXMATCH(E1596, ""[0-9]+""), MIN(ARRAYFORMULA(A1596 - SPLIT(REGEXREPLACE(E1596,""[a-zA-Z,\-'.()]"","" ""), "" ""))),"" "")")," ")</f>
        <v> </v>
      </c>
    </row>
    <row r="1597">
      <c r="F1597" s="8" t="str">
        <f>IFERROR(__xludf.DUMMYFUNCTION("IF(REGEXMATCH(E1597, ""[0-9]+""), MIN(ARRAYFORMULA(A1597 - SPLIT(REGEXREPLACE(E1597,""[a-zA-Z,\-'.()]"","" ""), "" ""))),"" "")")," ")</f>
        <v> </v>
      </c>
    </row>
    <row r="1598">
      <c r="F1598" s="8" t="str">
        <f>IFERROR(__xludf.DUMMYFUNCTION("IF(REGEXMATCH(E1598, ""[0-9]+""), MIN(ARRAYFORMULA(A1598 - SPLIT(REGEXREPLACE(E1598,""[a-zA-Z,\-'.()]"","" ""), "" ""))),"" "")")," ")</f>
        <v> </v>
      </c>
    </row>
    <row r="1599">
      <c r="F1599" s="8" t="str">
        <f>IFERROR(__xludf.DUMMYFUNCTION("IF(REGEXMATCH(E1599, ""[0-9]+""), MIN(ARRAYFORMULA(A1599 - SPLIT(REGEXREPLACE(E1599,""[a-zA-Z,\-'.()]"","" ""), "" ""))),"" "")")," ")</f>
        <v> </v>
      </c>
    </row>
    <row r="1600">
      <c r="F1600" s="8" t="str">
        <f>IFERROR(__xludf.DUMMYFUNCTION("IF(REGEXMATCH(E1600, ""[0-9]+""), MIN(ARRAYFORMULA(A1600 - SPLIT(REGEXREPLACE(E1600,""[a-zA-Z,\-'.()]"","" ""), "" ""))),"" "")")," ")</f>
        <v> </v>
      </c>
    </row>
    <row r="1601">
      <c r="F1601" s="8" t="str">
        <f>IFERROR(__xludf.DUMMYFUNCTION("IF(REGEXMATCH(E1601, ""[0-9]+""), MIN(ARRAYFORMULA(A1601 - SPLIT(REGEXREPLACE(E1601,""[a-zA-Z,\-'.()]"","" ""), "" ""))),"" "")")," ")</f>
        <v> </v>
      </c>
    </row>
    <row r="1602">
      <c r="F1602" s="8" t="str">
        <f>IFERROR(__xludf.DUMMYFUNCTION("IF(REGEXMATCH(E1602, ""[0-9]+""), MIN(ARRAYFORMULA(A1602 - SPLIT(REGEXREPLACE(E1602,""[a-zA-Z,\-'.()]"","" ""), "" ""))),"" "")")," ")</f>
        <v> </v>
      </c>
    </row>
    <row r="1603">
      <c r="F1603" s="8" t="str">
        <f>IFERROR(__xludf.DUMMYFUNCTION("IF(REGEXMATCH(E1603, ""[0-9]+""), MIN(ARRAYFORMULA(A1603 - SPLIT(REGEXREPLACE(E1603,""[a-zA-Z,\-'.()]"","" ""), "" ""))),"" "")")," ")</f>
        <v> </v>
      </c>
    </row>
    <row r="1604">
      <c r="F1604" s="8" t="str">
        <f>IFERROR(__xludf.DUMMYFUNCTION("IF(REGEXMATCH(E1604, ""[0-9]+""), MIN(ARRAYFORMULA(A1604 - SPLIT(REGEXREPLACE(E1604,""[a-zA-Z,\-'.()]"","" ""), "" ""))),"" "")")," ")</f>
        <v> </v>
      </c>
    </row>
    <row r="1605">
      <c r="F1605" s="8" t="str">
        <f>IFERROR(__xludf.DUMMYFUNCTION("IF(REGEXMATCH(E1605, ""[0-9]+""), MIN(ARRAYFORMULA(A1605 - SPLIT(REGEXREPLACE(E1605,""[a-zA-Z,\-'.()]"","" ""), "" ""))),"" "")")," ")</f>
        <v> </v>
      </c>
    </row>
    <row r="1606">
      <c r="F1606" s="8" t="str">
        <f>IFERROR(__xludf.DUMMYFUNCTION("IF(REGEXMATCH(E1606, ""[0-9]+""), MIN(ARRAYFORMULA(A1606 - SPLIT(REGEXREPLACE(E1606,""[a-zA-Z,\-'.()]"","" ""), "" ""))),"" "")")," ")</f>
        <v> </v>
      </c>
    </row>
    <row r="1607">
      <c r="F1607" s="8" t="str">
        <f>IFERROR(__xludf.DUMMYFUNCTION("IF(REGEXMATCH(E1607, ""[0-9]+""), MIN(ARRAYFORMULA(A1607 - SPLIT(REGEXREPLACE(E1607,""[a-zA-Z,\-'.()]"","" ""), "" ""))),"" "")")," ")</f>
        <v> </v>
      </c>
    </row>
    <row r="1608">
      <c r="F1608" s="8" t="str">
        <f>IFERROR(__xludf.DUMMYFUNCTION("IF(REGEXMATCH(E1608, ""[0-9]+""), MIN(ARRAYFORMULA(A1608 - SPLIT(REGEXREPLACE(E1608,""[a-zA-Z,\-'.()]"","" ""), "" ""))),"" "")")," ")</f>
        <v> </v>
      </c>
    </row>
    <row r="1609">
      <c r="F1609" s="8" t="str">
        <f>IFERROR(__xludf.DUMMYFUNCTION("IF(REGEXMATCH(E1609, ""[0-9]+""), MIN(ARRAYFORMULA(A1609 - SPLIT(REGEXREPLACE(E1609,""[a-zA-Z,\-'.()]"","" ""), "" ""))),"" "")")," ")</f>
        <v> </v>
      </c>
    </row>
    <row r="1610">
      <c r="F1610" s="8" t="str">
        <f>IFERROR(__xludf.DUMMYFUNCTION("IF(REGEXMATCH(E1610, ""[0-9]+""), MIN(ARRAYFORMULA(A1610 - SPLIT(REGEXREPLACE(E1610,""[a-zA-Z,\-'.()]"","" ""), "" ""))),"" "")")," ")</f>
        <v> </v>
      </c>
    </row>
    <row r="1611">
      <c r="F1611" s="8" t="str">
        <f>IFERROR(__xludf.DUMMYFUNCTION("IF(REGEXMATCH(E1611, ""[0-9]+""), MIN(ARRAYFORMULA(A1611 - SPLIT(REGEXREPLACE(E1611,""[a-zA-Z,\-'.()]"","" ""), "" ""))),"" "")")," ")</f>
        <v> </v>
      </c>
    </row>
    <row r="1612">
      <c r="F1612" s="8" t="str">
        <f>IFERROR(__xludf.DUMMYFUNCTION("IF(REGEXMATCH(E1612, ""[0-9]+""), MIN(ARRAYFORMULA(A1612 - SPLIT(REGEXREPLACE(E1612,""[a-zA-Z,\-'.()]"","" ""), "" ""))),"" "")")," ")</f>
        <v> </v>
      </c>
    </row>
    <row r="1613">
      <c r="F1613" s="8" t="str">
        <f>IFERROR(__xludf.DUMMYFUNCTION("IF(REGEXMATCH(E1613, ""[0-9]+""), MIN(ARRAYFORMULA(A1613 - SPLIT(REGEXREPLACE(E1613,""[a-zA-Z,\-'.()]"","" ""), "" ""))),"" "")")," ")</f>
        <v> </v>
      </c>
    </row>
    <row r="1614">
      <c r="F1614" s="8" t="str">
        <f>IFERROR(__xludf.DUMMYFUNCTION("IF(REGEXMATCH(E1614, ""[0-9]+""), MIN(ARRAYFORMULA(A1614 - SPLIT(REGEXREPLACE(E1614,""[a-zA-Z,\-'.()]"","" ""), "" ""))),"" "")")," ")</f>
        <v> </v>
      </c>
    </row>
    <row r="1615">
      <c r="F1615" s="8" t="str">
        <f>IFERROR(__xludf.DUMMYFUNCTION("IF(REGEXMATCH(E1615, ""[0-9]+""), MIN(ARRAYFORMULA(A1615 - SPLIT(REGEXREPLACE(E1615,""[a-zA-Z,\-'.()]"","" ""), "" ""))),"" "")")," ")</f>
        <v> </v>
      </c>
    </row>
    <row r="1616">
      <c r="F1616" s="8" t="str">
        <f>IFERROR(__xludf.DUMMYFUNCTION("IF(REGEXMATCH(E1616, ""[0-9]+""), MIN(ARRAYFORMULA(A1616 - SPLIT(REGEXREPLACE(E1616,""[a-zA-Z,\-'.()]"","" ""), "" ""))),"" "")")," ")</f>
        <v> </v>
      </c>
    </row>
    <row r="1617">
      <c r="F1617" s="8" t="str">
        <f>IFERROR(__xludf.DUMMYFUNCTION("IF(REGEXMATCH(E1617, ""[0-9]+""), MIN(ARRAYFORMULA(A1617 - SPLIT(REGEXREPLACE(E1617,""[a-zA-Z,\-'.()]"","" ""), "" ""))),"" "")")," ")</f>
        <v> </v>
      </c>
    </row>
    <row r="1618">
      <c r="F1618" s="8" t="str">
        <f>IFERROR(__xludf.DUMMYFUNCTION("IF(REGEXMATCH(E1618, ""[0-9]+""), MIN(ARRAYFORMULA(A1618 - SPLIT(REGEXREPLACE(E1618,""[a-zA-Z,\-'.()]"","" ""), "" ""))),"" "")")," ")</f>
        <v> </v>
      </c>
    </row>
    <row r="1619">
      <c r="F1619" s="8" t="str">
        <f>IFERROR(__xludf.DUMMYFUNCTION("IF(REGEXMATCH(E1619, ""[0-9]+""), MIN(ARRAYFORMULA(A1619 - SPLIT(REGEXREPLACE(E1619,""[a-zA-Z,\-'.()]"","" ""), "" ""))),"" "")")," ")</f>
        <v> </v>
      </c>
    </row>
    <row r="1620">
      <c r="F1620" s="8" t="str">
        <f>IFERROR(__xludf.DUMMYFUNCTION("IF(REGEXMATCH(E1620, ""[0-9]+""), MIN(ARRAYFORMULA(A1620 - SPLIT(REGEXREPLACE(E1620,""[a-zA-Z,\-'.()]"","" ""), "" ""))),"" "")")," ")</f>
        <v> </v>
      </c>
    </row>
    <row r="1621">
      <c r="F1621" s="8" t="str">
        <f>IFERROR(__xludf.DUMMYFUNCTION("IF(REGEXMATCH(E1621, ""[0-9]+""), MIN(ARRAYFORMULA(A1621 - SPLIT(REGEXREPLACE(E1621,""[a-zA-Z,\-'.()]"","" ""), "" ""))),"" "")")," ")</f>
        <v> </v>
      </c>
    </row>
    <row r="1622">
      <c r="F1622" s="8" t="str">
        <f>IFERROR(__xludf.DUMMYFUNCTION("IF(REGEXMATCH(E1622, ""[0-9]+""), MIN(ARRAYFORMULA(A1622 - SPLIT(REGEXREPLACE(E1622,""[a-zA-Z,\-'.()]"","" ""), "" ""))),"" "")")," ")</f>
        <v> </v>
      </c>
    </row>
    <row r="1623">
      <c r="F1623" s="8" t="str">
        <f>IFERROR(__xludf.DUMMYFUNCTION("IF(REGEXMATCH(E1623, ""[0-9]+""), MIN(ARRAYFORMULA(A1623 - SPLIT(REGEXREPLACE(E1623,""[a-zA-Z,\-'.()]"","" ""), "" ""))),"" "")")," ")</f>
        <v> </v>
      </c>
    </row>
    <row r="1624">
      <c r="F1624" s="8" t="str">
        <f>IFERROR(__xludf.DUMMYFUNCTION("IF(REGEXMATCH(E1624, ""[0-9]+""), MIN(ARRAYFORMULA(A1624 - SPLIT(REGEXREPLACE(E1624,""[a-zA-Z,\-'.()]"","" ""), "" ""))),"" "")")," ")</f>
        <v> </v>
      </c>
    </row>
    <row r="1625">
      <c r="F1625" s="8" t="str">
        <f>IFERROR(__xludf.DUMMYFUNCTION("IF(REGEXMATCH(E1625, ""[0-9]+""), MIN(ARRAYFORMULA(A1625 - SPLIT(REGEXREPLACE(E1625,""[a-zA-Z,\-'.()]"","" ""), "" ""))),"" "")")," ")</f>
        <v> </v>
      </c>
    </row>
    <row r="1626">
      <c r="F1626" s="8" t="str">
        <f>IFERROR(__xludf.DUMMYFUNCTION("IF(REGEXMATCH(E1626, ""[0-9]+""), MIN(ARRAYFORMULA(A1626 - SPLIT(REGEXREPLACE(E1626,""[a-zA-Z,\-'.()]"","" ""), "" ""))),"" "")")," ")</f>
        <v> </v>
      </c>
    </row>
    <row r="1627">
      <c r="F1627" s="8" t="str">
        <f>IFERROR(__xludf.DUMMYFUNCTION("IF(REGEXMATCH(E1627, ""[0-9]+""), MIN(ARRAYFORMULA(A1627 - SPLIT(REGEXREPLACE(E1627,""[a-zA-Z,\-'.()]"","" ""), "" ""))),"" "")")," ")</f>
        <v> </v>
      </c>
    </row>
    <row r="1628">
      <c r="F1628" s="8" t="str">
        <f>IFERROR(__xludf.DUMMYFUNCTION("IF(REGEXMATCH(E1628, ""[0-9]+""), MIN(ARRAYFORMULA(A1628 - SPLIT(REGEXREPLACE(E1628,""[a-zA-Z,\-'.()]"","" ""), "" ""))),"" "")")," ")</f>
        <v> </v>
      </c>
    </row>
    <row r="1629">
      <c r="F1629" s="8" t="str">
        <f>IFERROR(__xludf.DUMMYFUNCTION("IF(REGEXMATCH(E1629, ""[0-9]+""), MIN(ARRAYFORMULA(A1629 - SPLIT(REGEXREPLACE(E1629,""[a-zA-Z,\-'.()]"","" ""), "" ""))),"" "")")," ")</f>
        <v> </v>
      </c>
    </row>
    <row r="1630">
      <c r="F1630" s="8" t="str">
        <f>IFERROR(__xludf.DUMMYFUNCTION("IF(REGEXMATCH(E1630, ""[0-9]+""), MIN(ARRAYFORMULA(A1630 - SPLIT(REGEXREPLACE(E1630,""[a-zA-Z,\-'.()]"","" ""), "" ""))),"" "")")," ")</f>
        <v> </v>
      </c>
    </row>
    <row r="1631">
      <c r="F1631" s="8" t="str">
        <f>IFERROR(__xludf.DUMMYFUNCTION("IF(REGEXMATCH(E1631, ""[0-9]+""), MIN(ARRAYFORMULA(A1631 - SPLIT(REGEXREPLACE(E1631,""[a-zA-Z,\-'.()]"","" ""), "" ""))),"" "")")," ")</f>
        <v> </v>
      </c>
    </row>
    <row r="1632">
      <c r="F1632" s="8" t="str">
        <f>IFERROR(__xludf.DUMMYFUNCTION("IF(REGEXMATCH(E1632, ""[0-9]+""), MIN(ARRAYFORMULA(A1632 - SPLIT(REGEXREPLACE(E1632,""[a-zA-Z,\-'.()]"","" ""), "" ""))),"" "")")," ")</f>
        <v> </v>
      </c>
    </row>
    <row r="1633">
      <c r="F1633" s="8" t="str">
        <f>IFERROR(__xludf.DUMMYFUNCTION("IF(REGEXMATCH(E1633, ""[0-9]+""), MIN(ARRAYFORMULA(A1633 - SPLIT(REGEXREPLACE(E1633,""[a-zA-Z,\-'.()]"","" ""), "" ""))),"" "")")," ")</f>
        <v> </v>
      </c>
    </row>
    <row r="1634">
      <c r="F1634" s="8" t="str">
        <f>IFERROR(__xludf.DUMMYFUNCTION("IF(REGEXMATCH(E1634, ""[0-9]+""), MIN(ARRAYFORMULA(A1634 - SPLIT(REGEXREPLACE(E1634,""[a-zA-Z,\-'.()]"","" ""), "" ""))),"" "")")," ")</f>
        <v> </v>
      </c>
    </row>
    <row r="1635">
      <c r="F1635" s="8" t="str">
        <f>IFERROR(__xludf.DUMMYFUNCTION("IF(REGEXMATCH(E1635, ""[0-9]+""), MIN(ARRAYFORMULA(A1635 - SPLIT(REGEXREPLACE(E1635,""[a-zA-Z,\-'.()]"","" ""), "" ""))),"" "")")," ")</f>
        <v> </v>
      </c>
    </row>
    <row r="1636">
      <c r="F1636" s="8" t="str">
        <f>IFERROR(__xludf.DUMMYFUNCTION("IF(REGEXMATCH(E1636, ""[0-9]+""), MIN(ARRAYFORMULA(A1636 - SPLIT(REGEXREPLACE(E1636,""[a-zA-Z,\-'.()]"","" ""), "" ""))),"" "")")," ")</f>
        <v> </v>
      </c>
    </row>
    <row r="1637">
      <c r="F1637" s="8" t="str">
        <f>IFERROR(__xludf.DUMMYFUNCTION("IF(REGEXMATCH(E1637, ""[0-9]+""), MIN(ARRAYFORMULA(A1637 - SPLIT(REGEXREPLACE(E1637,""[a-zA-Z,\-'.()]"","" ""), "" ""))),"" "")")," ")</f>
        <v> </v>
      </c>
    </row>
    <row r="1638">
      <c r="F1638" s="8" t="str">
        <f>IFERROR(__xludf.DUMMYFUNCTION("IF(REGEXMATCH(E1638, ""[0-9]+""), MIN(ARRAYFORMULA(A1638 - SPLIT(REGEXREPLACE(E1638,""[a-zA-Z,\-'.()]"","" ""), "" ""))),"" "")")," ")</f>
        <v> </v>
      </c>
    </row>
    <row r="1639">
      <c r="F1639" s="8" t="str">
        <f>IFERROR(__xludf.DUMMYFUNCTION("IF(REGEXMATCH(E1639, ""[0-9]+""), MIN(ARRAYFORMULA(A1639 - SPLIT(REGEXREPLACE(E1639,""[a-zA-Z,\-'.()]"","" ""), "" ""))),"" "")")," ")</f>
        <v> </v>
      </c>
    </row>
    <row r="1640">
      <c r="F1640" s="8" t="str">
        <f>IFERROR(__xludf.DUMMYFUNCTION("IF(REGEXMATCH(E1640, ""[0-9]+""), MIN(ARRAYFORMULA(A1640 - SPLIT(REGEXREPLACE(E1640,""[a-zA-Z,\-'.()]"","" ""), "" ""))),"" "")")," ")</f>
        <v> </v>
      </c>
    </row>
    <row r="1641">
      <c r="F1641" s="8" t="str">
        <f>IFERROR(__xludf.DUMMYFUNCTION("IF(REGEXMATCH(E1641, ""[0-9]+""), MIN(ARRAYFORMULA(A1641 - SPLIT(REGEXREPLACE(E1641,""[a-zA-Z,\-'.()]"","" ""), "" ""))),"" "")")," ")</f>
        <v> </v>
      </c>
    </row>
    <row r="1642">
      <c r="F1642" s="8" t="str">
        <f>IFERROR(__xludf.DUMMYFUNCTION("IF(REGEXMATCH(E1642, ""[0-9]+""), MIN(ARRAYFORMULA(A1642 - SPLIT(REGEXREPLACE(E1642,""[a-zA-Z,\-'.()]"","" ""), "" ""))),"" "")")," ")</f>
        <v> </v>
      </c>
    </row>
    <row r="1643">
      <c r="F1643" s="8" t="str">
        <f>IFERROR(__xludf.DUMMYFUNCTION("IF(REGEXMATCH(E1643, ""[0-9]+""), MIN(ARRAYFORMULA(A1643 - SPLIT(REGEXREPLACE(E1643,""[a-zA-Z,\-'.()]"","" ""), "" ""))),"" "")")," ")</f>
        <v> </v>
      </c>
    </row>
    <row r="1644">
      <c r="F1644" s="8" t="str">
        <f>IFERROR(__xludf.DUMMYFUNCTION("IF(REGEXMATCH(E1644, ""[0-9]+""), MIN(ARRAYFORMULA(A1644 - SPLIT(REGEXREPLACE(E1644,""[a-zA-Z,\-'.()]"","" ""), "" ""))),"" "")")," ")</f>
        <v> </v>
      </c>
    </row>
    <row r="1645">
      <c r="F1645" s="8" t="str">
        <f>IFERROR(__xludf.DUMMYFUNCTION("IF(REGEXMATCH(E1645, ""[0-9]+""), MIN(ARRAYFORMULA(A1645 - SPLIT(REGEXREPLACE(E1645,""[a-zA-Z,\-'.()]"","" ""), "" ""))),"" "")")," ")</f>
        <v> </v>
      </c>
    </row>
    <row r="1646">
      <c r="F1646" s="8" t="str">
        <f>IFERROR(__xludf.DUMMYFUNCTION("IF(REGEXMATCH(E1646, ""[0-9]+""), MIN(ARRAYFORMULA(A1646 - SPLIT(REGEXREPLACE(E1646,""[a-zA-Z,\-'.()]"","" ""), "" ""))),"" "")")," ")</f>
        <v> </v>
      </c>
    </row>
    <row r="1647">
      <c r="F1647" s="8" t="str">
        <f>IFERROR(__xludf.DUMMYFUNCTION("IF(REGEXMATCH(E1647, ""[0-9]+""), MIN(ARRAYFORMULA(A1647 - SPLIT(REGEXREPLACE(E1647,""[a-zA-Z,\-'.()]"","" ""), "" ""))),"" "")")," ")</f>
        <v> </v>
      </c>
    </row>
    <row r="1648">
      <c r="F1648" s="8" t="str">
        <f>IFERROR(__xludf.DUMMYFUNCTION("IF(REGEXMATCH(E1648, ""[0-9]+""), MIN(ARRAYFORMULA(A1648 - SPLIT(REGEXREPLACE(E1648,""[a-zA-Z,\-'.()]"","" ""), "" ""))),"" "")")," ")</f>
        <v> </v>
      </c>
    </row>
    <row r="1649">
      <c r="F1649" s="8" t="str">
        <f>IFERROR(__xludf.DUMMYFUNCTION("IF(REGEXMATCH(E1649, ""[0-9]+""), MIN(ARRAYFORMULA(A1649 - SPLIT(REGEXREPLACE(E1649,""[a-zA-Z,\-'.()]"","" ""), "" ""))),"" "")")," ")</f>
        <v> </v>
      </c>
    </row>
    <row r="1650">
      <c r="F1650" s="8" t="str">
        <f>IFERROR(__xludf.DUMMYFUNCTION("IF(REGEXMATCH(E1650, ""[0-9]+""), MIN(ARRAYFORMULA(A1650 - SPLIT(REGEXREPLACE(E1650,""[a-zA-Z,\-'.()]"","" ""), "" ""))),"" "")")," ")</f>
        <v> </v>
      </c>
    </row>
    <row r="1651">
      <c r="F1651" s="8" t="str">
        <f>IFERROR(__xludf.DUMMYFUNCTION("IF(REGEXMATCH(E1651, ""[0-9]+""), MIN(ARRAYFORMULA(A1651 - SPLIT(REGEXREPLACE(E1651,""[a-zA-Z,\-'.()]"","" ""), "" ""))),"" "")")," ")</f>
        <v> </v>
      </c>
    </row>
    <row r="1652">
      <c r="F1652" s="8" t="str">
        <f>IFERROR(__xludf.DUMMYFUNCTION("IF(REGEXMATCH(E1652, ""[0-9]+""), MIN(ARRAYFORMULA(A1652 - SPLIT(REGEXREPLACE(E1652,""[a-zA-Z,\-'.()]"","" ""), "" ""))),"" "")")," ")</f>
        <v> </v>
      </c>
    </row>
    <row r="1653">
      <c r="F1653" s="8" t="str">
        <f>IFERROR(__xludf.DUMMYFUNCTION("IF(REGEXMATCH(E1653, ""[0-9]+""), MIN(ARRAYFORMULA(A1653 - SPLIT(REGEXREPLACE(E1653,""[a-zA-Z,\-'.()]"","" ""), "" ""))),"" "")")," ")</f>
        <v> </v>
      </c>
    </row>
    <row r="1654">
      <c r="F1654" s="8" t="str">
        <f>IFERROR(__xludf.DUMMYFUNCTION("IF(REGEXMATCH(E1654, ""[0-9]+""), MIN(ARRAYFORMULA(A1654 - SPLIT(REGEXREPLACE(E1654,""[a-zA-Z,\-'.()]"","" ""), "" ""))),"" "")")," ")</f>
        <v> </v>
      </c>
    </row>
    <row r="1655">
      <c r="F1655" s="8" t="str">
        <f>IFERROR(__xludf.DUMMYFUNCTION("IF(REGEXMATCH(E1655, ""[0-9]+""), MIN(ARRAYFORMULA(A1655 - SPLIT(REGEXREPLACE(E1655,""[a-zA-Z,\-'.()]"","" ""), "" ""))),"" "")")," ")</f>
        <v> </v>
      </c>
    </row>
    <row r="1656">
      <c r="F1656" s="8" t="str">
        <f>IFERROR(__xludf.DUMMYFUNCTION("IF(REGEXMATCH(E1656, ""[0-9]+""), MIN(ARRAYFORMULA(A1656 - SPLIT(REGEXREPLACE(E1656,""[a-zA-Z,\-'.()]"","" ""), "" ""))),"" "")")," ")</f>
        <v> </v>
      </c>
    </row>
    <row r="1657">
      <c r="F1657" s="8" t="str">
        <f>IFERROR(__xludf.DUMMYFUNCTION("IF(REGEXMATCH(E1657, ""[0-9]+""), MIN(ARRAYFORMULA(A1657 - SPLIT(REGEXREPLACE(E1657,""[a-zA-Z,\-'.()]"","" ""), "" ""))),"" "")")," ")</f>
        <v> </v>
      </c>
    </row>
    <row r="1658">
      <c r="F1658" s="8" t="str">
        <f>IFERROR(__xludf.DUMMYFUNCTION("IF(REGEXMATCH(E1658, ""[0-9]+""), MIN(ARRAYFORMULA(A1658 - SPLIT(REGEXREPLACE(E1658,""[a-zA-Z,\-'.()]"","" ""), "" ""))),"" "")")," ")</f>
        <v> </v>
      </c>
    </row>
    <row r="1659">
      <c r="F1659" s="8" t="str">
        <f>IFERROR(__xludf.DUMMYFUNCTION("IF(REGEXMATCH(E1659, ""[0-9]+""), MIN(ARRAYFORMULA(A1659 - SPLIT(REGEXREPLACE(E1659,""[a-zA-Z,\-'.()]"","" ""), "" ""))),"" "")")," ")</f>
        <v> </v>
      </c>
    </row>
    <row r="1660">
      <c r="F1660" s="8" t="str">
        <f>IFERROR(__xludf.DUMMYFUNCTION("IF(REGEXMATCH(E1660, ""[0-9]+""), MIN(ARRAYFORMULA(A1660 - SPLIT(REGEXREPLACE(E1660,""[a-zA-Z,\-'.()]"","" ""), "" ""))),"" "")")," ")</f>
        <v> </v>
      </c>
    </row>
    <row r="1661">
      <c r="F1661" s="8" t="str">
        <f>IFERROR(__xludf.DUMMYFUNCTION("IF(REGEXMATCH(E1661, ""[0-9]+""), MIN(ARRAYFORMULA(A1661 - SPLIT(REGEXREPLACE(E1661,""[a-zA-Z,\-'.()]"","" ""), "" ""))),"" "")")," ")</f>
        <v> </v>
      </c>
    </row>
    <row r="1662">
      <c r="F1662" s="8" t="str">
        <f>IFERROR(__xludf.DUMMYFUNCTION("IF(REGEXMATCH(E1662, ""[0-9]+""), MIN(ARRAYFORMULA(A1662 - SPLIT(REGEXREPLACE(E1662,""[a-zA-Z,\-'.()]"","" ""), "" ""))),"" "")")," ")</f>
        <v> </v>
      </c>
    </row>
    <row r="1663">
      <c r="F1663" s="8" t="str">
        <f>IFERROR(__xludf.DUMMYFUNCTION("IF(REGEXMATCH(E1663, ""[0-9]+""), MIN(ARRAYFORMULA(A1663 - SPLIT(REGEXREPLACE(E1663,""[a-zA-Z,\-'.()]"","" ""), "" ""))),"" "")")," ")</f>
        <v> </v>
      </c>
    </row>
    <row r="1664">
      <c r="F1664" s="8" t="str">
        <f>IFERROR(__xludf.DUMMYFUNCTION("IF(REGEXMATCH(E1664, ""[0-9]+""), MIN(ARRAYFORMULA(A1664 - SPLIT(REGEXREPLACE(E1664,""[a-zA-Z,\-'.()]"","" ""), "" ""))),"" "")")," ")</f>
        <v> </v>
      </c>
    </row>
    <row r="1665">
      <c r="F1665" s="8" t="str">
        <f>IFERROR(__xludf.DUMMYFUNCTION("IF(REGEXMATCH(E1665, ""[0-9]+""), MIN(ARRAYFORMULA(A1665 - SPLIT(REGEXREPLACE(E1665,""[a-zA-Z,\-'.()]"","" ""), "" ""))),"" "")")," ")</f>
        <v> </v>
      </c>
    </row>
    <row r="1666">
      <c r="F1666" s="8" t="str">
        <f>IFERROR(__xludf.DUMMYFUNCTION("IF(REGEXMATCH(E1666, ""[0-9]+""), MIN(ARRAYFORMULA(A1666 - SPLIT(REGEXREPLACE(E1666,""[a-zA-Z,\-'.()]"","" ""), "" ""))),"" "")")," ")</f>
        <v> </v>
      </c>
    </row>
    <row r="1667">
      <c r="F1667" s="8" t="str">
        <f>IFERROR(__xludf.DUMMYFUNCTION("IF(REGEXMATCH(E1667, ""[0-9]+""), MIN(ARRAYFORMULA(A1667 - SPLIT(REGEXREPLACE(E1667,""[a-zA-Z,\-'.()]"","" ""), "" ""))),"" "")")," ")</f>
        <v> </v>
      </c>
    </row>
    <row r="1668">
      <c r="F1668" s="8" t="str">
        <f>IFERROR(__xludf.DUMMYFUNCTION("IF(REGEXMATCH(E1668, ""[0-9]+""), MIN(ARRAYFORMULA(A1668 - SPLIT(REGEXREPLACE(E1668,""[a-zA-Z,\-'.()]"","" ""), "" ""))),"" "")")," ")</f>
        <v> </v>
      </c>
    </row>
    <row r="1669">
      <c r="F1669" s="8" t="str">
        <f>IFERROR(__xludf.DUMMYFUNCTION("IF(REGEXMATCH(E1669, ""[0-9]+""), MIN(ARRAYFORMULA(A1669 - SPLIT(REGEXREPLACE(E1669,""[a-zA-Z,\-'.()]"","" ""), "" ""))),"" "")")," ")</f>
        <v> </v>
      </c>
    </row>
    <row r="1670">
      <c r="F1670" s="8" t="str">
        <f>IFERROR(__xludf.DUMMYFUNCTION("IF(REGEXMATCH(E1670, ""[0-9]+""), MIN(ARRAYFORMULA(A1670 - SPLIT(REGEXREPLACE(E1670,""[a-zA-Z,\-'.()]"","" ""), "" ""))),"" "")")," ")</f>
        <v> </v>
      </c>
    </row>
    <row r="1671">
      <c r="F1671" s="8" t="str">
        <f>IFERROR(__xludf.DUMMYFUNCTION("IF(REGEXMATCH(E1671, ""[0-9]+""), MIN(ARRAYFORMULA(A1671 - SPLIT(REGEXREPLACE(E1671,""[a-zA-Z,\-'.()]"","" ""), "" ""))),"" "")")," ")</f>
        <v> </v>
      </c>
    </row>
    <row r="1672">
      <c r="F1672" s="8" t="str">
        <f>IFERROR(__xludf.DUMMYFUNCTION("IF(REGEXMATCH(E1672, ""[0-9]+""), MIN(ARRAYFORMULA(A1672 - SPLIT(REGEXREPLACE(E1672,""[a-zA-Z,\-'.()]"","" ""), "" ""))),"" "")")," ")</f>
        <v> </v>
      </c>
    </row>
    <row r="1673">
      <c r="F1673" s="8" t="str">
        <f>IFERROR(__xludf.DUMMYFUNCTION("IF(REGEXMATCH(E1673, ""[0-9]+""), MIN(ARRAYFORMULA(A1673 - SPLIT(REGEXREPLACE(E1673,""[a-zA-Z,\-'.()]"","" ""), "" ""))),"" "")")," ")</f>
        <v> </v>
      </c>
    </row>
    <row r="1674">
      <c r="F1674" s="8" t="str">
        <f>IFERROR(__xludf.DUMMYFUNCTION("IF(REGEXMATCH(E1674, ""[0-9]+""), MIN(ARRAYFORMULA(A1674 - SPLIT(REGEXREPLACE(E1674,""[a-zA-Z,\-'.()]"","" ""), "" ""))),"" "")")," ")</f>
        <v> </v>
      </c>
    </row>
    <row r="1675">
      <c r="F1675" s="8" t="str">
        <f>IFERROR(__xludf.DUMMYFUNCTION("IF(REGEXMATCH(E1675, ""[0-9]+""), MIN(ARRAYFORMULA(A1675 - SPLIT(REGEXREPLACE(E1675,""[a-zA-Z,\-'.()]"","" ""), "" ""))),"" "")")," ")</f>
        <v> </v>
      </c>
    </row>
    <row r="1676">
      <c r="F1676" s="8" t="str">
        <f>IFERROR(__xludf.DUMMYFUNCTION("IF(REGEXMATCH(E1676, ""[0-9]+""), MIN(ARRAYFORMULA(A1676 - SPLIT(REGEXREPLACE(E1676,""[a-zA-Z,\-'.()]"","" ""), "" ""))),"" "")")," ")</f>
        <v> </v>
      </c>
    </row>
    <row r="1677">
      <c r="F1677" s="8" t="str">
        <f>IFERROR(__xludf.DUMMYFUNCTION("IF(REGEXMATCH(E1677, ""[0-9]+""), MIN(ARRAYFORMULA(A1677 - SPLIT(REGEXREPLACE(E1677,""[a-zA-Z,\-'.()]"","" ""), "" ""))),"" "")")," ")</f>
        <v> </v>
      </c>
    </row>
    <row r="1678">
      <c r="F1678" s="8" t="str">
        <f>IFERROR(__xludf.DUMMYFUNCTION("IF(REGEXMATCH(E1678, ""[0-9]+""), MIN(ARRAYFORMULA(A1678 - SPLIT(REGEXREPLACE(E1678,""[a-zA-Z,\-'.()]"","" ""), "" ""))),"" "")")," ")</f>
        <v> </v>
      </c>
    </row>
    <row r="1679">
      <c r="F1679" s="8" t="str">
        <f>IFERROR(__xludf.DUMMYFUNCTION("IF(REGEXMATCH(E1679, ""[0-9]+""), MIN(ARRAYFORMULA(A1679 - SPLIT(REGEXREPLACE(E1679,""[a-zA-Z,\-'.()]"","" ""), "" ""))),"" "")")," ")</f>
        <v> </v>
      </c>
    </row>
    <row r="1680">
      <c r="F1680" s="8" t="str">
        <f>IFERROR(__xludf.DUMMYFUNCTION("IF(REGEXMATCH(E1680, ""[0-9]+""), MIN(ARRAYFORMULA(A1680 - SPLIT(REGEXREPLACE(E1680,""[a-zA-Z,\-'.()]"","" ""), "" ""))),"" "")")," ")</f>
        <v> </v>
      </c>
    </row>
    <row r="1681">
      <c r="F1681" s="8" t="str">
        <f>IFERROR(__xludf.DUMMYFUNCTION("IF(REGEXMATCH(E1681, ""[0-9]+""), MIN(ARRAYFORMULA(A1681 - SPLIT(REGEXREPLACE(E1681,""[a-zA-Z,\-'.()]"","" ""), "" ""))),"" "")")," ")</f>
        <v> </v>
      </c>
    </row>
    <row r="1682">
      <c r="F1682" s="8" t="str">
        <f>IFERROR(__xludf.DUMMYFUNCTION("IF(REGEXMATCH(E1682, ""[0-9]+""), MIN(ARRAYFORMULA(A1682 - SPLIT(REGEXREPLACE(E1682,""[a-zA-Z,\-'.()]"","" ""), "" ""))),"" "")")," ")</f>
        <v> </v>
      </c>
    </row>
    <row r="1683">
      <c r="F1683" s="8" t="str">
        <f>IFERROR(__xludf.DUMMYFUNCTION("IF(REGEXMATCH(E1683, ""[0-9]+""), MIN(ARRAYFORMULA(A1683 - SPLIT(REGEXREPLACE(E1683,""[a-zA-Z,\-'.()]"","" ""), "" ""))),"" "")")," ")</f>
        <v> </v>
      </c>
    </row>
    <row r="1684">
      <c r="F1684" s="8" t="str">
        <f>IFERROR(__xludf.DUMMYFUNCTION("IF(REGEXMATCH(E1684, ""[0-9]+""), MIN(ARRAYFORMULA(A1684 - SPLIT(REGEXREPLACE(E1684,""[a-zA-Z,\-'.()]"","" ""), "" ""))),"" "")")," ")</f>
        <v> </v>
      </c>
    </row>
    <row r="1685">
      <c r="F1685" s="8" t="str">
        <f>IFERROR(__xludf.DUMMYFUNCTION("IF(REGEXMATCH(E1685, ""[0-9]+""), MIN(ARRAYFORMULA(A1685 - SPLIT(REGEXREPLACE(E1685,""[a-zA-Z,\-'.()]"","" ""), "" ""))),"" "")")," ")</f>
        <v> </v>
      </c>
    </row>
    <row r="1686">
      <c r="F1686" s="8" t="str">
        <f>IFERROR(__xludf.DUMMYFUNCTION("IF(REGEXMATCH(E1686, ""[0-9]+""), MIN(ARRAYFORMULA(A1686 - SPLIT(REGEXREPLACE(E1686,""[a-zA-Z,\-'.()]"","" ""), "" ""))),"" "")")," ")</f>
        <v> </v>
      </c>
    </row>
    <row r="1687">
      <c r="F1687" s="8" t="str">
        <f>IFERROR(__xludf.DUMMYFUNCTION("IF(REGEXMATCH(E1687, ""[0-9]+""), MIN(ARRAYFORMULA(A1687 - SPLIT(REGEXREPLACE(E1687,""[a-zA-Z,\-'.()]"","" ""), "" ""))),"" "")")," ")</f>
        <v> </v>
      </c>
    </row>
    <row r="1688">
      <c r="F1688" s="8" t="str">
        <f>IFERROR(__xludf.DUMMYFUNCTION("IF(REGEXMATCH(E1688, ""[0-9]+""), MIN(ARRAYFORMULA(A1688 - SPLIT(REGEXREPLACE(E1688,""[a-zA-Z,\-'.()]"","" ""), "" ""))),"" "")")," ")</f>
        <v> </v>
      </c>
    </row>
    <row r="1689">
      <c r="F1689" s="8" t="str">
        <f>IFERROR(__xludf.DUMMYFUNCTION("IF(REGEXMATCH(E1689, ""[0-9]+""), MIN(ARRAYFORMULA(A1689 - SPLIT(REGEXREPLACE(E1689,""[a-zA-Z,\-'.()]"","" ""), "" ""))),"" "")")," ")</f>
        <v> </v>
      </c>
    </row>
    <row r="1690">
      <c r="F1690" s="8" t="str">
        <f>IFERROR(__xludf.DUMMYFUNCTION("IF(REGEXMATCH(E1690, ""[0-9]+""), MIN(ARRAYFORMULA(A1690 - SPLIT(REGEXREPLACE(E1690,""[a-zA-Z,\-'.()]"","" ""), "" ""))),"" "")")," ")</f>
        <v> </v>
      </c>
    </row>
    <row r="1691">
      <c r="F1691" s="8" t="str">
        <f>IFERROR(__xludf.DUMMYFUNCTION("IF(REGEXMATCH(E1691, ""[0-9]+""), MIN(ARRAYFORMULA(A1691 - SPLIT(REGEXREPLACE(E1691,""[a-zA-Z,\-'.()]"","" ""), "" ""))),"" "")")," ")</f>
        <v> </v>
      </c>
    </row>
    <row r="1692">
      <c r="F1692" s="8" t="str">
        <f>IFERROR(__xludf.DUMMYFUNCTION("IF(REGEXMATCH(E1692, ""[0-9]+""), MIN(ARRAYFORMULA(A1692 - SPLIT(REGEXREPLACE(E1692,""[a-zA-Z,\-'.()]"","" ""), "" ""))),"" "")")," ")</f>
        <v> </v>
      </c>
    </row>
    <row r="1693">
      <c r="F1693" s="8" t="str">
        <f>IFERROR(__xludf.DUMMYFUNCTION("IF(REGEXMATCH(E1693, ""[0-9]+""), MIN(ARRAYFORMULA(A1693 - SPLIT(REGEXREPLACE(E1693,""[a-zA-Z,\-'.()]"","" ""), "" ""))),"" "")")," ")</f>
        <v> </v>
      </c>
    </row>
    <row r="1694">
      <c r="F1694" s="8" t="str">
        <f>IFERROR(__xludf.DUMMYFUNCTION("IF(REGEXMATCH(E1694, ""[0-9]+""), MIN(ARRAYFORMULA(A1694 - SPLIT(REGEXREPLACE(E1694,""[a-zA-Z,\-'.()]"","" ""), "" ""))),"" "")")," ")</f>
        <v> </v>
      </c>
    </row>
    <row r="1695">
      <c r="F1695" s="8" t="str">
        <f>IFERROR(__xludf.DUMMYFUNCTION("IF(REGEXMATCH(E1695, ""[0-9]+""), MIN(ARRAYFORMULA(A1695 - SPLIT(REGEXREPLACE(E1695,""[a-zA-Z,\-'.()]"","" ""), "" ""))),"" "")")," ")</f>
        <v> </v>
      </c>
    </row>
    <row r="1696">
      <c r="F1696" s="8" t="str">
        <f>IFERROR(__xludf.DUMMYFUNCTION("IF(REGEXMATCH(E1696, ""[0-9]+""), MIN(ARRAYFORMULA(A1696 - SPLIT(REGEXREPLACE(E1696,""[a-zA-Z,\-'.()]"","" ""), "" ""))),"" "")")," ")</f>
        <v> </v>
      </c>
    </row>
    <row r="1697">
      <c r="F1697" s="8" t="str">
        <f>IFERROR(__xludf.DUMMYFUNCTION("IF(REGEXMATCH(E1697, ""[0-9]+""), MIN(ARRAYFORMULA(A1697 - SPLIT(REGEXREPLACE(E1697,""[a-zA-Z,\-'.()]"","" ""), "" ""))),"" "")")," ")</f>
        <v> </v>
      </c>
    </row>
    <row r="1698">
      <c r="F1698" s="8" t="str">
        <f>IFERROR(__xludf.DUMMYFUNCTION("IF(REGEXMATCH(E1698, ""[0-9]+""), MIN(ARRAYFORMULA(A1698 - SPLIT(REGEXREPLACE(E1698,""[a-zA-Z,\-'.()]"","" ""), "" ""))),"" "")")," ")</f>
        <v> </v>
      </c>
    </row>
    <row r="1699">
      <c r="F1699" s="8" t="str">
        <f>IFERROR(__xludf.DUMMYFUNCTION("IF(REGEXMATCH(E1699, ""[0-9]+""), MIN(ARRAYFORMULA(A1699 - SPLIT(REGEXREPLACE(E1699,""[a-zA-Z,\-'.()]"","" ""), "" ""))),"" "")")," ")</f>
        <v> </v>
      </c>
    </row>
    <row r="1700">
      <c r="F1700" s="8" t="str">
        <f>IFERROR(__xludf.DUMMYFUNCTION("IF(REGEXMATCH(E1700, ""[0-9]+""), MIN(ARRAYFORMULA(A1700 - SPLIT(REGEXREPLACE(E1700,""[a-zA-Z,\-'.()]"","" ""), "" ""))),"" "")")," ")</f>
        <v> </v>
      </c>
    </row>
    <row r="1701">
      <c r="F1701" s="8" t="str">
        <f>IFERROR(__xludf.DUMMYFUNCTION("IF(REGEXMATCH(E1701, ""[0-9]+""), MIN(ARRAYFORMULA(A1701 - SPLIT(REGEXREPLACE(E1701,""[a-zA-Z,\-'.()]"","" ""), "" ""))),"" "")")," ")</f>
        <v> </v>
      </c>
    </row>
    <row r="1702">
      <c r="F1702" s="8" t="str">
        <f>IFERROR(__xludf.DUMMYFUNCTION("IF(REGEXMATCH(E1702, ""[0-9]+""), MIN(ARRAYFORMULA(A1702 - SPLIT(REGEXREPLACE(E1702,""[a-zA-Z,\-'.()]"","" ""), "" ""))),"" "")")," ")</f>
        <v> </v>
      </c>
    </row>
    <row r="1703">
      <c r="F1703" s="8" t="str">
        <f>IFERROR(__xludf.DUMMYFUNCTION("IF(REGEXMATCH(E1703, ""[0-9]+""), MIN(ARRAYFORMULA(A1703 - SPLIT(REGEXREPLACE(E1703,""[a-zA-Z,\-'.()]"","" ""), "" ""))),"" "")")," ")</f>
        <v> </v>
      </c>
    </row>
    <row r="1704">
      <c r="F1704" s="8" t="str">
        <f>IFERROR(__xludf.DUMMYFUNCTION("IF(REGEXMATCH(E1704, ""[0-9]+""), MIN(ARRAYFORMULA(A1704 - SPLIT(REGEXREPLACE(E1704,""[a-zA-Z,\-'.()]"","" ""), "" ""))),"" "")")," ")</f>
        <v> </v>
      </c>
    </row>
    <row r="1705">
      <c r="F1705" s="8" t="str">
        <f>IFERROR(__xludf.DUMMYFUNCTION("IF(REGEXMATCH(E1705, ""[0-9]+""), MIN(ARRAYFORMULA(A1705 - SPLIT(REGEXREPLACE(E1705,""[a-zA-Z,\-'.()]"","" ""), "" ""))),"" "")")," ")</f>
        <v> </v>
      </c>
    </row>
    <row r="1706">
      <c r="F1706" s="8" t="str">
        <f>IFERROR(__xludf.DUMMYFUNCTION("IF(REGEXMATCH(E1706, ""[0-9]+""), MIN(ARRAYFORMULA(A1706 - SPLIT(REGEXREPLACE(E1706,""[a-zA-Z,\-'.()]"","" ""), "" ""))),"" "")")," ")</f>
        <v> </v>
      </c>
    </row>
    <row r="1707">
      <c r="F1707" s="8" t="str">
        <f>IFERROR(__xludf.DUMMYFUNCTION("IF(REGEXMATCH(E1707, ""[0-9]+""), MIN(ARRAYFORMULA(A1707 - SPLIT(REGEXREPLACE(E1707,""[a-zA-Z,\-'.()]"","" ""), "" ""))),"" "")")," ")</f>
        <v> </v>
      </c>
    </row>
    <row r="1708">
      <c r="F1708" s="8" t="str">
        <f>IFERROR(__xludf.DUMMYFUNCTION("IF(REGEXMATCH(E1708, ""[0-9]+""), MIN(ARRAYFORMULA(A1708 - SPLIT(REGEXREPLACE(E1708,""[a-zA-Z,\-'.()]"","" ""), "" ""))),"" "")")," ")</f>
        <v> </v>
      </c>
    </row>
    <row r="1709">
      <c r="F1709" s="8" t="str">
        <f>IFERROR(__xludf.DUMMYFUNCTION("IF(REGEXMATCH(E1709, ""[0-9]+""), MIN(ARRAYFORMULA(A1709 - SPLIT(REGEXREPLACE(E1709,""[a-zA-Z,\-'.()]"","" ""), "" ""))),"" "")")," ")</f>
        <v> </v>
      </c>
    </row>
    <row r="1710">
      <c r="F1710" s="8" t="str">
        <f>IFERROR(__xludf.DUMMYFUNCTION("IF(REGEXMATCH(E1710, ""[0-9]+""), MIN(ARRAYFORMULA(A1710 - SPLIT(REGEXREPLACE(E1710,""[a-zA-Z,\-'.()]"","" ""), "" ""))),"" "")")," ")</f>
        <v> </v>
      </c>
    </row>
    <row r="1711">
      <c r="F1711" s="8" t="str">
        <f>IFERROR(__xludf.DUMMYFUNCTION("IF(REGEXMATCH(E1711, ""[0-9]+""), MIN(ARRAYFORMULA(A1711 - SPLIT(REGEXREPLACE(E1711,""[a-zA-Z,\-'.()]"","" ""), "" ""))),"" "")")," ")</f>
        <v> </v>
      </c>
    </row>
    <row r="1712">
      <c r="F1712" s="8" t="str">
        <f>IFERROR(__xludf.DUMMYFUNCTION("IF(REGEXMATCH(E1712, ""[0-9]+""), MIN(ARRAYFORMULA(A1712 - SPLIT(REGEXREPLACE(E1712,""[a-zA-Z,\-'.()]"","" ""), "" ""))),"" "")")," ")</f>
        <v> </v>
      </c>
    </row>
    <row r="1713">
      <c r="F1713" s="8" t="str">
        <f>IFERROR(__xludf.DUMMYFUNCTION("IF(REGEXMATCH(E1713, ""[0-9]+""), MIN(ARRAYFORMULA(A1713 - SPLIT(REGEXREPLACE(E1713,""[a-zA-Z,\-'.()]"","" ""), "" ""))),"" "")")," ")</f>
        <v> </v>
      </c>
    </row>
    <row r="1714">
      <c r="F1714" s="8" t="str">
        <f>IFERROR(__xludf.DUMMYFUNCTION("IF(REGEXMATCH(E1714, ""[0-9]+""), MIN(ARRAYFORMULA(A1714 - SPLIT(REGEXREPLACE(E1714,""[a-zA-Z,\-'.()]"","" ""), "" ""))),"" "")")," ")</f>
        <v> </v>
      </c>
    </row>
    <row r="1715">
      <c r="F1715" s="8" t="str">
        <f>IFERROR(__xludf.DUMMYFUNCTION("IF(REGEXMATCH(E1715, ""[0-9]+""), MIN(ARRAYFORMULA(A1715 - SPLIT(REGEXREPLACE(E1715,""[a-zA-Z,\-'.()]"","" ""), "" ""))),"" "")")," ")</f>
        <v> </v>
      </c>
    </row>
    <row r="1716">
      <c r="F1716" s="8" t="str">
        <f>IFERROR(__xludf.DUMMYFUNCTION("IF(REGEXMATCH(E1716, ""[0-9]+""), MIN(ARRAYFORMULA(A1716 - SPLIT(REGEXREPLACE(E1716,""[a-zA-Z,\-'.()]"","" ""), "" ""))),"" "")")," ")</f>
        <v> </v>
      </c>
    </row>
    <row r="1717">
      <c r="F1717" s="8" t="str">
        <f>IFERROR(__xludf.DUMMYFUNCTION("IF(REGEXMATCH(E1717, ""[0-9]+""), MIN(ARRAYFORMULA(A1717 - SPLIT(REGEXREPLACE(E1717,""[a-zA-Z,\-'.()]"","" ""), "" ""))),"" "")")," ")</f>
        <v> </v>
      </c>
    </row>
    <row r="1718">
      <c r="F1718" s="8" t="str">
        <f>IFERROR(__xludf.DUMMYFUNCTION("IF(REGEXMATCH(E1718, ""[0-9]+""), MIN(ARRAYFORMULA(A1718 - SPLIT(REGEXREPLACE(E1718,""[a-zA-Z,\-'.()]"","" ""), "" ""))),"" "")")," ")</f>
        <v> </v>
      </c>
    </row>
    <row r="1719">
      <c r="F1719" s="8" t="str">
        <f>IFERROR(__xludf.DUMMYFUNCTION("IF(REGEXMATCH(E1719, ""[0-9]+""), MIN(ARRAYFORMULA(A1719 - SPLIT(REGEXREPLACE(E1719,""[a-zA-Z,\-'.()]"","" ""), "" ""))),"" "")")," ")</f>
        <v> </v>
      </c>
    </row>
    <row r="1720">
      <c r="F1720" s="8" t="str">
        <f>IFERROR(__xludf.DUMMYFUNCTION("IF(REGEXMATCH(E1720, ""[0-9]+""), MIN(ARRAYFORMULA(A1720 - SPLIT(REGEXREPLACE(E1720,""[a-zA-Z,\-'.()]"","" ""), "" ""))),"" "")")," ")</f>
        <v> </v>
      </c>
    </row>
    <row r="1721">
      <c r="F1721" s="8" t="str">
        <f>IFERROR(__xludf.DUMMYFUNCTION("IF(REGEXMATCH(E1721, ""[0-9]+""), MIN(ARRAYFORMULA(A1721 - SPLIT(REGEXREPLACE(E1721,""[a-zA-Z,\-'.()]"","" ""), "" ""))),"" "")")," ")</f>
        <v> </v>
      </c>
    </row>
    <row r="1722">
      <c r="F1722" s="8" t="str">
        <f>IFERROR(__xludf.DUMMYFUNCTION("IF(REGEXMATCH(E1722, ""[0-9]+""), MIN(ARRAYFORMULA(A1722 - SPLIT(REGEXREPLACE(E1722,""[a-zA-Z,\-'.()]"","" ""), "" ""))),"" "")")," ")</f>
        <v> </v>
      </c>
    </row>
    <row r="1723">
      <c r="F1723" s="8" t="str">
        <f>IFERROR(__xludf.DUMMYFUNCTION("IF(REGEXMATCH(E1723, ""[0-9]+""), MIN(ARRAYFORMULA(A1723 - SPLIT(REGEXREPLACE(E1723,""[a-zA-Z,\-'.()]"","" ""), "" ""))),"" "")")," ")</f>
        <v> </v>
      </c>
    </row>
    <row r="1724">
      <c r="F1724" s="8" t="str">
        <f>IFERROR(__xludf.DUMMYFUNCTION("IF(REGEXMATCH(E1724, ""[0-9]+""), MIN(ARRAYFORMULA(A1724 - SPLIT(REGEXREPLACE(E1724,""[a-zA-Z,\-'.()]"","" ""), "" ""))),"" "")")," ")</f>
        <v> </v>
      </c>
    </row>
    <row r="1725">
      <c r="F1725" s="8" t="str">
        <f>IFERROR(__xludf.DUMMYFUNCTION("IF(REGEXMATCH(E1725, ""[0-9]+""), MIN(ARRAYFORMULA(A1725 - SPLIT(REGEXREPLACE(E1725,""[a-zA-Z,\-'.()]"","" ""), "" ""))),"" "")")," ")</f>
        <v> </v>
      </c>
    </row>
    <row r="1726">
      <c r="F1726" s="8" t="str">
        <f>IFERROR(__xludf.DUMMYFUNCTION("IF(REGEXMATCH(E1726, ""[0-9]+""), MIN(ARRAYFORMULA(A1726 - SPLIT(REGEXREPLACE(E1726,""[a-zA-Z,\-'.()]"","" ""), "" ""))),"" "")")," ")</f>
        <v> </v>
      </c>
    </row>
    <row r="1727">
      <c r="F1727" s="8" t="str">
        <f>IFERROR(__xludf.DUMMYFUNCTION("IF(REGEXMATCH(E1727, ""[0-9]+""), MIN(ARRAYFORMULA(A1727 - SPLIT(REGEXREPLACE(E1727,""[a-zA-Z,\-'.()]"","" ""), "" ""))),"" "")")," ")</f>
        <v> </v>
      </c>
    </row>
    <row r="1728">
      <c r="F1728" s="8" t="str">
        <f>IFERROR(__xludf.DUMMYFUNCTION("IF(REGEXMATCH(E1728, ""[0-9]+""), MIN(ARRAYFORMULA(A1728 - SPLIT(REGEXREPLACE(E1728,""[a-zA-Z,\-'.()]"","" ""), "" ""))),"" "")")," ")</f>
        <v> </v>
      </c>
    </row>
    <row r="1729">
      <c r="F1729" s="8" t="str">
        <f>IFERROR(__xludf.DUMMYFUNCTION("IF(REGEXMATCH(E1729, ""[0-9]+""), MIN(ARRAYFORMULA(A1729 - SPLIT(REGEXREPLACE(E1729,""[a-zA-Z,\-'.()]"","" ""), "" ""))),"" "")")," ")</f>
        <v> </v>
      </c>
    </row>
    <row r="1730">
      <c r="F1730" s="8" t="str">
        <f>IFERROR(__xludf.DUMMYFUNCTION("IF(REGEXMATCH(E1730, ""[0-9]+""), MIN(ARRAYFORMULA(A1730 - SPLIT(REGEXREPLACE(E1730,""[a-zA-Z,\-'.()]"","" ""), "" ""))),"" "")")," ")</f>
        <v> </v>
      </c>
    </row>
    <row r="1731">
      <c r="F1731" s="8" t="str">
        <f>IFERROR(__xludf.DUMMYFUNCTION("IF(REGEXMATCH(E1731, ""[0-9]+""), MIN(ARRAYFORMULA(A1731 - SPLIT(REGEXREPLACE(E1731,""[a-zA-Z,\-'.()]"","" ""), "" ""))),"" "")")," ")</f>
        <v> </v>
      </c>
    </row>
    <row r="1732">
      <c r="F1732" s="8" t="str">
        <f>IFERROR(__xludf.DUMMYFUNCTION("IF(REGEXMATCH(E1732, ""[0-9]+""), MIN(ARRAYFORMULA(A1732 - SPLIT(REGEXREPLACE(E1732,""[a-zA-Z,\-'.()]"","" ""), "" ""))),"" "")")," ")</f>
        <v> </v>
      </c>
    </row>
    <row r="1733">
      <c r="F1733" s="8" t="str">
        <f>IFERROR(__xludf.DUMMYFUNCTION("IF(REGEXMATCH(E1733, ""[0-9]+""), MIN(ARRAYFORMULA(A1733 - SPLIT(REGEXREPLACE(E1733,""[a-zA-Z,\-'.()]"","" ""), "" ""))),"" "")")," ")</f>
        <v> </v>
      </c>
    </row>
    <row r="1734">
      <c r="F1734" s="8" t="str">
        <f>IFERROR(__xludf.DUMMYFUNCTION("IF(REGEXMATCH(E1734, ""[0-9]+""), MIN(ARRAYFORMULA(A1734 - SPLIT(REGEXREPLACE(E1734,""[a-zA-Z,\-'.()]"","" ""), "" ""))),"" "")")," ")</f>
        <v> </v>
      </c>
    </row>
    <row r="1735">
      <c r="F1735" s="8" t="str">
        <f>IFERROR(__xludf.DUMMYFUNCTION("IF(REGEXMATCH(E1735, ""[0-9]+""), MIN(ARRAYFORMULA(A1735 - SPLIT(REGEXREPLACE(E1735,""[a-zA-Z,\-'.()]"","" ""), "" ""))),"" "")")," ")</f>
        <v> </v>
      </c>
    </row>
    <row r="1736">
      <c r="F1736" s="8" t="str">
        <f>IFERROR(__xludf.DUMMYFUNCTION("IF(REGEXMATCH(E1736, ""[0-9]+""), MIN(ARRAYFORMULA(A1736 - SPLIT(REGEXREPLACE(E1736,""[a-zA-Z,\-'.()]"","" ""), "" ""))),"" "")")," ")</f>
        <v> </v>
      </c>
    </row>
    <row r="1737">
      <c r="F1737" s="8" t="str">
        <f>IFERROR(__xludf.DUMMYFUNCTION("IF(REGEXMATCH(E1737, ""[0-9]+""), MIN(ARRAYFORMULA(A1737 - SPLIT(REGEXREPLACE(E1737,""[a-zA-Z,\-'.()]"","" ""), "" ""))),"" "")")," ")</f>
        <v> </v>
      </c>
    </row>
    <row r="1738">
      <c r="F1738" s="8" t="str">
        <f>IFERROR(__xludf.DUMMYFUNCTION("IF(REGEXMATCH(E1738, ""[0-9]+""), MIN(ARRAYFORMULA(A1738 - SPLIT(REGEXREPLACE(E1738,""[a-zA-Z,\-'.()]"","" ""), "" ""))),"" "")")," ")</f>
        <v> </v>
      </c>
    </row>
    <row r="1739">
      <c r="F1739" s="8" t="str">
        <f>IFERROR(__xludf.DUMMYFUNCTION("IF(REGEXMATCH(E1739, ""[0-9]+""), MIN(ARRAYFORMULA(A1739 - SPLIT(REGEXREPLACE(E1739,""[a-zA-Z,\-'.()]"","" ""), "" ""))),"" "")")," ")</f>
        <v> </v>
      </c>
    </row>
    <row r="1740">
      <c r="F1740" s="8" t="str">
        <f>IFERROR(__xludf.DUMMYFUNCTION("IF(REGEXMATCH(E1740, ""[0-9]+""), MIN(ARRAYFORMULA(A1740 - SPLIT(REGEXREPLACE(E1740,""[a-zA-Z,\-'.()]"","" ""), "" ""))),"" "")")," ")</f>
        <v> </v>
      </c>
    </row>
    <row r="1741">
      <c r="F1741" s="8" t="str">
        <f>IFERROR(__xludf.DUMMYFUNCTION("IF(REGEXMATCH(E1741, ""[0-9]+""), MIN(ARRAYFORMULA(A1741 - SPLIT(REGEXREPLACE(E1741,""[a-zA-Z,\-'.()]"","" ""), "" ""))),"" "")")," ")</f>
        <v> </v>
      </c>
    </row>
    <row r="1742">
      <c r="F1742" s="8" t="str">
        <f>IFERROR(__xludf.DUMMYFUNCTION("IF(REGEXMATCH(E1742, ""[0-9]+""), MIN(ARRAYFORMULA(A1742 - SPLIT(REGEXREPLACE(E1742,""[a-zA-Z,\-'.()]"","" ""), "" ""))),"" "")")," ")</f>
        <v> </v>
      </c>
    </row>
    <row r="1743">
      <c r="F1743" s="8" t="str">
        <f>IFERROR(__xludf.DUMMYFUNCTION("IF(REGEXMATCH(E1743, ""[0-9]+""), MIN(ARRAYFORMULA(A1743 - SPLIT(REGEXREPLACE(E1743,""[a-zA-Z,\-'.()]"","" ""), "" ""))),"" "")")," ")</f>
        <v> </v>
      </c>
    </row>
    <row r="1744">
      <c r="F1744" s="8" t="str">
        <f>IFERROR(__xludf.DUMMYFUNCTION("IF(REGEXMATCH(E1744, ""[0-9]+""), MIN(ARRAYFORMULA(A1744 - SPLIT(REGEXREPLACE(E1744,""[a-zA-Z,\-'.()]"","" ""), "" ""))),"" "")")," ")</f>
        <v> </v>
      </c>
    </row>
    <row r="1745">
      <c r="F1745" s="8" t="str">
        <f>IFERROR(__xludf.DUMMYFUNCTION("IF(REGEXMATCH(E1745, ""[0-9]+""), MIN(ARRAYFORMULA(A1745 - SPLIT(REGEXREPLACE(E1745,""[a-zA-Z,\-'.()]"","" ""), "" ""))),"" "")")," ")</f>
        <v> </v>
      </c>
    </row>
    <row r="1746">
      <c r="F1746" s="8" t="str">
        <f>IFERROR(__xludf.DUMMYFUNCTION("IF(REGEXMATCH(E1746, ""[0-9]+""), MIN(ARRAYFORMULA(A1746 - SPLIT(REGEXREPLACE(E1746,""[a-zA-Z,\-'.()]"","" ""), "" ""))),"" "")")," ")</f>
        <v> </v>
      </c>
    </row>
    <row r="1747">
      <c r="F1747" s="8" t="str">
        <f>IFERROR(__xludf.DUMMYFUNCTION("IF(REGEXMATCH(E1747, ""[0-9]+""), MIN(ARRAYFORMULA(A1747 - SPLIT(REGEXREPLACE(E1747,""[a-zA-Z,\-'.()]"","" ""), "" ""))),"" "")")," ")</f>
        <v> </v>
      </c>
    </row>
    <row r="1748">
      <c r="F1748" s="8" t="str">
        <f>IFERROR(__xludf.DUMMYFUNCTION("IF(REGEXMATCH(E1748, ""[0-9]+""), MIN(ARRAYFORMULA(A1748 - SPLIT(REGEXREPLACE(E1748,""[a-zA-Z,\-'.()]"","" ""), "" ""))),"" "")")," ")</f>
        <v> </v>
      </c>
    </row>
    <row r="1749">
      <c r="F1749" s="8" t="str">
        <f>IFERROR(__xludf.DUMMYFUNCTION("IF(REGEXMATCH(E1749, ""[0-9]+""), MIN(ARRAYFORMULA(A1749 - SPLIT(REGEXREPLACE(E1749,""[a-zA-Z,\-'.()]"","" ""), "" ""))),"" "")")," ")</f>
        <v> </v>
      </c>
    </row>
    <row r="1750">
      <c r="F1750" s="8" t="str">
        <f>IFERROR(__xludf.DUMMYFUNCTION("IF(REGEXMATCH(E1750, ""[0-9]+""), MIN(ARRAYFORMULA(A1750 - SPLIT(REGEXREPLACE(E1750,""[a-zA-Z,\-'.()]"","" ""), "" ""))),"" "")")," ")</f>
        <v> </v>
      </c>
    </row>
    <row r="1751">
      <c r="F1751" s="8" t="str">
        <f>IFERROR(__xludf.DUMMYFUNCTION("IF(REGEXMATCH(E1751, ""[0-9]+""), MIN(ARRAYFORMULA(A1751 - SPLIT(REGEXREPLACE(E1751,""[a-zA-Z,\-'.()]"","" ""), "" ""))),"" "")")," ")</f>
        <v> </v>
      </c>
    </row>
    <row r="1752">
      <c r="F1752" s="8" t="str">
        <f>IFERROR(__xludf.DUMMYFUNCTION("IF(REGEXMATCH(E1752, ""[0-9]+""), MIN(ARRAYFORMULA(A1752 - SPLIT(REGEXREPLACE(E1752,""[a-zA-Z,\-'.()]"","" ""), "" ""))),"" "")")," ")</f>
        <v> </v>
      </c>
    </row>
    <row r="1753">
      <c r="F1753" s="8" t="str">
        <f>IFERROR(__xludf.DUMMYFUNCTION("IF(REGEXMATCH(E1753, ""[0-9]+""), MIN(ARRAYFORMULA(A1753 - SPLIT(REGEXREPLACE(E1753,""[a-zA-Z,\-'.()]"","" ""), "" ""))),"" "")")," ")</f>
        <v> </v>
      </c>
    </row>
    <row r="1754">
      <c r="F1754" s="8" t="str">
        <f>IFERROR(__xludf.DUMMYFUNCTION("IF(REGEXMATCH(E1754, ""[0-9]+""), MIN(ARRAYFORMULA(A1754 - SPLIT(REGEXREPLACE(E1754,""[a-zA-Z,\-'.()]"","" ""), "" ""))),"" "")")," ")</f>
        <v> </v>
      </c>
    </row>
    <row r="1755">
      <c r="F1755" s="8" t="str">
        <f>IFERROR(__xludf.DUMMYFUNCTION("IF(REGEXMATCH(E1755, ""[0-9]+""), MIN(ARRAYFORMULA(A1755 - SPLIT(REGEXREPLACE(E1755,""[a-zA-Z,\-'.()]"","" ""), "" ""))),"" "")")," ")</f>
        <v> </v>
      </c>
    </row>
    <row r="1756">
      <c r="F1756" s="8" t="str">
        <f>IFERROR(__xludf.DUMMYFUNCTION("IF(REGEXMATCH(E1756, ""[0-9]+""), MIN(ARRAYFORMULA(A1756 - SPLIT(REGEXREPLACE(E1756,""[a-zA-Z,\-'.()]"","" ""), "" ""))),"" "")")," ")</f>
        <v> </v>
      </c>
    </row>
    <row r="1757">
      <c r="F1757" s="8" t="str">
        <f>IFERROR(__xludf.DUMMYFUNCTION("IF(REGEXMATCH(E1757, ""[0-9]+""), MIN(ARRAYFORMULA(A1757 - SPLIT(REGEXREPLACE(E1757,""[a-zA-Z,\-'.()]"","" ""), "" ""))),"" "")")," ")</f>
        <v> </v>
      </c>
    </row>
    <row r="1758">
      <c r="F1758" s="8" t="str">
        <f>IFERROR(__xludf.DUMMYFUNCTION("IF(REGEXMATCH(E1758, ""[0-9]+""), MIN(ARRAYFORMULA(A1758 - SPLIT(REGEXREPLACE(E1758,""[a-zA-Z,\-'.()]"","" ""), "" ""))),"" "")")," ")</f>
        <v> </v>
      </c>
    </row>
    <row r="1759">
      <c r="F1759" s="8" t="str">
        <f>IFERROR(__xludf.DUMMYFUNCTION("IF(REGEXMATCH(E1759, ""[0-9]+""), MIN(ARRAYFORMULA(A1759 - SPLIT(REGEXREPLACE(E1759,""[a-zA-Z,\-'.()]"","" ""), "" ""))),"" "")")," ")</f>
        <v> </v>
      </c>
    </row>
    <row r="1760">
      <c r="F1760" s="8" t="str">
        <f>IFERROR(__xludf.DUMMYFUNCTION("IF(REGEXMATCH(E1760, ""[0-9]+""), MIN(ARRAYFORMULA(A1760 - SPLIT(REGEXREPLACE(E1760,""[a-zA-Z,\-'.()]"","" ""), "" ""))),"" "")")," ")</f>
        <v> </v>
      </c>
    </row>
    <row r="1761">
      <c r="F1761" s="8" t="str">
        <f>IFERROR(__xludf.DUMMYFUNCTION("IF(REGEXMATCH(E1761, ""[0-9]+""), MIN(ARRAYFORMULA(A1761 - SPLIT(REGEXREPLACE(E1761,""[a-zA-Z,\-'.()]"","" ""), "" ""))),"" "")")," ")</f>
        <v> </v>
      </c>
    </row>
    <row r="1762">
      <c r="F1762" s="8" t="str">
        <f>IFERROR(__xludf.DUMMYFUNCTION("IF(REGEXMATCH(E1762, ""[0-9]+""), MIN(ARRAYFORMULA(A1762 - SPLIT(REGEXREPLACE(E1762,""[a-zA-Z,\-'.()]"","" ""), "" ""))),"" "")")," ")</f>
        <v> </v>
      </c>
    </row>
    <row r="1763">
      <c r="F1763" s="8" t="str">
        <f>IFERROR(__xludf.DUMMYFUNCTION("IF(REGEXMATCH(E1763, ""[0-9]+""), MIN(ARRAYFORMULA(A1763 - SPLIT(REGEXREPLACE(E1763,""[a-zA-Z,\-'.()]"","" ""), "" ""))),"" "")")," ")</f>
        <v> </v>
      </c>
    </row>
    <row r="1764">
      <c r="F1764" s="8" t="str">
        <f>IFERROR(__xludf.DUMMYFUNCTION("IF(REGEXMATCH(E1764, ""[0-9]+""), MIN(ARRAYFORMULA(A1764 - SPLIT(REGEXREPLACE(E1764,""[a-zA-Z,\-'.()]"","" ""), "" ""))),"" "")")," ")</f>
        <v> </v>
      </c>
    </row>
    <row r="1765">
      <c r="F1765" s="8" t="str">
        <f>IFERROR(__xludf.DUMMYFUNCTION("IF(REGEXMATCH(E1765, ""[0-9]+""), MIN(ARRAYFORMULA(A1765 - SPLIT(REGEXREPLACE(E1765,""[a-zA-Z,\-'.()]"","" ""), "" ""))),"" "")")," ")</f>
        <v> </v>
      </c>
    </row>
    <row r="1766">
      <c r="F1766" s="8" t="str">
        <f>IFERROR(__xludf.DUMMYFUNCTION("IF(REGEXMATCH(E1766, ""[0-9]+""), MIN(ARRAYFORMULA(A1766 - SPLIT(REGEXREPLACE(E1766,""[a-zA-Z,\-'.()]"","" ""), "" ""))),"" "")")," ")</f>
        <v> </v>
      </c>
    </row>
    <row r="1767">
      <c r="F1767" s="8" t="str">
        <f>IFERROR(__xludf.DUMMYFUNCTION("IF(REGEXMATCH(E1767, ""[0-9]+""), MIN(ARRAYFORMULA(A1767 - SPLIT(REGEXREPLACE(E1767,""[a-zA-Z,\-'.()]"","" ""), "" ""))),"" "")")," ")</f>
        <v> </v>
      </c>
    </row>
    <row r="1768">
      <c r="F1768" s="8" t="str">
        <f>IFERROR(__xludf.DUMMYFUNCTION("IF(REGEXMATCH(E1768, ""[0-9]+""), MIN(ARRAYFORMULA(A1768 - SPLIT(REGEXREPLACE(E1768,""[a-zA-Z,\-'.()]"","" ""), "" ""))),"" "")")," ")</f>
        <v> </v>
      </c>
    </row>
    <row r="1769">
      <c r="F1769" s="8" t="str">
        <f>IFERROR(__xludf.DUMMYFUNCTION("IF(REGEXMATCH(E1769, ""[0-9]+""), MIN(ARRAYFORMULA(A1769 - SPLIT(REGEXREPLACE(E1769,""[a-zA-Z,\-'.()]"","" ""), "" ""))),"" "")")," ")</f>
        <v> </v>
      </c>
    </row>
    <row r="1770">
      <c r="F1770" s="8" t="str">
        <f>IFERROR(__xludf.DUMMYFUNCTION("IF(REGEXMATCH(E1770, ""[0-9]+""), MIN(ARRAYFORMULA(A1770 - SPLIT(REGEXREPLACE(E1770,""[a-zA-Z,\-'.()]"","" ""), "" ""))),"" "")")," ")</f>
        <v> </v>
      </c>
    </row>
    <row r="1771">
      <c r="F1771" s="8" t="str">
        <f>IFERROR(__xludf.DUMMYFUNCTION("IF(REGEXMATCH(E1771, ""[0-9]+""), MIN(ARRAYFORMULA(A1771 - SPLIT(REGEXREPLACE(E1771,""[a-zA-Z,\-'.()]"","" ""), "" ""))),"" "")")," ")</f>
        <v> </v>
      </c>
    </row>
    <row r="1772">
      <c r="F1772" s="8" t="str">
        <f>IFERROR(__xludf.DUMMYFUNCTION("IF(REGEXMATCH(E1772, ""[0-9]+""), MIN(ARRAYFORMULA(A1772 - SPLIT(REGEXREPLACE(E1772,""[a-zA-Z,\-'.()]"","" ""), "" ""))),"" "")")," ")</f>
        <v> </v>
      </c>
    </row>
    <row r="1773">
      <c r="F1773" s="8" t="str">
        <f>IFERROR(__xludf.DUMMYFUNCTION("IF(REGEXMATCH(E1773, ""[0-9]+""), MIN(ARRAYFORMULA(A1773 - SPLIT(REGEXREPLACE(E1773,""[a-zA-Z,\-'.()]"","" ""), "" ""))),"" "")")," ")</f>
        <v> </v>
      </c>
    </row>
    <row r="1774">
      <c r="F1774" s="8" t="str">
        <f>IFERROR(__xludf.DUMMYFUNCTION("IF(REGEXMATCH(E1774, ""[0-9]+""), MIN(ARRAYFORMULA(A1774 - SPLIT(REGEXREPLACE(E1774,""[a-zA-Z,\-'.()]"","" ""), "" ""))),"" "")")," ")</f>
        <v> </v>
      </c>
    </row>
    <row r="1775">
      <c r="F1775" s="8" t="str">
        <f>IFERROR(__xludf.DUMMYFUNCTION("IF(REGEXMATCH(E1775, ""[0-9]+""), MIN(ARRAYFORMULA(A1775 - SPLIT(REGEXREPLACE(E1775,""[a-zA-Z,\-'.()]"","" ""), "" ""))),"" "")")," ")</f>
        <v> </v>
      </c>
    </row>
    <row r="1776">
      <c r="F1776" s="8" t="str">
        <f>IFERROR(__xludf.DUMMYFUNCTION("IF(REGEXMATCH(E1776, ""[0-9]+""), MIN(ARRAYFORMULA(A1776 - SPLIT(REGEXREPLACE(E1776,""[a-zA-Z,\-'.()]"","" ""), "" ""))),"" "")")," ")</f>
        <v> </v>
      </c>
    </row>
    <row r="1777">
      <c r="F1777" s="8" t="str">
        <f>IFERROR(__xludf.DUMMYFUNCTION("IF(REGEXMATCH(E1777, ""[0-9]+""), MIN(ARRAYFORMULA(A1777 - SPLIT(REGEXREPLACE(E1777,""[a-zA-Z,\-'.()]"","" ""), "" ""))),"" "")")," ")</f>
        <v> </v>
      </c>
    </row>
    <row r="1778">
      <c r="F1778" s="8" t="str">
        <f>IFERROR(__xludf.DUMMYFUNCTION("IF(REGEXMATCH(E1778, ""[0-9]+""), MIN(ARRAYFORMULA(A1778 - SPLIT(REGEXREPLACE(E1778,""[a-zA-Z,\-'.()]"","" ""), "" ""))),"" "")")," ")</f>
        <v> </v>
      </c>
    </row>
    <row r="1779">
      <c r="F1779" s="8" t="str">
        <f>IFERROR(__xludf.DUMMYFUNCTION("IF(REGEXMATCH(E1779, ""[0-9]+""), MIN(ARRAYFORMULA(A1779 - SPLIT(REGEXREPLACE(E1779,""[a-zA-Z,\-'.()]"","" ""), "" ""))),"" "")")," ")</f>
        <v> </v>
      </c>
    </row>
    <row r="1780">
      <c r="F1780" s="8" t="str">
        <f>IFERROR(__xludf.DUMMYFUNCTION("IF(REGEXMATCH(E1780, ""[0-9]+""), MIN(ARRAYFORMULA(A1780 - SPLIT(REGEXREPLACE(E1780,""[a-zA-Z,\-'.()]"","" ""), "" ""))),"" "")")," ")</f>
        <v> </v>
      </c>
    </row>
    <row r="1781">
      <c r="F1781" s="8" t="str">
        <f>IFERROR(__xludf.DUMMYFUNCTION("IF(REGEXMATCH(E1781, ""[0-9]+""), MIN(ARRAYFORMULA(A1781 - SPLIT(REGEXREPLACE(E1781,""[a-zA-Z,\-'.()]"","" ""), "" ""))),"" "")")," ")</f>
        <v> </v>
      </c>
    </row>
    <row r="1782">
      <c r="F1782" s="8" t="str">
        <f>IFERROR(__xludf.DUMMYFUNCTION("IF(REGEXMATCH(E1782, ""[0-9]+""), MIN(ARRAYFORMULA(A1782 - SPLIT(REGEXREPLACE(E1782,""[a-zA-Z,\-'.()]"","" ""), "" ""))),"" "")")," ")</f>
        <v> </v>
      </c>
    </row>
    <row r="1783">
      <c r="F1783" s="8" t="str">
        <f>IFERROR(__xludf.DUMMYFUNCTION("IF(REGEXMATCH(E1783, ""[0-9]+""), MIN(ARRAYFORMULA(A1783 - SPLIT(REGEXREPLACE(E1783,""[a-zA-Z,\-'.()]"","" ""), "" ""))),"" "")")," ")</f>
        <v> </v>
      </c>
    </row>
    <row r="1784">
      <c r="F1784" s="8" t="str">
        <f>IFERROR(__xludf.DUMMYFUNCTION("IF(REGEXMATCH(E1784, ""[0-9]+""), MIN(ARRAYFORMULA(A1784 - SPLIT(REGEXREPLACE(E1784,""[a-zA-Z,\-'.()]"","" ""), "" ""))),"" "")")," ")</f>
        <v> </v>
      </c>
    </row>
    <row r="1785">
      <c r="F1785" s="8" t="str">
        <f>IFERROR(__xludf.DUMMYFUNCTION("IF(REGEXMATCH(E1785, ""[0-9]+""), MIN(ARRAYFORMULA(A1785 - SPLIT(REGEXREPLACE(E1785,""[a-zA-Z,\-'.()]"","" ""), "" ""))),"" "")")," ")</f>
        <v> </v>
      </c>
    </row>
    <row r="1786">
      <c r="F1786" s="8" t="str">
        <f>IFERROR(__xludf.DUMMYFUNCTION("IF(REGEXMATCH(E1786, ""[0-9]+""), MIN(ARRAYFORMULA(A1786 - SPLIT(REGEXREPLACE(E1786,""[a-zA-Z,\-'.()]"","" ""), "" ""))),"" "")")," ")</f>
        <v> </v>
      </c>
    </row>
    <row r="1787">
      <c r="F1787" s="8" t="str">
        <f>IFERROR(__xludf.DUMMYFUNCTION("IF(REGEXMATCH(E1787, ""[0-9]+""), MIN(ARRAYFORMULA(A1787 - SPLIT(REGEXREPLACE(E1787,""[a-zA-Z,\-'.()]"","" ""), "" ""))),"" "")")," ")</f>
        <v> </v>
      </c>
    </row>
    <row r="1788">
      <c r="F1788" s="8" t="str">
        <f>IFERROR(__xludf.DUMMYFUNCTION("IF(REGEXMATCH(E1788, ""[0-9]+""), MIN(ARRAYFORMULA(A1788 - SPLIT(REGEXREPLACE(E1788,""[a-zA-Z,\-'.()]"","" ""), "" ""))),"" "")")," ")</f>
        <v> </v>
      </c>
    </row>
    <row r="1789">
      <c r="F1789" s="8" t="str">
        <f>IFERROR(__xludf.DUMMYFUNCTION("IF(REGEXMATCH(E1789, ""[0-9]+""), MIN(ARRAYFORMULA(A1789 - SPLIT(REGEXREPLACE(E1789,""[a-zA-Z,\-'.()]"","" ""), "" ""))),"" "")")," ")</f>
        <v> </v>
      </c>
    </row>
    <row r="1790">
      <c r="F1790" s="8" t="str">
        <f>IFERROR(__xludf.DUMMYFUNCTION("IF(REGEXMATCH(E1790, ""[0-9]+""), MIN(ARRAYFORMULA(A1790 - SPLIT(REGEXREPLACE(E1790,""[a-zA-Z,\-'.()]"","" ""), "" ""))),"" "")")," ")</f>
        <v> </v>
      </c>
    </row>
    <row r="1791">
      <c r="F1791" s="8" t="str">
        <f>IFERROR(__xludf.DUMMYFUNCTION("IF(REGEXMATCH(E1791, ""[0-9]+""), MIN(ARRAYFORMULA(A1791 - SPLIT(REGEXREPLACE(E1791,""[a-zA-Z,\-'.()]"","" ""), "" ""))),"" "")")," ")</f>
        <v> </v>
      </c>
    </row>
    <row r="1792">
      <c r="F1792" s="8" t="str">
        <f>IFERROR(__xludf.DUMMYFUNCTION("IF(REGEXMATCH(E1792, ""[0-9]+""), MIN(ARRAYFORMULA(A1792 - SPLIT(REGEXREPLACE(E1792,""[a-zA-Z,\-'.()]"","" ""), "" ""))),"" "")")," ")</f>
        <v> </v>
      </c>
    </row>
    <row r="1793">
      <c r="F1793" s="8" t="str">
        <f>IFERROR(__xludf.DUMMYFUNCTION("IF(REGEXMATCH(E1793, ""[0-9]+""), MIN(ARRAYFORMULA(A1793 - SPLIT(REGEXREPLACE(E1793,""[a-zA-Z,\-'.()]"","" ""), "" ""))),"" "")")," ")</f>
        <v> </v>
      </c>
    </row>
    <row r="1794">
      <c r="F1794" s="8" t="str">
        <f>IFERROR(__xludf.DUMMYFUNCTION("IF(REGEXMATCH(E1794, ""[0-9]+""), MIN(ARRAYFORMULA(A1794 - SPLIT(REGEXREPLACE(E1794,""[a-zA-Z,\-'.()]"","" ""), "" ""))),"" "")")," ")</f>
        <v> </v>
      </c>
    </row>
    <row r="1795">
      <c r="F1795" s="8" t="str">
        <f>IFERROR(__xludf.DUMMYFUNCTION("IF(REGEXMATCH(E1795, ""[0-9]+""), MIN(ARRAYFORMULA(A1795 - SPLIT(REGEXREPLACE(E1795,""[a-zA-Z,\-'.()]"","" ""), "" ""))),"" "")")," ")</f>
        <v> </v>
      </c>
    </row>
    <row r="1796">
      <c r="F1796" s="8" t="str">
        <f>IFERROR(__xludf.DUMMYFUNCTION("IF(REGEXMATCH(E1796, ""[0-9]+""), MIN(ARRAYFORMULA(A1796 - SPLIT(REGEXREPLACE(E1796,""[a-zA-Z,\-'.()]"","" ""), "" ""))),"" "")")," ")</f>
        <v> </v>
      </c>
    </row>
    <row r="1797">
      <c r="F1797" s="8" t="str">
        <f>IFERROR(__xludf.DUMMYFUNCTION("IF(REGEXMATCH(E1797, ""[0-9]+""), MIN(ARRAYFORMULA(A1797 - SPLIT(REGEXREPLACE(E1797,""[a-zA-Z,\-'.()]"","" ""), "" ""))),"" "")")," ")</f>
        <v> </v>
      </c>
    </row>
    <row r="1798">
      <c r="F1798" s="8" t="str">
        <f>IFERROR(__xludf.DUMMYFUNCTION("IF(REGEXMATCH(E1798, ""[0-9]+""), MIN(ARRAYFORMULA(A1798 - SPLIT(REGEXREPLACE(E1798,""[a-zA-Z,\-'.()]"","" ""), "" ""))),"" "")")," ")</f>
        <v> </v>
      </c>
    </row>
    <row r="1799">
      <c r="F1799" s="8" t="str">
        <f>IFERROR(__xludf.DUMMYFUNCTION("IF(REGEXMATCH(E1799, ""[0-9]+""), MIN(ARRAYFORMULA(A1799 - SPLIT(REGEXREPLACE(E1799,""[a-zA-Z,\-'.()]"","" ""), "" ""))),"" "")")," ")</f>
        <v> </v>
      </c>
    </row>
    <row r="1800">
      <c r="F1800" s="8" t="str">
        <f>IFERROR(__xludf.DUMMYFUNCTION("IF(REGEXMATCH(E1800, ""[0-9]+""), MIN(ARRAYFORMULA(A1800 - SPLIT(REGEXREPLACE(E1800,""[a-zA-Z,\-'.()]"","" ""), "" ""))),"" "")")," ")</f>
        <v> </v>
      </c>
    </row>
    <row r="1801">
      <c r="F1801" s="8" t="str">
        <f>IFERROR(__xludf.DUMMYFUNCTION("IF(REGEXMATCH(E1801, ""[0-9]+""), MIN(ARRAYFORMULA(A1801 - SPLIT(REGEXREPLACE(E1801,""[a-zA-Z,\-'.()]"","" ""), "" ""))),"" "")")," ")</f>
        <v> </v>
      </c>
    </row>
    <row r="1802">
      <c r="F1802" s="8" t="str">
        <f>IFERROR(__xludf.DUMMYFUNCTION("IF(REGEXMATCH(E1802, ""[0-9]+""), MIN(ARRAYFORMULA(A1802 - SPLIT(REGEXREPLACE(E1802,""[a-zA-Z,\-'.()]"","" ""), "" ""))),"" "")")," ")</f>
        <v> </v>
      </c>
    </row>
    <row r="1803">
      <c r="F1803" s="8" t="str">
        <f>IFERROR(__xludf.DUMMYFUNCTION("IF(REGEXMATCH(E1803, ""[0-9]+""), MIN(ARRAYFORMULA(A1803 - SPLIT(REGEXREPLACE(E1803,""[a-zA-Z,\-'.()]"","" ""), "" ""))),"" "")")," ")</f>
        <v> </v>
      </c>
    </row>
    <row r="1804">
      <c r="F1804" s="8" t="str">
        <f>IFERROR(__xludf.DUMMYFUNCTION("IF(REGEXMATCH(E1804, ""[0-9]+""), MIN(ARRAYFORMULA(A1804 - SPLIT(REGEXREPLACE(E1804,""[a-zA-Z,\-'.()]"","" ""), "" ""))),"" "")")," ")</f>
        <v> </v>
      </c>
    </row>
    <row r="1805">
      <c r="F1805" s="8" t="str">
        <f>IFERROR(__xludf.DUMMYFUNCTION("IF(REGEXMATCH(E1805, ""[0-9]+""), MIN(ARRAYFORMULA(A1805 - SPLIT(REGEXREPLACE(E1805,""[a-zA-Z,\-'.()]"","" ""), "" ""))),"" "")")," ")</f>
        <v> </v>
      </c>
    </row>
    <row r="1806">
      <c r="F1806" s="8" t="str">
        <f>IFERROR(__xludf.DUMMYFUNCTION("IF(REGEXMATCH(E1806, ""[0-9]+""), MIN(ARRAYFORMULA(A1806 - SPLIT(REGEXREPLACE(E1806,""[a-zA-Z,\-'.()]"","" ""), "" ""))),"" "")")," ")</f>
        <v> </v>
      </c>
    </row>
    <row r="1807">
      <c r="F1807" s="8" t="str">
        <f>IFERROR(__xludf.DUMMYFUNCTION("IF(REGEXMATCH(E1807, ""[0-9]+""), MIN(ARRAYFORMULA(A1807 - SPLIT(REGEXREPLACE(E1807,""[a-zA-Z,\-'.()]"","" ""), "" ""))),"" "")")," ")</f>
        <v> </v>
      </c>
    </row>
    <row r="1808">
      <c r="F1808" s="8" t="str">
        <f>IFERROR(__xludf.DUMMYFUNCTION("IF(REGEXMATCH(E1808, ""[0-9]+""), MIN(ARRAYFORMULA(A1808 - SPLIT(REGEXREPLACE(E1808,""[a-zA-Z,\-'.()]"","" ""), "" ""))),"" "")")," ")</f>
        <v> </v>
      </c>
    </row>
    <row r="1809">
      <c r="F1809" s="8" t="str">
        <f>IFERROR(__xludf.DUMMYFUNCTION("IF(REGEXMATCH(E1809, ""[0-9]+""), MIN(ARRAYFORMULA(A1809 - SPLIT(REGEXREPLACE(E1809,""[a-zA-Z,\-'.()]"","" ""), "" ""))),"" "")")," ")</f>
        <v> </v>
      </c>
    </row>
    <row r="1810">
      <c r="F1810" s="8" t="str">
        <f>IFERROR(__xludf.DUMMYFUNCTION("IF(REGEXMATCH(E1810, ""[0-9]+""), MIN(ARRAYFORMULA(A1810 - SPLIT(REGEXREPLACE(E1810,""[a-zA-Z,\-'.()]"","" ""), "" ""))),"" "")")," ")</f>
        <v> </v>
      </c>
    </row>
    <row r="1811">
      <c r="F1811" s="8" t="str">
        <f>IFERROR(__xludf.DUMMYFUNCTION("IF(REGEXMATCH(E1811, ""[0-9]+""), MIN(ARRAYFORMULA(A1811 - SPLIT(REGEXREPLACE(E1811,""[a-zA-Z,\-'.()]"","" ""), "" ""))),"" "")")," ")</f>
        <v> </v>
      </c>
    </row>
    <row r="1812">
      <c r="F1812" s="8" t="str">
        <f>IFERROR(__xludf.DUMMYFUNCTION("IF(REGEXMATCH(E1812, ""[0-9]+""), MIN(ARRAYFORMULA(A1812 - SPLIT(REGEXREPLACE(E1812,""[a-zA-Z,\-'.()]"","" ""), "" ""))),"" "")")," ")</f>
        <v> </v>
      </c>
    </row>
    <row r="1813">
      <c r="F1813" s="8" t="str">
        <f>IFERROR(__xludf.DUMMYFUNCTION("IF(REGEXMATCH(E1813, ""[0-9]+""), MIN(ARRAYFORMULA(A1813 - SPLIT(REGEXREPLACE(E1813,""[a-zA-Z,\-'.()]"","" ""), "" ""))),"" "")")," ")</f>
        <v> </v>
      </c>
    </row>
    <row r="1814">
      <c r="F1814" s="8" t="str">
        <f>IFERROR(__xludf.DUMMYFUNCTION("IF(REGEXMATCH(E1814, ""[0-9]+""), MIN(ARRAYFORMULA(A1814 - SPLIT(REGEXREPLACE(E1814,""[a-zA-Z,\-'.()]"","" ""), "" ""))),"" "")")," ")</f>
        <v> </v>
      </c>
    </row>
    <row r="1815">
      <c r="F1815" s="8" t="str">
        <f>IFERROR(__xludf.DUMMYFUNCTION("IF(REGEXMATCH(E1815, ""[0-9]+""), MIN(ARRAYFORMULA(A1815 - SPLIT(REGEXREPLACE(E1815,""[a-zA-Z,\-'.()]"","" ""), "" ""))),"" "")")," ")</f>
        <v> </v>
      </c>
    </row>
    <row r="1816">
      <c r="F1816" s="8" t="str">
        <f>IFERROR(__xludf.DUMMYFUNCTION("IF(REGEXMATCH(E1816, ""[0-9]+""), MIN(ARRAYFORMULA(A1816 - SPLIT(REGEXREPLACE(E1816,""[a-zA-Z,\-'.()]"","" ""), "" ""))),"" "")")," ")</f>
        <v> </v>
      </c>
    </row>
    <row r="1817">
      <c r="F1817" s="8" t="str">
        <f>IFERROR(__xludf.DUMMYFUNCTION("IF(REGEXMATCH(E1817, ""[0-9]+""), MIN(ARRAYFORMULA(A1817 - SPLIT(REGEXREPLACE(E1817,""[a-zA-Z,\-'.()]"","" ""), "" ""))),"" "")")," ")</f>
        <v> </v>
      </c>
    </row>
    <row r="1818">
      <c r="F1818" s="8" t="str">
        <f>IFERROR(__xludf.DUMMYFUNCTION("IF(REGEXMATCH(E1818, ""[0-9]+""), MIN(ARRAYFORMULA(A1818 - SPLIT(REGEXREPLACE(E1818,""[a-zA-Z,\-'.()]"","" ""), "" ""))),"" "")")," ")</f>
        <v> </v>
      </c>
    </row>
    <row r="1819">
      <c r="F1819" s="8" t="str">
        <f>IFERROR(__xludf.DUMMYFUNCTION("IF(REGEXMATCH(E1819, ""[0-9]+""), MIN(ARRAYFORMULA(A1819 - SPLIT(REGEXREPLACE(E1819,""[a-zA-Z,\-'.()]"","" ""), "" ""))),"" "")")," ")</f>
        <v> </v>
      </c>
    </row>
    <row r="1820">
      <c r="F1820" s="8" t="str">
        <f>IFERROR(__xludf.DUMMYFUNCTION("IF(REGEXMATCH(E1820, ""[0-9]+""), MIN(ARRAYFORMULA(A1820 - SPLIT(REGEXREPLACE(E1820,""[a-zA-Z,\-'.()]"","" ""), "" ""))),"" "")")," ")</f>
        <v> </v>
      </c>
    </row>
    <row r="1821">
      <c r="F1821" s="8" t="str">
        <f>IFERROR(__xludf.DUMMYFUNCTION("IF(REGEXMATCH(E1821, ""[0-9]+""), MIN(ARRAYFORMULA(A1821 - SPLIT(REGEXREPLACE(E1821,""[a-zA-Z,\-'.()]"","" ""), "" ""))),"" "")")," ")</f>
        <v> </v>
      </c>
    </row>
    <row r="1822">
      <c r="F1822" s="8" t="str">
        <f>IFERROR(__xludf.DUMMYFUNCTION("IF(REGEXMATCH(E1822, ""[0-9]+""), MIN(ARRAYFORMULA(A1822 - SPLIT(REGEXREPLACE(E1822,""[a-zA-Z,\-'.()]"","" ""), "" ""))),"" "")")," ")</f>
        <v> </v>
      </c>
    </row>
    <row r="1823">
      <c r="F1823" s="8" t="str">
        <f>IFERROR(__xludf.DUMMYFUNCTION("IF(REGEXMATCH(E1823, ""[0-9]+""), MIN(ARRAYFORMULA(A1823 - SPLIT(REGEXREPLACE(E1823,""[a-zA-Z,\-'.()]"","" ""), "" ""))),"" "")")," ")</f>
        <v> </v>
      </c>
    </row>
    <row r="1824">
      <c r="F1824" s="8" t="str">
        <f>IFERROR(__xludf.DUMMYFUNCTION("IF(REGEXMATCH(E1824, ""[0-9]+""), MIN(ARRAYFORMULA(A1824 - SPLIT(REGEXREPLACE(E1824,""[a-zA-Z,\-'.()]"","" ""), "" ""))),"" "")")," ")</f>
        <v> </v>
      </c>
    </row>
    <row r="1825">
      <c r="F1825" s="8" t="str">
        <f>IFERROR(__xludf.DUMMYFUNCTION("IF(REGEXMATCH(E1825, ""[0-9]+""), MIN(ARRAYFORMULA(A1825 - SPLIT(REGEXREPLACE(E1825,""[a-zA-Z,\-'.()]"","" ""), "" ""))),"" "")")," ")</f>
        <v> </v>
      </c>
    </row>
    <row r="1826">
      <c r="F1826" s="8" t="str">
        <f>IFERROR(__xludf.DUMMYFUNCTION("IF(REGEXMATCH(E1826, ""[0-9]+""), MIN(ARRAYFORMULA(A1826 - SPLIT(REGEXREPLACE(E1826,""[a-zA-Z,\-'.()]"","" ""), "" ""))),"" "")")," ")</f>
        <v> </v>
      </c>
    </row>
    <row r="1827">
      <c r="F1827" s="8" t="str">
        <f>IFERROR(__xludf.DUMMYFUNCTION("IF(REGEXMATCH(E1827, ""[0-9]+""), MIN(ARRAYFORMULA(A1827 - SPLIT(REGEXREPLACE(E1827,""[a-zA-Z,\-'.()]"","" ""), "" ""))),"" "")")," ")</f>
        <v> </v>
      </c>
    </row>
    <row r="1828">
      <c r="F1828" s="8" t="str">
        <f>IFERROR(__xludf.DUMMYFUNCTION("IF(REGEXMATCH(E1828, ""[0-9]+""), MIN(ARRAYFORMULA(A1828 - SPLIT(REGEXREPLACE(E1828,""[a-zA-Z,\-'.()]"","" ""), "" ""))),"" "")")," ")</f>
        <v> </v>
      </c>
    </row>
    <row r="1829">
      <c r="F1829" s="8" t="str">
        <f>IFERROR(__xludf.DUMMYFUNCTION("IF(REGEXMATCH(E1829, ""[0-9]+""), MIN(ARRAYFORMULA(A1829 - SPLIT(REGEXREPLACE(E1829,""[a-zA-Z,\-'.()]"","" ""), "" ""))),"" "")")," ")</f>
        <v> </v>
      </c>
    </row>
    <row r="1830">
      <c r="F1830" s="8" t="str">
        <f>IFERROR(__xludf.DUMMYFUNCTION("IF(REGEXMATCH(E1830, ""[0-9]+""), MIN(ARRAYFORMULA(A1830 - SPLIT(REGEXREPLACE(E1830,""[a-zA-Z,\-'.()]"","" ""), "" ""))),"" "")")," ")</f>
        <v> </v>
      </c>
    </row>
    <row r="1831">
      <c r="F1831" s="8" t="str">
        <f>IFERROR(__xludf.DUMMYFUNCTION("IF(REGEXMATCH(E1831, ""[0-9]+""), MIN(ARRAYFORMULA(A1831 - SPLIT(REGEXREPLACE(E1831,""[a-zA-Z,\-'.()]"","" ""), "" ""))),"" "")")," ")</f>
        <v> </v>
      </c>
    </row>
    <row r="1832">
      <c r="F1832" s="8" t="str">
        <f>IFERROR(__xludf.DUMMYFUNCTION("IF(REGEXMATCH(E1832, ""[0-9]+""), MIN(ARRAYFORMULA(A1832 - SPLIT(REGEXREPLACE(E1832,""[a-zA-Z,\-'.()]"","" ""), "" ""))),"" "")")," ")</f>
        <v> </v>
      </c>
    </row>
    <row r="1833">
      <c r="F1833" s="8" t="str">
        <f>IFERROR(__xludf.DUMMYFUNCTION("IF(REGEXMATCH(E1833, ""[0-9]+""), MIN(ARRAYFORMULA(A1833 - SPLIT(REGEXREPLACE(E1833,""[a-zA-Z,\-'.()]"","" ""), "" ""))),"" "")")," ")</f>
        <v> </v>
      </c>
    </row>
    <row r="1834">
      <c r="F1834" s="8" t="str">
        <f>IFERROR(__xludf.DUMMYFUNCTION("IF(REGEXMATCH(E1834, ""[0-9]+""), MIN(ARRAYFORMULA(A1834 - SPLIT(REGEXREPLACE(E1834,""[a-zA-Z,\-'.()]"","" ""), "" ""))),"" "")")," ")</f>
        <v> </v>
      </c>
    </row>
    <row r="1835">
      <c r="F1835" s="8" t="str">
        <f>IFERROR(__xludf.DUMMYFUNCTION("IF(REGEXMATCH(E1835, ""[0-9]+""), MIN(ARRAYFORMULA(A1835 - SPLIT(REGEXREPLACE(E1835,""[a-zA-Z,\-'.()]"","" ""), "" ""))),"" "")")," ")</f>
        <v> </v>
      </c>
    </row>
    <row r="1836">
      <c r="F1836" s="8" t="str">
        <f>IFERROR(__xludf.DUMMYFUNCTION("IF(REGEXMATCH(E1836, ""[0-9]+""), MIN(ARRAYFORMULA(A1836 - SPLIT(REGEXREPLACE(E1836,""[a-zA-Z,\-'.()]"","" ""), "" ""))),"" "")")," ")</f>
        <v> </v>
      </c>
    </row>
    <row r="1837">
      <c r="F1837" s="8" t="str">
        <f>IFERROR(__xludf.DUMMYFUNCTION("IF(REGEXMATCH(E1837, ""[0-9]+""), MIN(ARRAYFORMULA(A1837 - SPLIT(REGEXREPLACE(E1837,""[a-zA-Z,\-'.()]"","" ""), "" ""))),"" "")")," ")</f>
        <v> </v>
      </c>
    </row>
    <row r="1838">
      <c r="F1838" s="8" t="str">
        <f>IFERROR(__xludf.DUMMYFUNCTION("IF(REGEXMATCH(E1838, ""[0-9]+""), MIN(ARRAYFORMULA(A1838 - SPLIT(REGEXREPLACE(E1838,""[a-zA-Z,\-'.()]"","" ""), "" ""))),"" "")")," ")</f>
        <v> </v>
      </c>
    </row>
    <row r="1839">
      <c r="F1839" s="8" t="str">
        <f>IFERROR(__xludf.DUMMYFUNCTION("IF(REGEXMATCH(E1839, ""[0-9]+""), MIN(ARRAYFORMULA(A1839 - SPLIT(REGEXREPLACE(E1839,""[a-zA-Z,\-'.()]"","" ""), "" ""))),"" "")")," ")</f>
        <v> </v>
      </c>
    </row>
    <row r="1840">
      <c r="F1840" s="8" t="str">
        <f>IFERROR(__xludf.DUMMYFUNCTION("IF(REGEXMATCH(E1840, ""[0-9]+""), MIN(ARRAYFORMULA(A1840 - SPLIT(REGEXREPLACE(E1840,""[a-zA-Z,\-'.()]"","" ""), "" ""))),"" "")")," ")</f>
        <v> </v>
      </c>
    </row>
    <row r="1841">
      <c r="F1841" s="8" t="str">
        <f>IFERROR(__xludf.DUMMYFUNCTION("IF(REGEXMATCH(E1841, ""[0-9]+""), MIN(ARRAYFORMULA(A1841 - SPLIT(REGEXREPLACE(E1841,""[a-zA-Z,\-'.()]"","" ""), "" ""))),"" "")")," ")</f>
        <v> </v>
      </c>
    </row>
    <row r="1842">
      <c r="F1842" s="8" t="str">
        <f>IFERROR(__xludf.DUMMYFUNCTION("IF(REGEXMATCH(E1842, ""[0-9]+""), MIN(ARRAYFORMULA(A1842 - SPLIT(REGEXREPLACE(E1842,""[a-zA-Z,\-'.()]"","" ""), "" ""))),"" "")")," ")</f>
        <v> </v>
      </c>
    </row>
    <row r="1843">
      <c r="F1843" s="8" t="str">
        <f>IFERROR(__xludf.DUMMYFUNCTION("IF(REGEXMATCH(E1843, ""[0-9]+""), MIN(ARRAYFORMULA(A1843 - SPLIT(REGEXREPLACE(E1843,""[a-zA-Z,\-'.()]"","" ""), "" ""))),"" "")")," ")</f>
        <v> </v>
      </c>
    </row>
    <row r="1844">
      <c r="F1844" s="8" t="str">
        <f>IFERROR(__xludf.DUMMYFUNCTION("IF(REGEXMATCH(E1844, ""[0-9]+""), MIN(ARRAYFORMULA(A1844 - SPLIT(REGEXREPLACE(E1844,""[a-zA-Z,\-'.()]"","" ""), "" ""))),"" "")")," ")</f>
        <v> </v>
      </c>
    </row>
    <row r="1845">
      <c r="F1845" s="8" t="str">
        <f>IFERROR(__xludf.DUMMYFUNCTION("IF(REGEXMATCH(E1845, ""[0-9]+""), MIN(ARRAYFORMULA(A1845 - SPLIT(REGEXREPLACE(E1845,""[a-zA-Z,\-'.()]"","" ""), "" ""))),"" "")")," ")</f>
        <v> </v>
      </c>
    </row>
    <row r="1846">
      <c r="F1846" s="8" t="str">
        <f>IFERROR(__xludf.DUMMYFUNCTION("IF(REGEXMATCH(E1846, ""[0-9]+""), MIN(ARRAYFORMULA(A1846 - SPLIT(REGEXREPLACE(E1846,""[a-zA-Z,\-'.()]"","" ""), "" ""))),"" "")")," ")</f>
        <v> </v>
      </c>
    </row>
    <row r="1847">
      <c r="F1847" s="8" t="str">
        <f>IFERROR(__xludf.DUMMYFUNCTION("IF(REGEXMATCH(E1847, ""[0-9]+""), MIN(ARRAYFORMULA(A1847 - SPLIT(REGEXREPLACE(E1847,""[a-zA-Z,\-'.()]"","" ""), "" ""))),"" "")")," ")</f>
        <v> </v>
      </c>
    </row>
    <row r="1848">
      <c r="F1848" s="8" t="str">
        <f>IFERROR(__xludf.DUMMYFUNCTION("IF(REGEXMATCH(E1848, ""[0-9]+""), MIN(ARRAYFORMULA(A1848 - SPLIT(REGEXREPLACE(E1848,""[a-zA-Z,\-'.()]"","" ""), "" ""))),"" "")")," ")</f>
        <v> </v>
      </c>
    </row>
    <row r="1849">
      <c r="F1849" s="8" t="str">
        <f>IFERROR(__xludf.DUMMYFUNCTION("IF(REGEXMATCH(E1849, ""[0-9]+""), MIN(ARRAYFORMULA(A1849 - SPLIT(REGEXREPLACE(E1849,""[a-zA-Z,\-'.()]"","" ""), "" ""))),"" "")")," ")</f>
        <v> </v>
      </c>
    </row>
    <row r="1850">
      <c r="F1850" s="8" t="str">
        <f>IFERROR(__xludf.DUMMYFUNCTION("IF(REGEXMATCH(E1850, ""[0-9]+""), MIN(ARRAYFORMULA(A1850 - SPLIT(REGEXREPLACE(E1850,""[a-zA-Z,\-'.()]"","" ""), "" ""))),"" "")")," ")</f>
        <v> </v>
      </c>
    </row>
    <row r="1851">
      <c r="F1851" s="8" t="str">
        <f>IFERROR(__xludf.DUMMYFUNCTION("IF(REGEXMATCH(E1851, ""[0-9]+""), MIN(ARRAYFORMULA(A1851 - SPLIT(REGEXREPLACE(E1851,""[a-zA-Z,\-'.()]"","" ""), "" ""))),"" "")")," ")</f>
        <v> </v>
      </c>
    </row>
    <row r="1852">
      <c r="F1852" s="8" t="str">
        <f>IFERROR(__xludf.DUMMYFUNCTION("IF(REGEXMATCH(E1852, ""[0-9]+""), MIN(ARRAYFORMULA(A1852 - SPLIT(REGEXREPLACE(E1852,""[a-zA-Z,\-'.()]"","" ""), "" ""))),"" "")")," ")</f>
        <v> </v>
      </c>
    </row>
    <row r="1853">
      <c r="F1853" s="8" t="str">
        <f>IFERROR(__xludf.DUMMYFUNCTION("IF(REGEXMATCH(E1853, ""[0-9]+""), MIN(ARRAYFORMULA(A1853 - SPLIT(REGEXREPLACE(E1853,""[a-zA-Z,\-'.()]"","" ""), "" ""))),"" "")")," ")</f>
        <v> </v>
      </c>
    </row>
    <row r="1854">
      <c r="F1854" s="8" t="str">
        <f>IFERROR(__xludf.DUMMYFUNCTION("IF(REGEXMATCH(E1854, ""[0-9]+""), MIN(ARRAYFORMULA(A1854 - SPLIT(REGEXREPLACE(E1854,""[a-zA-Z,\-'.()]"","" ""), "" ""))),"" "")")," ")</f>
        <v> </v>
      </c>
    </row>
    <row r="1855">
      <c r="F1855" s="8" t="str">
        <f>IFERROR(__xludf.DUMMYFUNCTION("IF(REGEXMATCH(E1855, ""[0-9]+""), MIN(ARRAYFORMULA(A1855 - SPLIT(REGEXREPLACE(E1855,""[a-zA-Z,\-'.()]"","" ""), "" ""))),"" "")")," ")</f>
        <v> </v>
      </c>
    </row>
    <row r="1856">
      <c r="F1856" s="8" t="str">
        <f>IFERROR(__xludf.DUMMYFUNCTION("IF(REGEXMATCH(E1856, ""[0-9]+""), MIN(ARRAYFORMULA(A1856 - SPLIT(REGEXREPLACE(E1856,""[a-zA-Z,\-'.()]"","" ""), "" ""))),"" "")")," ")</f>
        <v> </v>
      </c>
    </row>
    <row r="1857">
      <c r="F1857" s="8" t="str">
        <f>IFERROR(__xludf.DUMMYFUNCTION("IF(REGEXMATCH(E1857, ""[0-9]+""), MIN(ARRAYFORMULA(A1857 - SPLIT(REGEXREPLACE(E1857,""[a-zA-Z,\-'.()]"","" ""), "" ""))),"" "")")," ")</f>
        <v> </v>
      </c>
    </row>
    <row r="1858">
      <c r="F1858" s="8" t="str">
        <f>IFERROR(__xludf.DUMMYFUNCTION("IF(REGEXMATCH(E1858, ""[0-9]+""), MIN(ARRAYFORMULA(A1858 - SPLIT(REGEXREPLACE(E1858,""[a-zA-Z,\-'.()]"","" ""), "" ""))),"" "")")," ")</f>
        <v> </v>
      </c>
    </row>
    <row r="1859">
      <c r="F1859" s="8" t="str">
        <f>IFERROR(__xludf.DUMMYFUNCTION("IF(REGEXMATCH(E1859, ""[0-9]+""), MIN(ARRAYFORMULA(A1859 - SPLIT(REGEXREPLACE(E1859,""[a-zA-Z,\-'.()]"","" ""), "" ""))),"" "")")," ")</f>
        <v> </v>
      </c>
    </row>
    <row r="1860">
      <c r="F1860" s="8" t="str">
        <f>IFERROR(__xludf.DUMMYFUNCTION("IF(REGEXMATCH(E1860, ""[0-9]+""), MIN(ARRAYFORMULA(A1860 - SPLIT(REGEXREPLACE(E1860,""[a-zA-Z,\-'.()]"","" ""), "" ""))),"" "")")," ")</f>
        <v> </v>
      </c>
    </row>
    <row r="1861">
      <c r="F1861" s="8" t="str">
        <f>IFERROR(__xludf.DUMMYFUNCTION("IF(REGEXMATCH(E1861, ""[0-9]+""), MIN(ARRAYFORMULA(A1861 - SPLIT(REGEXREPLACE(E1861,""[a-zA-Z,\-'.()]"","" ""), "" ""))),"" "")")," ")</f>
        <v> </v>
      </c>
    </row>
    <row r="1862">
      <c r="F1862" s="8" t="str">
        <f>IFERROR(__xludf.DUMMYFUNCTION("IF(REGEXMATCH(E1862, ""[0-9]+""), MIN(ARRAYFORMULA(A1862 - SPLIT(REGEXREPLACE(E1862,""[a-zA-Z,\-'.()]"","" ""), "" ""))),"" "")")," ")</f>
        <v> </v>
      </c>
    </row>
    <row r="1863">
      <c r="F1863" s="8" t="str">
        <f>IFERROR(__xludf.DUMMYFUNCTION("IF(REGEXMATCH(E1863, ""[0-9]+""), MIN(ARRAYFORMULA(A1863 - SPLIT(REGEXREPLACE(E1863,""[a-zA-Z,\-'.()]"","" ""), "" ""))),"" "")")," ")</f>
        <v> </v>
      </c>
    </row>
    <row r="1864">
      <c r="F1864" s="8" t="str">
        <f>IFERROR(__xludf.DUMMYFUNCTION("IF(REGEXMATCH(E1864, ""[0-9]+""), MIN(ARRAYFORMULA(A1864 - SPLIT(REGEXREPLACE(E1864,""[a-zA-Z,\-'.()]"","" ""), "" ""))),"" "")")," ")</f>
        <v> </v>
      </c>
    </row>
    <row r="1865">
      <c r="F1865" s="8" t="str">
        <f>IFERROR(__xludf.DUMMYFUNCTION("IF(REGEXMATCH(E1865, ""[0-9]+""), MIN(ARRAYFORMULA(A1865 - SPLIT(REGEXREPLACE(E1865,""[a-zA-Z,\-'.()]"","" ""), "" ""))),"" "")")," ")</f>
        <v> </v>
      </c>
    </row>
    <row r="1866">
      <c r="F1866" s="8" t="str">
        <f>IFERROR(__xludf.DUMMYFUNCTION("IF(REGEXMATCH(E1866, ""[0-9]+""), MIN(ARRAYFORMULA(A1866 - SPLIT(REGEXREPLACE(E1866,""[a-zA-Z,\-'.()]"","" ""), "" ""))),"" "")")," ")</f>
        <v> </v>
      </c>
    </row>
    <row r="1867">
      <c r="F1867" s="8" t="str">
        <f>IFERROR(__xludf.DUMMYFUNCTION("IF(REGEXMATCH(E1867, ""[0-9]+""), MIN(ARRAYFORMULA(A1867 - SPLIT(REGEXREPLACE(E1867,""[a-zA-Z,\-'.()]"","" ""), "" ""))),"" "")")," ")</f>
        <v> </v>
      </c>
    </row>
    <row r="1868">
      <c r="F1868" s="8" t="str">
        <f>IFERROR(__xludf.DUMMYFUNCTION("IF(REGEXMATCH(E1868, ""[0-9]+""), MIN(ARRAYFORMULA(A1868 - SPLIT(REGEXREPLACE(E1868,""[a-zA-Z,\-'.()]"","" ""), "" ""))),"" "")")," ")</f>
        <v> </v>
      </c>
    </row>
    <row r="1869">
      <c r="F1869" s="8" t="str">
        <f>IFERROR(__xludf.DUMMYFUNCTION("IF(REGEXMATCH(E1869, ""[0-9]+""), MIN(ARRAYFORMULA(A1869 - SPLIT(REGEXREPLACE(E1869,""[a-zA-Z,\-'.()]"","" ""), "" ""))),"" "")")," ")</f>
        <v> </v>
      </c>
    </row>
    <row r="1870">
      <c r="F1870" s="8" t="str">
        <f>IFERROR(__xludf.DUMMYFUNCTION("IF(REGEXMATCH(E1870, ""[0-9]+""), MIN(ARRAYFORMULA(A1870 - SPLIT(REGEXREPLACE(E1870,""[a-zA-Z,\-'.()]"","" ""), "" ""))),"" "")")," ")</f>
        <v> </v>
      </c>
    </row>
    <row r="1871">
      <c r="F1871" s="8" t="str">
        <f>IFERROR(__xludf.DUMMYFUNCTION("IF(REGEXMATCH(E1871, ""[0-9]+""), MIN(ARRAYFORMULA(A1871 - SPLIT(REGEXREPLACE(E1871,""[a-zA-Z,\-'.()]"","" ""), "" ""))),"" "")")," ")</f>
        <v> </v>
      </c>
    </row>
    <row r="1872">
      <c r="F1872" s="8" t="str">
        <f>IFERROR(__xludf.DUMMYFUNCTION("IF(REGEXMATCH(E1872, ""[0-9]+""), MIN(ARRAYFORMULA(A1872 - SPLIT(REGEXREPLACE(E1872,""[a-zA-Z,\-'.()]"","" ""), "" ""))),"" "")")," ")</f>
        <v> </v>
      </c>
    </row>
    <row r="1873">
      <c r="F1873" s="8" t="str">
        <f>IFERROR(__xludf.DUMMYFUNCTION("IF(REGEXMATCH(E1873, ""[0-9]+""), MIN(ARRAYFORMULA(A1873 - SPLIT(REGEXREPLACE(E1873,""[a-zA-Z,\-'.()]"","" ""), "" ""))),"" "")")," ")</f>
        <v> </v>
      </c>
    </row>
    <row r="1874">
      <c r="F1874" s="8" t="str">
        <f>IFERROR(__xludf.DUMMYFUNCTION("IF(REGEXMATCH(E1874, ""[0-9]+""), MIN(ARRAYFORMULA(A1874 - SPLIT(REGEXREPLACE(E1874,""[a-zA-Z,\-'.()]"","" ""), "" ""))),"" "")")," ")</f>
        <v> </v>
      </c>
    </row>
    <row r="1875">
      <c r="F1875" s="8" t="str">
        <f>IFERROR(__xludf.DUMMYFUNCTION("IF(REGEXMATCH(E1875, ""[0-9]+""), MIN(ARRAYFORMULA(A1875 - SPLIT(REGEXREPLACE(E1875,""[a-zA-Z,\-'.()]"","" ""), "" ""))),"" "")")," ")</f>
        <v> </v>
      </c>
    </row>
    <row r="1876">
      <c r="F1876" s="8" t="str">
        <f>IFERROR(__xludf.DUMMYFUNCTION("IF(REGEXMATCH(E1876, ""[0-9]+""), MIN(ARRAYFORMULA(A1876 - SPLIT(REGEXREPLACE(E1876,""[a-zA-Z,\-'.()]"","" ""), "" ""))),"" "")")," ")</f>
        <v> </v>
      </c>
    </row>
    <row r="1877">
      <c r="F1877" s="8" t="str">
        <f>IFERROR(__xludf.DUMMYFUNCTION("IF(REGEXMATCH(E1877, ""[0-9]+""), MIN(ARRAYFORMULA(A1877 - SPLIT(REGEXREPLACE(E1877,""[a-zA-Z,\-'.()]"","" ""), "" ""))),"" "")")," ")</f>
        <v> </v>
      </c>
    </row>
    <row r="1878">
      <c r="F1878" s="8" t="str">
        <f>IFERROR(__xludf.DUMMYFUNCTION("IF(REGEXMATCH(E1878, ""[0-9]+""), MIN(ARRAYFORMULA(A1878 - SPLIT(REGEXREPLACE(E1878,""[a-zA-Z,\-'.()]"","" ""), "" ""))),"" "")")," ")</f>
        <v> </v>
      </c>
    </row>
    <row r="1879">
      <c r="F1879" s="8" t="str">
        <f>IFERROR(__xludf.DUMMYFUNCTION("IF(REGEXMATCH(E1879, ""[0-9]+""), MIN(ARRAYFORMULA(A1879 - SPLIT(REGEXREPLACE(E1879,""[a-zA-Z,\-'.()]"","" ""), "" ""))),"" "")")," ")</f>
        <v> </v>
      </c>
    </row>
    <row r="1880">
      <c r="F1880" s="8" t="str">
        <f>IFERROR(__xludf.DUMMYFUNCTION("IF(REGEXMATCH(E1880, ""[0-9]+""), MIN(ARRAYFORMULA(A1880 - SPLIT(REGEXREPLACE(E1880,""[a-zA-Z,\-'.()]"","" ""), "" ""))),"" "")")," ")</f>
        <v> </v>
      </c>
    </row>
    <row r="1881">
      <c r="F1881" s="8" t="str">
        <f>IFERROR(__xludf.DUMMYFUNCTION("IF(REGEXMATCH(E1881, ""[0-9]+""), MIN(ARRAYFORMULA(A1881 - SPLIT(REGEXREPLACE(E1881,""[a-zA-Z,\-'.()]"","" ""), "" ""))),"" "")")," ")</f>
        <v> </v>
      </c>
    </row>
    <row r="1882">
      <c r="F1882" s="8" t="str">
        <f>IFERROR(__xludf.DUMMYFUNCTION("IF(REGEXMATCH(E1882, ""[0-9]+""), MIN(ARRAYFORMULA(A1882 - SPLIT(REGEXREPLACE(E1882,""[a-zA-Z,\-'.()]"","" ""), "" ""))),"" "")")," ")</f>
        <v> </v>
      </c>
    </row>
    <row r="1883">
      <c r="F1883" s="8" t="str">
        <f>IFERROR(__xludf.DUMMYFUNCTION("IF(REGEXMATCH(E1883, ""[0-9]+""), MIN(ARRAYFORMULA(A1883 - SPLIT(REGEXREPLACE(E1883,""[a-zA-Z,\-'.()]"","" ""), "" ""))),"" "")")," ")</f>
        <v> </v>
      </c>
    </row>
    <row r="1884">
      <c r="F1884" s="8" t="str">
        <f>IFERROR(__xludf.DUMMYFUNCTION("IF(REGEXMATCH(E1884, ""[0-9]+""), MIN(ARRAYFORMULA(A1884 - SPLIT(REGEXREPLACE(E1884,""[a-zA-Z,\-'.()]"","" ""), "" ""))),"" "")")," ")</f>
        <v> </v>
      </c>
    </row>
    <row r="1885">
      <c r="F1885" s="8" t="str">
        <f>IFERROR(__xludf.DUMMYFUNCTION("IF(REGEXMATCH(E1885, ""[0-9]+""), MIN(ARRAYFORMULA(A1885 - SPLIT(REGEXREPLACE(E1885,""[a-zA-Z,\-'.()]"","" ""), "" ""))),"" "")")," ")</f>
        <v> </v>
      </c>
    </row>
    <row r="1886">
      <c r="F1886" s="8" t="str">
        <f>IFERROR(__xludf.DUMMYFUNCTION("IF(REGEXMATCH(E1886, ""[0-9]+""), MIN(ARRAYFORMULA(A1886 - SPLIT(REGEXREPLACE(E1886,""[a-zA-Z,\-'.()]"","" ""), "" ""))),"" "")")," ")</f>
        <v> </v>
      </c>
    </row>
    <row r="1887">
      <c r="F1887" s="8" t="str">
        <f>IFERROR(__xludf.DUMMYFUNCTION("IF(REGEXMATCH(E1887, ""[0-9]+""), MIN(ARRAYFORMULA(A1887 - SPLIT(REGEXREPLACE(E1887,""[a-zA-Z,\-'.()]"","" ""), "" ""))),"" "")")," ")</f>
        <v> </v>
      </c>
    </row>
    <row r="1888">
      <c r="F1888" s="8" t="str">
        <f>IFERROR(__xludf.DUMMYFUNCTION("IF(REGEXMATCH(E1888, ""[0-9]+""), MIN(ARRAYFORMULA(A1888 - SPLIT(REGEXREPLACE(E1888,""[a-zA-Z,\-'.()]"","" ""), "" ""))),"" "")")," ")</f>
        <v> </v>
      </c>
    </row>
    <row r="1889">
      <c r="F1889" s="8" t="str">
        <f>IFERROR(__xludf.DUMMYFUNCTION("IF(REGEXMATCH(E1889, ""[0-9]+""), MIN(ARRAYFORMULA(A1889 - SPLIT(REGEXREPLACE(E1889,""[a-zA-Z,\-'.()]"","" ""), "" ""))),"" "")")," ")</f>
        <v> </v>
      </c>
    </row>
    <row r="1890">
      <c r="F1890" s="8" t="str">
        <f>IFERROR(__xludf.DUMMYFUNCTION("IF(REGEXMATCH(E1890, ""[0-9]+""), MIN(ARRAYFORMULA(A1890 - SPLIT(REGEXREPLACE(E1890,""[a-zA-Z,\-'.()]"","" ""), "" ""))),"" "")")," ")</f>
        <v> </v>
      </c>
    </row>
    <row r="1891">
      <c r="F1891" s="8" t="str">
        <f>IFERROR(__xludf.DUMMYFUNCTION("IF(REGEXMATCH(E1891, ""[0-9]+""), MIN(ARRAYFORMULA(A1891 - SPLIT(REGEXREPLACE(E1891,""[a-zA-Z,\-'.()]"","" ""), "" ""))),"" "")")," ")</f>
        <v> </v>
      </c>
    </row>
    <row r="1892">
      <c r="F1892" s="8" t="str">
        <f>IFERROR(__xludf.DUMMYFUNCTION("IF(REGEXMATCH(E1892, ""[0-9]+""), MIN(ARRAYFORMULA(A1892 - SPLIT(REGEXREPLACE(E1892,""[a-zA-Z,\-'.()]"","" ""), "" ""))),"" "")")," ")</f>
        <v> </v>
      </c>
    </row>
    <row r="1893">
      <c r="F1893" s="8" t="str">
        <f>IFERROR(__xludf.DUMMYFUNCTION("IF(REGEXMATCH(E1893, ""[0-9]+""), MIN(ARRAYFORMULA(A1893 - SPLIT(REGEXREPLACE(E1893,""[a-zA-Z,\-'.()]"","" ""), "" ""))),"" "")")," ")</f>
        <v> </v>
      </c>
    </row>
    <row r="1894">
      <c r="F1894" s="8" t="str">
        <f>IFERROR(__xludf.DUMMYFUNCTION("IF(REGEXMATCH(E1894, ""[0-9]+""), MIN(ARRAYFORMULA(A1894 - SPLIT(REGEXREPLACE(E1894,""[a-zA-Z,\-'.()]"","" ""), "" ""))),"" "")")," ")</f>
        <v> </v>
      </c>
    </row>
    <row r="1895">
      <c r="F1895" s="8" t="str">
        <f>IFERROR(__xludf.DUMMYFUNCTION("IF(REGEXMATCH(E1895, ""[0-9]+""), MIN(ARRAYFORMULA(A1895 - SPLIT(REGEXREPLACE(E1895,""[a-zA-Z,\-'.()]"","" ""), "" ""))),"" "")")," ")</f>
        <v> </v>
      </c>
    </row>
    <row r="1896">
      <c r="F1896" s="8" t="str">
        <f>IFERROR(__xludf.DUMMYFUNCTION("IF(REGEXMATCH(E1896, ""[0-9]+""), MIN(ARRAYFORMULA(A1896 - SPLIT(REGEXREPLACE(E1896,""[a-zA-Z,\-'.()]"","" ""), "" ""))),"" "")")," ")</f>
        <v> </v>
      </c>
    </row>
    <row r="1897">
      <c r="F1897" s="8" t="str">
        <f>IFERROR(__xludf.DUMMYFUNCTION("IF(REGEXMATCH(E1897, ""[0-9]+""), MIN(ARRAYFORMULA(A1897 - SPLIT(REGEXREPLACE(E1897,""[a-zA-Z,\-'.()]"","" ""), "" ""))),"" "")")," ")</f>
        <v> </v>
      </c>
    </row>
    <row r="1898">
      <c r="F1898" s="8" t="str">
        <f>IFERROR(__xludf.DUMMYFUNCTION("IF(REGEXMATCH(E1898, ""[0-9]+""), MIN(ARRAYFORMULA(A1898 - SPLIT(REGEXREPLACE(E1898,""[a-zA-Z,\-'.()]"","" ""), "" ""))),"" "")")," ")</f>
        <v> </v>
      </c>
    </row>
    <row r="1899">
      <c r="F1899" s="8" t="str">
        <f>IFERROR(__xludf.DUMMYFUNCTION("IF(REGEXMATCH(E1899, ""[0-9]+""), MIN(ARRAYFORMULA(A1899 - SPLIT(REGEXREPLACE(E1899,""[a-zA-Z,\-'.()]"","" ""), "" ""))),"" "")")," ")</f>
        <v> </v>
      </c>
    </row>
    <row r="1900">
      <c r="F1900" s="8" t="str">
        <f>IFERROR(__xludf.DUMMYFUNCTION("IF(REGEXMATCH(E1900, ""[0-9]+""), MIN(ARRAYFORMULA(A1900 - SPLIT(REGEXREPLACE(E1900,""[a-zA-Z,\-'.()]"","" ""), "" ""))),"" "")")," ")</f>
        <v> </v>
      </c>
    </row>
    <row r="1901">
      <c r="F1901" s="8" t="str">
        <f>IFERROR(__xludf.DUMMYFUNCTION("IF(REGEXMATCH(E1901, ""[0-9]+""), MIN(ARRAYFORMULA(A1901 - SPLIT(REGEXREPLACE(E1901,""[a-zA-Z,\-'.()]"","" ""), "" ""))),"" "")")," ")</f>
        <v> </v>
      </c>
    </row>
    <row r="1902">
      <c r="F1902" s="8" t="str">
        <f>IFERROR(__xludf.DUMMYFUNCTION("IF(REGEXMATCH(E1902, ""[0-9]+""), MIN(ARRAYFORMULA(A1902 - SPLIT(REGEXREPLACE(E1902,""[a-zA-Z,\-'.()]"","" ""), "" ""))),"" "")")," ")</f>
        <v> </v>
      </c>
    </row>
    <row r="1903">
      <c r="F1903" s="8" t="str">
        <f>IFERROR(__xludf.DUMMYFUNCTION("IF(REGEXMATCH(E1903, ""[0-9]+""), MIN(ARRAYFORMULA(A1903 - SPLIT(REGEXREPLACE(E1903,""[a-zA-Z,\-'.()]"","" ""), "" ""))),"" "")")," ")</f>
        <v> </v>
      </c>
    </row>
    <row r="1904">
      <c r="F1904" s="8" t="str">
        <f>IFERROR(__xludf.DUMMYFUNCTION("IF(REGEXMATCH(E1904, ""[0-9]+""), MIN(ARRAYFORMULA(A1904 - SPLIT(REGEXREPLACE(E1904,""[a-zA-Z,\-'.()]"","" ""), "" ""))),"" "")")," ")</f>
        <v> </v>
      </c>
    </row>
    <row r="1905">
      <c r="F1905" s="8" t="str">
        <f>IFERROR(__xludf.DUMMYFUNCTION("IF(REGEXMATCH(E1905, ""[0-9]+""), MIN(ARRAYFORMULA(A1905 - SPLIT(REGEXREPLACE(E1905,""[a-zA-Z,\-'.()]"","" ""), "" ""))),"" "")")," ")</f>
        <v> </v>
      </c>
    </row>
    <row r="1906">
      <c r="F1906" s="8" t="str">
        <f>IFERROR(__xludf.DUMMYFUNCTION("IF(REGEXMATCH(E1906, ""[0-9]+""), MIN(ARRAYFORMULA(A1906 - SPLIT(REGEXREPLACE(E1906,""[a-zA-Z,\-'.()]"","" ""), "" ""))),"" "")")," ")</f>
        <v> </v>
      </c>
    </row>
    <row r="1907">
      <c r="F1907" s="8" t="str">
        <f>IFERROR(__xludf.DUMMYFUNCTION("IF(REGEXMATCH(E1907, ""[0-9]+""), MIN(ARRAYFORMULA(A1907 - SPLIT(REGEXREPLACE(E1907,""[a-zA-Z,\-'.()]"","" ""), "" ""))),"" "")")," ")</f>
        <v> </v>
      </c>
    </row>
    <row r="1908">
      <c r="F1908" s="8" t="str">
        <f>IFERROR(__xludf.DUMMYFUNCTION("IF(REGEXMATCH(E1908, ""[0-9]+""), MIN(ARRAYFORMULA(A1908 - SPLIT(REGEXREPLACE(E1908,""[a-zA-Z,\-'.()]"","" ""), "" ""))),"" "")")," ")</f>
        <v> </v>
      </c>
    </row>
    <row r="1909">
      <c r="F1909" s="8" t="str">
        <f>IFERROR(__xludf.DUMMYFUNCTION("IF(REGEXMATCH(E1909, ""[0-9]+""), MIN(ARRAYFORMULA(A1909 - SPLIT(REGEXREPLACE(E1909,""[a-zA-Z,\-'.()]"","" ""), "" ""))),"" "")")," ")</f>
        <v> </v>
      </c>
    </row>
    <row r="1910">
      <c r="F1910" s="8" t="str">
        <f>IFERROR(__xludf.DUMMYFUNCTION("IF(REGEXMATCH(E1910, ""[0-9]+""), MIN(ARRAYFORMULA(A1910 - SPLIT(REGEXREPLACE(E1910,""[a-zA-Z,\-'.()]"","" ""), "" ""))),"" "")")," ")</f>
        <v> </v>
      </c>
    </row>
    <row r="1911">
      <c r="F1911" s="8" t="str">
        <f>IFERROR(__xludf.DUMMYFUNCTION("IF(REGEXMATCH(E1911, ""[0-9]+""), MIN(ARRAYFORMULA(A1911 - SPLIT(REGEXREPLACE(E1911,""[a-zA-Z,\-'.()]"","" ""), "" ""))),"" "")")," ")</f>
        <v> </v>
      </c>
    </row>
    <row r="1912">
      <c r="F1912" s="8" t="str">
        <f>IFERROR(__xludf.DUMMYFUNCTION("IF(REGEXMATCH(E1912, ""[0-9]+""), MIN(ARRAYFORMULA(A1912 - SPLIT(REGEXREPLACE(E1912,""[a-zA-Z,\-'.()]"","" ""), "" ""))),"" "")")," ")</f>
        <v> </v>
      </c>
    </row>
    <row r="1913">
      <c r="F1913" s="8" t="str">
        <f>IFERROR(__xludf.DUMMYFUNCTION("IF(REGEXMATCH(E1913, ""[0-9]+""), MIN(ARRAYFORMULA(A1913 - SPLIT(REGEXREPLACE(E1913,""[a-zA-Z,\-'.()]"","" ""), "" ""))),"" "")")," ")</f>
        <v> </v>
      </c>
    </row>
    <row r="1914">
      <c r="F1914" s="8" t="str">
        <f>IFERROR(__xludf.DUMMYFUNCTION("IF(REGEXMATCH(E1914, ""[0-9]+""), MIN(ARRAYFORMULA(A1914 - SPLIT(REGEXREPLACE(E1914,""[a-zA-Z,\-'.()]"","" ""), "" ""))),"" "")")," ")</f>
        <v> </v>
      </c>
    </row>
    <row r="1915">
      <c r="F1915" s="8" t="str">
        <f>IFERROR(__xludf.DUMMYFUNCTION("IF(REGEXMATCH(E1915, ""[0-9]+""), MIN(ARRAYFORMULA(A1915 - SPLIT(REGEXREPLACE(E1915,""[a-zA-Z,\-'.()]"","" ""), "" ""))),"" "")")," ")</f>
        <v> </v>
      </c>
    </row>
    <row r="1916">
      <c r="F1916" s="8" t="str">
        <f>IFERROR(__xludf.DUMMYFUNCTION("IF(REGEXMATCH(E1916, ""[0-9]+""), MIN(ARRAYFORMULA(A1916 - SPLIT(REGEXREPLACE(E1916,""[a-zA-Z,\-'.()]"","" ""), "" ""))),"" "")")," ")</f>
        <v> </v>
      </c>
    </row>
    <row r="1917">
      <c r="F1917" s="8" t="str">
        <f>IFERROR(__xludf.DUMMYFUNCTION("IF(REGEXMATCH(E1917, ""[0-9]+""), MIN(ARRAYFORMULA(A1917 - SPLIT(REGEXREPLACE(E1917,""[a-zA-Z,\-'.()]"","" ""), "" ""))),"" "")")," ")</f>
        <v> </v>
      </c>
    </row>
    <row r="1918">
      <c r="F1918" s="8" t="str">
        <f>IFERROR(__xludf.DUMMYFUNCTION("IF(REGEXMATCH(E1918, ""[0-9]+""), MIN(ARRAYFORMULA(A1918 - SPLIT(REGEXREPLACE(E1918,""[a-zA-Z,\-'.()]"","" ""), "" ""))),"" "")")," ")</f>
        <v> </v>
      </c>
    </row>
    <row r="1919">
      <c r="F1919" s="8" t="str">
        <f>IFERROR(__xludf.DUMMYFUNCTION("IF(REGEXMATCH(E1919, ""[0-9]+""), MIN(ARRAYFORMULA(A1919 - SPLIT(REGEXREPLACE(E1919,""[a-zA-Z,\-'.()]"","" ""), "" ""))),"" "")")," ")</f>
        <v> </v>
      </c>
    </row>
    <row r="1920">
      <c r="F1920" s="8" t="str">
        <f>IFERROR(__xludf.DUMMYFUNCTION("IF(REGEXMATCH(E1920, ""[0-9]+""), MIN(ARRAYFORMULA(A1920 - SPLIT(REGEXREPLACE(E1920,""[a-zA-Z,\-'.()]"","" ""), "" ""))),"" "")")," ")</f>
        <v> </v>
      </c>
    </row>
    <row r="1921">
      <c r="F1921" s="8" t="str">
        <f>IFERROR(__xludf.DUMMYFUNCTION("IF(REGEXMATCH(E1921, ""[0-9]+""), MIN(ARRAYFORMULA(A1921 - SPLIT(REGEXREPLACE(E1921,""[a-zA-Z,\-'.()]"","" ""), "" ""))),"" "")")," ")</f>
        <v> </v>
      </c>
    </row>
    <row r="1922">
      <c r="F1922" s="8" t="str">
        <f>IFERROR(__xludf.DUMMYFUNCTION("IF(REGEXMATCH(E1922, ""[0-9]+""), MIN(ARRAYFORMULA(A1922 - SPLIT(REGEXREPLACE(E1922,""[a-zA-Z,\-'.()]"","" ""), "" ""))),"" "")")," ")</f>
        <v> </v>
      </c>
    </row>
    <row r="1923">
      <c r="F1923" s="8" t="str">
        <f>IFERROR(__xludf.DUMMYFUNCTION("IF(REGEXMATCH(E1923, ""[0-9]+""), MIN(ARRAYFORMULA(A1923 - SPLIT(REGEXREPLACE(E1923,""[a-zA-Z,\-'.()]"","" ""), "" ""))),"" "")")," ")</f>
        <v> </v>
      </c>
    </row>
    <row r="1924">
      <c r="F1924" s="8" t="str">
        <f>IFERROR(__xludf.DUMMYFUNCTION("IF(REGEXMATCH(E1924, ""[0-9]+""), MIN(ARRAYFORMULA(A1924 - SPLIT(REGEXREPLACE(E1924,""[a-zA-Z,\-'.()]"","" ""), "" ""))),"" "")")," ")</f>
        <v> </v>
      </c>
    </row>
    <row r="1925">
      <c r="F1925" s="8" t="str">
        <f>IFERROR(__xludf.DUMMYFUNCTION("IF(REGEXMATCH(E1925, ""[0-9]+""), MIN(ARRAYFORMULA(A1925 - SPLIT(REGEXREPLACE(E1925,""[a-zA-Z,\-'.()]"","" ""), "" ""))),"" "")")," ")</f>
        <v> </v>
      </c>
    </row>
    <row r="1926">
      <c r="F1926" s="8" t="str">
        <f>IFERROR(__xludf.DUMMYFUNCTION("IF(REGEXMATCH(E1926, ""[0-9]+""), MIN(ARRAYFORMULA(A1926 - SPLIT(REGEXREPLACE(E1926,""[a-zA-Z,\-'.()]"","" ""), "" ""))),"" "")")," ")</f>
        <v> </v>
      </c>
    </row>
    <row r="1927">
      <c r="F1927" s="8" t="str">
        <f>IFERROR(__xludf.DUMMYFUNCTION("IF(REGEXMATCH(E1927, ""[0-9]+""), MIN(ARRAYFORMULA(A1927 - SPLIT(REGEXREPLACE(E1927,""[a-zA-Z,\-'.()]"","" ""), "" ""))),"" "")")," ")</f>
        <v> </v>
      </c>
    </row>
    <row r="1928">
      <c r="F1928" s="8" t="str">
        <f>IFERROR(__xludf.DUMMYFUNCTION("IF(REGEXMATCH(E1928, ""[0-9]+""), MIN(ARRAYFORMULA(A1928 - SPLIT(REGEXREPLACE(E1928,""[a-zA-Z,\-'.()]"","" ""), "" ""))),"" "")")," ")</f>
        <v> </v>
      </c>
    </row>
    <row r="1929">
      <c r="F1929" s="8" t="str">
        <f>IFERROR(__xludf.DUMMYFUNCTION("IF(REGEXMATCH(E1929, ""[0-9]+""), MIN(ARRAYFORMULA(A1929 - SPLIT(REGEXREPLACE(E1929,""[a-zA-Z,\-'.()]"","" ""), "" ""))),"" "")")," ")</f>
        <v> </v>
      </c>
    </row>
    <row r="1930">
      <c r="F1930" s="8" t="str">
        <f>IFERROR(__xludf.DUMMYFUNCTION("IF(REGEXMATCH(E1930, ""[0-9]+""), MIN(ARRAYFORMULA(A1930 - SPLIT(REGEXREPLACE(E1930,""[a-zA-Z,\-'.()]"","" ""), "" ""))),"" "")")," ")</f>
        <v> </v>
      </c>
    </row>
    <row r="1931">
      <c r="F1931" s="8" t="str">
        <f>IFERROR(__xludf.DUMMYFUNCTION("IF(REGEXMATCH(E1931, ""[0-9]+""), MIN(ARRAYFORMULA(A1931 - SPLIT(REGEXREPLACE(E1931,""[a-zA-Z,\-'.()]"","" ""), "" ""))),"" "")")," ")</f>
        <v> </v>
      </c>
    </row>
    <row r="1932">
      <c r="F1932" s="8" t="str">
        <f>IFERROR(__xludf.DUMMYFUNCTION("IF(REGEXMATCH(E1932, ""[0-9]+""), MIN(ARRAYFORMULA(A1932 - SPLIT(REGEXREPLACE(E1932,""[a-zA-Z,\-'.()]"","" ""), "" ""))),"" "")")," ")</f>
        <v> </v>
      </c>
    </row>
    <row r="1933">
      <c r="F1933" s="8" t="str">
        <f>IFERROR(__xludf.DUMMYFUNCTION("IF(REGEXMATCH(E1933, ""[0-9]+""), MIN(ARRAYFORMULA(A1933 - SPLIT(REGEXREPLACE(E1933,""[a-zA-Z,\-'.()]"","" ""), "" ""))),"" "")")," ")</f>
        <v> </v>
      </c>
    </row>
    <row r="1934">
      <c r="F1934" s="8" t="str">
        <f>IFERROR(__xludf.DUMMYFUNCTION("IF(REGEXMATCH(E1934, ""[0-9]+""), MIN(ARRAYFORMULA(A1934 - SPLIT(REGEXREPLACE(E1934,""[a-zA-Z,\-'.()]"","" ""), "" ""))),"" "")")," ")</f>
        <v> </v>
      </c>
    </row>
    <row r="1935">
      <c r="F1935" s="8" t="str">
        <f>IFERROR(__xludf.DUMMYFUNCTION("IF(REGEXMATCH(E1935, ""[0-9]+""), MIN(ARRAYFORMULA(A1935 - SPLIT(REGEXREPLACE(E1935,""[a-zA-Z,\-'.()]"","" ""), "" ""))),"" "")")," ")</f>
        <v> </v>
      </c>
    </row>
    <row r="1936">
      <c r="F1936" s="8" t="str">
        <f>IFERROR(__xludf.DUMMYFUNCTION("IF(REGEXMATCH(E1936, ""[0-9]+""), MIN(ARRAYFORMULA(A1936 - SPLIT(REGEXREPLACE(E1936,""[a-zA-Z,\-'.()]"","" ""), "" ""))),"" "")")," ")</f>
        <v> </v>
      </c>
    </row>
    <row r="1937">
      <c r="F1937" s="8" t="str">
        <f>IFERROR(__xludf.DUMMYFUNCTION("IF(REGEXMATCH(E1937, ""[0-9]+""), MIN(ARRAYFORMULA(A1937 - SPLIT(REGEXREPLACE(E1937,""[a-zA-Z,\-'.()]"","" ""), "" ""))),"" "")")," ")</f>
        <v> </v>
      </c>
    </row>
    <row r="1938">
      <c r="F1938" s="8" t="str">
        <f>IFERROR(__xludf.DUMMYFUNCTION("IF(REGEXMATCH(E1938, ""[0-9]+""), MIN(ARRAYFORMULA(A1938 - SPLIT(REGEXREPLACE(E1938,""[a-zA-Z,\-'.()]"","" ""), "" ""))),"" "")")," ")</f>
        <v> </v>
      </c>
    </row>
    <row r="1939">
      <c r="F1939" s="8" t="str">
        <f>IFERROR(__xludf.DUMMYFUNCTION("IF(REGEXMATCH(E1939, ""[0-9]+""), MIN(ARRAYFORMULA(A1939 - SPLIT(REGEXREPLACE(E1939,""[a-zA-Z,\-'.()]"","" ""), "" ""))),"" "")")," ")</f>
        <v> </v>
      </c>
    </row>
    <row r="1940">
      <c r="F1940" s="8" t="str">
        <f>IFERROR(__xludf.DUMMYFUNCTION("IF(REGEXMATCH(E1940, ""[0-9]+""), MIN(ARRAYFORMULA(A1940 - SPLIT(REGEXREPLACE(E1940,""[a-zA-Z,\-'.()]"","" ""), "" ""))),"" "")")," ")</f>
        <v> </v>
      </c>
    </row>
    <row r="1941">
      <c r="F1941" s="8" t="str">
        <f>IFERROR(__xludf.DUMMYFUNCTION("IF(REGEXMATCH(E1941, ""[0-9]+""), MIN(ARRAYFORMULA(A1941 - SPLIT(REGEXREPLACE(E1941,""[a-zA-Z,\-'.()]"","" ""), "" ""))),"" "")")," ")</f>
        <v> </v>
      </c>
    </row>
    <row r="1942">
      <c r="F1942" s="8" t="str">
        <f>IFERROR(__xludf.DUMMYFUNCTION("IF(REGEXMATCH(E1942, ""[0-9]+""), MIN(ARRAYFORMULA(A1942 - SPLIT(REGEXREPLACE(E1942,""[a-zA-Z,\-'.()]"","" ""), "" ""))),"" "")")," ")</f>
        <v> </v>
      </c>
    </row>
    <row r="1943">
      <c r="F1943" s="8" t="str">
        <f>IFERROR(__xludf.DUMMYFUNCTION("IF(REGEXMATCH(E1943, ""[0-9]+""), MIN(ARRAYFORMULA(A1943 - SPLIT(REGEXREPLACE(E1943,""[a-zA-Z,\-'.()]"","" ""), "" ""))),"" "")")," ")</f>
        <v> </v>
      </c>
    </row>
    <row r="1944">
      <c r="F1944" s="8" t="str">
        <f>IFERROR(__xludf.DUMMYFUNCTION("IF(REGEXMATCH(E1944, ""[0-9]+""), MIN(ARRAYFORMULA(A1944 - SPLIT(REGEXREPLACE(E1944,""[a-zA-Z,\-'.()]"","" ""), "" ""))),"" "")")," ")</f>
        <v> </v>
      </c>
    </row>
    <row r="1945">
      <c r="F1945" s="8" t="str">
        <f>IFERROR(__xludf.DUMMYFUNCTION("IF(REGEXMATCH(E1945, ""[0-9]+""), MIN(ARRAYFORMULA(A1945 - SPLIT(REGEXREPLACE(E1945,""[a-zA-Z,\-'.()]"","" ""), "" ""))),"" "")")," ")</f>
        <v> </v>
      </c>
    </row>
    <row r="1946">
      <c r="F1946" s="8" t="str">
        <f>IFERROR(__xludf.DUMMYFUNCTION("IF(REGEXMATCH(E1946, ""[0-9]+""), MIN(ARRAYFORMULA(A1946 - SPLIT(REGEXREPLACE(E1946,""[a-zA-Z,\-'.()]"","" ""), "" ""))),"" "")")," ")</f>
        <v> </v>
      </c>
    </row>
    <row r="1947">
      <c r="F1947" s="8" t="str">
        <f>IFERROR(__xludf.DUMMYFUNCTION("IF(REGEXMATCH(E1947, ""[0-9]+""), MIN(ARRAYFORMULA(A1947 - SPLIT(REGEXREPLACE(E1947,""[a-zA-Z,\-'.()]"","" ""), "" ""))),"" "")")," ")</f>
        <v> </v>
      </c>
    </row>
    <row r="1948">
      <c r="F1948" s="8" t="str">
        <f>IFERROR(__xludf.DUMMYFUNCTION("IF(REGEXMATCH(E1948, ""[0-9]+""), MIN(ARRAYFORMULA(A1948 - SPLIT(REGEXREPLACE(E1948,""[a-zA-Z,\-'.()]"","" ""), "" ""))),"" "")")," ")</f>
        <v> </v>
      </c>
    </row>
    <row r="1949">
      <c r="F1949" s="8" t="str">
        <f>IFERROR(__xludf.DUMMYFUNCTION("IF(REGEXMATCH(E1949, ""[0-9]+""), MIN(ARRAYFORMULA(A1949 - SPLIT(REGEXREPLACE(E1949,""[a-zA-Z,\-'.()]"","" ""), "" ""))),"" "")")," ")</f>
        <v> </v>
      </c>
    </row>
    <row r="1950">
      <c r="F1950" s="8" t="str">
        <f>IFERROR(__xludf.DUMMYFUNCTION("IF(REGEXMATCH(E1950, ""[0-9]+""), MIN(ARRAYFORMULA(A1950 - SPLIT(REGEXREPLACE(E1950,""[a-zA-Z,\-'.()]"","" ""), "" ""))),"" "")")," ")</f>
        <v> </v>
      </c>
    </row>
    <row r="1951">
      <c r="F1951" s="8" t="str">
        <f>IFERROR(__xludf.DUMMYFUNCTION("IF(REGEXMATCH(E1951, ""[0-9]+""), MIN(ARRAYFORMULA(A1951 - SPLIT(REGEXREPLACE(E1951,""[a-zA-Z,\-'.()]"","" ""), "" ""))),"" "")")," ")</f>
        <v> </v>
      </c>
    </row>
    <row r="1952">
      <c r="F1952" s="8" t="str">
        <f>IFERROR(__xludf.DUMMYFUNCTION("IF(REGEXMATCH(E1952, ""[0-9]+""), MIN(ARRAYFORMULA(A1952 - SPLIT(REGEXREPLACE(E1952,""[a-zA-Z,\-'.()]"","" ""), "" ""))),"" "")")," ")</f>
        <v> </v>
      </c>
    </row>
    <row r="1953">
      <c r="F1953" s="8" t="str">
        <f>IFERROR(__xludf.DUMMYFUNCTION("IF(REGEXMATCH(E1953, ""[0-9]+""), MIN(ARRAYFORMULA(A1953 - SPLIT(REGEXREPLACE(E1953,""[a-zA-Z,\-'.()]"","" ""), "" ""))),"" "")")," ")</f>
        <v> </v>
      </c>
    </row>
    <row r="1954">
      <c r="F1954" s="8" t="str">
        <f>IFERROR(__xludf.DUMMYFUNCTION("IF(REGEXMATCH(E1954, ""[0-9]+""), MIN(ARRAYFORMULA(A1954 - SPLIT(REGEXREPLACE(E1954,""[a-zA-Z,\-'.()]"","" ""), "" ""))),"" "")")," ")</f>
        <v> </v>
      </c>
    </row>
    <row r="1955">
      <c r="F1955" s="8" t="str">
        <f>IFERROR(__xludf.DUMMYFUNCTION("IF(REGEXMATCH(E1955, ""[0-9]+""), MIN(ARRAYFORMULA(A1955 - SPLIT(REGEXREPLACE(E1955,""[a-zA-Z,\-'.()]"","" ""), "" ""))),"" "")")," ")</f>
        <v> </v>
      </c>
    </row>
    <row r="1956">
      <c r="F1956" s="8" t="str">
        <f>IFERROR(__xludf.DUMMYFUNCTION("IF(REGEXMATCH(E1956, ""[0-9]+""), MIN(ARRAYFORMULA(A1956 - SPLIT(REGEXREPLACE(E1956,""[a-zA-Z,\-'.()]"","" ""), "" ""))),"" "")")," ")</f>
        <v> </v>
      </c>
    </row>
    <row r="1957">
      <c r="F1957" s="8" t="str">
        <f>IFERROR(__xludf.DUMMYFUNCTION("IF(REGEXMATCH(E1957, ""[0-9]+""), MIN(ARRAYFORMULA(A1957 - SPLIT(REGEXREPLACE(E1957,""[a-zA-Z,\-'.()]"","" ""), "" ""))),"" "")")," ")</f>
        <v> </v>
      </c>
    </row>
    <row r="1958">
      <c r="F1958" s="8" t="str">
        <f>IFERROR(__xludf.DUMMYFUNCTION("IF(REGEXMATCH(E1958, ""[0-9]+""), MIN(ARRAYFORMULA(A1958 - SPLIT(REGEXREPLACE(E1958,""[a-zA-Z,\-'.()]"","" ""), "" ""))),"" "")")," ")</f>
        <v> </v>
      </c>
    </row>
    <row r="1959">
      <c r="F1959" s="8" t="str">
        <f>IFERROR(__xludf.DUMMYFUNCTION("IF(REGEXMATCH(E1959, ""[0-9]+""), MIN(ARRAYFORMULA(A1959 - SPLIT(REGEXREPLACE(E1959,""[a-zA-Z,\-'.()]"","" ""), "" ""))),"" "")")," ")</f>
        <v> </v>
      </c>
    </row>
    <row r="1960">
      <c r="F1960" s="8" t="str">
        <f>IFERROR(__xludf.DUMMYFUNCTION("IF(REGEXMATCH(E1960, ""[0-9]+""), MIN(ARRAYFORMULA(A1960 - SPLIT(REGEXREPLACE(E1960,""[a-zA-Z,\-'.()]"","" ""), "" ""))),"" "")")," ")</f>
        <v> </v>
      </c>
    </row>
    <row r="1961">
      <c r="F1961" s="8" t="str">
        <f>IFERROR(__xludf.DUMMYFUNCTION("IF(REGEXMATCH(E1961, ""[0-9]+""), MIN(ARRAYFORMULA(A1961 - SPLIT(REGEXREPLACE(E1961,""[a-zA-Z,\-'.()]"","" ""), "" ""))),"" "")")," ")</f>
        <v> </v>
      </c>
    </row>
    <row r="1962">
      <c r="F1962" s="8" t="str">
        <f>IFERROR(__xludf.DUMMYFUNCTION("IF(REGEXMATCH(E1962, ""[0-9]+""), MIN(ARRAYFORMULA(A1962 - SPLIT(REGEXREPLACE(E1962,""[a-zA-Z,\-'.()]"","" ""), "" ""))),"" "")")," ")</f>
        <v> </v>
      </c>
    </row>
    <row r="1963">
      <c r="F1963" s="8" t="str">
        <f>IFERROR(__xludf.DUMMYFUNCTION("IF(REGEXMATCH(E1963, ""[0-9]+""), MIN(ARRAYFORMULA(A1963 - SPLIT(REGEXREPLACE(E1963,""[a-zA-Z,\-'.()]"","" ""), "" ""))),"" "")")," ")</f>
        <v> </v>
      </c>
    </row>
    <row r="1964">
      <c r="F1964" s="8" t="str">
        <f>IFERROR(__xludf.DUMMYFUNCTION("IF(REGEXMATCH(E1964, ""[0-9]+""), MIN(ARRAYFORMULA(A1964 - SPLIT(REGEXREPLACE(E1964,""[a-zA-Z,\-'.()]"","" ""), "" ""))),"" "")")," ")</f>
        <v> </v>
      </c>
    </row>
    <row r="1965">
      <c r="F1965" s="8" t="str">
        <f>IFERROR(__xludf.DUMMYFUNCTION("IF(REGEXMATCH(E1965, ""[0-9]+""), MIN(ARRAYFORMULA(A1965 - SPLIT(REGEXREPLACE(E1965,""[a-zA-Z,\-'.()]"","" ""), "" ""))),"" "")")," ")</f>
        <v> </v>
      </c>
    </row>
    <row r="1966">
      <c r="F1966" s="8" t="str">
        <f>IFERROR(__xludf.DUMMYFUNCTION("IF(REGEXMATCH(E1966, ""[0-9]+""), MIN(ARRAYFORMULA(A1966 - SPLIT(REGEXREPLACE(E1966,""[a-zA-Z,\-'.()]"","" ""), "" ""))),"" "")")," ")</f>
        <v> </v>
      </c>
    </row>
    <row r="1967">
      <c r="F1967" s="8" t="str">
        <f>IFERROR(__xludf.DUMMYFUNCTION("IF(REGEXMATCH(E1967, ""[0-9]+""), MIN(ARRAYFORMULA(A1967 - SPLIT(REGEXREPLACE(E1967,""[a-zA-Z,\-'.()]"","" ""), "" ""))),"" "")")," ")</f>
        <v> </v>
      </c>
    </row>
    <row r="1968">
      <c r="F1968" s="8" t="str">
        <f>IFERROR(__xludf.DUMMYFUNCTION("IF(REGEXMATCH(E1968, ""[0-9]+""), MIN(ARRAYFORMULA(A1968 - SPLIT(REGEXREPLACE(E1968,""[a-zA-Z,\-'.()]"","" ""), "" ""))),"" "")")," ")</f>
        <v> </v>
      </c>
    </row>
    <row r="1969">
      <c r="F1969" s="8" t="str">
        <f>IFERROR(__xludf.DUMMYFUNCTION("IF(REGEXMATCH(E1969, ""[0-9]+""), MIN(ARRAYFORMULA(A1969 - SPLIT(REGEXREPLACE(E1969,""[a-zA-Z,\-'.()]"","" ""), "" ""))),"" "")")," ")</f>
        <v> </v>
      </c>
    </row>
    <row r="1970">
      <c r="F1970" s="8" t="str">
        <f>IFERROR(__xludf.DUMMYFUNCTION("IF(REGEXMATCH(E1970, ""[0-9]+""), MIN(ARRAYFORMULA(A1970 - SPLIT(REGEXREPLACE(E1970,""[a-zA-Z,\-'.()]"","" ""), "" ""))),"" "")")," ")</f>
        <v> </v>
      </c>
    </row>
    <row r="1971">
      <c r="F1971" s="8" t="str">
        <f>IFERROR(__xludf.DUMMYFUNCTION("IF(REGEXMATCH(E1971, ""[0-9]+""), MIN(ARRAYFORMULA(A1971 - SPLIT(REGEXREPLACE(E1971,""[a-zA-Z,\-'.()]"","" ""), "" ""))),"" "")")," ")</f>
        <v> </v>
      </c>
    </row>
    <row r="1972">
      <c r="F1972" s="8" t="str">
        <f>IFERROR(__xludf.DUMMYFUNCTION("IF(REGEXMATCH(E1972, ""[0-9]+""), MIN(ARRAYFORMULA(A1972 - SPLIT(REGEXREPLACE(E1972,""[a-zA-Z,\-'.()]"","" ""), "" ""))),"" "")")," ")</f>
        <v> </v>
      </c>
    </row>
    <row r="1973">
      <c r="F1973" s="8" t="str">
        <f>IFERROR(__xludf.DUMMYFUNCTION("IF(REGEXMATCH(E1973, ""[0-9]+""), MIN(ARRAYFORMULA(A1973 - SPLIT(REGEXREPLACE(E1973,""[a-zA-Z,\-'.()]"","" ""), "" ""))),"" "")")," ")</f>
        <v> </v>
      </c>
    </row>
    <row r="1974">
      <c r="F1974" s="8" t="str">
        <f>IFERROR(__xludf.DUMMYFUNCTION("IF(REGEXMATCH(E1974, ""[0-9]+""), MIN(ARRAYFORMULA(A1974 - SPLIT(REGEXREPLACE(E1974,""[a-zA-Z,\-'.()]"","" ""), "" ""))),"" "")")," ")</f>
        <v> </v>
      </c>
    </row>
    <row r="1975">
      <c r="F1975" s="8" t="str">
        <f>IFERROR(__xludf.DUMMYFUNCTION("IF(REGEXMATCH(E1975, ""[0-9]+""), MIN(ARRAYFORMULA(A1975 - SPLIT(REGEXREPLACE(E1975,""[a-zA-Z,\-'.()]"","" ""), "" ""))),"" "")")," ")</f>
        <v> </v>
      </c>
    </row>
    <row r="1976">
      <c r="F1976" s="8" t="str">
        <f>IFERROR(__xludf.DUMMYFUNCTION("IF(REGEXMATCH(E1976, ""[0-9]+""), MIN(ARRAYFORMULA(A1976 - SPLIT(REGEXREPLACE(E1976,""[a-zA-Z,\-'.()]"","" ""), "" ""))),"" "")")," ")</f>
        <v> </v>
      </c>
    </row>
    <row r="1977">
      <c r="F1977" s="8" t="str">
        <f>IFERROR(__xludf.DUMMYFUNCTION("IF(REGEXMATCH(E1977, ""[0-9]+""), MIN(ARRAYFORMULA(A1977 - SPLIT(REGEXREPLACE(E1977,""[a-zA-Z,\-'.()]"","" ""), "" ""))),"" "")")," ")</f>
        <v> </v>
      </c>
    </row>
    <row r="1978">
      <c r="F1978" s="8" t="str">
        <f>IFERROR(__xludf.DUMMYFUNCTION("IF(REGEXMATCH(E1978, ""[0-9]+""), MIN(ARRAYFORMULA(A1978 - SPLIT(REGEXREPLACE(E1978,""[a-zA-Z,\-'.()]"","" ""), "" ""))),"" "")")," ")</f>
        <v> </v>
      </c>
    </row>
    <row r="1979">
      <c r="F1979" s="8" t="str">
        <f>IFERROR(__xludf.DUMMYFUNCTION("IF(REGEXMATCH(E1979, ""[0-9]+""), MIN(ARRAYFORMULA(A1979 - SPLIT(REGEXREPLACE(E1979,""[a-zA-Z,\-'.()]"","" ""), "" ""))),"" "")")," ")</f>
        <v> </v>
      </c>
    </row>
    <row r="1980">
      <c r="F1980" s="8" t="str">
        <f>IFERROR(__xludf.DUMMYFUNCTION("IF(REGEXMATCH(E1980, ""[0-9]+""), MIN(ARRAYFORMULA(A1980 - SPLIT(REGEXREPLACE(E1980,""[a-zA-Z,\-'.()]"","" ""), "" ""))),"" "")")," ")</f>
        <v> </v>
      </c>
    </row>
    <row r="1981">
      <c r="F1981" s="8" t="str">
        <f>IFERROR(__xludf.DUMMYFUNCTION("IF(REGEXMATCH(E1981, ""[0-9]+""), MIN(ARRAYFORMULA(A1981 - SPLIT(REGEXREPLACE(E1981,""[a-zA-Z,\-'.()]"","" ""), "" ""))),"" "")")," ")</f>
        <v> </v>
      </c>
    </row>
    <row r="1982">
      <c r="F1982" s="8" t="str">
        <f>IFERROR(__xludf.DUMMYFUNCTION("IF(REGEXMATCH(E1982, ""[0-9]+""), MIN(ARRAYFORMULA(A1982 - SPLIT(REGEXREPLACE(E1982,""[a-zA-Z,\-'.()]"","" ""), "" ""))),"" "")")," ")</f>
        <v> </v>
      </c>
    </row>
    <row r="1983">
      <c r="F1983" s="8" t="str">
        <f>IFERROR(__xludf.DUMMYFUNCTION("IF(REGEXMATCH(E1983, ""[0-9]+""), MIN(ARRAYFORMULA(A1983 - SPLIT(REGEXREPLACE(E1983,""[a-zA-Z,\-'.()]"","" ""), "" ""))),"" "")")," ")</f>
        <v> </v>
      </c>
    </row>
    <row r="1984">
      <c r="F1984" s="8" t="str">
        <f>IFERROR(__xludf.DUMMYFUNCTION("IF(REGEXMATCH(E1984, ""[0-9]+""), MIN(ARRAYFORMULA(A1984 - SPLIT(REGEXREPLACE(E1984,""[a-zA-Z,\-'.()]"","" ""), "" ""))),"" "")")," ")</f>
        <v> </v>
      </c>
    </row>
    <row r="1985">
      <c r="F1985" s="8" t="str">
        <f>IFERROR(__xludf.DUMMYFUNCTION("IF(REGEXMATCH(E1985, ""[0-9]+""), MIN(ARRAYFORMULA(A1985 - SPLIT(REGEXREPLACE(E1985,""[a-zA-Z,\-'.()]"","" ""), "" ""))),"" "")")," ")</f>
        <v> </v>
      </c>
    </row>
    <row r="1986">
      <c r="F1986" s="8" t="str">
        <f>IFERROR(__xludf.DUMMYFUNCTION("IF(REGEXMATCH(E1986, ""[0-9]+""), MIN(ARRAYFORMULA(A1986 - SPLIT(REGEXREPLACE(E1986,""[a-zA-Z,\-'.()]"","" ""), "" ""))),"" "")")," ")</f>
        <v> </v>
      </c>
    </row>
    <row r="1987">
      <c r="F1987" s="8" t="str">
        <f>IFERROR(__xludf.DUMMYFUNCTION("IF(REGEXMATCH(E1987, ""[0-9]+""), MIN(ARRAYFORMULA(A1987 - SPLIT(REGEXREPLACE(E1987,""[a-zA-Z,\-'.()]"","" ""), "" ""))),"" "")")," ")</f>
        <v> </v>
      </c>
    </row>
    <row r="1988">
      <c r="F1988" s="8" t="str">
        <f>IFERROR(__xludf.DUMMYFUNCTION("IF(REGEXMATCH(E1988, ""[0-9]+""), MIN(ARRAYFORMULA(A1988 - SPLIT(REGEXREPLACE(E1988,""[a-zA-Z,\-'.()]"","" ""), "" ""))),"" "")")," ")</f>
        <v> </v>
      </c>
    </row>
    <row r="1989">
      <c r="F1989" s="8" t="str">
        <f>IFERROR(__xludf.DUMMYFUNCTION("IF(REGEXMATCH(E1989, ""[0-9]+""), MIN(ARRAYFORMULA(A1989 - SPLIT(REGEXREPLACE(E1989,""[a-zA-Z,\-'.()]"","" ""), "" ""))),"" "")")," ")</f>
        <v> </v>
      </c>
    </row>
    <row r="1990">
      <c r="F1990" s="8" t="str">
        <f>IFERROR(__xludf.DUMMYFUNCTION("IF(REGEXMATCH(E1990, ""[0-9]+""), MIN(ARRAYFORMULA(A1990 - SPLIT(REGEXREPLACE(E1990,""[a-zA-Z,\-'.()]"","" ""), "" ""))),"" "")")," ")</f>
        <v> </v>
      </c>
    </row>
    <row r="1991">
      <c r="F1991" s="8" t="str">
        <f>IFERROR(__xludf.DUMMYFUNCTION("IF(REGEXMATCH(E1991, ""[0-9]+""), MIN(ARRAYFORMULA(A1991 - SPLIT(REGEXREPLACE(E1991,""[a-zA-Z,\-'.()]"","" ""), "" ""))),"" "")")," ")</f>
        <v> </v>
      </c>
    </row>
    <row r="1992">
      <c r="F1992" s="8" t="str">
        <f>IFERROR(__xludf.DUMMYFUNCTION("IF(REGEXMATCH(E1992, ""[0-9]+""), MIN(ARRAYFORMULA(A1992 - SPLIT(REGEXREPLACE(E1992,""[a-zA-Z,\-'.()]"","" ""), "" ""))),"" "")")," ")</f>
        <v> </v>
      </c>
    </row>
    <row r="1993">
      <c r="F1993" s="8" t="str">
        <f>IFERROR(__xludf.DUMMYFUNCTION("IF(REGEXMATCH(E1993, ""[0-9]+""), MIN(ARRAYFORMULA(A1993 - SPLIT(REGEXREPLACE(E1993,""[a-zA-Z,\-'.()]"","" ""), "" ""))),"" "")")," ")</f>
        <v> </v>
      </c>
    </row>
    <row r="1994">
      <c r="F1994" s="8" t="str">
        <f>IFERROR(__xludf.DUMMYFUNCTION("IF(REGEXMATCH(E1994, ""[0-9]+""), MIN(ARRAYFORMULA(A1994 - SPLIT(REGEXREPLACE(E1994,""[a-zA-Z,\-'.()]"","" ""), "" ""))),"" "")")," ")</f>
        <v> </v>
      </c>
    </row>
    <row r="1995">
      <c r="F1995" s="8" t="str">
        <f>IFERROR(__xludf.DUMMYFUNCTION("IF(REGEXMATCH(E1995, ""[0-9]+""), MIN(ARRAYFORMULA(A1995 - SPLIT(REGEXREPLACE(E1995,""[a-zA-Z,\-'.()]"","" ""), "" ""))),"" "")")," ")</f>
        <v> </v>
      </c>
    </row>
    <row r="1996">
      <c r="F1996" s="8" t="str">
        <f>IFERROR(__xludf.DUMMYFUNCTION("IF(REGEXMATCH(E1996, ""[0-9]+""), MIN(ARRAYFORMULA(A1996 - SPLIT(REGEXREPLACE(E1996,""[a-zA-Z,\-'.()]"","" ""), "" ""))),"" "")")," ")</f>
        <v> </v>
      </c>
    </row>
    <row r="1997">
      <c r="F1997" s="8" t="str">
        <f>IFERROR(__xludf.DUMMYFUNCTION("IF(REGEXMATCH(E1997, ""[0-9]+""), MIN(ARRAYFORMULA(A1997 - SPLIT(REGEXREPLACE(E1997,""[a-zA-Z,\-'.()]"","" ""), "" ""))),"" "")")," ")</f>
        <v> </v>
      </c>
    </row>
    <row r="1998">
      <c r="F1998" s="8" t="str">
        <f>IFERROR(__xludf.DUMMYFUNCTION("IF(REGEXMATCH(E1998, ""[0-9]+""), MIN(ARRAYFORMULA(A1998 - SPLIT(REGEXREPLACE(E1998,""[a-zA-Z,\-'.()]"","" ""), "" ""))),"" "")")," ")</f>
        <v> </v>
      </c>
    </row>
    <row r="1999">
      <c r="F1999" s="8" t="str">
        <f>IFERROR(__xludf.DUMMYFUNCTION("IF(REGEXMATCH(E1999, ""[0-9]+""), MIN(ARRAYFORMULA(A1999 - SPLIT(REGEXREPLACE(E1999,""[a-zA-Z,\-'.()]"","" ""), "" ""))),"" "")")," ")</f>
        <v> </v>
      </c>
    </row>
    <row r="2000">
      <c r="F2000" s="8" t="str">
        <f>IFERROR(__xludf.DUMMYFUNCTION("IF(REGEXMATCH(E2000, ""[0-9]+""), MIN(ARRAYFORMULA(A2000 - SPLIT(REGEXREPLACE(E2000,""[a-zA-Z,\-'.()]"","" ""), "" ""))),"" "")")," ")</f>
        <v> </v>
      </c>
    </row>
    <row r="2001">
      <c r="F2001" s="8" t="str">
        <f>IFERROR(__xludf.DUMMYFUNCTION("IF(REGEXMATCH(E2001, ""[0-9]+""), MIN(ARRAYFORMULA(A2001 - SPLIT(REGEXREPLACE(E2001,""[a-zA-Z,\-'.()]"","" ""), "" ""))),"" "")")," ")</f>
        <v> </v>
      </c>
    </row>
    <row r="2002">
      <c r="F2002" s="8" t="str">
        <f>IFERROR(__xludf.DUMMYFUNCTION("IF(REGEXMATCH(E2002, ""[0-9]+""), MIN(ARRAYFORMULA(A2002 - SPLIT(REGEXREPLACE(E2002,""[a-zA-Z,\-'.()]"","" ""), "" ""))),"" "")")," ")</f>
        <v> </v>
      </c>
    </row>
    <row r="2003">
      <c r="F2003" s="8" t="str">
        <f>IFERROR(__xludf.DUMMYFUNCTION("IF(REGEXMATCH(E2003, ""[0-9]+""), MIN(ARRAYFORMULA(A2003 - SPLIT(REGEXREPLACE(E2003,""[a-zA-Z,\-'.()]"","" ""), "" ""))),"" "")")," ")</f>
        <v> </v>
      </c>
    </row>
    <row r="2004">
      <c r="F2004" s="8" t="str">
        <f>IFERROR(__xludf.DUMMYFUNCTION("IF(REGEXMATCH(E2004, ""[0-9]+""), MIN(ARRAYFORMULA(A2004 - SPLIT(REGEXREPLACE(E2004,""[a-zA-Z,\-'.()]"","" ""), "" ""))),"" "")")," ")</f>
        <v> </v>
      </c>
    </row>
    <row r="2005">
      <c r="F2005" s="8" t="str">
        <f>IFERROR(__xludf.DUMMYFUNCTION("IF(REGEXMATCH(E2005, ""[0-9]+""), MIN(ARRAYFORMULA(A2005 - SPLIT(REGEXREPLACE(E2005,""[a-zA-Z,\-'.()]"","" ""), "" ""))),"" "")")," ")</f>
        <v> </v>
      </c>
    </row>
    <row r="2006">
      <c r="F2006" s="8" t="str">
        <f>IFERROR(__xludf.DUMMYFUNCTION("IF(REGEXMATCH(E2006, ""[0-9]+""), MIN(ARRAYFORMULA(A2006 - SPLIT(REGEXREPLACE(E2006,""[a-zA-Z,\-'.()]"","" ""), "" ""))),"" "")")," ")</f>
        <v> </v>
      </c>
    </row>
    <row r="2007">
      <c r="F2007" s="8" t="str">
        <f>IFERROR(__xludf.DUMMYFUNCTION("IF(REGEXMATCH(E2007, ""[0-9]+""), MIN(ARRAYFORMULA(A2007 - SPLIT(REGEXREPLACE(E2007,""[a-zA-Z,\-'.()]"","" ""), "" ""))),"" "")")," ")</f>
        <v> </v>
      </c>
    </row>
    <row r="2008">
      <c r="F2008" s="8" t="str">
        <f>IFERROR(__xludf.DUMMYFUNCTION("IF(REGEXMATCH(E2008, ""[0-9]+""), MIN(ARRAYFORMULA(A2008 - SPLIT(REGEXREPLACE(E2008,""[a-zA-Z,\-'.()]"","" ""), "" ""))),"" "")")," ")</f>
        <v> </v>
      </c>
    </row>
    <row r="2009">
      <c r="F2009" s="8" t="str">
        <f>IFERROR(__xludf.DUMMYFUNCTION("IF(REGEXMATCH(E2009, ""[0-9]+""), MIN(ARRAYFORMULA(A2009 - SPLIT(REGEXREPLACE(E2009,""[a-zA-Z,\-'.()]"","" ""), "" ""))),"" "")")," ")</f>
        <v> </v>
      </c>
    </row>
    <row r="2010">
      <c r="F2010" s="8" t="str">
        <f>IFERROR(__xludf.DUMMYFUNCTION("IF(REGEXMATCH(E2010, ""[0-9]+""), MIN(ARRAYFORMULA(A2010 - SPLIT(REGEXREPLACE(E2010,""[a-zA-Z,\-'.()]"","" ""), "" ""))),"" "")")," ")</f>
        <v> </v>
      </c>
    </row>
    <row r="2011">
      <c r="F2011" s="8" t="str">
        <f>IFERROR(__xludf.DUMMYFUNCTION("IF(REGEXMATCH(E2011, ""[0-9]+""), MIN(ARRAYFORMULA(A2011 - SPLIT(REGEXREPLACE(E2011,""[a-zA-Z,\-'.()]"","" ""), "" ""))),"" "")")," ")</f>
        <v> </v>
      </c>
    </row>
    <row r="2012">
      <c r="F2012" s="8" t="str">
        <f>IFERROR(__xludf.DUMMYFUNCTION("IF(REGEXMATCH(E2012, ""[0-9]+""), MIN(ARRAYFORMULA(A2012 - SPLIT(REGEXREPLACE(E2012,""[a-zA-Z,\-'.()]"","" ""), "" ""))),"" "")")," ")</f>
        <v> </v>
      </c>
    </row>
    <row r="2013">
      <c r="F2013" s="8" t="str">
        <f>IFERROR(__xludf.DUMMYFUNCTION("IF(REGEXMATCH(E2013, ""[0-9]+""), MIN(ARRAYFORMULA(A2013 - SPLIT(REGEXREPLACE(E2013,""[a-zA-Z,\-'.()]"","" ""), "" ""))),"" "")")," ")</f>
        <v> </v>
      </c>
    </row>
    <row r="2014">
      <c r="F2014" s="8" t="str">
        <f>IFERROR(__xludf.DUMMYFUNCTION("IF(REGEXMATCH(E2014, ""[0-9]+""), MIN(ARRAYFORMULA(A2014 - SPLIT(REGEXREPLACE(E2014,""[a-zA-Z,\-'.()]"","" ""), "" ""))),"" "")")," ")</f>
        <v> </v>
      </c>
    </row>
    <row r="2015">
      <c r="F2015" s="8" t="str">
        <f>IFERROR(__xludf.DUMMYFUNCTION("IF(REGEXMATCH(E2015, ""[0-9]+""), MIN(ARRAYFORMULA(A2015 - SPLIT(REGEXREPLACE(E2015,""[a-zA-Z,\-'.()]"","" ""), "" ""))),"" "")")," ")</f>
        <v> </v>
      </c>
    </row>
    <row r="2016">
      <c r="F2016" s="8" t="str">
        <f>IFERROR(__xludf.DUMMYFUNCTION("IF(REGEXMATCH(E2016, ""[0-9]+""), MIN(ARRAYFORMULA(A2016 - SPLIT(REGEXREPLACE(E2016,""[a-zA-Z,\-'.()]"","" ""), "" ""))),"" "")")," ")</f>
        <v> </v>
      </c>
    </row>
    <row r="2017">
      <c r="F2017" s="8" t="str">
        <f>IFERROR(__xludf.DUMMYFUNCTION("IF(REGEXMATCH(E2017, ""[0-9]+""), MIN(ARRAYFORMULA(A2017 - SPLIT(REGEXREPLACE(E2017,""[a-zA-Z,\-'.()]"","" ""), "" ""))),"" "")")," ")</f>
        <v> </v>
      </c>
    </row>
    <row r="2018">
      <c r="F2018" s="8" t="str">
        <f>IFERROR(__xludf.DUMMYFUNCTION("IF(REGEXMATCH(E2018, ""[0-9]+""), MIN(ARRAYFORMULA(A2018 - SPLIT(REGEXREPLACE(E2018,""[a-zA-Z,\-'.()]"","" ""), "" ""))),"" "")")," ")</f>
        <v> </v>
      </c>
    </row>
    <row r="2019">
      <c r="F2019" s="8" t="str">
        <f>IFERROR(__xludf.DUMMYFUNCTION("IF(REGEXMATCH(E2019, ""[0-9]+""), MIN(ARRAYFORMULA(A2019 - SPLIT(REGEXREPLACE(E2019,""[a-zA-Z,\-'.()]"","" ""), "" ""))),"" "")")," ")</f>
        <v> </v>
      </c>
    </row>
    <row r="2020">
      <c r="F2020" s="8" t="str">
        <f>IFERROR(__xludf.DUMMYFUNCTION("IF(REGEXMATCH(E2020, ""[0-9]+""), MIN(ARRAYFORMULA(A2020 - SPLIT(REGEXREPLACE(E2020,""[a-zA-Z,\-'.()]"","" ""), "" ""))),"" "")")," ")</f>
        <v> </v>
      </c>
    </row>
    <row r="2021">
      <c r="F2021" s="8" t="str">
        <f>IFERROR(__xludf.DUMMYFUNCTION("IF(REGEXMATCH(E2021, ""[0-9]+""), MIN(ARRAYFORMULA(A2021 - SPLIT(REGEXREPLACE(E2021,""[a-zA-Z,\-'.()]"","" ""), "" ""))),"" "")")," ")</f>
        <v> </v>
      </c>
    </row>
    <row r="2022">
      <c r="F2022" s="8" t="str">
        <f>IFERROR(__xludf.DUMMYFUNCTION("IF(REGEXMATCH(E2022, ""[0-9]+""), MIN(ARRAYFORMULA(A2022 - SPLIT(REGEXREPLACE(E2022,""[a-zA-Z,\-'.()]"","" ""), "" ""))),"" "")")," ")</f>
        <v> </v>
      </c>
    </row>
    <row r="2023">
      <c r="F2023" s="8" t="str">
        <f>IFERROR(__xludf.DUMMYFUNCTION("IF(REGEXMATCH(E2023, ""[0-9]+""), MIN(ARRAYFORMULA(A2023 - SPLIT(REGEXREPLACE(E2023,""[a-zA-Z,\-'.()]"","" ""), "" ""))),"" "")")," ")</f>
        <v> </v>
      </c>
    </row>
    <row r="2024">
      <c r="F2024" s="8" t="str">
        <f>IFERROR(__xludf.DUMMYFUNCTION("IF(REGEXMATCH(E2024, ""[0-9]+""), MIN(ARRAYFORMULA(A2024 - SPLIT(REGEXREPLACE(E2024,""[a-zA-Z,\-'.()]"","" ""), "" ""))),"" "")")," ")</f>
        <v> </v>
      </c>
    </row>
    <row r="2025">
      <c r="F2025" s="8" t="str">
        <f>IFERROR(__xludf.DUMMYFUNCTION("IF(REGEXMATCH(E2025, ""[0-9]+""), MIN(ARRAYFORMULA(A2025 - SPLIT(REGEXREPLACE(E2025,""[a-zA-Z,\-'.()]"","" ""), "" ""))),"" "")")," ")</f>
        <v> </v>
      </c>
    </row>
    <row r="2026">
      <c r="F2026" s="8" t="str">
        <f>IFERROR(__xludf.DUMMYFUNCTION("IF(REGEXMATCH(E2026, ""[0-9]+""), MIN(ARRAYFORMULA(A2026 - SPLIT(REGEXREPLACE(E2026,""[a-zA-Z,\-'.()]"","" ""), "" ""))),"" "")")," ")</f>
        <v> </v>
      </c>
    </row>
    <row r="2027">
      <c r="F2027" s="8" t="str">
        <f>IFERROR(__xludf.DUMMYFUNCTION("IF(REGEXMATCH(E2027, ""[0-9]+""), MIN(ARRAYFORMULA(A2027 - SPLIT(REGEXREPLACE(E2027,""[a-zA-Z,\-'.()]"","" ""), "" ""))),"" "")")," ")</f>
        <v> </v>
      </c>
    </row>
    <row r="2028">
      <c r="F2028" s="8" t="str">
        <f>IFERROR(__xludf.DUMMYFUNCTION("IF(REGEXMATCH(E2028, ""[0-9]+""), MIN(ARRAYFORMULA(A2028 - SPLIT(REGEXREPLACE(E2028,""[a-zA-Z,\-'.()]"","" ""), "" ""))),"" "")")," ")</f>
        <v> </v>
      </c>
    </row>
    <row r="2029">
      <c r="F2029" s="8" t="str">
        <f>IFERROR(__xludf.DUMMYFUNCTION("IF(REGEXMATCH(E2029, ""[0-9]+""), MIN(ARRAYFORMULA(A2029 - SPLIT(REGEXREPLACE(E2029,""[a-zA-Z,\-'.()]"","" ""), "" ""))),"" "")")," ")</f>
        <v> </v>
      </c>
    </row>
    <row r="2030">
      <c r="F2030" s="8" t="str">
        <f>IFERROR(__xludf.DUMMYFUNCTION("IF(REGEXMATCH(E2030, ""[0-9]+""), MIN(ARRAYFORMULA(A2030 - SPLIT(REGEXREPLACE(E2030,""[a-zA-Z,\-'.()]"","" ""), "" ""))),"" "")")," ")</f>
        <v> </v>
      </c>
    </row>
    <row r="2031">
      <c r="F2031" s="8" t="str">
        <f>IFERROR(__xludf.DUMMYFUNCTION("IF(REGEXMATCH(E2031, ""[0-9]+""), MIN(ARRAYFORMULA(A2031 - SPLIT(REGEXREPLACE(E2031,""[a-zA-Z,\-'.()]"","" ""), "" ""))),"" "")")," ")</f>
        <v> </v>
      </c>
    </row>
    <row r="2032">
      <c r="F2032" s="8" t="str">
        <f>IFERROR(__xludf.DUMMYFUNCTION("IF(REGEXMATCH(E2032, ""[0-9]+""), MIN(ARRAYFORMULA(A2032 - SPLIT(REGEXREPLACE(E2032,""[a-zA-Z,\-'.()]"","" ""), "" ""))),"" "")")," ")</f>
        <v> </v>
      </c>
    </row>
    <row r="2033">
      <c r="F2033" s="8" t="str">
        <f>IFERROR(__xludf.DUMMYFUNCTION("IF(REGEXMATCH(E2033, ""[0-9]+""), MIN(ARRAYFORMULA(A2033 - SPLIT(REGEXREPLACE(E2033,""[a-zA-Z,\-'.()]"","" ""), "" ""))),"" "")")," ")</f>
        <v> </v>
      </c>
    </row>
    <row r="2034">
      <c r="F2034" s="8" t="str">
        <f>IFERROR(__xludf.DUMMYFUNCTION("IF(REGEXMATCH(E2034, ""[0-9]+""), MIN(ARRAYFORMULA(A2034 - SPLIT(REGEXREPLACE(E2034,""[a-zA-Z,\-'.()]"","" ""), "" ""))),"" "")")," ")</f>
        <v> </v>
      </c>
    </row>
    <row r="2035">
      <c r="F2035" s="8" t="str">
        <f>IFERROR(__xludf.DUMMYFUNCTION("IF(REGEXMATCH(E2035, ""[0-9]+""), MIN(ARRAYFORMULA(A2035 - SPLIT(REGEXREPLACE(E2035,""[a-zA-Z,\-'.()]"","" ""), "" ""))),"" "")")," ")</f>
        <v> </v>
      </c>
    </row>
    <row r="2036">
      <c r="F2036" s="8" t="str">
        <f>IFERROR(__xludf.DUMMYFUNCTION("IF(REGEXMATCH(E2036, ""[0-9]+""), MIN(ARRAYFORMULA(A2036 - SPLIT(REGEXREPLACE(E2036,""[a-zA-Z,\-'.()]"","" ""), "" ""))),"" "")")," ")</f>
        <v> </v>
      </c>
    </row>
    <row r="2037">
      <c r="F2037" s="8" t="str">
        <f>IFERROR(__xludf.DUMMYFUNCTION("IF(REGEXMATCH(E2037, ""[0-9]+""), MIN(ARRAYFORMULA(A2037 - SPLIT(REGEXREPLACE(E2037,""[a-zA-Z,\-'.()]"","" ""), "" ""))),"" "")")," ")</f>
        <v> </v>
      </c>
    </row>
    <row r="2038">
      <c r="F2038" s="8" t="str">
        <f>IFERROR(__xludf.DUMMYFUNCTION("IF(REGEXMATCH(E2038, ""[0-9]+""), MIN(ARRAYFORMULA(A2038 - SPLIT(REGEXREPLACE(E2038,""[a-zA-Z,\-'.()]"","" ""), "" ""))),"" "")")," ")</f>
        <v> </v>
      </c>
    </row>
    <row r="2039">
      <c r="F2039" s="8" t="str">
        <f>IFERROR(__xludf.DUMMYFUNCTION("IF(REGEXMATCH(E2039, ""[0-9]+""), MIN(ARRAYFORMULA(A2039 - SPLIT(REGEXREPLACE(E2039,""[a-zA-Z,\-'.()]"","" ""), "" ""))),"" "")")," ")</f>
        <v> </v>
      </c>
    </row>
    <row r="2040">
      <c r="F2040" s="8" t="str">
        <f>IFERROR(__xludf.DUMMYFUNCTION("IF(REGEXMATCH(E2040, ""[0-9]+""), MIN(ARRAYFORMULA(A2040 - SPLIT(REGEXREPLACE(E2040,""[a-zA-Z,\-'.()]"","" ""), "" ""))),"" "")")," ")</f>
        <v> </v>
      </c>
    </row>
    <row r="2041">
      <c r="F2041" s="8" t="str">
        <f>IFERROR(__xludf.DUMMYFUNCTION("IF(REGEXMATCH(E2041, ""[0-9]+""), MIN(ARRAYFORMULA(A2041 - SPLIT(REGEXREPLACE(E2041,""[a-zA-Z,\-'.()]"","" ""), "" ""))),"" "")")," ")</f>
        <v> </v>
      </c>
    </row>
    <row r="2042">
      <c r="F2042" s="8" t="str">
        <f>IFERROR(__xludf.DUMMYFUNCTION("IF(REGEXMATCH(E2042, ""[0-9]+""), MIN(ARRAYFORMULA(A2042 - SPLIT(REGEXREPLACE(E2042,""[a-zA-Z,\-'.()]"","" ""), "" ""))),"" "")")," ")</f>
        <v> </v>
      </c>
    </row>
    <row r="2043">
      <c r="F2043" s="8" t="str">
        <f>IFERROR(__xludf.DUMMYFUNCTION("IF(REGEXMATCH(E2043, ""[0-9]+""), MIN(ARRAYFORMULA(A2043 - SPLIT(REGEXREPLACE(E2043,""[a-zA-Z,\-'.()]"","" ""), "" ""))),"" "")")," ")</f>
        <v> </v>
      </c>
    </row>
    <row r="2044">
      <c r="F2044" s="8" t="str">
        <f>IFERROR(__xludf.DUMMYFUNCTION("IF(REGEXMATCH(E2044, ""[0-9]+""), MIN(ARRAYFORMULA(A2044 - SPLIT(REGEXREPLACE(E2044,""[a-zA-Z,\-'.()]"","" ""), "" ""))),"" "")")," ")</f>
        <v> </v>
      </c>
    </row>
    <row r="2045">
      <c r="F2045" s="8" t="str">
        <f>IFERROR(__xludf.DUMMYFUNCTION("IF(REGEXMATCH(E2045, ""[0-9]+""), MIN(ARRAYFORMULA(A2045 - SPLIT(REGEXREPLACE(E2045,""[a-zA-Z,\-'.()]"","" ""), "" ""))),"" "")")," ")</f>
        <v> </v>
      </c>
    </row>
    <row r="2046">
      <c r="F2046" s="8" t="str">
        <f>IFERROR(__xludf.DUMMYFUNCTION("IF(REGEXMATCH(E2046, ""[0-9]+""), MIN(ARRAYFORMULA(A2046 - SPLIT(REGEXREPLACE(E2046,""[a-zA-Z,\-'.()]"","" ""), "" ""))),"" "")")," ")</f>
        <v> </v>
      </c>
    </row>
    <row r="2047">
      <c r="F2047" s="8" t="str">
        <f>IFERROR(__xludf.DUMMYFUNCTION("IF(REGEXMATCH(E2047, ""[0-9]+""), MIN(ARRAYFORMULA(A2047 - SPLIT(REGEXREPLACE(E2047,""[a-zA-Z,\-'.()]"","" ""), "" ""))),"" "")")," ")</f>
        <v> </v>
      </c>
    </row>
    <row r="2048">
      <c r="F2048" s="8" t="str">
        <f>IFERROR(__xludf.DUMMYFUNCTION("IF(REGEXMATCH(E2048, ""[0-9]+""), MIN(ARRAYFORMULA(A2048 - SPLIT(REGEXREPLACE(E2048,""[a-zA-Z,\-'.()]"","" ""), "" ""))),"" "")")," ")</f>
        <v> </v>
      </c>
    </row>
    <row r="2049">
      <c r="F2049" s="8" t="str">
        <f>IFERROR(__xludf.DUMMYFUNCTION("IF(REGEXMATCH(E2049, ""[0-9]+""), MIN(ARRAYFORMULA(A2049 - SPLIT(REGEXREPLACE(E2049,""[a-zA-Z,\-'.()]"","" ""), "" ""))),"" "")")," ")</f>
        <v> </v>
      </c>
    </row>
    <row r="2050">
      <c r="F2050" s="8" t="str">
        <f>IFERROR(__xludf.DUMMYFUNCTION("IF(REGEXMATCH(E2050, ""[0-9]+""), MIN(ARRAYFORMULA(A2050 - SPLIT(REGEXREPLACE(E2050,""[a-zA-Z,\-'.()]"","" ""), "" ""))),"" "")")," ")</f>
        <v> </v>
      </c>
    </row>
    <row r="2051">
      <c r="F2051" s="8" t="str">
        <f>IFERROR(__xludf.DUMMYFUNCTION("IF(REGEXMATCH(E2051, ""[0-9]+""), MIN(ARRAYFORMULA(A2051 - SPLIT(REGEXREPLACE(E2051,""[a-zA-Z,\-'.()]"","" ""), "" ""))),"" "")")," ")</f>
        <v> </v>
      </c>
    </row>
    <row r="2052">
      <c r="F2052" s="8" t="str">
        <f>IFERROR(__xludf.DUMMYFUNCTION("IF(REGEXMATCH(E2052, ""[0-9]+""), MIN(ARRAYFORMULA(A2052 - SPLIT(REGEXREPLACE(E2052,""[a-zA-Z,\-'.()]"","" ""), "" ""))),"" "")")," ")</f>
        <v> </v>
      </c>
    </row>
    <row r="2053">
      <c r="F2053" s="8" t="str">
        <f>IFERROR(__xludf.DUMMYFUNCTION("IF(REGEXMATCH(E2053, ""[0-9]+""), MIN(ARRAYFORMULA(A2053 - SPLIT(REGEXREPLACE(E2053,""[a-zA-Z,\-'.()]"","" ""), "" ""))),"" "")")," ")</f>
        <v> </v>
      </c>
    </row>
    <row r="2054">
      <c r="F2054" s="8" t="str">
        <f>IFERROR(__xludf.DUMMYFUNCTION("IF(REGEXMATCH(E2054, ""[0-9]+""), MIN(ARRAYFORMULA(A2054 - SPLIT(REGEXREPLACE(E2054,""[a-zA-Z,\-'.()]"","" ""), "" ""))),"" "")")," ")</f>
        <v> </v>
      </c>
    </row>
    <row r="2055">
      <c r="F2055" s="8" t="str">
        <f>IFERROR(__xludf.DUMMYFUNCTION("IF(REGEXMATCH(E2055, ""[0-9]+""), MIN(ARRAYFORMULA(A2055 - SPLIT(REGEXREPLACE(E2055,""[a-zA-Z,\-'.()]"","" ""), "" ""))),"" "")")," ")</f>
        <v> </v>
      </c>
    </row>
    <row r="2056">
      <c r="F2056" s="8" t="str">
        <f>IFERROR(__xludf.DUMMYFUNCTION("IF(REGEXMATCH(E2056, ""[0-9]+""), MIN(ARRAYFORMULA(A2056 - SPLIT(REGEXREPLACE(E2056,""[a-zA-Z,\-'.()]"","" ""), "" ""))),"" "")")," ")</f>
        <v> </v>
      </c>
    </row>
    <row r="2057">
      <c r="F2057" s="8" t="str">
        <f>IFERROR(__xludf.DUMMYFUNCTION("IF(REGEXMATCH(E2057, ""[0-9]+""), MIN(ARRAYFORMULA(A2057 - SPLIT(REGEXREPLACE(E2057,""[a-zA-Z,\-'.()]"","" ""), "" ""))),"" "")")," ")</f>
        <v> </v>
      </c>
    </row>
    <row r="2058">
      <c r="F2058" s="8" t="str">
        <f>IFERROR(__xludf.DUMMYFUNCTION("IF(REGEXMATCH(E2058, ""[0-9]+""), MIN(ARRAYFORMULA(A2058 - SPLIT(REGEXREPLACE(E2058,""[a-zA-Z,\-'.()]"","" ""), "" ""))),"" "")")," ")</f>
        <v> </v>
      </c>
    </row>
    <row r="2059">
      <c r="F2059" s="8" t="str">
        <f>IFERROR(__xludf.DUMMYFUNCTION("IF(REGEXMATCH(E2059, ""[0-9]+""), MIN(ARRAYFORMULA(A2059 - SPLIT(REGEXREPLACE(E2059,""[a-zA-Z,\-'.()]"","" ""), "" ""))),"" "")")," ")</f>
        <v> </v>
      </c>
    </row>
    <row r="2060">
      <c r="F2060" s="8" t="str">
        <f>IFERROR(__xludf.DUMMYFUNCTION("IF(REGEXMATCH(E2060, ""[0-9]+""), MIN(ARRAYFORMULA(A2060 - SPLIT(REGEXREPLACE(E2060,""[a-zA-Z,\-'.()]"","" ""), "" ""))),"" "")")," ")</f>
        <v> </v>
      </c>
    </row>
    <row r="2061">
      <c r="F2061" s="8" t="str">
        <f>IFERROR(__xludf.DUMMYFUNCTION("IF(REGEXMATCH(E2061, ""[0-9]+""), MIN(ARRAYFORMULA(A2061 - SPLIT(REGEXREPLACE(E2061,""[a-zA-Z,\-'.()]"","" ""), "" ""))),"" "")")," ")</f>
        <v> </v>
      </c>
    </row>
    <row r="2062">
      <c r="F2062" s="8" t="str">
        <f>IFERROR(__xludf.DUMMYFUNCTION("IF(REGEXMATCH(E2062, ""[0-9]+""), MIN(ARRAYFORMULA(A2062 - SPLIT(REGEXREPLACE(E2062,""[a-zA-Z,\-'.()]"","" ""), "" ""))),"" "")")," ")</f>
        <v> </v>
      </c>
    </row>
    <row r="2063">
      <c r="F2063" s="8" t="str">
        <f>IFERROR(__xludf.DUMMYFUNCTION("IF(REGEXMATCH(E2063, ""[0-9]+""), MIN(ARRAYFORMULA(A2063 - SPLIT(REGEXREPLACE(E2063,""[a-zA-Z,\-'.()]"","" ""), "" ""))),"" "")")," ")</f>
        <v> </v>
      </c>
    </row>
    <row r="2064">
      <c r="F2064" s="8" t="str">
        <f>IFERROR(__xludf.DUMMYFUNCTION("IF(REGEXMATCH(E2064, ""[0-9]+""), MIN(ARRAYFORMULA(A2064 - SPLIT(REGEXREPLACE(E2064,""[a-zA-Z,\-'.()]"","" ""), "" ""))),"" "")")," ")</f>
        <v> </v>
      </c>
    </row>
    <row r="2065">
      <c r="F2065" s="8" t="str">
        <f>IFERROR(__xludf.DUMMYFUNCTION("IF(REGEXMATCH(E2065, ""[0-9]+""), MIN(ARRAYFORMULA(A2065 - SPLIT(REGEXREPLACE(E2065,""[a-zA-Z,\-'.()]"","" ""), "" ""))),"" "")")," ")</f>
        <v> </v>
      </c>
    </row>
    <row r="2066">
      <c r="F2066" s="8" t="str">
        <f>IFERROR(__xludf.DUMMYFUNCTION("IF(REGEXMATCH(E2066, ""[0-9]+""), MIN(ARRAYFORMULA(A2066 - SPLIT(REGEXREPLACE(E2066,""[a-zA-Z,\-'.()]"","" ""), "" ""))),"" "")")," ")</f>
        <v> </v>
      </c>
    </row>
    <row r="2067">
      <c r="F2067" s="8" t="str">
        <f>IFERROR(__xludf.DUMMYFUNCTION("IF(REGEXMATCH(E2067, ""[0-9]+""), MIN(ARRAYFORMULA(A2067 - SPLIT(REGEXREPLACE(E2067,""[a-zA-Z,\-'.()]"","" ""), "" ""))),"" "")")," ")</f>
        <v> </v>
      </c>
    </row>
    <row r="2068">
      <c r="F2068" s="8" t="str">
        <f>IFERROR(__xludf.DUMMYFUNCTION("IF(REGEXMATCH(E2068, ""[0-9]+""), MIN(ARRAYFORMULA(A2068 - SPLIT(REGEXREPLACE(E2068,""[a-zA-Z,\-'.()]"","" ""), "" ""))),"" "")")," ")</f>
        <v> </v>
      </c>
    </row>
    <row r="2069">
      <c r="F2069" s="8" t="str">
        <f>IFERROR(__xludf.DUMMYFUNCTION("IF(REGEXMATCH(E2069, ""[0-9]+""), MIN(ARRAYFORMULA(A2069 - SPLIT(REGEXREPLACE(E2069,""[a-zA-Z,\-'.()]"","" ""), "" ""))),"" "")")," ")</f>
        <v> </v>
      </c>
    </row>
    <row r="2070">
      <c r="F2070" s="8" t="str">
        <f>IFERROR(__xludf.DUMMYFUNCTION("IF(REGEXMATCH(E2070, ""[0-9]+""), MIN(ARRAYFORMULA(A2070 - SPLIT(REGEXREPLACE(E2070,""[a-zA-Z,\-'.()]"","" ""), "" ""))),"" "")")," ")</f>
        <v> </v>
      </c>
    </row>
    <row r="2071">
      <c r="F2071" s="8" t="str">
        <f>IFERROR(__xludf.DUMMYFUNCTION("IF(REGEXMATCH(E2071, ""[0-9]+""), MIN(ARRAYFORMULA(A2071 - SPLIT(REGEXREPLACE(E2071,""[a-zA-Z,\-'.()]"","" ""), "" ""))),"" "")")," ")</f>
        <v> </v>
      </c>
    </row>
    <row r="2072">
      <c r="F2072" s="8" t="str">
        <f>IFERROR(__xludf.DUMMYFUNCTION("IF(REGEXMATCH(E2072, ""[0-9]+""), MIN(ARRAYFORMULA(A2072 - SPLIT(REGEXREPLACE(E2072,""[a-zA-Z,\-'.()]"","" ""), "" ""))),"" "")")," ")</f>
        <v> </v>
      </c>
    </row>
    <row r="2073">
      <c r="F2073" s="8" t="str">
        <f>IFERROR(__xludf.DUMMYFUNCTION("IF(REGEXMATCH(E2073, ""[0-9]+""), MIN(ARRAYFORMULA(A2073 - SPLIT(REGEXREPLACE(E2073,""[a-zA-Z,\-'.()]"","" ""), "" ""))),"" "")")," ")</f>
        <v> </v>
      </c>
    </row>
    <row r="2074">
      <c r="F2074" s="8" t="str">
        <f>IFERROR(__xludf.DUMMYFUNCTION("IF(REGEXMATCH(E2074, ""[0-9]+""), MIN(ARRAYFORMULA(A2074 - SPLIT(REGEXREPLACE(E2074,""[a-zA-Z,\-'.()]"","" ""), "" ""))),"" "")")," ")</f>
        <v> </v>
      </c>
    </row>
    <row r="2075">
      <c r="F2075" s="8" t="str">
        <f>IFERROR(__xludf.DUMMYFUNCTION("IF(REGEXMATCH(E2075, ""[0-9]+""), MIN(ARRAYFORMULA(A2075 - SPLIT(REGEXREPLACE(E2075,""[a-zA-Z,\-'.()]"","" ""), "" ""))),"" "")")," ")</f>
        <v> </v>
      </c>
    </row>
    <row r="2076">
      <c r="F2076" s="8" t="str">
        <f>IFERROR(__xludf.DUMMYFUNCTION("IF(REGEXMATCH(E2076, ""[0-9]+""), MIN(ARRAYFORMULA(A2076 - SPLIT(REGEXREPLACE(E2076,""[a-zA-Z,\-'.()]"","" ""), "" ""))),"" "")")," ")</f>
        <v> </v>
      </c>
    </row>
    <row r="2077">
      <c r="F2077" s="8" t="str">
        <f>IFERROR(__xludf.DUMMYFUNCTION("IF(REGEXMATCH(E2077, ""[0-9]+""), MIN(ARRAYFORMULA(A2077 - SPLIT(REGEXREPLACE(E2077,""[a-zA-Z,\-'.()]"","" ""), "" ""))),"" "")")," ")</f>
        <v> </v>
      </c>
    </row>
    <row r="2078">
      <c r="F2078" s="8" t="str">
        <f>IFERROR(__xludf.DUMMYFUNCTION("IF(REGEXMATCH(E2078, ""[0-9]+""), MIN(ARRAYFORMULA(A2078 - SPLIT(REGEXREPLACE(E2078,""[a-zA-Z,\-'.()]"","" ""), "" ""))),"" "")")," ")</f>
        <v> </v>
      </c>
    </row>
    <row r="2079">
      <c r="F2079" s="8" t="str">
        <f>IFERROR(__xludf.DUMMYFUNCTION("IF(REGEXMATCH(E2079, ""[0-9]+""), MIN(ARRAYFORMULA(A2079 - SPLIT(REGEXREPLACE(E2079,""[a-zA-Z,\-'.()]"","" ""), "" ""))),"" "")")," ")</f>
        <v> </v>
      </c>
    </row>
    <row r="2080">
      <c r="F2080" s="8" t="str">
        <f>IFERROR(__xludf.DUMMYFUNCTION("IF(REGEXMATCH(E2080, ""[0-9]+""), MIN(ARRAYFORMULA(A2080 - SPLIT(REGEXREPLACE(E2080,""[a-zA-Z,\-'.()]"","" ""), "" ""))),"" "")")," ")</f>
        <v> </v>
      </c>
    </row>
    <row r="2081">
      <c r="F2081" s="8" t="str">
        <f>IFERROR(__xludf.DUMMYFUNCTION("IF(REGEXMATCH(E2081, ""[0-9]+""), MIN(ARRAYFORMULA(A2081 - SPLIT(REGEXREPLACE(E2081,""[a-zA-Z,\-'.()]"","" ""), "" ""))),"" "")")," ")</f>
        <v> </v>
      </c>
    </row>
    <row r="2082">
      <c r="F2082" s="8" t="str">
        <f>IFERROR(__xludf.DUMMYFUNCTION("IF(REGEXMATCH(E2082, ""[0-9]+""), MIN(ARRAYFORMULA(A2082 - SPLIT(REGEXREPLACE(E2082,""[a-zA-Z,\-'.()]"","" ""), "" ""))),"" "")")," ")</f>
        <v> </v>
      </c>
    </row>
    <row r="2083">
      <c r="F2083" s="8" t="str">
        <f>IFERROR(__xludf.DUMMYFUNCTION("IF(REGEXMATCH(E2083, ""[0-9]+""), MIN(ARRAYFORMULA(A2083 - SPLIT(REGEXREPLACE(E2083,""[a-zA-Z,\-'.()]"","" ""), "" ""))),"" "")")," ")</f>
        <v> </v>
      </c>
    </row>
    <row r="2084">
      <c r="F2084" s="8" t="str">
        <f>IFERROR(__xludf.DUMMYFUNCTION("IF(REGEXMATCH(E2084, ""[0-9]+""), MIN(ARRAYFORMULA(A2084 - SPLIT(REGEXREPLACE(E2084,""[a-zA-Z,\-'.()]"","" ""), "" ""))),"" "")")," ")</f>
        <v> </v>
      </c>
    </row>
    <row r="2085">
      <c r="F2085" s="8" t="str">
        <f>IFERROR(__xludf.DUMMYFUNCTION("IF(REGEXMATCH(E2085, ""[0-9]+""), MIN(ARRAYFORMULA(A2085 - SPLIT(REGEXREPLACE(E2085,""[a-zA-Z,\-'.()]"","" ""), "" ""))),"" "")")," ")</f>
        <v> </v>
      </c>
    </row>
    <row r="2086">
      <c r="F2086" s="8" t="str">
        <f>IFERROR(__xludf.DUMMYFUNCTION("IF(REGEXMATCH(E2086, ""[0-9]+""), MIN(ARRAYFORMULA(A2086 - SPLIT(REGEXREPLACE(E2086,""[a-zA-Z,\-'.()]"","" ""), "" ""))),"" "")")," ")</f>
        <v> </v>
      </c>
    </row>
    <row r="2087">
      <c r="F2087" s="8" t="str">
        <f>IFERROR(__xludf.DUMMYFUNCTION("IF(REGEXMATCH(E2087, ""[0-9]+""), MIN(ARRAYFORMULA(A2087 - SPLIT(REGEXREPLACE(E2087,""[a-zA-Z,\-'.()]"","" ""), "" ""))),"" "")")," ")</f>
        <v> </v>
      </c>
    </row>
    <row r="2088">
      <c r="F2088" s="8" t="str">
        <f>IFERROR(__xludf.DUMMYFUNCTION("IF(REGEXMATCH(E2088, ""[0-9]+""), MIN(ARRAYFORMULA(A2088 - SPLIT(REGEXREPLACE(E2088,""[a-zA-Z,\-'.()]"","" ""), "" ""))),"" "")")," ")</f>
        <v> </v>
      </c>
    </row>
    <row r="2089">
      <c r="F2089" s="8" t="str">
        <f>IFERROR(__xludf.DUMMYFUNCTION("IF(REGEXMATCH(E2089, ""[0-9]+""), MIN(ARRAYFORMULA(A2089 - SPLIT(REGEXREPLACE(E2089,""[a-zA-Z,\-'.()]"","" ""), "" ""))),"" "")")," ")</f>
        <v> </v>
      </c>
    </row>
    <row r="2090">
      <c r="F2090" s="8" t="str">
        <f>IFERROR(__xludf.DUMMYFUNCTION("IF(REGEXMATCH(E2090, ""[0-9]+""), MIN(ARRAYFORMULA(A2090 - SPLIT(REGEXREPLACE(E2090,""[a-zA-Z,\-'.()]"","" ""), "" ""))),"" "")")," ")</f>
        <v> </v>
      </c>
    </row>
    <row r="2091">
      <c r="F2091" s="8" t="str">
        <f>IFERROR(__xludf.DUMMYFUNCTION("IF(REGEXMATCH(E2091, ""[0-9]+""), MIN(ARRAYFORMULA(A2091 - SPLIT(REGEXREPLACE(E2091,""[a-zA-Z,\-'.()]"","" ""), "" ""))),"" "")")," ")</f>
        <v> </v>
      </c>
    </row>
    <row r="2092">
      <c r="F2092" s="8" t="str">
        <f>IFERROR(__xludf.DUMMYFUNCTION("IF(REGEXMATCH(E2092, ""[0-9]+""), MIN(ARRAYFORMULA(A2092 - SPLIT(REGEXREPLACE(E2092,""[a-zA-Z,\-'.()]"","" ""), "" ""))),"" "")")," ")</f>
        <v> </v>
      </c>
    </row>
    <row r="2093">
      <c r="F2093" s="8" t="str">
        <f>IFERROR(__xludf.DUMMYFUNCTION("IF(REGEXMATCH(E2093, ""[0-9]+""), MIN(ARRAYFORMULA(A2093 - SPLIT(REGEXREPLACE(E2093,""[a-zA-Z,\-'.()]"","" ""), "" ""))),"" "")")," ")</f>
        <v> </v>
      </c>
    </row>
    <row r="2094">
      <c r="F2094" s="8" t="str">
        <f>IFERROR(__xludf.DUMMYFUNCTION("IF(REGEXMATCH(E2094, ""[0-9]+""), MIN(ARRAYFORMULA(A2094 - SPLIT(REGEXREPLACE(E2094,""[a-zA-Z,\-'.()]"","" ""), "" ""))),"" "")")," ")</f>
        <v> </v>
      </c>
    </row>
    <row r="2095">
      <c r="F2095" s="8" t="str">
        <f>IFERROR(__xludf.DUMMYFUNCTION("IF(REGEXMATCH(E2095, ""[0-9]+""), MIN(ARRAYFORMULA(A2095 - SPLIT(REGEXREPLACE(E2095,""[a-zA-Z,\-'.()]"","" ""), "" ""))),"" "")")," ")</f>
        <v> </v>
      </c>
    </row>
    <row r="2096">
      <c r="F2096" s="8" t="str">
        <f>IFERROR(__xludf.DUMMYFUNCTION("IF(REGEXMATCH(E2096, ""[0-9]+""), MIN(ARRAYFORMULA(A2096 - SPLIT(REGEXREPLACE(E2096,""[a-zA-Z,\-'.()]"","" ""), "" ""))),"" "")")," ")</f>
        <v> </v>
      </c>
    </row>
    <row r="2097">
      <c r="F2097" s="8" t="str">
        <f>IFERROR(__xludf.DUMMYFUNCTION("IF(REGEXMATCH(E2097, ""[0-9]+""), MIN(ARRAYFORMULA(A2097 - SPLIT(REGEXREPLACE(E2097,""[a-zA-Z,\-'.()]"","" ""), "" ""))),"" "")")," ")</f>
        <v> </v>
      </c>
    </row>
    <row r="2098">
      <c r="F2098" s="8" t="str">
        <f>IFERROR(__xludf.DUMMYFUNCTION("IF(REGEXMATCH(E2098, ""[0-9]+""), MIN(ARRAYFORMULA(A2098 - SPLIT(REGEXREPLACE(E2098,""[a-zA-Z,\-'.()]"","" ""), "" ""))),"" "")")," ")</f>
        <v> </v>
      </c>
    </row>
    <row r="2099">
      <c r="F2099" s="8" t="str">
        <f>IFERROR(__xludf.DUMMYFUNCTION("IF(REGEXMATCH(E2099, ""[0-9]+""), MIN(ARRAYFORMULA(A2099 - SPLIT(REGEXREPLACE(E2099,""[a-zA-Z,\-'.()]"","" ""), "" ""))),"" "")")," ")</f>
        <v> </v>
      </c>
    </row>
    <row r="2100">
      <c r="F2100" s="8" t="str">
        <f>IFERROR(__xludf.DUMMYFUNCTION("IF(REGEXMATCH(E2100, ""[0-9]+""), MIN(ARRAYFORMULA(A2100 - SPLIT(REGEXREPLACE(E2100,""[a-zA-Z,\-'.()]"","" ""), "" ""))),"" "")")," ")</f>
        <v> </v>
      </c>
    </row>
    <row r="2101">
      <c r="F2101" s="8" t="str">
        <f>IFERROR(__xludf.DUMMYFUNCTION("IF(REGEXMATCH(E2101, ""[0-9]+""), MIN(ARRAYFORMULA(A2101 - SPLIT(REGEXREPLACE(E2101,""[a-zA-Z,\-'.()]"","" ""), "" ""))),"" "")")," ")</f>
        <v> </v>
      </c>
    </row>
    <row r="2102">
      <c r="F2102" s="8" t="str">
        <f>IFERROR(__xludf.DUMMYFUNCTION("IF(REGEXMATCH(E2102, ""[0-9]+""), MIN(ARRAYFORMULA(A2102 - SPLIT(REGEXREPLACE(E2102,""[a-zA-Z,\-'.()]"","" ""), "" ""))),"" "")")," ")</f>
        <v> </v>
      </c>
    </row>
    <row r="2103">
      <c r="F2103" s="8" t="str">
        <f>IFERROR(__xludf.DUMMYFUNCTION("IF(REGEXMATCH(E2103, ""[0-9]+""), MIN(ARRAYFORMULA(A2103 - SPLIT(REGEXREPLACE(E2103,""[a-zA-Z,\-'.()]"","" ""), "" ""))),"" "")")," ")</f>
        <v> </v>
      </c>
    </row>
    <row r="2104">
      <c r="F2104" s="8" t="str">
        <f>IFERROR(__xludf.DUMMYFUNCTION("IF(REGEXMATCH(E2104, ""[0-9]+""), MIN(ARRAYFORMULA(A2104 - SPLIT(REGEXREPLACE(E2104,""[a-zA-Z,\-'.()]"","" ""), "" ""))),"" "")")," ")</f>
        <v> </v>
      </c>
    </row>
    <row r="2105">
      <c r="F2105" s="8" t="str">
        <f>IFERROR(__xludf.DUMMYFUNCTION("IF(REGEXMATCH(E2105, ""[0-9]+""), MIN(ARRAYFORMULA(A2105 - SPLIT(REGEXREPLACE(E2105,""[a-zA-Z,\-'.()]"","" ""), "" ""))),"" "")")," ")</f>
        <v> </v>
      </c>
    </row>
    <row r="2106">
      <c r="F2106" s="8" t="str">
        <f>IFERROR(__xludf.DUMMYFUNCTION("IF(REGEXMATCH(E2106, ""[0-9]+""), MIN(ARRAYFORMULA(A2106 - SPLIT(REGEXREPLACE(E2106,""[a-zA-Z,\-'.()]"","" ""), "" ""))),"" "")")," ")</f>
        <v> </v>
      </c>
    </row>
    <row r="2107">
      <c r="F2107" s="8" t="str">
        <f>IFERROR(__xludf.DUMMYFUNCTION("IF(REGEXMATCH(E2107, ""[0-9]+""), MIN(ARRAYFORMULA(A2107 - SPLIT(REGEXREPLACE(E2107,""[a-zA-Z,\-'.()]"","" ""), "" ""))),"" "")")," ")</f>
        <v> </v>
      </c>
    </row>
    <row r="2108">
      <c r="F2108" s="8" t="str">
        <f>IFERROR(__xludf.DUMMYFUNCTION("IF(REGEXMATCH(E2108, ""[0-9]+""), MIN(ARRAYFORMULA(A2108 - SPLIT(REGEXREPLACE(E2108,""[a-zA-Z,\-'.()]"","" ""), "" ""))),"" "")")," ")</f>
        <v> </v>
      </c>
    </row>
    <row r="2109">
      <c r="F2109" s="8" t="str">
        <f>IFERROR(__xludf.DUMMYFUNCTION("IF(REGEXMATCH(E2109, ""[0-9]+""), MIN(ARRAYFORMULA(A2109 - SPLIT(REGEXREPLACE(E2109,""[a-zA-Z,\-'.()]"","" ""), "" ""))),"" "")")," ")</f>
        <v> </v>
      </c>
    </row>
    <row r="2110">
      <c r="F2110" s="8" t="str">
        <f>IFERROR(__xludf.DUMMYFUNCTION("IF(REGEXMATCH(E2110, ""[0-9]+""), MIN(ARRAYFORMULA(A2110 - SPLIT(REGEXREPLACE(E2110,""[a-zA-Z,\-'.()]"","" ""), "" ""))),"" "")")," ")</f>
        <v> </v>
      </c>
    </row>
    <row r="2111">
      <c r="F2111" s="8" t="str">
        <f>IFERROR(__xludf.DUMMYFUNCTION("IF(REGEXMATCH(E2111, ""[0-9]+""), MIN(ARRAYFORMULA(A2111 - SPLIT(REGEXREPLACE(E2111,""[a-zA-Z,\-'.()]"","" ""), "" ""))),"" "")")," ")</f>
        <v> </v>
      </c>
    </row>
    <row r="2112">
      <c r="F2112" s="8" t="str">
        <f>IFERROR(__xludf.DUMMYFUNCTION("IF(REGEXMATCH(E2112, ""[0-9]+""), MIN(ARRAYFORMULA(A2112 - SPLIT(REGEXREPLACE(E2112,""[a-zA-Z,\-'.()]"","" ""), "" ""))),"" "")")," ")</f>
        <v> </v>
      </c>
    </row>
    <row r="2113">
      <c r="F2113" s="8" t="str">
        <f>IFERROR(__xludf.DUMMYFUNCTION("IF(REGEXMATCH(E2113, ""[0-9]+""), MIN(ARRAYFORMULA(A2113 - SPLIT(REGEXREPLACE(E2113,""[a-zA-Z,\-'.()]"","" ""), "" ""))),"" "")")," ")</f>
        <v> </v>
      </c>
    </row>
    <row r="2114">
      <c r="F2114" s="8" t="str">
        <f>IFERROR(__xludf.DUMMYFUNCTION("IF(REGEXMATCH(E2114, ""[0-9]+""), MIN(ARRAYFORMULA(A2114 - SPLIT(REGEXREPLACE(E2114,""[a-zA-Z,\-'.()]"","" ""), "" ""))),"" "")")," ")</f>
        <v> </v>
      </c>
    </row>
    <row r="2115">
      <c r="F2115" s="8" t="str">
        <f>IFERROR(__xludf.DUMMYFUNCTION("IF(REGEXMATCH(E2115, ""[0-9]+""), MIN(ARRAYFORMULA(A2115 - SPLIT(REGEXREPLACE(E2115,""[a-zA-Z,\-'.()]"","" ""), "" ""))),"" "")")," ")</f>
        <v> </v>
      </c>
    </row>
    <row r="2116">
      <c r="F2116" s="8" t="str">
        <f>IFERROR(__xludf.DUMMYFUNCTION("IF(REGEXMATCH(E2116, ""[0-9]+""), MIN(ARRAYFORMULA(A2116 - SPLIT(REGEXREPLACE(E2116,""[a-zA-Z,\-'.()]"","" ""), "" ""))),"" "")")," ")</f>
        <v> </v>
      </c>
    </row>
    <row r="2117">
      <c r="F2117" s="8" t="str">
        <f>IFERROR(__xludf.DUMMYFUNCTION("IF(REGEXMATCH(E2117, ""[0-9]+""), MIN(ARRAYFORMULA(A2117 - SPLIT(REGEXREPLACE(E2117,""[a-zA-Z,\-'.()]"","" ""), "" ""))),"" "")")," ")</f>
        <v> </v>
      </c>
    </row>
    <row r="2118">
      <c r="F2118" s="8" t="str">
        <f>IFERROR(__xludf.DUMMYFUNCTION("IF(REGEXMATCH(E2118, ""[0-9]+""), MIN(ARRAYFORMULA(A2118 - SPLIT(REGEXREPLACE(E2118,""[a-zA-Z,\-'.()]"","" ""), "" ""))),"" "")")," ")</f>
        <v> </v>
      </c>
    </row>
    <row r="2119">
      <c r="F2119" s="8" t="str">
        <f>IFERROR(__xludf.DUMMYFUNCTION("IF(REGEXMATCH(E2119, ""[0-9]+""), MIN(ARRAYFORMULA(A2119 - SPLIT(REGEXREPLACE(E2119,""[a-zA-Z,\-'.()]"","" ""), "" ""))),"" "")")," ")</f>
        <v> </v>
      </c>
    </row>
    <row r="2120">
      <c r="F2120" s="8" t="str">
        <f>IFERROR(__xludf.DUMMYFUNCTION("IF(REGEXMATCH(E2120, ""[0-9]+""), MIN(ARRAYFORMULA(A2120 - SPLIT(REGEXREPLACE(E2120,""[a-zA-Z,\-'.()]"","" ""), "" ""))),"" "")")," ")</f>
        <v> </v>
      </c>
    </row>
    <row r="2121">
      <c r="F2121" s="8" t="str">
        <f>IFERROR(__xludf.DUMMYFUNCTION("IF(REGEXMATCH(E2121, ""[0-9]+""), MIN(ARRAYFORMULA(A2121 - SPLIT(REGEXREPLACE(E2121,""[a-zA-Z,\-'.()]"","" ""), "" ""))),"" "")")," ")</f>
        <v> </v>
      </c>
    </row>
    <row r="2122">
      <c r="F2122" s="8" t="str">
        <f>IFERROR(__xludf.DUMMYFUNCTION("IF(REGEXMATCH(E2122, ""[0-9]+""), MIN(ARRAYFORMULA(A2122 - SPLIT(REGEXREPLACE(E2122,""[a-zA-Z,\-'.()]"","" ""), "" ""))),"" "")")," ")</f>
        <v> </v>
      </c>
    </row>
    <row r="2123">
      <c r="F2123" s="8" t="str">
        <f>IFERROR(__xludf.DUMMYFUNCTION("IF(REGEXMATCH(E2123, ""[0-9]+""), MIN(ARRAYFORMULA(A2123 - SPLIT(REGEXREPLACE(E2123,""[a-zA-Z,\-'.()]"","" ""), "" ""))),"" "")")," ")</f>
        <v> </v>
      </c>
    </row>
    <row r="2124">
      <c r="F2124" s="8" t="str">
        <f>IFERROR(__xludf.DUMMYFUNCTION("IF(REGEXMATCH(E2124, ""[0-9]+""), MIN(ARRAYFORMULA(A2124 - SPLIT(REGEXREPLACE(E2124,""[a-zA-Z,\-'.()]"","" ""), "" ""))),"" "")")," ")</f>
        <v> </v>
      </c>
    </row>
    <row r="2125">
      <c r="F2125" s="8" t="str">
        <f>IFERROR(__xludf.DUMMYFUNCTION("IF(REGEXMATCH(E2125, ""[0-9]+""), MIN(ARRAYFORMULA(A2125 - SPLIT(REGEXREPLACE(E2125,""[a-zA-Z,\-'.()]"","" ""), "" ""))),"" "")")," ")</f>
        <v> </v>
      </c>
    </row>
    <row r="2126">
      <c r="F2126" s="8" t="str">
        <f>IFERROR(__xludf.DUMMYFUNCTION("IF(REGEXMATCH(E2126, ""[0-9]+""), MIN(ARRAYFORMULA(A2126 - SPLIT(REGEXREPLACE(E2126,""[a-zA-Z,\-'.()]"","" ""), "" ""))),"" "")")," ")</f>
        <v> </v>
      </c>
    </row>
    <row r="2127">
      <c r="F2127" s="8" t="str">
        <f>IFERROR(__xludf.DUMMYFUNCTION("IF(REGEXMATCH(E2127, ""[0-9]+""), MIN(ARRAYFORMULA(A2127 - SPLIT(REGEXREPLACE(E2127,""[a-zA-Z,\-'.()]"","" ""), "" ""))),"" "")")," ")</f>
        <v> </v>
      </c>
    </row>
    <row r="2128">
      <c r="F2128" s="8" t="str">
        <f>IFERROR(__xludf.DUMMYFUNCTION("IF(REGEXMATCH(E2128, ""[0-9]+""), MIN(ARRAYFORMULA(A2128 - SPLIT(REGEXREPLACE(E2128,""[a-zA-Z,\-'.()]"","" ""), "" ""))),"" "")")," ")</f>
        <v> </v>
      </c>
    </row>
    <row r="2129">
      <c r="F2129" s="8" t="str">
        <f>IFERROR(__xludf.DUMMYFUNCTION("IF(REGEXMATCH(E2129, ""[0-9]+""), MIN(ARRAYFORMULA(A2129 - SPLIT(REGEXREPLACE(E2129,""[a-zA-Z,\-'.()]"","" ""), "" ""))),"" "")")," ")</f>
        <v> </v>
      </c>
    </row>
    <row r="2130">
      <c r="F2130" s="8" t="str">
        <f>IFERROR(__xludf.DUMMYFUNCTION("IF(REGEXMATCH(E2130, ""[0-9]+""), MIN(ARRAYFORMULA(A2130 - SPLIT(REGEXREPLACE(E2130,""[a-zA-Z,\-'.()]"","" ""), "" ""))),"" "")")," ")</f>
        <v> </v>
      </c>
    </row>
    <row r="2131">
      <c r="F2131" s="8" t="str">
        <f>IFERROR(__xludf.DUMMYFUNCTION("IF(REGEXMATCH(E2131, ""[0-9]+""), MIN(ARRAYFORMULA(A2131 - SPLIT(REGEXREPLACE(E2131,""[a-zA-Z,\-'.()]"","" ""), "" ""))),"" "")")," ")</f>
        <v> </v>
      </c>
    </row>
    <row r="2132">
      <c r="F2132" s="8" t="str">
        <f>IFERROR(__xludf.DUMMYFUNCTION("IF(REGEXMATCH(E2132, ""[0-9]+""), MIN(ARRAYFORMULA(A2132 - SPLIT(REGEXREPLACE(E2132,""[a-zA-Z,\-'.()]"","" ""), "" ""))),"" "")")," ")</f>
        <v> </v>
      </c>
    </row>
    <row r="2133">
      <c r="F2133" s="8" t="str">
        <f>IFERROR(__xludf.DUMMYFUNCTION("IF(REGEXMATCH(E2133, ""[0-9]+""), MIN(ARRAYFORMULA(A2133 - SPLIT(REGEXREPLACE(E2133,""[a-zA-Z,\-'.()]"","" ""), "" ""))),"" "")")," ")</f>
        <v> </v>
      </c>
    </row>
    <row r="2134">
      <c r="F2134" s="8" t="str">
        <f>IFERROR(__xludf.DUMMYFUNCTION("IF(REGEXMATCH(E2134, ""[0-9]+""), MIN(ARRAYFORMULA(A2134 - SPLIT(REGEXREPLACE(E2134,""[a-zA-Z,\-'.()]"","" ""), "" ""))),"" "")")," ")</f>
        <v> </v>
      </c>
    </row>
    <row r="2135">
      <c r="F2135" s="8" t="str">
        <f>IFERROR(__xludf.DUMMYFUNCTION("IF(REGEXMATCH(E2135, ""[0-9]+""), MIN(ARRAYFORMULA(A2135 - SPLIT(REGEXREPLACE(E2135,""[a-zA-Z,\-'.()]"","" ""), "" ""))),"" "")")," ")</f>
        <v> </v>
      </c>
    </row>
    <row r="2136">
      <c r="F2136" s="8" t="str">
        <f>IFERROR(__xludf.DUMMYFUNCTION("IF(REGEXMATCH(E2136, ""[0-9]+""), MIN(ARRAYFORMULA(A2136 - SPLIT(REGEXREPLACE(E2136,""[a-zA-Z,\-'.()]"","" ""), "" ""))),"" "")")," ")</f>
        <v> </v>
      </c>
    </row>
    <row r="2137">
      <c r="F2137" s="8" t="str">
        <f>IFERROR(__xludf.DUMMYFUNCTION("IF(REGEXMATCH(E2137, ""[0-9]+""), MIN(ARRAYFORMULA(A2137 - SPLIT(REGEXREPLACE(E2137,""[a-zA-Z,\-'.()]"","" ""), "" ""))),"" "")")," ")</f>
        <v> </v>
      </c>
    </row>
    <row r="2138">
      <c r="F2138" s="8" t="str">
        <f>IFERROR(__xludf.DUMMYFUNCTION("IF(REGEXMATCH(E2138, ""[0-9]+""), MIN(ARRAYFORMULA(A2138 - SPLIT(REGEXREPLACE(E2138,""[a-zA-Z,\-'.()]"","" ""), "" ""))),"" "")")," ")</f>
        <v> </v>
      </c>
    </row>
    <row r="2139">
      <c r="F2139" s="8" t="str">
        <f>IFERROR(__xludf.DUMMYFUNCTION("IF(REGEXMATCH(E2139, ""[0-9]+""), MIN(ARRAYFORMULA(A2139 - SPLIT(REGEXREPLACE(E2139,""[a-zA-Z,\-'.()]"","" ""), "" ""))),"" "")")," ")</f>
        <v> </v>
      </c>
    </row>
    <row r="2140">
      <c r="F2140" s="8" t="str">
        <f>IFERROR(__xludf.DUMMYFUNCTION("IF(REGEXMATCH(E2140, ""[0-9]+""), MIN(ARRAYFORMULA(A2140 - SPLIT(REGEXREPLACE(E2140,""[a-zA-Z,\-'.()]"","" ""), "" ""))),"" "")")," ")</f>
        <v> </v>
      </c>
    </row>
    <row r="2141">
      <c r="F2141" s="8" t="str">
        <f>IFERROR(__xludf.DUMMYFUNCTION("IF(REGEXMATCH(E2141, ""[0-9]+""), MIN(ARRAYFORMULA(A2141 - SPLIT(REGEXREPLACE(E2141,""[a-zA-Z,\-'.()]"","" ""), "" ""))),"" "")")," ")</f>
        <v> </v>
      </c>
    </row>
    <row r="2142">
      <c r="F2142" s="8" t="str">
        <f>IFERROR(__xludf.DUMMYFUNCTION("IF(REGEXMATCH(E2142, ""[0-9]+""), MIN(ARRAYFORMULA(A2142 - SPLIT(REGEXREPLACE(E2142,""[a-zA-Z,\-'.()]"","" ""), "" ""))),"" "")")," ")</f>
        <v> </v>
      </c>
    </row>
    <row r="2143">
      <c r="F2143" s="8" t="str">
        <f>IFERROR(__xludf.DUMMYFUNCTION("IF(REGEXMATCH(E2143, ""[0-9]+""), MIN(ARRAYFORMULA(A2143 - SPLIT(REGEXREPLACE(E2143,""[a-zA-Z,\-'.()]"","" ""), "" ""))),"" "")")," ")</f>
        <v> </v>
      </c>
    </row>
    <row r="2144">
      <c r="F2144" s="8" t="str">
        <f>IFERROR(__xludf.DUMMYFUNCTION("IF(REGEXMATCH(E2144, ""[0-9]+""), MIN(ARRAYFORMULA(A2144 - SPLIT(REGEXREPLACE(E2144,""[a-zA-Z,\-'.()]"","" ""), "" ""))),"" "")")," ")</f>
        <v> </v>
      </c>
    </row>
    <row r="2145">
      <c r="F2145" s="8" t="str">
        <f>IFERROR(__xludf.DUMMYFUNCTION("IF(REGEXMATCH(E2145, ""[0-9]+""), MIN(ARRAYFORMULA(A2145 - SPLIT(REGEXREPLACE(E2145,""[a-zA-Z,\-'.()]"","" ""), "" ""))),"" "")")," ")</f>
        <v> </v>
      </c>
    </row>
    <row r="2146">
      <c r="F2146" s="8" t="str">
        <f>IFERROR(__xludf.DUMMYFUNCTION("IF(REGEXMATCH(E2146, ""[0-9]+""), MIN(ARRAYFORMULA(A2146 - SPLIT(REGEXREPLACE(E2146,""[a-zA-Z,\-'.()]"","" ""), "" ""))),"" "")")," ")</f>
        <v> </v>
      </c>
    </row>
    <row r="2147">
      <c r="F2147" s="8" t="str">
        <f>IFERROR(__xludf.DUMMYFUNCTION("IF(REGEXMATCH(E2147, ""[0-9]+""), MIN(ARRAYFORMULA(A2147 - SPLIT(REGEXREPLACE(E2147,""[a-zA-Z,\-'.()]"","" ""), "" ""))),"" "")")," ")</f>
        <v> </v>
      </c>
    </row>
    <row r="2148">
      <c r="F2148" s="8" t="str">
        <f>IFERROR(__xludf.DUMMYFUNCTION("IF(REGEXMATCH(E2148, ""[0-9]+""), MIN(ARRAYFORMULA(A2148 - SPLIT(REGEXREPLACE(E2148,""[a-zA-Z,\-'.()]"","" ""), "" ""))),"" "")")," ")</f>
        <v> </v>
      </c>
    </row>
    <row r="2149">
      <c r="F2149" s="8" t="str">
        <f>IFERROR(__xludf.DUMMYFUNCTION("IF(REGEXMATCH(E2149, ""[0-9]+""), MIN(ARRAYFORMULA(A2149 - SPLIT(REGEXREPLACE(E2149,""[a-zA-Z,\-'.()]"","" ""), "" ""))),"" "")")," ")</f>
        <v> </v>
      </c>
    </row>
    <row r="2150">
      <c r="F2150" s="8" t="str">
        <f>IFERROR(__xludf.DUMMYFUNCTION("IF(REGEXMATCH(E2150, ""[0-9]+""), MIN(ARRAYFORMULA(A2150 - SPLIT(REGEXREPLACE(E2150,""[a-zA-Z,\-'.()]"","" ""), "" ""))),"" "")")," ")</f>
        <v> </v>
      </c>
    </row>
    <row r="2151">
      <c r="F2151" s="8" t="str">
        <f>IFERROR(__xludf.DUMMYFUNCTION("IF(REGEXMATCH(E2151, ""[0-9]+""), MIN(ARRAYFORMULA(A2151 - SPLIT(REGEXREPLACE(E2151,""[a-zA-Z,\-'.()]"","" ""), "" ""))),"" "")")," ")</f>
        <v> </v>
      </c>
    </row>
    <row r="2152">
      <c r="F2152" s="8" t="str">
        <f>IFERROR(__xludf.DUMMYFUNCTION("IF(REGEXMATCH(E2152, ""[0-9]+""), MIN(ARRAYFORMULA(A2152 - SPLIT(REGEXREPLACE(E2152,""[a-zA-Z,\-'.()]"","" ""), "" ""))),"" "")")," ")</f>
        <v> </v>
      </c>
    </row>
    <row r="2153">
      <c r="F2153" s="8" t="str">
        <f>IFERROR(__xludf.DUMMYFUNCTION("IF(REGEXMATCH(E2153, ""[0-9]+""), MIN(ARRAYFORMULA(A2153 - SPLIT(REGEXREPLACE(E2153,""[a-zA-Z,\-'.()]"","" ""), "" ""))),"" "")")," ")</f>
        <v> </v>
      </c>
    </row>
    <row r="2154">
      <c r="F2154" s="8" t="str">
        <f>IFERROR(__xludf.DUMMYFUNCTION("IF(REGEXMATCH(E2154, ""[0-9]+""), MIN(ARRAYFORMULA(A2154 - SPLIT(REGEXREPLACE(E2154,""[a-zA-Z,\-'.()]"","" ""), "" ""))),"" "")")," ")</f>
        <v> </v>
      </c>
    </row>
    <row r="2155">
      <c r="F2155" s="8" t="str">
        <f>IFERROR(__xludf.DUMMYFUNCTION("IF(REGEXMATCH(E2155, ""[0-9]+""), MIN(ARRAYFORMULA(A2155 - SPLIT(REGEXREPLACE(E2155,""[a-zA-Z,\-'.()]"","" ""), "" ""))),"" "")")," ")</f>
        <v> </v>
      </c>
    </row>
    <row r="2156">
      <c r="F2156" s="8" t="str">
        <f>IFERROR(__xludf.DUMMYFUNCTION("IF(REGEXMATCH(E2156, ""[0-9]+""), MIN(ARRAYFORMULA(A2156 - SPLIT(REGEXREPLACE(E2156,""[a-zA-Z,\-'.()]"","" ""), "" ""))),"" "")")," ")</f>
        <v> </v>
      </c>
    </row>
    <row r="2157">
      <c r="F2157" s="8" t="str">
        <f>IFERROR(__xludf.DUMMYFUNCTION("IF(REGEXMATCH(E2157, ""[0-9]+""), MIN(ARRAYFORMULA(A2157 - SPLIT(REGEXREPLACE(E2157,""[a-zA-Z,\-'.()]"","" ""), "" ""))),"" "")")," ")</f>
        <v> </v>
      </c>
    </row>
    <row r="2158">
      <c r="F2158" s="8" t="str">
        <f>IFERROR(__xludf.DUMMYFUNCTION("IF(REGEXMATCH(E2158, ""[0-9]+""), MIN(ARRAYFORMULA(A2158 - SPLIT(REGEXREPLACE(E2158,""[a-zA-Z,\-'.()]"","" ""), "" ""))),"" "")")," ")</f>
        <v> </v>
      </c>
    </row>
    <row r="2159">
      <c r="F2159" s="8" t="str">
        <f>IFERROR(__xludf.DUMMYFUNCTION("IF(REGEXMATCH(E2159, ""[0-9]+""), MIN(ARRAYFORMULA(A2159 - SPLIT(REGEXREPLACE(E2159,""[a-zA-Z,\-'.()]"","" ""), "" ""))),"" "")")," ")</f>
        <v> </v>
      </c>
    </row>
    <row r="2160">
      <c r="F2160" s="8" t="str">
        <f>IFERROR(__xludf.DUMMYFUNCTION("IF(REGEXMATCH(E2160, ""[0-9]+""), MIN(ARRAYFORMULA(A2160 - SPLIT(REGEXREPLACE(E2160,""[a-zA-Z,\-'.()]"","" ""), "" ""))),"" "")")," ")</f>
        <v> </v>
      </c>
    </row>
    <row r="2161">
      <c r="F2161" s="8" t="str">
        <f>IFERROR(__xludf.DUMMYFUNCTION("IF(REGEXMATCH(E2161, ""[0-9]+""), MIN(ARRAYFORMULA(A2161 - SPLIT(REGEXREPLACE(E2161,""[a-zA-Z,\-'.()]"","" ""), "" ""))),"" "")")," ")</f>
        <v> </v>
      </c>
    </row>
    <row r="2162">
      <c r="F2162" s="8" t="str">
        <f>IFERROR(__xludf.DUMMYFUNCTION("IF(REGEXMATCH(E2162, ""[0-9]+""), MIN(ARRAYFORMULA(A2162 - SPLIT(REGEXREPLACE(E2162,""[a-zA-Z,\-'.()]"","" ""), "" ""))),"" "")")," ")</f>
        <v> </v>
      </c>
    </row>
    <row r="2163">
      <c r="F2163" s="8" t="str">
        <f>IFERROR(__xludf.DUMMYFUNCTION("IF(REGEXMATCH(E2163, ""[0-9]+""), MIN(ARRAYFORMULA(A2163 - SPLIT(REGEXREPLACE(E2163,""[a-zA-Z,\-'.()]"","" ""), "" ""))),"" "")")," ")</f>
        <v> </v>
      </c>
    </row>
    <row r="2164">
      <c r="F2164" s="8" t="str">
        <f>IFERROR(__xludf.DUMMYFUNCTION("IF(REGEXMATCH(E2164, ""[0-9]+""), MIN(ARRAYFORMULA(A2164 - SPLIT(REGEXREPLACE(E2164,""[a-zA-Z,\-'.()]"","" ""), "" ""))),"" "")")," ")</f>
        <v> </v>
      </c>
    </row>
    <row r="2165">
      <c r="F2165" s="8" t="str">
        <f>IFERROR(__xludf.DUMMYFUNCTION("IF(REGEXMATCH(E2165, ""[0-9]+""), MIN(ARRAYFORMULA(A2165 - SPLIT(REGEXREPLACE(E2165,""[a-zA-Z,\-'.()]"","" ""), "" ""))),"" "")")," ")</f>
        <v> </v>
      </c>
    </row>
    <row r="2166">
      <c r="F2166" s="8" t="str">
        <f>IFERROR(__xludf.DUMMYFUNCTION("IF(REGEXMATCH(E2166, ""[0-9]+""), MIN(ARRAYFORMULA(A2166 - SPLIT(REGEXREPLACE(E2166,""[a-zA-Z,\-'.()]"","" ""), "" ""))),"" "")")," ")</f>
        <v> </v>
      </c>
    </row>
    <row r="2167">
      <c r="F2167" s="8" t="str">
        <f>IFERROR(__xludf.DUMMYFUNCTION("IF(REGEXMATCH(E2167, ""[0-9]+""), MIN(ARRAYFORMULA(A2167 - SPLIT(REGEXREPLACE(E2167,""[a-zA-Z,\-'.()]"","" ""), "" ""))),"" "")")," ")</f>
        <v> </v>
      </c>
    </row>
    <row r="2168">
      <c r="F2168" s="8" t="str">
        <f>IFERROR(__xludf.DUMMYFUNCTION("IF(REGEXMATCH(E2168, ""[0-9]+""), MIN(ARRAYFORMULA(A2168 - SPLIT(REGEXREPLACE(E2168,""[a-zA-Z,\-'.()]"","" ""), "" ""))),"" "")")," ")</f>
        <v> </v>
      </c>
    </row>
    <row r="2169">
      <c r="F2169" s="8" t="str">
        <f>IFERROR(__xludf.DUMMYFUNCTION("IF(REGEXMATCH(E2169, ""[0-9]+""), MIN(ARRAYFORMULA(A2169 - SPLIT(REGEXREPLACE(E2169,""[a-zA-Z,\-'.()]"","" ""), "" ""))),"" "")")," ")</f>
        <v> </v>
      </c>
    </row>
    <row r="2170">
      <c r="F2170" s="8" t="str">
        <f>IFERROR(__xludf.DUMMYFUNCTION("IF(REGEXMATCH(E2170, ""[0-9]+""), MIN(ARRAYFORMULA(A2170 - SPLIT(REGEXREPLACE(E2170,""[a-zA-Z,\-'.()]"","" ""), "" ""))),"" "")")," ")</f>
        <v> </v>
      </c>
    </row>
    <row r="2171">
      <c r="F2171" s="8" t="str">
        <f>IFERROR(__xludf.DUMMYFUNCTION("IF(REGEXMATCH(E2171, ""[0-9]+""), MIN(ARRAYFORMULA(A2171 - SPLIT(REGEXREPLACE(E2171,""[a-zA-Z,\-'.()]"","" ""), "" ""))),"" "")")," ")</f>
        <v> </v>
      </c>
    </row>
    <row r="2172">
      <c r="F2172" s="8" t="str">
        <f>IFERROR(__xludf.DUMMYFUNCTION("IF(REGEXMATCH(E2172, ""[0-9]+""), MIN(ARRAYFORMULA(A2172 - SPLIT(REGEXREPLACE(E2172,""[a-zA-Z,\-'.()]"","" ""), "" ""))),"" "")")," ")</f>
        <v> </v>
      </c>
    </row>
    <row r="2173">
      <c r="F2173" s="8" t="str">
        <f>IFERROR(__xludf.DUMMYFUNCTION("IF(REGEXMATCH(E2173, ""[0-9]+""), MIN(ARRAYFORMULA(A2173 - SPLIT(REGEXREPLACE(E2173,""[a-zA-Z,\-'.()]"","" ""), "" ""))),"" "")")," ")</f>
        <v> </v>
      </c>
    </row>
    <row r="2174">
      <c r="F2174" s="8" t="str">
        <f>IFERROR(__xludf.DUMMYFUNCTION("IF(REGEXMATCH(E2174, ""[0-9]+""), MIN(ARRAYFORMULA(A2174 - SPLIT(REGEXREPLACE(E2174,""[a-zA-Z,\-'.()]"","" ""), "" ""))),"" "")")," ")</f>
        <v> </v>
      </c>
    </row>
    <row r="2175">
      <c r="F2175" s="8" t="str">
        <f>IFERROR(__xludf.DUMMYFUNCTION("IF(REGEXMATCH(E2175, ""[0-9]+""), MIN(ARRAYFORMULA(A2175 - SPLIT(REGEXREPLACE(E2175,""[a-zA-Z,\-'.()]"","" ""), "" ""))),"" "")")," ")</f>
        <v> </v>
      </c>
    </row>
    <row r="2176">
      <c r="F2176" s="8" t="str">
        <f>IFERROR(__xludf.DUMMYFUNCTION("IF(REGEXMATCH(E2176, ""[0-9]+""), MIN(ARRAYFORMULA(A2176 - SPLIT(REGEXREPLACE(E2176,""[a-zA-Z,\-'.()]"","" ""), "" ""))),"" "")")," ")</f>
        <v> </v>
      </c>
    </row>
    <row r="2177">
      <c r="F2177" s="8" t="str">
        <f>IFERROR(__xludf.DUMMYFUNCTION("IF(REGEXMATCH(E2177, ""[0-9]+""), MIN(ARRAYFORMULA(A2177 - SPLIT(REGEXREPLACE(E2177,""[a-zA-Z,\-'.()]"","" ""), "" ""))),"" "")")," ")</f>
        <v> </v>
      </c>
    </row>
    <row r="2178">
      <c r="F2178" s="8" t="str">
        <f>IFERROR(__xludf.DUMMYFUNCTION("IF(REGEXMATCH(E2178, ""[0-9]+""), MIN(ARRAYFORMULA(A2178 - SPLIT(REGEXREPLACE(E2178,""[a-zA-Z,\-'.()]"","" ""), "" ""))),"" "")")," ")</f>
        <v> </v>
      </c>
    </row>
    <row r="2179">
      <c r="F2179" s="8" t="str">
        <f>IFERROR(__xludf.DUMMYFUNCTION("IF(REGEXMATCH(E2179, ""[0-9]+""), MIN(ARRAYFORMULA(A2179 - SPLIT(REGEXREPLACE(E2179,""[a-zA-Z,\-'.()]"","" ""), "" ""))),"" "")")," ")</f>
        <v> </v>
      </c>
    </row>
    <row r="2180">
      <c r="F2180" s="8" t="str">
        <f>IFERROR(__xludf.DUMMYFUNCTION("IF(REGEXMATCH(E2180, ""[0-9]+""), MIN(ARRAYFORMULA(A2180 - SPLIT(REGEXREPLACE(E2180,""[a-zA-Z,\-'.()]"","" ""), "" ""))),"" "")")," ")</f>
        <v> </v>
      </c>
    </row>
    <row r="2181">
      <c r="F2181" s="8" t="str">
        <f>IFERROR(__xludf.DUMMYFUNCTION("IF(REGEXMATCH(E2181, ""[0-9]+""), MIN(ARRAYFORMULA(A2181 - SPLIT(REGEXREPLACE(E2181,""[a-zA-Z,\-'.()]"","" ""), "" ""))),"" "")")," ")</f>
        <v> </v>
      </c>
    </row>
    <row r="2182">
      <c r="F2182" s="8" t="str">
        <f>IFERROR(__xludf.DUMMYFUNCTION("IF(REGEXMATCH(E2182, ""[0-9]+""), MIN(ARRAYFORMULA(A2182 - SPLIT(REGEXREPLACE(E2182,""[a-zA-Z,\-'.()]"","" ""), "" ""))),"" "")")," ")</f>
        <v> </v>
      </c>
    </row>
    <row r="2183">
      <c r="F2183" s="8" t="str">
        <f>IFERROR(__xludf.DUMMYFUNCTION("IF(REGEXMATCH(E2183, ""[0-9]+""), MIN(ARRAYFORMULA(A2183 - SPLIT(REGEXREPLACE(E2183,""[a-zA-Z,\-'.()]"","" ""), "" ""))),"" "")")," ")</f>
        <v> </v>
      </c>
    </row>
    <row r="2184">
      <c r="F2184" s="8" t="str">
        <f>IFERROR(__xludf.DUMMYFUNCTION("IF(REGEXMATCH(E2184, ""[0-9]+""), MIN(ARRAYFORMULA(A2184 - SPLIT(REGEXREPLACE(E2184,""[a-zA-Z,\-'.()]"","" ""), "" ""))),"" "")")," ")</f>
        <v> </v>
      </c>
    </row>
    <row r="2185">
      <c r="F2185" s="8" t="str">
        <f>IFERROR(__xludf.DUMMYFUNCTION("IF(REGEXMATCH(E2185, ""[0-9]+""), MIN(ARRAYFORMULA(A2185 - SPLIT(REGEXREPLACE(E2185,""[a-zA-Z,\-'.()]"","" ""), "" ""))),"" "")")," ")</f>
        <v> </v>
      </c>
    </row>
    <row r="2186">
      <c r="F2186" s="8" t="str">
        <f>IFERROR(__xludf.DUMMYFUNCTION("IF(REGEXMATCH(E2186, ""[0-9]+""), MIN(ARRAYFORMULA(A2186 - SPLIT(REGEXREPLACE(E2186,""[a-zA-Z,\-'.()]"","" ""), "" ""))),"" "")")," ")</f>
        <v> </v>
      </c>
    </row>
    <row r="2187">
      <c r="F2187" s="8" t="str">
        <f>IFERROR(__xludf.DUMMYFUNCTION("IF(REGEXMATCH(E2187, ""[0-9]+""), MIN(ARRAYFORMULA(A2187 - SPLIT(REGEXREPLACE(E2187,""[a-zA-Z,\-'.()]"","" ""), "" ""))),"" "")")," ")</f>
        <v> </v>
      </c>
    </row>
    <row r="2188">
      <c r="F2188" s="8" t="str">
        <f>IFERROR(__xludf.DUMMYFUNCTION("IF(REGEXMATCH(E2188, ""[0-9]+""), MIN(ARRAYFORMULA(A2188 - SPLIT(REGEXREPLACE(E2188,""[a-zA-Z,\-'.()]"","" ""), "" ""))),"" "")")," ")</f>
        <v> </v>
      </c>
    </row>
    <row r="2189">
      <c r="F2189" s="8" t="str">
        <f>IFERROR(__xludf.DUMMYFUNCTION("IF(REGEXMATCH(E2189, ""[0-9]+""), MIN(ARRAYFORMULA(A2189 - SPLIT(REGEXREPLACE(E2189,""[a-zA-Z,\-'.()]"","" ""), "" ""))),"" "")")," ")</f>
        <v> </v>
      </c>
    </row>
    <row r="2190">
      <c r="F2190" s="8" t="str">
        <f>IFERROR(__xludf.DUMMYFUNCTION("IF(REGEXMATCH(E2190, ""[0-9]+""), MIN(ARRAYFORMULA(A2190 - SPLIT(REGEXREPLACE(E2190,""[a-zA-Z,\-'.()]"","" ""), "" ""))),"" "")")," ")</f>
        <v> </v>
      </c>
    </row>
    <row r="2191">
      <c r="F2191" s="8" t="str">
        <f>IFERROR(__xludf.DUMMYFUNCTION("IF(REGEXMATCH(E2191, ""[0-9]+""), MIN(ARRAYFORMULA(A2191 - SPLIT(REGEXREPLACE(E2191,""[a-zA-Z,\-'.()]"","" ""), "" ""))),"" "")")," ")</f>
        <v> </v>
      </c>
    </row>
    <row r="2192">
      <c r="F2192" s="8" t="str">
        <f>IFERROR(__xludf.DUMMYFUNCTION("IF(REGEXMATCH(E2192, ""[0-9]+""), MIN(ARRAYFORMULA(A2192 - SPLIT(REGEXREPLACE(E2192,""[a-zA-Z,\-'.()]"","" ""), "" ""))),"" "")")," ")</f>
        <v> </v>
      </c>
    </row>
    <row r="2193">
      <c r="F2193" s="8" t="str">
        <f>IFERROR(__xludf.DUMMYFUNCTION("IF(REGEXMATCH(E2193, ""[0-9]+""), MIN(ARRAYFORMULA(A2193 - SPLIT(REGEXREPLACE(E2193,""[a-zA-Z,\-'.()]"","" ""), "" ""))),"" "")")," ")</f>
        <v> </v>
      </c>
    </row>
    <row r="2194">
      <c r="F2194" s="8" t="str">
        <f>IFERROR(__xludf.DUMMYFUNCTION("IF(REGEXMATCH(E2194, ""[0-9]+""), MIN(ARRAYFORMULA(A2194 - SPLIT(REGEXREPLACE(E2194,""[a-zA-Z,\-'.()]"","" ""), "" ""))),"" "")")," ")</f>
        <v> </v>
      </c>
    </row>
    <row r="2195">
      <c r="F2195" s="8" t="str">
        <f>IFERROR(__xludf.DUMMYFUNCTION("IF(REGEXMATCH(E2195, ""[0-9]+""), MIN(ARRAYFORMULA(A2195 - SPLIT(REGEXREPLACE(E2195,""[a-zA-Z,\-'.()]"","" ""), "" ""))),"" "")")," ")</f>
        <v> </v>
      </c>
    </row>
    <row r="2196">
      <c r="F2196" s="8" t="str">
        <f>IFERROR(__xludf.DUMMYFUNCTION("IF(REGEXMATCH(E2196, ""[0-9]+""), MIN(ARRAYFORMULA(A2196 - SPLIT(REGEXREPLACE(E2196,""[a-zA-Z,\-'.()]"","" ""), "" ""))),"" "")")," ")</f>
        <v> </v>
      </c>
    </row>
    <row r="2197">
      <c r="F2197" s="8" t="str">
        <f>IFERROR(__xludf.DUMMYFUNCTION("IF(REGEXMATCH(E2197, ""[0-9]+""), MIN(ARRAYFORMULA(A2197 - SPLIT(REGEXREPLACE(E2197,""[a-zA-Z,\-'.()]"","" ""), "" ""))),"" "")")," ")</f>
        <v> </v>
      </c>
    </row>
    <row r="2198">
      <c r="F2198" s="8" t="str">
        <f>IFERROR(__xludf.DUMMYFUNCTION("IF(REGEXMATCH(E2198, ""[0-9]+""), MIN(ARRAYFORMULA(A2198 - SPLIT(REGEXREPLACE(E2198,""[a-zA-Z,\-'.()]"","" ""), "" ""))),"" "")")," ")</f>
        <v> </v>
      </c>
    </row>
    <row r="2199">
      <c r="F2199" s="8" t="str">
        <f>IFERROR(__xludf.DUMMYFUNCTION("IF(REGEXMATCH(E2199, ""[0-9]+""), MIN(ARRAYFORMULA(A2199 - SPLIT(REGEXREPLACE(E2199,""[a-zA-Z,\-'.()]"","" ""), "" ""))),"" "")")," ")</f>
        <v> </v>
      </c>
    </row>
    <row r="2200">
      <c r="F2200" s="8" t="str">
        <f>IFERROR(__xludf.DUMMYFUNCTION("IF(REGEXMATCH(E2200, ""[0-9]+""), MIN(ARRAYFORMULA(A2200 - SPLIT(REGEXREPLACE(E2200,""[a-zA-Z,\-'.()]"","" ""), "" ""))),"" "")")," ")</f>
        <v> </v>
      </c>
    </row>
    <row r="2201">
      <c r="F2201" s="8" t="str">
        <f>IFERROR(__xludf.DUMMYFUNCTION("IF(REGEXMATCH(E2201, ""[0-9]+""), MIN(ARRAYFORMULA(A2201 - SPLIT(REGEXREPLACE(E2201,""[a-zA-Z,\-'.()]"","" ""), "" ""))),"" "")")," ")</f>
        <v> </v>
      </c>
    </row>
    <row r="2202">
      <c r="F2202" s="8" t="str">
        <f>IFERROR(__xludf.DUMMYFUNCTION("IF(REGEXMATCH(E2202, ""[0-9]+""), MIN(ARRAYFORMULA(A2202 - SPLIT(REGEXREPLACE(E2202,""[a-zA-Z,\-'.()]"","" ""), "" ""))),"" "")")," ")</f>
        <v> </v>
      </c>
    </row>
    <row r="2203">
      <c r="F2203" s="8" t="str">
        <f>IFERROR(__xludf.DUMMYFUNCTION("IF(REGEXMATCH(E2203, ""[0-9]+""), MIN(ARRAYFORMULA(A2203 - SPLIT(REGEXREPLACE(E2203,""[a-zA-Z,\-'.()]"","" ""), "" ""))),"" "")")," ")</f>
        <v> </v>
      </c>
    </row>
    <row r="2204">
      <c r="F2204" s="8" t="str">
        <f>IFERROR(__xludf.DUMMYFUNCTION("IF(REGEXMATCH(E2204, ""[0-9]+""), MIN(ARRAYFORMULA(A2204 - SPLIT(REGEXREPLACE(E2204,""[a-zA-Z,\-'.()]"","" ""), "" ""))),"" "")")," ")</f>
        <v> </v>
      </c>
    </row>
    <row r="2205">
      <c r="F2205" s="8" t="str">
        <f>IFERROR(__xludf.DUMMYFUNCTION("IF(REGEXMATCH(E2205, ""[0-9]+""), MIN(ARRAYFORMULA(A2205 - SPLIT(REGEXREPLACE(E2205,""[a-zA-Z,\-'.()]"","" ""), "" ""))),"" "")")," ")</f>
        <v> </v>
      </c>
    </row>
    <row r="2206">
      <c r="F2206" s="8" t="str">
        <f>IFERROR(__xludf.DUMMYFUNCTION("IF(REGEXMATCH(E2206, ""[0-9]+""), MIN(ARRAYFORMULA(A2206 - SPLIT(REGEXREPLACE(E2206,""[a-zA-Z,\-'.()]"","" ""), "" ""))),"" "")")," ")</f>
        <v> </v>
      </c>
    </row>
    <row r="2207">
      <c r="F2207" s="8" t="str">
        <f>IFERROR(__xludf.DUMMYFUNCTION("IF(REGEXMATCH(E2207, ""[0-9]+""), MIN(ARRAYFORMULA(A2207 - SPLIT(REGEXREPLACE(E2207,""[a-zA-Z,\-'.()]"","" ""), "" ""))),"" "")")," ")</f>
        <v> </v>
      </c>
    </row>
    <row r="2208">
      <c r="F2208" s="8" t="str">
        <f>IFERROR(__xludf.DUMMYFUNCTION("IF(REGEXMATCH(E2208, ""[0-9]+""), MIN(ARRAYFORMULA(A2208 - SPLIT(REGEXREPLACE(E2208,""[a-zA-Z,\-'.()]"","" ""), "" ""))),"" "")")," ")</f>
        <v> </v>
      </c>
    </row>
    <row r="2209">
      <c r="F2209" s="8" t="str">
        <f>IFERROR(__xludf.DUMMYFUNCTION("IF(REGEXMATCH(E2209, ""[0-9]+""), MIN(ARRAYFORMULA(A2209 - SPLIT(REGEXREPLACE(E2209,""[a-zA-Z,\-'.()]"","" ""), "" ""))),"" "")")," ")</f>
        <v> </v>
      </c>
    </row>
    <row r="2210">
      <c r="F2210" s="8" t="str">
        <f>IFERROR(__xludf.DUMMYFUNCTION("IF(REGEXMATCH(E2210, ""[0-9]+""), MIN(ARRAYFORMULA(A2210 - SPLIT(REGEXREPLACE(E2210,""[a-zA-Z,\-'.()]"","" ""), "" ""))),"" "")")," ")</f>
        <v> </v>
      </c>
    </row>
    <row r="2211">
      <c r="F2211" s="8" t="str">
        <f>IFERROR(__xludf.DUMMYFUNCTION("IF(REGEXMATCH(E2211, ""[0-9]+""), MIN(ARRAYFORMULA(A2211 - SPLIT(REGEXREPLACE(E2211,""[a-zA-Z,\-'.()]"","" ""), "" ""))),"" "")")," ")</f>
        <v> </v>
      </c>
    </row>
    <row r="2212">
      <c r="F2212" s="8" t="str">
        <f>IFERROR(__xludf.DUMMYFUNCTION("IF(REGEXMATCH(E2212, ""[0-9]+""), MIN(ARRAYFORMULA(A2212 - SPLIT(REGEXREPLACE(E2212,""[a-zA-Z,\-'.()]"","" ""), "" ""))),"" "")")," ")</f>
        <v> </v>
      </c>
    </row>
    <row r="2213">
      <c r="F2213" s="8" t="str">
        <f>IFERROR(__xludf.DUMMYFUNCTION("IF(REGEXMATCH(E2213, ""[0-9]+""), MIN(ARRAYFORMULA(A2213 - SPLIT(REGEXREPLACE(E2213,""[a-zA-Z,\-'.()]"","" ""), "" ""))),"" "")")," ")</f>
        <v> </v>
      </c>
    </row>
    <row r="2214">
      <c r="F2214" s="8" t="str">
        <f>IFERROR(__xludf.DUMMYFUNCTION("IF(REGEXMATCH(E2214, ""[0-9]+""), MIN(ARRAYFORMULA(A2214 - SPLIT(REGEXREPLACE(E2214,""[a-zA-Z,\-'.()]"","" ""), "" ""))),"" "")")," ")</f>
        <v> </v>
      </c>
    </row>
    <row r="2215">
      <c r="F2215" s="8" t="str">
        <f>IFERROR(__xludf.DUMMYFUNCTION("IF(REGEXMATCH(E2215, ""[0-9]+""), MIN(ARRAYFORMULA(A2215 - SPLIT(REGEXREPLACE(E2215,""[a-zA-Z,\-'.()]"","" ""), "" ""))),"" "")")," ")</f>
        <v> </v>
      </c>
    </row>
    <row r="2216">
      <c r="F2216" s="8" t="str">
        <f>IFERROR(__xludf.DUMMYFUNCTION("IF(REGEXMATCH(E2216, ""[0-9]+""), MIN(ARRAYFORMULA(A2216 - SPLIT(REGEXREPLACE(E2216,""[a-zA-Z,\-'.()]"","" ""), "" ""))),"" "")")," ")</f>
        <v> </v>
      </c>
    </row>
    <row r="2217">
      <c r="F2217" s="8" t="str">
        <f>IFERROR(__xludf.DUMMYFUNCTION("IF(REGEXMATCH(E2217, ""[0-9]+""), MIN(ARRAYFORMULA(A2217 - SPLIT(REGEXREPLACE(E2217,""[a-zA-Z,\-'.()]"","" ""), "" ""))),"" "")")," ")</f>
        <v> </v>
      </c>
    </row>
    <row r="2218">
      <c r="F2218" s="8" t="str">
        <f>IFERROR(__xludf.DUMMYFUNCTION("IF(REGEXMATCH(E2218, ""[0-9]+""), MIN(ARRAYFORMULA(A2218 - SPLIT(REGEXREPLACE(E2218,""[a-zA-Z,\-'.()]"","" ""), "" ""))),"" "")")," ")</f>
        <v> </v>
      </c>
    </row>
    <row r="2219">
      <c r="F2219" s="8" t="str">
        <f>IFERROR(__xludf.DUMMYFUNCTION("IF(REGEXMATCH(E2219, ""[0-9]+""), MIN(ARRAYFORMULA(A2219 - SPLIT(REGEXREPLACE(E2219,""[a-zA-Z,\-'.()]"","" ""), "" ""))),"" "")")," ")</f>
        <v> </v>
      </c>
    </row>
    <row r="2220">
      <c r="F2220" s="8" t="str">
        <f>IFERROR(__xludf.DUMMYFUNCTION("IF(REGEXMATCH(E2220, ""[0-9]+""), MIN(ARRAYFORMULA(A2220 - SPLIT(REGEXREPLACE(E2220,""[a-zA-Z,\-'.()]"","" ""), "" ""))),"" "")")," ")</f>
        <v> </v>
      </c>
    </row>
    <row r="2221">
      <c r="F2221" s="8" t="str">
        <f>IFERROR(__xludf.DUMMYFUNCTION("IF(REGEXMATCH(E2221, ""[0-9]+""), MIN(ARRAYFORMULA(A2221 - SPLIT(REGEXREPLACE(E2221,""[a-zA-Z,\-'.()]"","" ""), "" ""))),"" "")")," ")</f>
        <v> </v>
      </c>
    </row>
    <row r="2222">
      <c r="F2222" s="8" t="str">
        <f>IFERROR(__xludf.DUMMYFUNCTION("IF(REGEXMATCH(E2222, ""[0-9]+""), MIN(ARRAYFORMULA(A2222 - SPLIT(REGEXREPLACE(E2222,""[a-zA-Z,\-'.()]"","" ""), "" ""))),"" "")")," ")</f>
        <v> </v>
      </c>
    </row>
    <row r="2223">
      <c r="F2223" s="8" t="str">
        <f>IFERROR(__xludf.DUMMYFUNCTION("IF(REGEXMATCH(E2223, ""[0-9]+""), MIN(ARRAYFORMULA(A2223 - SPLIT(REGEXREPLACE(E2223,""[a-zA-Z,\-'.()]"","" ""), "" ""))),"" "")")," ")</f>
        <v> </v>
      </c>
    </row>
    <row r="2224">
      <c r="F2224" s="8" t="str">
        <f>IFERROR(__xludf.DUMMYFUNCTION("IF(REGEXMATCH(E2224, ""[0-9]+""), MIN(ARRAYFORMULA(A2224 - SPLIT(REGEXREPLACE(E2224,""[a-zA-Z,\-'.()]"","" ""), "" ""))),"" "")")," ")</f>
        <v> </v>
      </c>
    </row>
    <row r="2225">
      <c r="F2225" s="8" t="str">
        <f>IFERROR(__xludf.DUMMYFUNCTION("IF(REGEXMATCH(E2225, ""[0-9]+""), MIN(ARRAYFORMULA(A2225 - SPLIT(REGEXREPLACE(E2225,""[a-zA-Z,\-'.()]"","" ""), "" ""))),"" "")")," ")</f>
        <v> </v>
      </c>
    </row>
    <row r="2226">
      <c r="F2226" s="8" t="str">
        <f>IFERROR(__xludf.DUMMYFUNCTION("IF(REGEXMATCH(E2226, ""[0-9]+""), MIN(ARRAYFORMULA(A2226 - SPLIT(REGEXREPLACE(E2226,""[a-zA-Z,\-'.()]"","" ""), "" ""))),"" "")")," ")</f>
        <v> </v>
      </c>
    </row>
    <row r="2227">
      <c r="F2227" s="8" t="str">
        <f>IFERROR(__xludf.DUMMYFUNCTION("IF(REGEXMATCH(E2227, ""[0-9]+""), MIN(ARRAYFORMULA(A2227 - SPLIT(REGEXREPLACE(E2227,""[a-zA-Z,\-'.()]"","" ""), "" ""))),"" "")")," ")</f>
        <v> </v>
      </c>
    </row>
    <row r="2228">
      <c r="F2228" s="8" t="str">
        <f>IFERROR(__xludf.DUMMYFUNCTION("IF(REGEXMATCH(E2228, ""[0-9]+""), MIN(ARRAYFORMULA(A2228 - SPLIT(REGEXREPLACE(E2228,""[a-zA-Z,\-'.()]"","" ""), "" ""))),"" "")")," ")</f>
        <v> </v>
      </c>
    </row>
    <row r="2229">
      <c r="F2229" s="8" t="str">
        <f>IFERROR(__xludf.DUMMYFUNCTION("IF(REGEXMATCH(E2229, ""[0-9]+""), MIN(ARRAYFORMULA(A2229 - SPLIT(REGEXREPLACE(E2229,""[a-zA-Z,\-'.()]"","" ""), "" ""))),"" "")")," ")</f>
        <v> </v>
      </c>
    </row>
    <row r="2230">
      <c r="F2230" s="8" t="str">
        <f>IFERROR(__xludf.DUMMYFUNCTION("IF(REGEXMATCH(E2230, ""[0-9]+""), MIN(ARRAYFORMULA(A2230 - SPLIT(REGEXREPLACE(E2230,""[a-zA-Z,\-'.()]"","" ""), "" ""))),"" "")")," ")</f>
        <v> </v>
      </c>
    </row>
    <row r="2231">
      <c r="F2231" s="8" t="str">
        <f>IFERROR(__xludf.DUMMYFUNCTION("IF(REGEXMATCH(E2231, ""[0-9]+""), MIN(ARRAYFORMULA(A2231 - SPLIT(REGEXREPLACE(E2231,""[a-zA-Z,\-'.()]"","" ""), "" ""))),"" "")")," ")</f>
        <v> </v>
      </c>
    </row>
    <row r="2232">
      <c r="F2232" s="8" t="str">
        <f>IFERROR(__xludf.DUMMYFUNCTION("IF(REGEXMATCH(E2232, ""[0-9]+""), MIN(ARRAYFORMULA(A2232 - SPLIT(REGEXREPLACE(E2232,""[a-zA-Z,\-'.()]"","" ""), "" ""))),"" "")")," ")</f>
        <v> </v>
      </c>
    </row>
    <row r="2233">
      <c r="F2233" s="8" t="str">
        <f>IFERROR(__xludf.DUMMYFUNCTION("IF(REGEXMATCH(E2233, ""[0-9]+""), MIN(ARRAYFORMULA(A2233 - SPLIT(REGEXREPLACE(E2233,""[a-zA-Z,\-'.()]"","" ""), "" ""))),"" "")")," ")</f>
        <v> </v>
      </c>
    </row>
    <row r="2234">
      <c r="F2234" s="8" t="str">
        <f>IFERROR(__xludf.DUMMYFUNCTION("IF(REGEXMATCH(E2234, ""[0-9]+""), MIN(ARRAYFORMULA(A2234 - SPLIT(REGEXREPLACE(E2234,""[a-zA-Z,\-'.()]"","" ""), "" ""))),"" "")")," ")</f>
        <v> </v>
      </c>
    </row>
    <row r="2235">
      <c r="F2235" s="8" t="str">
        <f>IFERROR(__xludf.DUMMYFUNCTION("IF(REGEXMATCH(E2235, ""[0-9]+""), MIN(ARRAYFORMULA(A2235 - SPLIT(REGEXREPLACE(E2235,""[a-zA-Z,\-'.()]"","" ""), "" ""))),"" "")")," ")</f>
        <v> </v>
      </c>
    </row>
    <row r="2236">
      <c r="F2236" s="8" t="str">
        <f>IFERROR(__xludf.DUMMYFUNCTION("IF(REGEXMATCH(E2236, ""[0-9]+""), MIN(ARRAYFORMULA(A2236 - SPLIT(REGEXREPLACE(E2236,""[a-zA-Z,\-'.()]"","" ""), "" ""))),"" "")")," ")</f>
        <v> </v>
      </c>
    </row>
    <row r="2237">
      <c r="F2237" s="8" t="str">
        <f>IFERROR(__xludf.DUMMYFUNCTION("IF(REGEXMATCH(E2237, ""[0-9]+""), MIN(ARRAYFORMULA(A2237 - SPLIT(REGEXREPLACE(E2237,""[a-zA-Z,\-'.()]"","" ""), "" ""))),"" "")")," ")</f>
        <v> </v>
      </c>
    </row>
    <row r="2238">
      <c r="F2238" s="8" t="str">
        <f>IFERROR(__xludf.DUMMYFUNCTION("IF(REGEXMATCH(E2238, ""[0-9]+""), MIN(ARRAYFORMULA(A2238 - SPLIT(REGEXREPLACE(E2238,""[a-zA-Z,\-'.()]"","" ""), "" ""))),"" "")")," ")</f>
        <v> </v>
      </c>
    </row>
    <row r="2239">
      <c r="F2239" s="8" t="str">
        <f>IFERROR(__xludf.DUMMYFUNCTION("IF(REGEXMATCH(E2239, ""[0-9]+""), MIN(ARRAYFORMULA(A2239 - SPLIT(REGEXREPLACE(E2239,""[a-zA-Z,\-'.()]"","" ""), "" ""))),"" "")")," ")</f>
        <v> </v>
      </c>
    </row>
    <row r="2240">
      <c r="F2240" s="8" t="str">
        <f>IFERROR(__xludf.DUMMYFUNCTION("IF(REGEXMATCH(E2240, ""[0-9]+""), MIN(ARRAYFORMULA(A2240 - SPLIT(REGEXREPLACE(E2240,""[a-zA-Z,\-'.()]"","" ""), "" ""))),"" "")")," ")</f>
        <v> </v>
      </c>
    </row>
    <row r="2241">
      <c r="F2241" s="8" t="str">
        <f>IFERROR(__xludf.DUMMYFUNCTION("IF(REGEXMATCH(E2241, ""[0-9]+""), MIN(ARRAYFORMULA(A2241 - SPLIT(REGEXREPLACE(E2241,""[a-zA-Z,\-'.()]"","" ""), "" ""))),"" "")")," ")</f>
        <v> </v>
      </c>
    </row>
    <row r="2242">
      <c r="F2242" s="8" t="str">
        <f>IFERROR(__xludf.DUMMYFUNCTION("IF(REGEXMATCH(E2242, ""[0-9]+""), MIN(ARRAYFORMULA(A2242 - SPLIT(REGEXREPLACE(E2242,""[a-zA-Z,\-'.()]"","" ""), "" ""))),"" "")")," ")</f>
        <v> </v>
      </c>
    </row>
    <row r="2243">
      <c r="F2243" s="8" t="str">
        <f>IFERROR(__xludf.DUMMYFUNCTION("IF(REGEXMATCH(E2243, ""[0-9]+""), MIN(ARRAYFORMULA(A2243 - SPLIT(REGEXREPLACE(E2243,""[a-zA-Z,\-'.()]"","" ""), "" ""))),"" "")")," ")</f>
        <v> </v>
      </c>
    </row>
    <row r="2244">
      <c r="F2244" s="8" t="str">
        <f>IFERROR(__xludf.DUMMYFUNCTION("IF(REGEXMATCH(E2244, ""[0-9]+""), MIN(ARRAYFORMULA(A2244 - SPLIT(REGEXREPLACE(E2244,""[a-zA-Z,\-'.()]"","" ""), "" ""))),"" "")")," ")</f>
        <v> </v>
      </c>
    </row>
    <row r="2245">
      <c r="F2245" s="8" t="str">
        <f>IFERROR(__xludf.DUMMYFUNCTION("IF(REGEXMATCH(E2245, ""[0-9]+""), MIN(ARRAYFORMULA(A2245 - SPLIT(REGEXREPLACE(E2245,""[a-zA-Z,\-'.()]"","" ""), "" ""))),"" "")")," ")</f>
        <v> </v>
      </c>
    </row>
    <row r="2246">
      <c r="F2246" s="8" t="str">
        <f>IFERROR(__xludf.DUMMYFUNCTION("IF(REGEXMATCH(E2246, ""[0-9]+""), MIN(ARRAYFORMULA(A2246 - SPLIT(REGEXREPLACE(E2246,""[a-zA-Z,\-'.()]"","" ""), "" ""))),"" "")")," ")</f>
        <v> </v>
      </c>
    </row>
    <row r="2247">
      <c r="F2247" s="8" t="str">
        <f>IFERROR(__xludf.DUMMYFUNCTION("IF(REGEXMATCH(E2247, ""[0-9]+""), MIN(ARRAYFORMULA(A2247 - SPLIT(REGEXREPLACE(E2247,""[a-zA-Z,\-'.()]"","" ""), "" ""))),"" "")")," ")</f>
        <v> </v>
      </c>
    </row>
    <row r="2248">
      <c r="F2248" s="8" t="str">
        <f>IFERROR(__xludf.DUMMYFUNCTION("IF(REGEXMATCH(E2248, ""[0-9]+""), MIN(ARRAYFORMULA(A2248 - SPLIT(REGEXREPLACE(E2248,""[a-zA-Z,\-'.()]"","" ""), "" ""))),"" "")")," ")</f>
        <v> </v>
      </c>
    </row>
    <row r="2249">
      <c r="F2249" s="8" t="str">
        <f>IFERROR(__xludf.DUMMYFUNCTION("IF(REGEXMATCH(E2249, ""[0-9]+""), MIN(ARRAYFORMULA(A2249 - SPLIT(REGEXREPLACE(E2249,""[a-zA-Z,\-'.()]"","" ""), "" ""))),"" "")")," ")</f>
        <v> </v>
      </c>
    </row>
    <row r="2250">
      <c r="F2250" s="8" t="str">
        <f>IFERROR(__xludf.DUMMYFUNCTION("IF(REGEXMATCH(E2250, ""[0-9]+""), MIN(ARRAYFORMULA(A2250 - SPLIT(REGEXREPLACE(E2250,""[a-zA-Z,\-'.()]"","" ""), "" ""))),"" "")")," ")</f>
        <v> </v>
      </c>
    </row>
    <row r="2251">
      <c r="F2251" s="8" t="str">
        <f>IFERROR(__xludf.DUMMYFUNCTION("IF(REGEXMATCH(E2251, ""[0-9]+""), MIN(ARRAYFORMULA(A2251 - SPLIT(REGEXREPLACE(E2251,""[a-zA-Z,\-'.()]"","" ""), "" ""))),"" "")")," ")</f>
        <v> </v>
      </c>
    </row>
    <row r="2252">
      <c r="F2252" s="8" t="str">
        <f>IFERROR(__xludf.DUMMYFUNCTION("IF(REGEXMATCH(E2252, ""[0-9]+""), MIN(ARRAYFORMULA(A2252 - SPLIT(REGEXREPLACE(E2252,""[a-zA-Z,\-'.()]"","" ""), "" ""))),"" "")")," ")</f>
        <v> </v>
      </c>
    </row>
    <row r="2253">
      <c r="F2253" s="8" t="str">
        <f>IFERROR(__xludf.DUMMYFUNCTION("IF(REGEXMATCH(E2253, ""[0-9]+""), MIN(ARRAYFORMULA(A2253 - SPLIT(REGEXREPLACE(E2253,""[a-zA-Z,\-'.()]"","" ""), "" ""))),"" "")")," ")</f>
        <v> </v>
      </c>
    </row>
    <row r="2254">
      <c r="F2254" s="8" t="str">
        <f>IFERROR(__xludf.DUMMYFUNCTION("IF(REGEXMATCH(E2254, ""[0-9]+""), MIN(ARRAYFORMULA(A2254 - SPLIT(REGEXREPLACE(E2254,""[a-zA-Z,\-'.()]"","" ""), "" ""))),"" "")")," ")</f>
        <v> </v>
      </c>
    </row>
    <row r="2255">
      <c r="F2255" s="8" t="str">
        <f>IFERROR(__xludf.DUMMYFUNCTION("IF(REGEXMATCH(E2255, ""[0-9]+""), MIN(ARRAYFORMULA(A2255 - SPLIT(REGEXREPLACE(E2255,""[a-zA-Z,\-'.()]"","" ""), "" ""))),"" "")")," ")</f>
        <v> </v>
      </c>
    </row>
    <row r="2256">
      <c r="F2256" s="8" t="str">
        <f>IFERROR(__xludf.DUMMYFUNCTION("IF(REGEXMATCH(E2256, ""[0-9]+""), MIN(ARRAYFORMULA(A2256 - SPLIT(REGEXREPLACE(E2256,""[a-zA-Z,\-'.()]"","" ""), "" ""))),"" "")")," ")</f>
        <v> </v>
      </c>
    </row>
    <row r="2257">
      <c r="F2257" s="8" t="str">
        <f>IFERROR(__xludf.DUMMYFUNCTION("IF(REGEXMATCH(E2257, ""[0-9]+""), MIN(ARRAYFORMULA(A2257 - SPLIT(REGEXREPLACE(E2257,""[a-zA-Z,\-'.()]"","" ""), "" ""))),"" "")")," ")</f>
        <v> </v>
      </c>
    </row>
    <row r="2258">
      <c r="F2258" s="8" t="str">
        <f>IFERROR(__xludf.DUMMYFUNCTION("IF(REGEXMATCH(E2258, ""[0-9]+""), MIN(ARRAYFORMULA(A2258 - SPLIT(REGEXREPLACE(E2258,""[a-zA-Z,\-'.()]"","" ""), "" ""))),"" "")")," ")</f>
        <v> </v>
      </c>
    </row>
    <row r="2259">
      <c r="F2259" s="8" t="str">
        <f>IFERROR(__xludf.DUMMYFUNCTION("IF(REGEXMATCH(E2259, ""[0-9]+""), MIN(ARRAYFORMULA(A2259 - SPLIT(REGEXREPLACE(E2259,""[a-zA-Z,\-'.()]"","" ""), "" ""))),"" "")")," ")</f>
        <v> </v>
      </c>
    </row>
    <row r="2260">
      <c r="F2260" s="8" t="str">
        <f>IFERROR(__xludf.DUMMYFUNCTION("IF(REGEXMATCH(E2260, ""[0-9]+""), MIN(ARRAYFORMULA(A2260 - SPLIT(REGEXREPLACE(E2260,""[a-zA-Z,\-'.()]"","" ""), "" ""))),"" "")")," ")</f>
        <v> </v>
      </c>
    </row>
    <row r="2261">
      <c r="F2261" s="8" t="str">
        <f>IFERROR(__xludf.DUMMYFUNCTION("IF(REGEXMATCH(E2261, ""[0-9]+""), MIN(ARRAYFORMULA(A2261 - SPLIT(REGEXREPLACE(E2261,""[a-zA-Z,\-'.()]"","" ""), "" ""))),"" "")")," ")</f>
        <v> </v>
      </c>
    </row>
    <row r="2262">
      <c r="F2262" s="8" t="str">
        <f>IFERROR(__xludf.DUMMYFUNCTION("IF(REGEXMATCH(E2262, ""[0-9]+""), MIN(ARRAYFORMULA(A2262 - SPLIT(REGEXREPLACE(E2262,""[a-zA-Z,\-'.()]"","" ""), "" ""))),"" "")")," ")</f>
        <v> </v>
      </c>
    </row>
    <row r="2263">
      <c r="F2263" s="8" t="str">
        <f>IFERROR(__xludf.DUMMYFUNCTION("IF(REGEXMATCH(E2263, ""[0-9]+""), MIN(ARRAYFORMULA(A2263 - SPLIT(REGEXREPLACE(E2263,""[a-zA-Z,\-'.()]"","" ""), "" ""))),"" "")")," ")</f>
        <v> </v>
      </c>
    </row>
    <row r="2264">
      <c r="F2264" s="8" t="str">
        <f>IFERROR(__xludf.DUMMYFUNCTION("IF(REGEXMATCH(E2264, ""[0-9]+""), MIN(ARRAYFORMULA(A2264 - SPLIT(REGEXREPLACE(E2264,""[a-zA-Z,\-'.()]"","" ""), "" ""))),"" "")")," ")</f>
        <v> </v>
      </c>
    </row>
    <row r="2265">
      <c r="F2265" s="8" t="str">
        <f>IFERROR(__xludf.DUMMYFUNCTION("IF(REGEXMATCH(E2265, ""[0-9]+""), MIN(ARRAYFORMULA(A2265 - SPLIT(REGEXREPLACE(E2265,""[a-zA-Z,\-'.()]"","" ""), "" ""))),"" "")")," ")</f>
        <v> </v>
      </c>
    </row>
    <row r="2266">
      <c r="F2266" s="8" t="str">
        <f>IFERROR(__xludf.DUMMYFUNCTION("IF(REGEXMATCH(E2266, ""[0-9]+""), MIN(ARRAYFORMULA(A2266 - SPLIT(REGEXREPLACE(E2266,""[a-zA-Z,\-'.()]"","" ""), "" ""))),"" "")")," ")</f>
        <v> </v>
      </c>
    </row>
    <row r="2267">
      <c r="F2267" s="8" t="str">
        <f>IFERROR(__xludf.DUMMYFUNCTION("IF(REGEXMATCH(E2267, ""[0-9]+""), MIN(ARRAYFORMULA(A2267 - SPLIT(REGEXREPLACE(E2267,""[a-zA-Z,\-'.()]"","" ""), "" ""))),"" "")")," ")</f>
        <v> </v>
      </c>
    </row>
    <row r="2268">
      <c r="F2268" s="8" t="str">
        <f>IFERROR(__xludf.DUMMYFUNCTION("IF(REGEXMATCH(E2268, ""[0-9]+""), MIN(ARRAYFORMULA(A2268 - SPLIT(REGEXREPLACE(E2268,""[a-zA-Z,\-'.()]"","" ""), "" ""))),"" "")")," ")</f>
        <v> </v>
      </c>
    </row>
    <row r="2269">
      <c r="F2269" s="8" t="str">
        <f>IFERROR(__xludf.DUMMYFUNCTION("IF(REGEXMATCH(E2269, ""[0-9]+""), MIN(ARRAYFORMULA(A2269 - SPLIT(REGEXREPLACE(E2269,""[a-zA-Z,\-'.()]"","" ""), "" ""))),"" "")")," ")</f>
        <v> </v>
      </c>
    </row>
    <row r="2270">
      <c r="F2270" s="8" t="str">
        <f>IFERROR(__xludf.DUMMYFUNCTION("IF(REGEXMATCH(E2270, ""[0-9]+""), MIN(ARRAYFORMULA(A2270 - SPLIT(REGEXREPLACE(E2270,""[a-zA-Z,\-'.()]"","" ""), "" ""))),"" "")")," ")</f>
        <v> </v>
      </c>
    </row>
    <row r="2271">
      <c r="F2271" s="8" t="str">
        <f>IFERROR(__xludf.DUMMYFUNCTION("IF(REGEXMATCH(E2271, ""[0-9]+""), MIN(ARRAYFORMULA(A2271 - SPLIT(REGEXREPLACE(E2271,""[a-zA-Z,\-'.()]"","" ""), "" ""))),"" "")")," ")</f>
        <v> </v>
      </c>
    </row>
    <row r="2272">
      <c r="F2272" s="8" t="str">
        <f>IFERROR(__xludf.DUMMYFUNCTION("IF(REGEXMATCH(E2272, ""[0-9]+""), MIN(ARRAYFORMULA(A2272 - SPLIT(REGEXREPLACE(E2272,""[a-zA-Z,\-'.()]"","" ""), "" ""))),"" "")")," ")</f>
        <v> </v>
      </c>
    </row>
    <row r="2273">
      <c r="F2273" s="8" t="str">
        <f>IFERROR(__xludf.DUMMYFUNCTION("IF(REGEXMATCH(E2273, ""[0-9]+""), MIN(ARRAYFORMULA(A2273 - SPLIT(REGEXREPLACE(E2273,""[a-zA-Z,\-'.()]"","" ""), "" ""))),"" "")")," ")</f>
        <v> </v>
      </c>
    </row>
    <row r="2274">
      <c r="F2274" s="8" t="str">
        <f>IFERROR(__xludf.DUMMYFUNCTION("IF(REGEXMATCH(E2274, ""[0-9]+""), MIN(ARRAYFORMULA(A2274 - SPLIT(REGEXREPLACE(E2274,""[a-zA-Z,\-'.()]"","" ""), "" ""))),"" "")")," ")</f>
        <v> </v>
      </c>
    </row>
    <row r="2275">
      <c r="F2275" s="8" t="str">
        <f>IFERROR(__xludf.DUMMYFUNCTION("IF(REGEXMATCH(E2275, ""[0-9]+""), MIN(ARRAYFORMULA(A2275 - SPLIT(REGEXREPLACE(E2275,""[a-zA-Z,\-'.()]"","" ""), "" ""))),"" "")")," ")</f>
        <v> </v>
      </c>
    </row>
    <row r="2276">
      <c r="F2276" s="8" t="str">
        <f>IFERROR(__xludf.DUMMYFUNCTION("IF(REGEXMATCH(E2276, ""[0-9]+""), MIN(ARRAYFORMULA(A2276 - SPLIT(REGEXREPLACE(E2276,""[a-zA-Z,\-'.()]"","" ""), "" ""))),"" "")")," ")</f>
        <v> </v>
      </c>
    </row>
    <row r="2277">
      <c r="F2277" s="8" t="str">
        <f>IFERROR(__xludf.DUMMYFUNCTION("IF(REGEXMATCH(E2277, ""[0-9]+""), MIN(ARRAYFORMULA(A2277 - SPLIT(REGEXREPLACE(E2277,""[a-zA-Z,\-'.()]"","" ""), "" ""))),"" "")")," ")</f>
        <v> </v>
      </c>
    </row>
    <row r="2278">
      <c r="F2278" s="8" t="str">
        <f>IFERROR(__xludf.DUMMYFUNCTION("IF(REGEXMATCH(E2278, ""[0-9]+""), MIN(ARRAYFORMULA(A2278 - SPLIT(REGEXREPLACE(E2278,""[a-zA-Z,\-'.()]"","" ""), "" ""))),"" "")")," ")</f>
        <v> </v>
      </c>
    </row>
    <row r="2279">
      <c r="F2279" s="8" t="str">
        <f>IFERROR(__xludf.DUMMYFUNCTION("IF(REGEXMATCH(E2279, ""[0-9]+""), MIN(ARRAYFORMULA(A2279 - SPLIT(REGEXREPLACE(E2279,""[a-zA-Z,\-'.()]"","" ""), "" ""))),"" "")")," ")</f>
        <v> </v>
      </c>
    </row>
    <row r="2280">
      <c r="F2280" s="8" t="str">
        <f>IFERROR(__xludf.DUMMYFUNCTION("IF(REGEXMATCH(E2280, ""[0-9]+""), MIN(ARRAYFORMULA(A2280 - SPLIT(REGEXREPLACE(E2280,""[a-zA-Z,\-'.()]"","" ""), "" ""))),"" "")")," ")</f>
        <v> </v>
      </c>
    </row>
    <row r="2281">
      <c r="F2281" s="8" t="str">
        <f>IFERROR(__xludf.DUMMYFUNCTION("IF(REGEXMATCH(E2281, ""[0-9]+""), MIN(ARRAYFORMULA(A2281 - SPLIT(REGEXREPLACE(E2281,""[a-zA-Z,\-'.()]"","" ""), "" ""))),"" "")")," ")</f>
        <v> </v>
      </c>
    </row>
    <row r="2282">
      <c r="F2282" s="8" t="str">
        <f>IFERROR(__xludf.DUMMYFUNCTION("IF(REGEXMATCH(E2282, ""[0-9]+""), MIN(ARRAYFORMULA(A2282 - SPLIT(REGEXREPLACE(E2282,""[a-zA-Z,\-'.()]"","" ""), "" ""))),"" "")")," ")</f>
        <v> </v>
      </c>
    </row>
    <row r="2283">
      <c r="F2283" s="8" t="str">
        <f>IFERROR(__xludf.DUMMYFUNCTION("IF(REGEXMATCH(E2283, ""[0-9]+""), MIN(ARRAYFORMULA(A2283 - SPLIT(REGEXREPLACE(E2283,""[a-zA-Z,\-'.()]"","" ""), "" ""))),"" "")")," ")</f>
        <v> </v>
      </c>
    </row>
    <row r="2284">
      <c r="F2284" s="8" t="str">
        <f>IFERROR(__xludf.DUMMYFUNCTION("IF(REGEXMATCH(E2284, ""[0-9]+""), MIN(ARRAYFORMULA(A2284 - SPLIT(REGEXREPLACE(E2284,""[a-zA-Z,\-'.()]"","" ""), "" ""))),"" "")")," ")</f>
        <v> </v>
      </c>
    </row>
    <row r="2285">
      <c r="F2285" s="8" t="str">
        <f>IFERROR(__xludf.DUMMYFUNCTION("IF(REGEXMATCH(E2285, ""[0-9]+""), MIN(ARRAYFORMULA(A2285 - SPLIT(REGEXREPLACE(E2285,""[a-zA-Z,\-'.()]"","" ""), "" ""))),"" "")")," ")</f>
        <v> </v>
      </c>
    </row>
    <row r="2286">
      <c r="F2286" s="8" t="str">
        <f>IFERROR(__xludf.DUMMYFUNCTION("IF(REGEXMATCH(E2286, ""[0-9]+""), MIN(ARRAYFORMULA(A2286 - SPLIT(REGEXREPLACE(E2286,""[a-zA-Z,\-'.()]"","" ""), "" ""))),"" "")")," ")</f>
        <v> </v>
      </c>
    </row>
    <row r="2287">
      <c r="F2287" s="8" t="str">
        <f>IFERROR(__xludf.DUMMYFUNCTION("IF(REGEXMATCH(E2287, ""[0-9]+""), MIN(ARRAYFORMULA(A2287 - SPLIT(REGEXREPLACE(E2287,""[a-zA-Z,\-'.()]"","" ""), "" ""))),"" "")")," ")</f>
        <v> </v>
      </c>
    </row>
    <row r="2288">
      <c r="F2288" s="8" t="str">
        <f>IFERROR(__xludf.DUMMYFUNCTION("IF(REGEXMATCH(E2288, ""[0-9]+""), MIN(ARRAYFORMULA(A2288 - SPLIT(REGEXREPLACE(E2288,""[a-zA-Z,\-'.()]"","" ""), "" ""))),"" "")")," ")</f>
        <v> </v>
      </c>
    </row>
    <row r="2289">
      <c r="F2289" s="8" t="str">
        <f>IFERROR(__xludf.DUMMYFUNCTION("IF(REGEXMATCH(E2289, ""[0-9]+""), MIN(ARRAYFORMULA(A2289 - SPLIT(REGEXREPLACE(E2289,""[a-zA-Z,\-'.()]"","" ""), "" ""))),"" "")")," ")</f>
        <v> </v>
      </c>
    </row>
    <row r="2290">
      <c r="F2290" s="8" t="str">
        <f>IFERROR(__xludf.DUMMYFUNCTION("IF(REGEXMATCH(E2290, ""[0-9]+""), MIN(ARRAYFORMULA(A2290 - SPLIT(REGEXREPLACE(E2290,""[a-zA-Z,\-'.()]"","" ""), "" ""))),"" "")")," ")</f>
        <v> </v>
      </c>
    </row>
    <row r="2291">
      <c r="F2291" s="8" t="str">
        <f>IFERROR(__xludf.DUMMYFUNCTION("IF(REGEXMATCH(E2291, ""[0-9]+""), MIN(ARRAYFORMULA(A2291 - SPLIT(REGEXREPLACE(E2291,""[a-zA-Z,\-'.()]"","" ""), "" ""))),"" "")")," ")</f>
        <v> </v>
      </c>
    </row>
    <row r="2292">
      <c r="F2292" s="8" t="str">
        <f>IFERROR(__xludf.DUMMYFUNCTION("IF(REGEXMATCH(E2292, ""[0-9]+""), MIN(ARRAYFORMULA(A2292 - SPLIT(REGEXREPLACE(E2292,""[a-zA-Z,\-'.()]"","" ""), "" ""))),"" "")")," ")</f>
        <v> </v>
      </c>
    </row>
    <row r="2293">
      <c r="F2293" s="8" t="str">
        <f>IFERROR(__xludf.DUMMYFUNCTION("IF(REGEXMATCH(E2293, ""[0-9]+""), MIN(ARRAYFORMULA(A2293 - SPLIT(REGEXREPLACE(E2293,""[a-zA-Z,\-'.()]"","" ""), "" ""))),"" "")")," ")</f>
        <v> </v>
      </c>
    </row>
    <row r="2294">
      <c r="F2294" s="8" t="str">
        <f>IFERROR(__xludf.DUMMYFUNCTION("IF(REGEXMATCH(E2294, ""[0-9]+""), MIN(ARRAYFORMULA(A2294 - SPLIT(REGEXREPLACE(E2294,""[a-zA-Z,\-'.()]"","" ""), "" ""))),"" "")")," ")</f>
        <v> </v>
      </c>
    </row>
    <row r="2295">
      <c r="F2295" s="8" t="str">
        <f>IFERROR(__xludf.DUMMYFUNCTION("IF(REGEXMATCH(E2295, ""[0-9]+""), MIN(ARRAYFORMULA(A2295 - SPLIT(REGEXREPLACE(E2295,""[a-zA-Z,\-'.()]"","" ""), "" ""))),"" "")")," ")</f>
        <v> </v>
      </c>
    </row>
    <row r="2296">
      <c r="F2296" s="8" t="str">
        <f>IFERROR(__xludf.DUMMYFUNCTION("IF(REGEXMATCH(E2296, ""[0-9]+""), MIN(ARRAYFORMULA(A2296 - SPLIT(REGEXREPLACE(E2296,""[a-zA-Z,\-'.()]"","" ""), "" ""))),"" "")")," ")</f>
        <v> </v>
      </c>
    </row>
    <row r="2297">
      <c r="F2297" s="8" t="str">
        <f>IFERROR(__xludf.DUMMYFUNCTION("IF(REGEXMATCH(E2297, ""[0-9]+""), MIN(ARRAYFORMULA(A2297 - SPLIT(REGEXREPLACE(E2297,""[a-zA-Z,\-'.()]"","" ""), "" ""))),"" "")")," ")</f>
        <v> </v>
      </c>
    </row>
    <row r="2298">
      <c r="F2298" s="8" t="str">
        <f>IFERROR(__xludf.DUMMYFUNCTION("IF(REGEXMATCH(E2298, ""[0-9]+""), MIN(ARRAYFORMULA(A2298 - SPLIT(REGEXREPLACE(E2298,""[a-zA-Z,\-'.()]"","" ""), "" ""))),"" "")")," ")</f>
        <v> </v>
      </c>
    </row>
    <row r="2299">
      <c r="F2299" s="8" t="str">
        <f>IFERROR(__xludf.DUMMYFUNCTION("IF(REGEXMATCH(E2299, ""[0-9]+""), MIN(ARRAYFORMULA(A2299 - SPLIT(REGEXREPLACE(E2299,""[a-zA-Z,\-'.()]"","" ""), "" ""))),"" "")")," ")</f>
        <v> </v>
      </c>
    </row>
    <row r="2300">
      <c r="F2300" s="8" t="str">
        <f>IFERROR(__xludf.DUMMYFUNCTION("IF(REGEXMATCH(E2300, ""[0-9]+""), MIN(ARRAYFORMULA(A2300 - SPLIT(REGEXREPLACE(E2300,""[a-zA-Z,\-'.()]"","" ""), "" ""))),"" "")")," ")</f>
        <v> </v>
      </c>
    </row>
    <row r="2301">
      <c r="F2301" s="8" t="str">
        <f>IFERROR(__xludf.DUMMYFUNCTION("IF(REGEXMATCH(E2301, ""[0-9]+""), MIN(ARRAYFORMULA(A2301 - SPLIT(REGEXREPLACE(E2301,""[a-zA-Z,\-'.()]"","" ""), "" ""))),"" "")")," ")</f>
        <v> </v>
      </c>
    </row>
    <row r="2302">
      <c r="F2302" s="8" t="str">
        <f>IFERROR(__xludf.DUMMYFUNCTION("IF(REGEXMATCH(E2302, ""[0-9]+""), MIN(ARRAYFORMULA(A2302 - SPLIT(REGEXREPLACE(E2302,""[a-zA-Z,\-'.()]"","" ""), "" ""))),"" "")")," ")</f>
        <v> </v>
      </c>
    </row>
    <row r="2303">
      <c r="F2303" s="8" t="str">
        <f>IFERROR(__xludf.DUMMYFUNCTION("IF(REGEXMATCH(E2303, ""[0-9]+""), MIN(ARRAYFORMULA(A2303 - SPLIT(REGEXREPLACE(E2303,""[a-zA-Z,\-'.()]"","" ""), "" ""))),"" "")")," ")</f>
        <v> </v>
      </c>
    </row>
    <row r="2304">
      <c r="F2304" s="8" t="str">
        <f>IFERROR(__xludf.DUMMYFUNCTION("IF(REGEXMATCH(E2304, ""[0-9]+""), MIN(ARRAYFORMULA(A2304 - SPLIT(REGEXREPLACE(E2304,""[a-zA-Z,\-'.()]"","" ""), "" ""))),"" "")")," ")</f>
        <v> </v>
      </c>
    </row>
    <row r="2305">
      <c r="F2305" s="8" t="str">
        <f>IFERROR(__xludf.DUMMYFUNCTION("IF(REGEXMATCH(E2305, ""[0-9]+""), MIN(ARRAYFORMULA(A2305 - SPLIT(REGEXREPLACE(E2305,""[a-zA-Z,\-'.()]"","" ""), "" ""))),"" "")")," ")</f>
        <v> </v>
      </c>
    </row>
    <row r="2306">
      <c r="F2306" s="8" t="str">
        <f>IFERROR(__xludf.DUMMYFUNCTION("IF(REGEXMATCH(E2306, ""[0-9]+""), MIN(ARRAYFORMULA(A2306 - SPLIT(REGEXREPLACE(E2306,""[a-zA-Z,\-'.()]"","" ""), "" ""))),"" "")")," ")</f>
        <v> </v>
      </c>
    </row>
    <row r="2307">
      <c r="F2307" s="8" t="str">
        <f>IFERROR(__xludf.DUMMYFUNCTION("IF(REGEXMATCH(E2307, ""[0-9]+""), MIN(ARRAYFORMULA(A2307 - SPLIT(REGEXREPLACE(E2307,""[a-zA-Z,\-'.()]"","" ""), "" ""))),"" "")")," ")</f>
        <v> </v>
      </c>
    </row>
    <row r="2308">
      <c r="F2308" s="8" t="str">
        <f>IFERROR(__xludf.DUMMYFUNCTION("IF(REGEXMATCH(E2308, ""[0-9]+""), MIN(ARRAYFORMULA(A2308 - SPLIT(REGEXREPLACE(E2308,""[a-zA-Z,\-'.()]"","" ""), "" ""))),"" "")")," ")</f>
        <v> </v>
      </c>
    </row>
    <row r="2309">
      <c r="F2309" s="8" t="str">
        <f>IFERROR(__xludf.DUMMYFUNCTION("IF(REGEXMATCH(E2309, ""[0-9]+""), MIN(ARRAYFORMULA(A2309 - SPLIT(REGEXREPLACE(E2309,""[a-zA-Z,\-'.()]"","" ""), "" ""))),"" "")")," ")</f>
        <v> </v>
      </c>
    </row>
    <row r="2310">
      <c r="F2310" s="8" t="str">
        <f>IFERROR(__xludf.DUMMYFUNCTION("IF(REGEXMATCH(E2310, ""[0-9]+""), MIN(ARRAYFORMULA(A2310 - SPLIT(REGEXREPLACE(E2310,""[a-zA-Z,\-'.()]"","" ""), "" ""))),"" "")")," ")</f>
        <v> </v>
      </c>
    </row>
    <row r="2311">
      <c r="F2311" s="8" t="str">
        <f>IFERROR(__xludf.DUMMYFUNCTION("IF(REGEXMATCH(E2311, ""[0-9]+""), MIN(ARRAYFORMULA(A2311 - SPLIT(REGEXREPLACE(E2311,""[a-zA-Z,\-'.()]"","" ""), "" ""))),"" "")")," ")</f>
        <v> </v>
      </c>
    </row>
    <row r="2312">
      <c r="F2312" s="8" t="str">
        <f>IFERROR(__xludf.DUMMYFUNCTION("IF(REGEXMATCH(E2312, ""[0-9]+""), MIN(ARRAYFORMULA(A2312 - SPLIT(REGEXREPLACE(E2312,""[a-zA-Z,\-'.()]"","" ""), "" ""))),"" "")")," ")</f>
        <v> </v>
      </c>
    </row>
    <row r="2313">
      <c r="F2313" s="8" t="str">
        <f>IFERROR(__xludf.DUMMYFUNCTION("IF(REGEXMATCH(E2313, ""[0-9]+""), MIN(ARRAYFORMULA(A2313 - SPLIT(REGEXREPLACE(E2313,""[a-zA-Z,\-'.()]"","" ""), "" ""))),"" "")")," ")</f>
        <v> </v>
      </c>
    </row>
    <row r="2314">
      <c r="F2314" s="8" t="str">
        <f>IFERROR(__xludf.DUMMYFUNCTION("IF(REGEXMATCH(E2314, ""[0-9]+""), MIN(ARRAYFORMULA(A2314 - SPLIT(REGEXREPLACE(E2314,""[a-zA-Z,\-'.()]"","" ""), "" ""))),"" "")")," ")</f>
        <v> </v>
      </c>
    </row>
    <row r="2315">
      <c r="F2315" s="8" t="str">
        <f>IFERROR(__xludf.DUMMYFUNCTION("IF(REGEXMATCH(E2315, ""[0-9]+""), MIN(ARRAYFORMULA(A2315 - SPLIT(REGEXREPLACE(E2315,""[a-zA-Z,\-'.()]"","" ""), "" ""))),"" "")")," ")</f>
        <v> </v>
      </c>
    </row>
    <row r="2316">
      <c r="F2316" s="8" t="str">
        <f>IFERROR(__xludf.DUMMYFUNCTION("IF(REGEXMATCH(E2316, ""[0-9]+""), MIN(ARRAYFORMULA(A2316 - SPLIT(REGEXREPLACE(E2316,""[a-zA-Z,\-'.()]"","" ""), "" ""))),"" "")")," ")</f>
        <v> </v>
      </c>
    </row>
    <row r="2317">
      <c r="F2317" s="8" t="str">
        <f>IFERROR(__xludf.DUMMYFUNCTION("IF(REGEXMATCH(E2317, ""[0-9]+""), MIN(ARRAYFORMULA(A2317 - SPLIT(REGEXREPLACE(E2317,""[a-zA-Z,\-'.()]"","" ""), "" ""))),"" "")")," ")</f>
        <v> </v>
      </c>
    </row>
    <row r="2318">
      <c r="F2318" s="8" t="str">
        <f>IFERROR(__xludf.DUMMYFUNCTION("IF(REGEXMATCH(E2318, ""[0-9]+""), MIN(ARRAYFORMULA(A2318 - SPLIT(REGEXREPLACE(E2318,""[a-zA-Z,\-'.()]"","" ""), "" ""))),"" "")")," ")</f>
        <v> </v>
      </c>
    </row>
    <row r="2319">
      <c r="F2319" s="8" t="str">
        <f>IFERROR(__xludf.DUMMYFUNCTION("IF(REGEXMATCH(E2319, ""[0-9]+""), MIN(ARRAYFORMULA(A2319 - SPLIT(REGEXREPLACE(E2319,""[a-zA-Z,\-'.()]"","" ""), "" ""))),"" "")")," ")</f>
        <v> </v>
      </c>
    </row>
    <row r="2320">
      <c r="F2320" s="8" t="str">
        <f>IFERROR(__xludf.DUMMYFUNCTION("IF(REGEXMATCH(E2320, ""[0-9]+""), MIN(ARRAYFORMULA(A2320 - SPLIT(REGEXREPLACE(E2320,""[a-zA-Z,\-'.()]"","" ""), "" ""))),"" "")")," ")</f>
        <v> </v>
      </c>
    </row>
    <row r="2321">
      <c r="F2321" s="8" t="str">
        <f>IFERROR(__xludf.DUMMYFUNCTION("IF(REGEXMATCH(E2321, ""[0-9]+""), MIN(ARRAYFORMULA(A2321 - SPLIT(REGEXREPLACE(E2321,""[a-zA-Z,\-'.()]"","" ""), "" ""))),"" "")")," ")</f>
        <v> </v>
      </c>
    </row>
    <row r="2322">
      <c r="F2322" s="8" t="str">
        <f>IFERROR(__xludf.DUMMYFUNCTION("IF(REGEXMATCH(E2322, ""[0-9]+""), MIN(ARRAYFORMULA(A2322 - SPLIT(REGEXREPLACE(E2322,""[a-zA-Z,\-'.()]"","" ""), "" ""))),"" "")")," ")</f>
        <v> </v>
      </c>
    </row>
    <row r="2323">
      <c r="F2323" s="8" t="str">
        <f>IFERROR(__xludf.DUMMYFUNCTION("IF(REGEXMATCH(E2323, ""[0-9]+""), MIN(ARRAYFORMULA(A2323 - SPLIT(REGEXREPLACE(E2323,""[a-zA-Z,\-'.()]"","" ""), "" ""))),"" "")")," ")</f>
        <v> </v>
      </c>
    </row>
    <row r="2324">
      <c r="F2324" s="8" t="str">
        <f>IFERROR(__xludf.DUMMYFUNCTION("IF(REGEXMATCH(E2324, ""[0-9]+""), MIN(ARRAYFORMULA(A2324 - SPLIT(REGEXREPLACE(E2324,""[a-zA-Z,\-'.()]"","" ""), "" ""))),"" "")")," ")</f>
        <v> </v>
      </c>
    </row>
    <row r="2325">
      <c r="F2325" s="8" t="str">
        <f>IFERROR(__xludf.DUMMYFUNCTION("IF(REGEXMATCH(E2325, ""[0-9]+""), MIN(ARRAYFORMULA(A2325 - SPLIT(REGEXREPLACE(E2325,""[a-zA-Z,\-'.()]"","" ""), "" ""))),"" "")")," ")</f>
        <v> </v>
      </c>
    </row>
    <row r="2326">
      <c r="F2326" s="8" t="str">
        <f>IFERROR(__xludf.DUMMYFUNCTION("IF(REGEXMATCH(E2326, ""[0-9]+""), MIN(ARRAYFORMULA(A2326 - SPLIT(REGEXREPLACE(E2326,""[a-zA-Z,\-'.()]"","" ""), "" ""))),"" "")")," ")</f>
        <v> </v>
      </c>
    </row>
    <row r="2327">
      <c r="F2327" s="8" t="str">
        <f>IFERROR(__xludf.DUMMYFUNCTION("IF(REGEXMATCH(E2327, ""[0-9]+""), MIN(ARRAYFORMULA(A2327 - SPLIT(REGEXREPLACE(E2327,""[a-zA-Z,\-'.()]"","" ""), "" ""))),"" "")")," ")</f>
        <v> </v>
      </c>
    </row>
    <row r="2328">
      <c r="F2328" s="8" t="str">
        <f>IFERROR(__xludf.DUMMYFUNCTION("IF(REGEXMATCH(E2328, ""[0-9]+""), MIN(ARRAYFORMULA(A2328 - SPLIT(REGEXREPLACE(E2328,""[a-zA-Z,\-'.()]"","" ""), "" ""))),"" "")")," ")</f>
        <v> </v>
      </c>
    </row>
    <row r="2329">
      <c r="F2329" s="8" t="str">
        <f>IFERROR(__xludf.DUMMYFUNCTION("IF(REGEXMATCH(E2329, ""[0-9]+""), MIN(ARRAYFORMULA(A2329 - SPLIT(REGEXREPLACE(E2329,""[a-zA-Z,\-'.()]"","" ""), "" ""))),"" "")")," ")</f>
        <v> </v>
      </c>
    </row>
    <row r="2330">
      <c r="F2330" s="8" t="str">
        <f>IFERROR(__xludf.DUMMYFUNCTION("IF(REGEXMATCH(E2330, ""[0-9]+""), MIN(ARRAYFORMULA(A2330 - SPLIT(REGEXREPLACE(E2330,""[a-zA-Z,\-'.()]"","" ""), "" ""))),"" "")")," ")</f>
        <v> </v>
      </c>
    </row>
    <row r="2331">
      <c r="F2331" s="8" t="str">
        <f>IFERROR(__xludf.DUMMYFUNCTION("IF(REGEXMATCH(E2331, ""[0-9]+""), MIN(ARRAYFORMULA(A2331 - SPLIT(REGEXREPLACE(E2331,""[a-zA-Z,\-'.()]"","" ""), "" ""))),"" "")")," ")</f>
        <v> </v>
      </c>
    </row>
    <row r="2332">
      <c r="F2332" s="8" t="str">
        <f>IFERROR(__xludf.DUMMYFUNCTION("IF(REGEXMATCH(E2332, ""[0-9]+""), MIN(ARRAYFORMULA(A2332 - SPLIT(REGEXREPLACE(E2332,""[a-zA-Z,\-'.()]"","" ""), "" ""))),"" "")")," ")</f>
        <v> </v>
      </c>
    </row>
    <row r="2333">
      <c r="F2333" s="8" t="str">
        <f>IFERROR(__xludf.DUMMYFUNCTION("IF(REGEXMATCH(E2333, ""[0-9]+""), MIN(ARRAYFORMULA(A2333 - SPLIT(REGEXREPLACE(E2333,""[a-zA-Z,\-'.()]"","" ""), "" ""))),"" "")")," ")</f>
        <v> </v>
      </c>
    </row>
    <row r="2334">
      <c r="F2334" s="8" t="str">
        <f>IFERROR(__xludf.DUMMYFUNCTION("IF(REGEXMATCH(E2334, ""[0-9]+""), MIN(ARRAYFORMULA(A2334 - SPLIT(REGEXREPLACE(E2334,""[a-zA-Z,\-'.()]"","" ""), "" ""))),"" "")")," ")</f>
        <v> </v>
      </c>
    </row>
    <row r="2335">
      <c r="F2335" s="8" t="str">
        <f>IFERROR(__xludf.DUMMYFUNCTION("IF(REGEXMATCH(E2335, ""[0-9]+""), MIN(ARRAYFORMULA(A2335 - SPLIT(REGEXREPLACE(E2335,""[a-zA-Z,\-'.()]"","" ""), "" ""))),"" "")")," ")</f>
        <v> </v>
      </c>
    </row>
    <row r="2336">
      <c r="F2336" s="8" t="str">
        <f>IFERROR(__xludf.DUMMYFUNCTION("IF(REGEXMATCH(E2336, ""[0-9]+""), MIN(ARRAYFORMULA(A2336 - SPLIT(REGEXREPLACE(E2336,""[a-zA-Z,\-'.()]"","" ""), "" ""))),"" "")")," ")</f>
        <v> </v>
      </c>
    </row>
    <row r="2337">
      <c r="F2337" s="8" t="str">
        <f>IFERROR(__xludf.DUMMYFUNCTION("IF(REGEXMATCH(E2337, ""[0-9]+""), MIN(ARRAYFORMULA(A2337 - SPLIT(REGEXREPLACE(E2337,""[a-zA-Z,\-'.()]"","" ""), "" ""))),"" "")")," ")</f>
        <v> </v>
      </c>
    </row>
    <row r="2338">
      <c r="F2338" s="8" t="str">
        <f>IFERROR(__xludf.DUMMYFUNCTION("IF(REGEXMATCH(E2338, ""[0-9]+""), MIN(ARRAYFORMULA(A2338 - SPLIT(REGEXREPLACE(E2338,""[a-zA-Z,\-'.()]"","" ""), "" ""))),"" "")")," ")</f>
        <v> </v>
      </c>
    </row>
    <row r="2339">
      <c r="F2339" s="8" t="str">
        <f>IFERROR(__xludf.DUMMYFUNCTION("IF(REGEXMATCH(E2339, ""[0-9]+""), MIN(ARRAYFORMULA(A2339 - SPLIT(REGEXREPLACE(E2339,""[a-zA-Z,\-'.()]"","" ""), "" ""))),"" "")")," ")</f>
        <v> </v>
      </c>
    </row>
    <row r="2340">
      <c r="F2340" s="8" t="str">
        <f>IFERROR(__xludf.DUMMYFUNCTION("IF(REGEXMATCH(E2340, ""[0-9]+""), MIN(ARRAYFORMULA(A2340 - SPLIT(REGEXREPLACE(E2340,""[a-zA-Z,\-'.()]"","" ""), "" ""))),"" "")")," ")</f>
        <v> </v>
      </c>
    </row>
    <row r="2341">
      <c r="F2341" s="8" t="str">
        <f>IFERROR(__xludf.DUMMYFUNCTION("IF(REGEXMATCH(E2341, ""[0-9]+""), MIN(ARRAYFORMULA(A2341 - SPLIT(REGEXREPLACE(E2341,""[a-zA-Z,\-'.()]"","" ""), "" ""))),"" "")")," ")</f>
        <v> </v>
      </c>
    </row>
    <row r="2342">
      <c r="F2342" s="8" t="str">
        <f>IFERROR(__xludf.DUMMYFUNCTION("IF(REGEXMATCH(E2342, ""[0-9]+""), MIN(ARRAYFORMULA(A2342 - SPLIT(REGEXREPLACE(E2342,""[a-zA-Z,\-'.()]"","" ""), "" ""))),"" "")")," ")</f>
        <v> </v>
      </c>
    </row>
    <row r="2343">
      <c r="F2343" s="8" t="str">
        <f>IFERROR(__xludf.DUMMYFUNCTION("IF(REGEXMATCH(E2343, ""[0-9]+""), MIN(ARRAYFORMULA(A2343 - SPLIT(REGEXREPLACE(E2343,""[a-zA-Z,\-'.()]"","" ""), "" ""))),"" "")")," ")</f>
        <v> </v>
      </c>
    </row>
    <row r="2344">
      <c r="F2344" s="8" t="str">
        <f>IFERROR(__xludf.DUMMYFUNCTION("IF(REGEXMATCH(E2344, ""[0-9]+""), MIN(ARRAYFORMULA(A2344 - SPLIT(REGEXREPLACE(E2344,""[a-zA-Z,\-'.()]"","" ""), "" ""))),"" "")")," ")</f>
        <v> </v>
      </c>
    </row>
    <row r="2345">
      <c r="F2345" s="8" t="str">
        <f>IFERROR(__xludf.DUMMYFUNCTION("IF(REGEXMATCH(E2345, ""[0-9]+""), MIN(ARRAYFORMULA(A2345 - SPLIT(REGEXREPLACE(E2345,""[a-zA-Z,\-'.()]"","" ""), "" ""))),"" "")")," ")</f>
        <v> </v>
      </c>
    </row>
    <row r="2346">
      <c r="F2346" s="8" t="str">
        <f>IFERROR(__xludf.DUMMYFUNCTION("IF(REGEXMATCH(E2346, ""[0-9]+""), MIN(ARRAYFORMULA(A2346 - SPLIT(REGEXREPLACE(E2346,""[a-zA-Z,\-'.()]"","" ""), "" ""))),"" "")")," ")</f>
        <v> </v>
      </c>
    </row>
    <row r="2347">
      <c r="F2347" s="8" t="str">
        <f>IFERROR(__xludf.DUMMYFUNCTION("IF(REGEXMATCH(E2347, ""[0-9]+""), MIN(ARRAYFORMULA(A2347 - SPLIT(REGEXREPLACE(E2347,""[a-zA-Z,\-'.()]"","" ""), "" ""))),"" "")")," ")</f>
        <v> </v>
      </c>
    </row>
    <row r="2348">
      <c r="F2348" s="8" t="str">
        <f>IFERROR(__xludf.DUMMYFUNCTION("IF(REGEXMATCH(E2348, ""[0-9]+""), MIN(ARRAYFORMULA(A2348 - SPLIT(REGEXREPLACE(E2348,""[a-zA-Z,\-'.()]"","" ""), "" ""))),"" "")")," ")</f>
        <v> </v>
      </c>
    </row>
    <row r="2349">
      <c r="F2349" s="8" t="str">
        <f>IFERROR(__xludf.DUMMYFUNCTION("IF(REGEXMATCH(E2349, ""[0-9]+""), MIN(ARRAYFORMULA(A2349 - SPLIT(REGEXREPLACE(E2349,""[a-zA-Z,\-'.()]"","" ""), "" ""))),"" "")")," ")</f>
        <v> </v>
      </c>
    </row>
    <row r="2350">
      <c r="F2350" s="8" t="str">
        <f>IFERROR(__xludf.DUMMYFUNCTION("IF(REGEXMATCH(E2350, ""[0-9]+""), MIN(ARRAYFORMULA(A2350 - SPLIT(REGEXREPLACE(E2350,""[a-zA-Z,\-'.()]"","" ""), "" ""))),"" "")")," ")</f>
        <v> </v>
      </c>
    </row>
    <row r="2351">
      <c r="F2351" s="8" t="str">
        <f>IFERROR(__xludf.DUMMYFUNCTION("IF(REGEXMATCH(E2351, ""[0-9]+""), MIN(ARRAYFORMULA(A2351 - SPLIT(REGEXREPLACE(E2351,""[a-zA-Z,\-'.()]"","" ""), "" ""))),"" "")")," ")</f>
        <v> </v>
      </c>
    </row>
    <row r="2352">
      <c r="F2352" s="8" t="str">
        <f>IFERROR(__xludf.DUMMYFUNCTION("IF(REGEXMATCH(E2352, ""[0-9]+""), MIN(ARRAYFORMULA(A2352 - SPLIT(REGEXREPLACE(E2352,""[a-zA-Z,\-'.()]"","" ""), "" ""))),"" "")")," ")</f>
        <v> </v>
      </c>
    </row>
    <row r="2353">
      <c r="F2353" s="8" t="str">
        <f>IFERROR(__xludf.DUMMYFUNCTION("IF(REGEXMATCH(E2353, ""[0-9]+""), MIN(ARRAYFORMULA(A2353 - SPLIT(REGEXREPLACE(E2353,""[a-zA-Z,\-'.()]"","" ""), "" ""))),"" "")")," ")</f>
        <v> </v>
      </c>
    </row>
    <row r="2354">
      <c r="F2354" s="8" t="str">
        <f>IFERROR(__xludf.DUMMYFUNCTION("IF(REGEXMATCH(E2354, ""[0-9]+""), MIN(ARRAYFORMULA(A2354 - SPLIT(REGEXREPLACE(E2354,""[a-zA-Z,\-'.()]"","" ""), "" ""))),"" "")")," ")</f>
        <v> </v>
      </c>
    </row>
    <row r="2355">
      <c r="F2355" s="8" t="str">
        <f>IFERROR(__xludf.DUMMYFUNCTION("IF(REGEXMATCH(E2355, ""[0-9]+""), MIN(ARRAYFORMULA(A2355 - SPLIT(REGEXREPLACE(E2355,""[a-zA-Z,\-'.()]"","" ""), "" ""))),"" "")")," ")</f>
        <v> </v>
      </c>
    </row>
    <row r="2356">
      <c r="F2356" s="8" t="str">
        <f>IFERROR(__xludf.DUMMYFUNCTION("IF(REGEXMATCH(E2356, ""[0-9]+""), MIN(ARRAYFORMULA(A2356 - SPLIT(REGEXREPLACE(E2356,""[a-zA-Z,\-'.()]"","" ""), "" ""))),"" "")")," ")</f>
        <v> </v>
      </c>
    </row>
    <row r="2357">
      <c r="F2357" s="8" t="str">
        <f>IFERROR(__xludf.DUMMYFUNCTION("IF(REGEXMATCH(E2357, ""[0-9]+""), MIN(ARRAYFORMULA(A2357 - SPLIT(REGEXREPLACE(E2357,""[a-zA-Z,\-'.()]"","" ""), "" ""))),"" "")")," ")</f>
        <v> </v>
      </c>
    </row>
    <row r="2358">
      <c r="F2358" s="8" t="str">
        <f>IFERROR(__xludf.DUMMYFUNCTION("IF(REGEXMATCH(E2358, ""[0-9]+""), MIN(ARRAYFORMULA(A2358 - SPLIT(REGEXREPLACE(E2358,""[a-zA-Z,\-'.()]"","" ""), "" ""))),"" "")")," ")</f>
        <v> </v>
      </c>
    </row>
    <row r="2359">
      <c r="F2359" s="8" t="str">
        <f>IFERROR(__xludf.DUMMYFUNCTION("IF(REGEXMATCH(E2359, ""[0-9]+""), MIN(ARRAYFORMULA(A2359 - SPLIT(REGEXREPLACE(E2359,""[a-zA-Z,\-'.()]"","" ""), "" ""))),"" "")")," ")</f>
        <v> </v>
      </c>
    </row>
    <row r="2360">
      <c r="F2360" s="8" t="str">
        <f>IFERROR(__xludf.DUMMYFUNCTION("IF(REGEXMATCH(E2360, ""[0-9]+""), MIN(ARRAYFORMULA(A2360 - SPLIT(REGEXREPLACE(E2360,""[a-zA-Z,\-'.()]"","" ""), "" ""))),"" "")")," ")</f>
        <v> </v>
      </c>
    </row>
    <row r="2361">
      <c r="F2361" s="8" t="str">
        <f>IFERROR(__xludf.DUMMYFUNCTION("IF(REGEXMATCH(E2361, ""[0-9]+""), MIN(ARRAYFORMULA(A2361 - SPLIT(REGEXREPLACE(E2361,""[a-zA-Z,\-'.()]"","" ""), "" ""))),"" "")")," ")</f>
        <v> </v>
      </c>
    </row>
    <row r="2362">
      <c r="F2362" s="8" t="str">
        <f>IFERROR(__xludf.DUMMYFUNCTION("IF(REGEXMATCH(E2362, ""[0-9]+""), MIN(ARRAYFORMULA(A2362 - SPLIT(REGEXREPLACE(E2362,""[a-zA-Z,\-'.()]"","" ""), "" ""))),"" "")")," ")</f>
        <v> </v>
      </c>
    </row>
    <row r="2363">
      <c r="F2363" s="8" t="str">
        <f>IFERROR(__xludf.DUMMYFUNCTION("IF(REGEXMATCH(E2363, ""[0-9]+""), MIN(ARRAYFORMULA(A2363 - SPLIT(REGEXREPLACE(E2363,""[a-zA-Z,\-'.()]"","" ""), "" ""))),"" "")")," ")</f>
        <v> </v>
      </c>
    </row>
    <row r="2364">
      <c r="F2364" s="8" t="str">
        <f>IFERROR(__xludf.DUMMYFUNCTION("IF(REGEXMATCH(E2364, ""[0-9]+""), MIN(ARRAYFORMULA(A2364 - SPLIT(REGEXREPLACE(E2364,""[a-zA-Z,\-'.()]"","" ""), "" ""))),"" "")")," ")</f>
        <v> </v>
      </c>
    </row>
    <row r="2365">
      <c r="F2365" s="8" t="str">
        <f>IFERROR(__xludf.DUMMYFUNCTION("IF(REGEXMATCH(E2365, ""[0-9]+""), MIN(ARRAYFORMULA(A2365 - SPLIT(REGEXREPLACE(E2365,""[a-zA-Z,\-'.()]"","" ""), "" ""))),"" "")")," ")</f>
        <v> </v>
      </c>
    </row>
    <row r="2366">
      <c r="F2366" s="8" t="str">
        <f>IFERROR(__xludf.DUMMYFUNCTION("IF(REGEXMATCH(E2366, ""[0-9]+""), MIN(ARRAYFORMULA(A2366 - SPLIT(REGEXREPLACE(E2366,""[a-zA-Z,\-'.()]"","" ""), "" ""))),"" "")")," ")</f>
        <v> </v>
      </c>
    </row>
    <row r="2367">
      <c r="F2367" s="8" t="str">
        <f>IFERROR(__xludf.DUMMYFUNCTION("IF(REGEXMATCH(E2367, ""[0-9]+""), MIN(ARRAYFORMULA(A2367 - SPLIT(REGEXREPLACE(E2367,""[a-zA-Z,\-'.()]"","" ""), "" ""))),"" "")")," ")</f>
        <v> </v>
      </c>
    </row>
    <row r="2368">
      <c r="F2368" s="8" t="str">
        <f>IFERROR(__xludf.DUMMYFUNCTION("IF(REGEXMATCH(E2368, ""[0-9]+""), MIN(ARRAYFORMULA(A2368 - SPLIT(REGEXREPLACE(E2368,""[a-zA-Z,\-'.()]"","" ""), "" ""))),"" "")")," ")</f>
        <v> </v>
      </c>
    </row>
    <row r="2369">
      <c r="F2369" s="8" t="str">
        <f>IFERROR(__xludf.DUMMYFUNCTION("IF(REGEXMATCH(E2369, ""[0-9]+""), MIN(ARRAYFORMULA(A2369 - SPLIT(REGEXREPLACE(E2369,""[a-zA-Z,\-'.()]"","" ""), "" ""))),"" "")")," ")</f>
        <v> </v>
      </c>
    </row>
    <row r="2370">
      <c r="F2370" s="8" t="str">
        <f>IFERROR(__xludf.DUMMYFUNCTION("IF(REGEXMATCH(E2370, ""[0-9]+""), MIN(ARRAYFORMULA(A2370 - SPLIT(REGEXREPLACE(E2370,""[a-zA-Z,\-'.()]"","" ""), "" ""))),"" "")")," ")</f>
        <v> </v>
      </c>
    </row>
    <row r="2371">
      <c r="F2371" s="8" t="str">
        <f>IFERROR(__xludf.DUMMYFUNCTION("IF(REGEXMATCH(E2371, ""[0-9]+""), MIN(ARRAYFORMULA(A2371 - SPLIT(REGEXREPLACE(E2371,""[a-zA-Z,\-'.()]"","" ""), "" ""))),"" "")")," ")</f>
        <v> </v>
      </c>
    </row>
    <row r="2372">
      <c r="F2372" s="8" t="str">
        <f>IFERROR(__xludf.DUMMYFUNCTION("IF(REGEXMATCH(E2372, ""[0-9]+""), MIN(ARRAYFORMULA(A2372 - SPLIT(REGEXREPLACE(E2372,""[a-zA-Z,\-'.()]"","" ""), "" ""))),"" "")")," ")</f>
        <v> </v>
      </c>
    </row>
    <row r="2373">
      <c r="F2373" s="8" t="str">
        <f>IFERROR(__xludf.DUMMYFUNCTION("IF(REGEXMATCH(E2373, ""[0-9]+""), MIN(ARRAYFORMULA(A2373 - SPLIT(REGEXREPLACE(E2373,""[a-zA-Z,\-'.()]"","" ""), "" ""))),"" "")")," ")</f>
        <v> </v>
      </c>
    </row>
    <row r="2374">
      <c r="F2374" s="8" t="str">
        <f>IFERROR(__xludf.DUMMYFUNCTION("IF(REGEXMATCH(E2374, ""[0-9]+""), MIN(ARRAYFORMULA(A2374 - SPLIT(REGEXREPLACE(E2374,""[a-zA-Z,\-'.()]"","" ""), "" ""))),"" "")")," ")</f>
        <v> </v>
      </c>
    </row>
    <row r="2375">
      <c r="F2375" s="8" t="str">
        <f>IFERROR(__xludf.DUMMYFUNCTION("IF(REGEXMATCH(E2375, ""[0-9]+""), MIN(ARRAYFORMULA(A2375 - SPLIT(REGEXREPLACE(E2375,""[a-zA-Z,\-'.()]"","" ""), "" ""))),"" "")")," ")</f>
        <v> </v>
      </c>
    </row>
    <row r="2376">
      <c r="F2376" s="8" t="str">
        <f>IFERROR(__xludf.DUMMYFUNCTION("IF(REGEXMATCH(E2376, ""[0-9]+""), MIN(ARRAYFORMULA(A2376 - SPLIT(REGEXREPLACE(E2376,""[a-zA-Z,\-'.()]"","" ""), "" ""))),"" "")")," ")</f>
        <v> </v>
      </c>
    </row>
    <row r="2377">
      <c r="F2377" s="8" t="str">
        <f>IFERROR(__xludf.DUMMYFUNCTION("IF(REGEXMATCH(E2377, ""[0-9]+""), MIN(ARRAYFORMULA(A2377 - SPLIT(REGEXREPLACE(E2377,""[a-zA-Z,\-'.()]"","" ""), "" ""))),"" "")")," ")</f>
        <v> </v>
      </c>
    </row>
    <row r="2378">
      <c r="F2378" s="8" t="str">
        <f>IFERROR(__xludf.DUMMYFUNCTION("IF(REGEXMATCH(E2378, ""[0-9]+""), MIN(ARRAYFORMULA(A2378 - SPLIT(REGEXREPLACE(E2378,""[a-zA-Z,\-'.()]"","" ""), "" ""))),"" "")")," ")</f>
        <v> </v>
      </c>
    </row>
    <row r="2379">
      <c r="F2379" s="8" t="str">
        <f>IFERROR(__xludf.DUMMYFUNCTION("IF(REGEXMATCH(E2379, ""[0-9]+""), MIN(ARRAYFORMULA(A2379 - SPLIT(REGEXREPLACE(E2379,""[a-zA-Z,\-'.()]"","" ""), "" ""))),"" "")")," ")</f>
        <v> </v>
      </c>
    </row>
    <row r="2380">
      <c r="F2380" s="8" t="str">
        <f>IFERROR(__xludf.DUMMYFUNCTION("IF(REGEXMATCH(E2380, ""[0-9]+""), MIN(ARRAYFORMULA(A2380 - SPLIT(REGEXREPLACE(E2380,""[a-zA-Z,\-'.()]"","" ""), "" ""))),"" "")")," ")</f>
        <v> </v>
      </c>
    </row>
    <row r="2381">
      <c r="F2381" s="8" t="str">
        <f>IFERROR(__xludf.DUMMYFUNCTION("IF(REGEXMATCH(E2381, ""[0-9]+""), MIN(ARRAYFORMULA(A2381 - SPLIT(REGEXREPLACE(E2381,""[a-zA-Z,\-'.()]"","" ""), "" ""))),"" "")")," ")</f>
        <v> </v>
      </c>
    </row>
    <row r="2382">
      <c r="F2382" s="8" t="str">
        <f>IFERROR(__xludf.DUMMYFUNCTION("IF(REGEXMATCH(E2382, ""[0-9]+""), MIN(ARRAYFORMULA(A2382 - SPLIT(REGEXREPLACE(E2382,""[a-zA-Z,\-'.()]"","" ""), "" ""))),"" "")")," ")</f>
        <v> </v>
      </c>
    </row>
    <row r="2383">
      <c r="F2383" s="8" t="str">
        <f>IFERROR(__xludf.DUMMYFUNCTION("IF(REGEXMATCH(E2383, ""[0-9]+""), MIN(ARRAYFORMULA(A2383 - SPLIT(REGEXREPLACE(E2383,""[a-zA-Z,\-'.()]"","" ""), "" ""))),"" "")")," ")</f>
        <v> </v>
      </c>
    </row>
    <row r="2384">
      <c r="F2384" s="8" t="str">
        <f>IFERROR(__xludf.DUMMYFUNCTION("IF(REGEXMATCH(E2384, ""[0-9]+""), MIN(ARRAYFORMULA(A2384 - SPLIT(REGEXREPLACE(E2384,""[a-zA-Z,\-'.()]"","" ""), "" ""))),"" "")")," ")</f>
        <v> </v>
      </c>
    </row>
    <row r="2385">
      <c r="F2385" s="8" t="str">
        <f>IFERROR(__xludf.DUMMYFUNCTION("IF(REGEXMATCH(E2385, ""[0-9]+""), MIN(ARRAYFORMULA(A2385 - SPLIT(REGEXREPLACE(E2385,""[a-zA-Z,\-'.()]"","" ""), "" ""))),"" "")")," ")</f>
        <v> </v>
      </c>
    </row>
    <row r="2386">
      <c r="F2386" s="8" t="str">
        <f>IFERROR(__xludf.DUMMYFUNCTION("IF(REGEXMATCH(E2386, ""[0-9]+""), MIN(ARRAYFORMULA(A2386 - SPLIT(REGEXREPLACE(E2386,""[a-zA-Z,\-'.()]"","" ""), "" ""))),"" "")")," ")</f>
        <v> </v>
      </c>
    </row>
    <row r="2387">
      <c r="F2387" s="8" t="str">
        <f>IFERROR(__xludf.DUMMYFUNCTION("IF(REGEXMATCH(E2387, ""[0-9]+""), MIN(ARRAYFORMULA(A2387 - SPLIT(REGEXREPLACE(E2387,""[a-zA-Z,\-'.()]"","" ""), "" ""))),"" "")")," ")</f>
        <v> </v>
      </c>
    </row>
    <row r="2388">
      <c r="F2388" s="8" t="str">
        <f>IFERROR(__xludf.DUMMYFUNCTION("IF(REGEXMATCH(E2388, ""[0-9]+""), MIN(ARRAYFORMULA(A2388 - SPLIT(REGEXREPLACE(E2388,""[a-zA-Z,\-'.()]"","" ""), "" ""))),"" "")")," ")</f>
        <v> </v>
      </c>
    </row>
    <row r="2389">
      <c r="F2389" s="8" t="str">
        <f>IFERROR(__xludf.DUMMYFUNCTION("IF(REGEXMATCH(E2389, ""[0-9]+""), MIN(ARRAYFORMULA(A2389 - SPLIT(REGEXREPLACE(E2389,""[a-zA-Z,\-'.()]"","" ""), "" ""))),"" "")")," ")</f>
        <v> </v>
      </c>
    </row>
    <row r="2390">
      <c r="F2390" s="8" t="str">
        <f>IFERROR(__xludf.DUMMYFUNCTION("IF(REGEXMATCH(E2390, ""[0-9]+""), MIN(ARRAYFORMULA(A2390 - SPLIT(REGEXREPLACE(E2390,""[a-zA-Z,\-'.()]"","" ""), "" ""))),"" "")")," ")</f>
        <v> </v>
      </c>
    </row>
    <row r="2391">
      <c r="F2391" s="8" t="str">
        <f>IFERROR(__xludf.DUMMYFUNCTION("IF(REGEXMATCH(E2391, ""[0-9]+""), MIN(ARRAYFORMULA(A2391 - SPLIT(REGEXREPLACE(E2391,""[a-zA-Z,\-'.()]"","" ""), "" ""))),"" "")")," ")</f>
        <v> </v>
      </c>
    </row>
    <row r="2392">
      <c r="F2392" s="8" t="str">
        <f>IFERROR(__xludf.DUMMYFUNCTION("IF(REGEXMATCH(E2392, ""[0-9]+""), MIN(ARRAYFORMULA(A2392 - SPLIT(REGEXREPLACE(E2392,""[a-zA-Z,\-'.()]"","" ""), "" ""))),"" "")")," ")</f>
        <v> </v>
      </c>
    </row>
    <row r="2393">
      <c r="F2393" s="8" t="str">
        <f>IFERROR(__xludf.DUMMYFUNCTION("IF(REGEXMATCH(E2393, ""[0-9]+""), MIN(ARRAYFORMULA(A2393 - SPLIT(REGEXREPLACE(E2393,""[a-zA-Z,\-'.()]"","" ""), "" ""))),"" "")")," ")</f>
        <v> </v>
      </c>
    </row>
    <row r="2394">
      <c r="F2394" s="8" t="str">
        <f>IFERROR(__xludf.DUMMYFUNCTION("IF(REGEXMATCH(E2394, ""[0-9]+""), MIN(ARRAYFORMULA(A2394 - SPLIT(REGEXREPLACE(E2394,""[a-zA-Z,\-'.()]"","" ""), "" ""))),"" "")")," ")</f>
        <v> </v>
      </c>
    </row>
    <row r="2395">
      <c r="F2395" s="8" t="str">
        <f>IFERROR(__xludf.DUMMYFUNCTION("IF(REGEXMATCH(E2395, ""[0-9]+""), MIN(ARRAYFORMULA(A2395 - SPLIT(REGEXREPLACE(E2395,""[a-zA-Z,\-'.()]"","" ""), "" ""))),"" "")")," ")</f>
        <v> </v>
      </c>
    </row>
    <row r="2396">
      <c r="F2396" s="8" t="str">
        <f>IFERROR(__xludf.DUMMYFUNCTION("IF(REGEXMATCH(E2396, ""[0-9]+""), MIN(ARRAYFORMULA(A2396 - SPLIT(REGEXREPLACE(E2396,""[a-zA-Z,\-'.()]"","" ""), "" ""))),"" "")")," ")</f>
        <v> </v>
      </c>
    </row>
    <row r="2397">
      <c r="F2397" s="8" t="str">
        <f>IFERROR(__xludf.DUMMYFUNCTION("IF(REGEXMATCH(E2397, ""[0-9]+""), MIN(ARRAYFORMULA(A2397 - SPLIT(REGEXREPLACE(E2397,""[a-zA-Z,\-'.()]"","" ""), "" ""))),"" "")")," ")</f>
        <v> </v>
      </c>
    </row>
    <row r="2398">
      <c r="F2398" s="8" t="str">
        <f>IFERROR(__xludf.DUMMYFUNCTION("IF(REGEXMATCH(E2398, ""[0-9]+""), MIN(ARRAYFORMULA(A2398 - SPLIT(REGEXREPLACE(E2398,""[a-zA-Z,\-'.()]"","" ""), "" ""))),"" "")")," ")</f>
        <v> </v>
      </c>
    </row>
    <row r="2399">
      <c r="F2399" s="8" t="str">
        <f>IFERROR(__xludf.DUMMYFUNCTION("IF(REGEXMATCH(E2399, ""[0-9]+""), MIN(ARRAYFORMULA(A2399 - SPLIT(REGEXREPLACE(E2399,""[a-zA-Z,\-'.()]"","" ""), "" ""))),"" "")")," ")</f>
        <v> </v>
      </c>
    </row>
    <row r="2400">
      <c r="F2400" s="8" t="str">
        <f>IFERROR(__xludf.DUMMYFUNCTION("IF(REGEXMATCH(E2400, ""[0-9]+""), MIN(ARRAYFORMULA(A2400 - SPLIT(REGEXREPLACE(E2400,""[a-zA-Z,\-'.()]"","" ""), "" ""))),"" "")")," ")</f>
        <v> </v>
      </c>
    </row>
    <row r="2401">
      <c r="F2401" s="8" t="str">
        <f>IFERROR(__xludf.DUMMYFUNCTION("IF(REGEXMATCH(E2401, ""[0-9]+""), MIN(ARRAYFORMULA(A2401 - SPLIT(REGEXREPLACE(E2401,""[a-zA-Z,\-'.()]"","" ""), "" ""))),"" "")")," ")</f>
        <v> </v>
      </c>
    </row>
    <row r="2402">
      <c r="F2402" s="8" t="str">
        <f>IFERROR(__xludf.DUMMYFUNCTION("IF(REGEXMATCH(E2402, ""[0-9]+""), MIN(ARRAYFORMULA(A2402 - SPLIT(REGEXREPLACE(E2402,""[a-zA-Z,\-'.()]"","" ""), "" ""))),"" "")")," ")</f>
        <v> </v>
      </c>
    </row>
    <row r="2403">
      <c r="F2403" s="8" t="str">
        <f>IFERROR(__xludf.DUMMYFUNCTION("IF(REGEXMATCH(E2403, ""[0-9]+""), MIN(ARRAYFORMULA(A2403 - SPLIT(REGEXREPLACE(E2403,""[a-zA-Z,\-'.()]"","" ""), "" ""))),"" "")")," ")</f>
        <v> </v>
      </c>
    </row>
    <row r="2404">
      <c r="F2404" s="8" t="str">
        <f>IFERROR(__xludf.DUMMYFUNCTION("IF(REGEXMATCH(E2404, ""[0-9]+""), MIN(ARRAYFORMULA(A2404 - SPLIT(REGEXREPLACE(E2404,""[a-zA-Z,\-'.()]"","" ""), "" ""))),"" "")")," ")</f>
        <v> </v>
      </c>
    </row>
    <row r="2405">
      <c r="F2405" s="8" t="str">
        <f>IFERROR(__xludf.DUMMYFUNCTION("IF(REGEXMATCH(E2405, ""[0-9]+""), MIN(ARRAYFORMULA(A2405 - SPLIT(REGEXREPLACE(E2405,""[a-zA-Z,\-'.()]"","" ""), "" ""))),"" "")")," ")</f>
        <v> </v>
      </c>
    </row>
    <row r="2406">
      <c r="F2406" s="8" t="str">
        <f>IFERROR(__xludf.DUMMYFUNCTION("IF(REGEXMATCH(E2406, ""[0-9]+""), MIN(ARRAYFORMULA(A2406 - SPLIT(REGEXREPLACE(E2406,""[a-zA-Z,\-'.()]"","" ""), "" ""))),"" "")")," ")</f>
        <v> </v>
      </c>
    </row>
    <row r="2407">
      <c r="F2407" s="8" t="str">
        <f>IFERROR(__xludf.DUMMYFUNCTION("IF(REGEXMATCH(E2407, ""[0-9]+""), MIN(ARRAYFORMULA(A2407 - SPLIT(REGEXREPLACE(E2407,""[a-zA-Z,\-'.()]"","" ""), "" ""))),"" "")")," ")</f>
        <v> </v>
      </c>
    </row>
    <row r="2408">
      <c r="F2408" s="8" t="str">
        <f>IFERROR(__xludf.DUMMYFUNCTION("IF(REGEXMATCH(E2408, ""[0-9]+""), MIN(ARRAYFORMULA(A2408 - SPLIT(REGEXREPLACE(E2408,""[a-zA-Z,\-'.()]"","" ""), "" ""))),"" "")")," ")</f>
        <v> </v>
      </c>
    </row>
    <row r="2409">
      <c r="F2409" s="8" t="str">
        <f>IFERROR(__xludf.DUMMYFUNCTION("IF(REGEXMATCH(E2409, ""[0-9]+""), MIN(ARRAYFORMULA(A2409 - SPLIT(REGEXREPLACE(E2409,""[a-zA-Z,\-'.()]"","" ""), "" ""))),"" "")")," ")</f>
        <v> </v>
      </c>
    </row>
    <row r="2410">
      <c r="F2410" s="8" t="str">
        <f>IFERROR(__xludf.DUMMYFUNCTION("IF(REGEXMATCH(E2410, ""[0-9]+""), MIN(ARRAYFORMULA(A2410 - SPLIT(REGEXREPLACE(E2410,""[a-zA-Z,\-'.()]"","" ""), "" ""))),"" "")")," ")</f>
        <v> </v>
      </c>
    </row>
    <row r="2411">
      <c r="F2411" s="8" t="str">
        <f>IFERROR(__xludf.DUMMYFUNCTION("IF(REGEXMATCH(E2411, ""[0-9]+""), MIN(ARRAYFORMULA(A2411 - SPLIT(REGEXREPLACE(E2411,""[a-zA-Z,\-'.()]"","" ""), "" ""))),"" "")")," ")</f>
        <v> </v>
      </c>
    </row>
    <row r="2412">
      <c r="F2412" s="8" t="str">
        <f>IFERROR(__xludf.DUMMYFUNCTION("IF(REGEXMATCH(E2412, ""[0-9]+""), MIN(ARRAYFORMULA(A2412 - SPLIT(REGEXREPLACE(E2412,""[a-zA-Z,\-'.()]"","" ""), "" ""))),"" "")")," ")</f>
        <v> </v>
      </c>
    </row>
    <row r="2413">
      <c r="F2413" s="8" t="str">
        <f>IFERROR(__xludf.DUMMYFUNCTION("IF(REGEXMATCH(E2413, ""[0-9]+""), MIN(ARRAYFORMULA(A2413 - SPLIT(REGEXREPLACE(E2413,""[a-zA-Z,\-'.()]"","" ""), "" ""))),"" "")")," ")</f>
        <v> </v>
      </c>
    </row>
    <row r="2414">
      <c r="F2414" s="8" t="str">
        <f>IFERROR(__xludf.DUMMYFUNCTION("IF(REGEXMATCH(E2414, ""[0-9]+""), MIN(ARRAYFORMULA(A2414 - SPLIT(REGEXREPLACE(E2414,""[a-zA-Z,\-'.()]"","" ""), "" ""))),"" "")")," ")</f>
        <v> </v>
      </c>
    </row>
    <row r="2415">
      <c r="F2415" s="8" t="str">
        <f>IFERROR(__xludf.DUMMYFUNCTION("IF(REGEXMATCH(E2415, ""[0-9]+""), MIN(ARRAYFORMULA(A2415 - SPLIT(REGEXREPLACE(E2415,""[a-zA-Z,\-'.()]"","" ""), "" ""))),"" "")")," ")</f>
        <v> </v>
      </c>
    </row>
    <row r="2416">
      <c r="F2416" s="8" t="str">
        <f>IFERROR(__xludf.DUMMYFUNCTION("IF(REGEXMATCH(E2416, ""[0-9]+""), MIN(ARRAYFORMULA(A2416 - SPLIT(REGEXREPLACE(E2416,""[a-zA-Z,\-'.()]"","" ""), "" ""))),"" "")")," ")</f>
        <v> </v>
      </c>
    </row>
    <row r="2417">
      <c r="F2417" s="8" t="str">
        <f>IFERROR(__xludf.DUMMYFUNCTION("IF(REGEXMATCH(E2417, ""[0-9]+""), MIN(ARRAYFORMULA(A2417 - SPLIT(REGEXREPLACE(E2417,""[a-zA-Z,\-'.()]"","" ""), "" ""))),"" "")")," ")</f>
        <v> </v>
      </c>
    </row>
    <row r="2418">
      <c r="F2418" s="8" t="str">
        <f>IFERROR(__xludf.DUMMYFUNCTION("IF(REGEXMATCH(E2418, ""[0-9]+""), MIN(ARRAYFORMULA(A2418 - SPLIT(REGEXREPLACE(E2418,""[a-zA-Z,\-'.()]"","" ""), "" ""))),"" "")")," ")</f>
        <v> </v>
      </c>
    </row>
    <row r="2419">
      <c r="F2419" s="8" t="str">
        <f>IFERROR(__xludf.DUMMYFUNCTION("IF(REGEXMATCH(E2419, ""[0-9]+""), MIN(ARRAYFORMULA(A2419 - SPLIT(REGEXREPLACE(E2419,""[a-zA-Z,\-'.()]"","" ""), "" ""))),"" "")")," ")</f>
        <v> </v>
      </c>
    </row>
    <row r="2420">
      <c r="F2420" s="8" t="str">
        <f>IFERROR(__xludf.DUMMYFUNCTION("IF(REGEXMATCH(E2420, ""[0-9]+""), MIN(ARRAYFORMULA(A2420 - SPLIT(REGEXREPLACE(E2420,""[a-zA-Z,\-'.()]"","" ""), "" ""))),"" "")")," ")</f>
        <v> </v>
      </c>
    </row>
    <row r="2421">
      <c r="F2421" s="8" t="str">
        <f>IFERROR(__xludf.DUMMYFUNCTION("IF(REGEXMATCH(E2421, ""[0-9]+""), MIN(ARRAYFORMULA(A2421 - SPLIT(REGEXREPLACE(E2421,""[a-zA-Z,\-'.()]"","" ""), "" ""))),"" "")")," ")</f>
        <v> </v>
      </c>
    </row>
    <row r="2422">
      <c r="F2422" s="8" t="str">
        <f>IFERROR(__xludf.DUMMYFUNCTION("IF(REGEXMATCH(E2422, ""[0-9]+""), MIN(ARRAYFORMULA(A2422 - SPLIT(REGEXREPLACE(E2422,""[a-zA-Z,\-'.()]"","" ""), "" ""))),"" "")")," ")</f>
        <v> </v>
      </c>
    </row>
    <row r="2423">
      <c r="F2423" s="8" t="str">
        <f>IFERROR(__xludf.DUMMYFUNCTION("IF(REGEXMATCH(E2423, ""[0-9]+""), MIN(ARRAYFORMULA(A2423 - SPLIT(REGEXREPLACE(E2423,""[a-zA-Z,\-'.()]"","" ""), "" ""))),"" "")")," ")</f>
        <v> </v>
      </c>
    </row>
    <row r="2424">
      <c r="F2424" s="8" t="str">
        <f>IFERROR(__xludf.DUMMYFUNCTION("IF(REGEXMATCH(E2424, ""[0-9]+""), MIN(ARRAYFORMULA(A2424 - SPLIT(REGEXREPLACE(E2424,""[a-zA-Z,\-'.()]"","" ""), "" ""))),"" "")")," ")</f>
        <v> </v>
      </c>
    </row>
    <row r="2425">
      <c r="F2425" s="8" t="str">
        <f>IFERROR(__xludf.DUMMYFUNCTION("IF(REGEXMATCH(E2425, ""[0-9]+""), MIN(ARRAYFORMULA(A2425 - SPLIT(REGEXREPLACE(E2425,""[a-zA-Z,\-'.()]"","" ""), "" ""))),"" "")")," ")</f>
        <v> </v>
      </c>
    </row>
    <row r="2426">
      <c r="F2426" s="8" t="str">
        <f>IFERROR(__xludf.DUMMYFUNCTION("IF(REGEXMATCH(E2426, ""[0-9]+""), MIN(ARRAYFORMULA(A2426 - SPLIT(REGEXREPLACE(E2426,""[a-zA-Z,\-'.()]"","" ""), "" ""))),"" "")")," ")</f>
        <v> </v>
      </c>
    </row>
    <row r="2427">
      <c r="F2427" s="8" t="str">
        <f>IFERROR(__xludf.DUMMYFUNCTION("IF(REGEXMATCH(E2427, ""[0-9]+""), MIN(ARRAYFORMULA(A2427 - SPLIT(REGEXREPLACE(E2427,""[a-zA-Z,\-'.()]"","" ""), "" ""))),"" "")")," ")</f>
        <v> </v>
      </c>
    </row>
    <row r="2428">
      <c r="F2428" s="8" t="str">
        <f>IFERROR(__xludf.DUMMYFUNCTION("IF(REGEXMATCH(E2428, ""[0-9]+""), MIN(ARRAYFORMULA(A2428 - SPLIT(REGEXREPLACE(E2428,""[a-zA-Z,\-'.()]"","" ""), "" ""))),"" "")")," ")</f>
        <v> </v>
      </c>
    </row>
    <row r="2429">
      <c r="F2429" s="8" t="str">
        <f>IFERROR(__xludf.DUMMYFUNCTION("IF(REGEXMATCH(E2429, ""[0-9]+""), MIN(ARRAYFORMULA(A2429 - SPLIT(REGEXREPLACE(E2429,""[a-zA-Z,\-'.()]"","" ""), "" ""))),"" "")")," ")</f>
        <v> </v>
      </c>
    </row>
    <row r="2430">
      <c r="F2430" s="8" t="str">
        <f>IFERROR(__xludf.DUMMYFUNCTION("IF(REGEXMATCH(E2430, ""[0-9]+""), MIN(ARRAYFORMULA(A2430 - SPLIT(REGEXREPLACE(E2430,""[a-zA-Z,\-'.()]"","" ""), "" ""))),"" "")")," ")</f>
        <v> </v>
      </c>
    </row>
    <row r="2431">
      <c r="F2431" s="8" t="str">
        <f>IFERROR(__xludf.DUMMYFUNCTION("IF(REGEXMATCH(E2431, ""[0-9]+""), MIN(ARRAYFORMULA(A2431 - SPLIT(REGEXREPLACE(E2431,""[a-zA-Z,\-'.()]"","" ""), "" ""))),"" "")")," ")</f>
        <v> </v>
      </c>
    </row>
    <row r="2432">
      <c r="F2432" s="8" t="str">
        <f>IFERROR(__xludf.DUMMYFUNCTION("IF(REGEXMATCH(E2432, ""[0-9]+""), MIN(ARRAYFORMULA(A2432 - SPLIT(REGEXREPLACE(E2432,""[a-zA-Z,\-'.()]"","" ""), "" ""))),"" "")")," ")</f>
        <v> </v>
      </c>
    </row>
    <row r="2433">
      <c r="F2433" s="8" t="str">
        <f>IFERROR(__xludf.DUMMYFUNCTION("IF(REGEXMATCH(E2433, ""[0-9]+""), MIN(ARRAYFORMULA(A2433 - SPLIT(REGEXREPLACE(E2433,""[a-zA-Z,\-'.()]"","" ""), "" ""))),"" "")")," ")</f>
        <v> </v>
      </c>
    </row>
    <row r="2434">
      <c r="F2434" s="8" t="str">
        <f>IFERROR(__xludf.DUMMYFUNCTION("IF(REGEXMATCH(E2434, ""[0-9]+""), MIN(ARRAYFORMULA(A2434 - SPLIT(REGEXREPLACE(E2434,""[a-zA-Z,\-'.()]"","" ""), "" ""))),"" "")")," ")</f>
        <v> </v>
      </c>
    </row>
    <row r="2435">
      <c r="F2435" s="8" t="str">
        <f>IFERROR(__xludf.DUMMYFUNCTION("IF(REGEXMATCH(E2435, ""[0-9]+""), MIN(ARRAYFORMULA(A2435 - SPLIT(REGEXREPLACE(E2435,""[a-zA-Z,\-'.()]"","" ""), "" ""))),"" "")")," ")</f>
        <v> </v>
      </c>
    </row>
    <row r="2436">
      <c r="F2436" s="8" t="str">
        <f>IFERROR(__xludf.DUMMYFUNCTION("IF(REGEXMATCH(E2436, ""[0-9]+""), MIN(ARRAYFORMULA(A2436 - SPLIT(REGEXREPLACE(E2436,""[a-zA-Z,\-'.()]"","" ""), "" ""))),"" "")")," ")</f>
        <v> </v>
      </c>
    </row>
    <row r="2437">
      <c r="F2437" s="8" t="str">
        <f>IFERROR(__xludf.DUMMYFUNCTION("IF(REGEXMATCH(E2437, ""[0-9]+""), MIN(ARRAYFORMULA(A2437 - SPLIT(REGEXREPLACE(E2437,""[a-zA-Z,\-'.()]"","" ""), "" ""))),"" "")")," ")</f>
        <v> </v>
      </c>
    </row>
    <row r="2438">
      <c r="F2438" s="8" t="str">
        <f>IFERROR(__xludf.DUMMYFUNCTION("IF(REGEXMATCH(E2438, ""[0-9]+""), MIN(ARRAYFORMULA(A2438 - SPLIT(REGEXREPLACE(E2438,""[a-zA-Z,\-'.()]"","" ""), "" ""))),"" "")")," ")</f>
        <v> </v>
      </c>
    </row>
    <row r="2439">
      <c r="F2439" s="8" t="str">
        <f>IFERROR(__xludf.DUMMYFUNCTION("IF(REGEXMATCH(E2439, ""[0-9]+""), MIN(ARRAYFORMULA(A2439 - SPLIT(REGEXREPLACE(E2439,""[a-zA-Z,\-'.()]"","" ""), "" ""))),"" "")")," ")</f>
        <v> </v>
      </c>
    </row>
    <row r="2440">
      <c r="F2440" s="8" t="str">
        <f>IFERROR(__xludf.DUMMYFUNCTION("IF(REGEXMATCH(E2440, ""[0-9]+""), MIN(ARRAYFORMULA(A2440 - SPLIT(REGEXREPLACE(E2440,""[a-zA-Z,\-'.()]"","" ""), "" ""))),"" "")")," ")</f>
        <v> </v>
      </c>
    </row>
    <row r="2441">
      <c r="F2441" s="8" t="str">
        <f>IFERROR(__xludf.DUMMYFUNCTION("IF(REGEXMATCH(E2441, ""[0-9]+""), MIN(ARRAYFORMULA(A2441 - SPLIT(REGEXREPLACE(E2441,""[a-zA-Z,\-'.()]"","" ""), "" ""))),"" "")")," ")</f>
        <v> </v>
      </c>
    </row>
    <row r="2442">
      <c r="F2442" s="8" t="str">
        <f>IFERROR(__xludf.DUMMYFUNCTION("IF(REGEXMATCH(E2442, ""[0-9]+""), MIN(ARRAYFORMULA(A2442 - SPLIT(REGEXREPLACE(E2442,""[a-zA-Z,\-'.()]"","" ""), "" ""))),"" "")")," ")</f>
        <v> </v>
      </c>
    </row>
    <row r="2443">
      <c r="F2443" s="8" t="str">
        <f>IFERROR(__xludf.DUMMYFUNCTION("IF(REGEXMATCH(E2443, ""[0-9]+""), MIN(ARRAYFORMULA(A2443 - SPLIT(REGEXREPLACE(E2443,""[a-zA-Z,\-'.()]"","" ""), "" ""))),"" "")")," ")</f>
        <v> </v>
      </c>
    </row>
    <row r="2444">
      <c r="F2444" s="8" t="str">
        <f>IFERROR(__xludf.DUMMYFUNCTION("IF(REGEXMATCH(E2444, ""[0-9]+""), MIN(ARRAYFORMULA(A2444 - SPLIT(REGEXREPLACE(E2444,""[a-zA-Z,\-'.()]"","" ""), "" ""))),"" "")")," ")</f>
        <v> </v>
      </c>
    </row>
    <row r="2445">
      <c r="F2445" s="8" t="str">
        <f>IFERROR(__xludf.DUMMYFUNCTION("IF(REGEXMATCH(E2445, ""[0-9]+""), MIN(ARRAYFORMULA(A2445 - SPLIT(REGEXREPLACE(E2445,""[a-zA-Z,\-'.()]"","" ""), "" ""))),"" "")")," ")</f>
        <v> </v>
      </c>
    </row>
    <row r="2446">
      <c r="F2446" s="8" t="str">
        <f>IFERROR(__xludf.DUMMYFUNCTION("IF(REGEXMATCH(E2446, ""[0-9]+""), MIN(ARRAYFORMULA(A2446 - SPLIT(REGEXREPLACE(E2446,""[a-zA-Z,\-'.()]"","" ""), "" ""))),"" "")")," ")</f>
        <v> </v>
      </c>
    </row>
    <row r="2447">
      <c r="F2447" s="8" t="str">
        <f>IFERROR(__xludf.DUMMYFUNCTION("IF(REGEXMATCH(E2447, ""[0-9]+""), MIN(ARRAYFORMULA(A2447 - SPLIT(REGEXREPLACE(E2447,""[a-zA-Z,\-'.()]"","" ""), "" ""))),"" "")")," ")</f>
        <v> </v>
      </c>
    </row>
    <row r="2448">
      <c r="F2448" s="8" t="str">
        <f>IFERROR(__xludf.DUMMYFUNCTION("IF(REGEXMATCH(E2448, ""[0-9]+""), MIN(ARRAYFORMULA(A2448 - SPLIT(REGEXREPLACE(E2448,""[a-zA-Z,\-'.()]"","" ""), "" ""))),"" "")")," ")</f>
        <v> </v>
      </c>
    </row>
    <row r="2449">
      <c r="F2449" s="8" t="str">
        <f>IFERROR(__xludf.DUMMYFUNCTION("IF(REGEXMATCH(E2449, ""[0-9]+""), MIN(ARRAYFORMULA(A2449 - SPLIT(REGEXREPLACE(E2449,""[a-zA-Z,\-'.()]"","" ""), "" ""))),"" "")")," ")</f>
        <v> </v>
      </c>
    </row>
    <row r="2450">
      <c r="F2450" s="8" t="str">
        <f>IFERROR(__xludf.DUMMYFUNCTION("IF(REGEXMATCH(E2450, ""[0-9]+""), MIN(ARRAYFORMULA(A2450 - SPLIT(REGEXREPLACE(E2450,""[a-zA-Z,\-'.()]"","" ""), "" ""))),"" "")")," ")</f>
        <v> </v>
      </c>
    </row>
    <row r="2451">
      <c r="F2451" s="8" t="str">
        <f>IFERROR(__xludf.DUMMYFUNCTION("IF(REGEXMATCH(E2451, ""[0-9]+""), MIN(ARRAYFORMULA(A2451 - SPLIT(REGEXREPLACE(E2451,""[a-zA-Z,\-'.()]"","" ""), "" ""))),"" "")")," ")</f>
        <v> </v>
      </c>
    </row>
    <row r="2452">
      <c r="F2452" s="8" t="str">
        <f>IFERROR(__xludf.DUMMYFUNCTION("IF(REGEXMATCH(E2452, ""[0-9]+""), MIN(ARRAYFORMULA(A2452 - SPLIT(REGEXREPLACE(E2452,""[a-zA-Z,\-'.()]"","" ""), "" ""))),"" "")")," ")</f>
        <v> </v>
      </c>
    </row>
    <row r="2453">
      <c r="F2453" s="8" t="str">
        <f>IFERROR(__xludf.DUMMYFUNCTION("IF(REGEXMATCH(E2453, ""[0-9]+""), MIN(ARRAYFORMULA(A2453 - SPLIT(REGEXREPLACE(E2453,""[a-zA-Z,\-'.()]"","" ""), "" ""))),"" "")")," ")</f>
        <v> </v>
      </c>
    </row>
    <row r="2454">
      <c r="F2454" s="8" t="str">
        <f>IFERROR(__xludf.DUMMYFUNCTION("IF(REGEXMATCH(E2454, ""[0-9]+""), MIN(ARRAYFORMULA(A2454 - SPLIT(REGEXREPLACE(E2454,""[a-zA-Z,\-'.()]"","" ""), "" ""))),"" "")")," ")</f>
        <v> </v>
      </c>
    </row>
    <row r="2455">
      <c r="F2455" s="8" t="str">
        <f>IFERROR(__xludf.DUMMYFUNCTION("IF(REGEXMATCH(E2455, ""[0-9]+""), MIN(ARRAYFORMULA(A2455 - SPLIT(REGEXREPLACE(E2455,""[a-zA-Z,\-'.()]"","" ""), "" ""))),"" "")")," ")</f>
        <v> </v>
      </c>
    </row>
    <row r="2456">
      <c r="F2456" s="8" t="str">
        <f>IFERROR(__xludf.DUMMYFUNCTION("IF(REGEXMATCH(E2456, ""[0-9]+""), MIN(ARRAYFORMULA(A2456 - SPLIT(REGEXREPLACE(E2456,""[a-zA-Z,\-'.()]"","" ""), "" ""))),"" "")")," ")</f>
        <v> </v>
      </c>
    </row>
    <row r="2457">
      <c r="F2457" s="8" t="str">
        <f>IFERROR(__xludf.DUMMYFUNCTION("IF(REGEXMATCH(E2457, ""[0-9]+""), MIN(ARRAYFORMULA(A2457 - SPLIT(REGEXREPLACE(E2457,""[a-zA-Z,\-'.()]"","" ""), "" ""))),"" "")")," ")</f>
        <v> </v>
      </c>
    </row>
    <row r="2458">
      <c r="F2458" s="8" t="str">
        <f>IFERROR(__xludf.DUMMYFUNCTION("IF(REGEXMATCH(E2458, ""[0-9]+""), MIN(ARRAYFORMULA(A2458 - SPLIT(REGEXREPLACE(E2458,""[a-zA-Z,\-'.()]"","" ""), "" ""))),"" "")")," ")</f>
        <v> </v>
      </c>
    </row>
    <row r="2459">
      <c r="F2459" s="8" t="str">
        <f>IFERROR(__xludf.DUMMYFUNCTION("IF(REGEXMATCH(E2459, ""[0-9]+""), MIN(ARRAYFORMULA(A2459 - SPLIT(REGEXREPLACE(E2459,""[a-zA-Z,\-'.()]"","" ""), "" ""))),"" "")")," ")</f>
        <v> </v>
      </c>
    </row>
    <row r="2460">
      <c r="F2460" s="8" t="str">
        <f>IFERROR(__xludf.DUMMYFUNCTION("IF(REGEXMATCH(E2460, ""[0-9]+""), MIN(ARRAYFORMULA(A2460 - SPLIT(REGEXREPLACE(E2460,""[a-zA-Z,\-'.()]"","" ""), "" ""))),"" "")")," ")</f>
        <v> </v>
      </c>
    </row>
    <row r="2461">
      <c r="F2461" s="8" t="str">
        <f>IFERROR(__xludf.DUMMYFUNCTION("IF(REGEXMATCH(E2461, ""[0-9]+""), MIN(ARRAYFORMULA(A2461 - SPLIT(REGEXREPLACE(E2461,""[a-zA-Z,\-'.()]"","" ""), "" ""))),"" "")")," ")</f>
        <v> </v>
      </c>
    </row>
    <row r="2462">
      <c r="F2462" s="8" t="str">
        <f>IFERROR(__xludf.DUMMYFUNCTION("IF(REGEXMATCH(E2462, ""[0-9]+""), MIN(ARRAYFORMULA(A2462 - SPLIT(REGEXREPLACE(E2462,""[a-zA-Z,\-'.()]"","" ""), "" ""))),"" "")")," ")</f>
        <v> </v>
      </c>
    </row>
    <row r="2463">
      <c r="F2463" s="8" t="str">
        <f>IFERROR(__xludf.DUMMYFUNCTION("IF(REGEXMATCH(E2463, ""[0-9]+""), MIN(ARRAYFORMULA(A2463 - SPLIT(REGEXREPLACE(E2463,""[a-zA-Z,\-'.()]"","" ""), "" ""))),"" "")")," ")</f>
        <v> </v>
      </c>
    </row>
    <row r="2464">
      <c r="F2464" s="8" t="str">
        <f>IFERROR(__xludf.DUMMYFUNCTION("IF(REGEXMATCH(E2464, ""[0-9]+""), MIN(ARRAYFORMULA(A2464 - SPLIT(REGEXREPLACE(E2464,""[a-zA-Z,\-'.()]"","" ""), "" ""))),"" "")")," ")</f>
        <v> </v>
      </c>
    </row>
    <row r="2465">
      <c r="F2465" s="8" t="str">
        <f>IFERROR(__xludf.DUMMYFUNCTION("IF(REGEXMATCH(E2465, ""[0-9]+""), MIN(ARRAYFORMULA(A2465 - SPLIT(REGEXREPLACE(E2465,""[a-zA-Z,\-'.()]"","" ""), "" ""))),"" "")")," ")</f>
        <v> </v>
      </c>
    </row>
    <row r="2466">
      <c r="F2466" s="8" t="str">
        <f>IFERROR(__xludf.DUMMYFUNCTION("IF(REGEXMATCH(E2466, ""[0-9]+""), MIN(ARRAYFORMULA(A2466 - SPLIT(REGEXREPLACE(E2466,""[a-zA-Z,\-'.()]"","" ""), "" ""))),"" "")")," ")</f>
        <v> </v>
      </c>
    </row>
    <row r="2467">
      <c r="F2467" s="8" t="str">
        <f>IFERROR(__xludf.DUMMYFUNCTION("IF(REGEXMATCH(E2467, ""[0-9]+""), MIN(ARRAYFORMULA(A2467 - SPLIT(REGEXREPLACE(E2467,""[a-zA-Z,\-'.()]"","" ""), "" ""))),"" "")")," ")</f>
        <v> </v>
      </c>
    </row>
    <row r="2468">
      <c r="F2468" s="8" t="str">
        <f>IFERROR(__xludf.DUMMYFUNCTION("IF(REGEXMATCH(E2468, ""[0-9]+""), MIN(ARRAYFORMULA(A2468 - SPLIT(REGEXREPLACE(E2468,""[a-zA-Z,\-'.()]"","" ""), "" ""))),"" "")")," ")</f>
        <v> </v>
      </c>
    </row>
    <row r="2469">
      <c r="F2469" s="8" t="str">
        <f>IFERROR(__xludf.DUMMYFUNCTION("IF(REGEXMATCH(E2469, ""[0-9]+""), MIN(ARRAYFORMULA(A2469 - SPLIT(REGEXREPLACE(E2469,""[a-zA-Z,\-'.()]"","" ""), "" ""))),"" "")")," ")</f>
        <v> </v>
      </c>
    </row>
    <row r="2470">
      <c r="F2470" s="8" t="str">
        <f>IFERROR(__xludf.DUMMYFUNCTION("IF(REGEXMATCH(E2470, ""[0-9]+""), MIN(ARRAYFORMULA(A2470 - SPLIT(REGEXREPLACE(E2470,""[a-zA-Z,\-'.()]"","" ""), "" ""))),"" "")")," ")</f>
        <v> </v>
      </c>
    </row>
    <row r="2471">
      <c r="F2471" s="8" t="str">
        <f>IFERROR(__xludf.DUMMYFUNCTION("IF(REGEXMATCH(E2471, ""[0-9]+""), MIN(ARRAYFORMULA(A2471 - SPLIT(REGEXREPLACE(E2471,""[a-zA-Z,\-'.()]"","" ""), "" ""))),"" "")")," ")</f>
        <v> </v>
      </c>
    </row>
    <row r="2472">
      <c r="F2472" s="8" t="str">
        <f>IFERROR(__xludf.DUMMYFUNCTION("IF(REGEXMATCH(E2472, ""[0-9]+""), MIN(ARRAYFORMULA(A2472 - SPLIT(REGEXREPLACE(E2472,""[a-zA-Z,\-'.()]"","" ""), "" ""))),"" "")")," ")</f>
        <v> </v>
      </c>
    </row>
    <row r="2473">
      <c r="F2473" s="8" t="str">
        <f>IFERROR(__xludf.DUMMYFUNCTION("IF(REGEXMATCH(E2473, ""[0-9]+""), MIN(ARRAYFORMULA(A2473 - SPLIT(REGEXREPLACE(E2473,""[a-zA-Z,\-'.()]"","" ""), "" ""))),"" "")")," ")</f>
        <v> </v>
      </c>
    </row>
    <row r="2474">
      <c r="F2474" s="8" t="str">
        <f>IFERROR(__xludf.DUMMYFUNCTION("IF(REGEXMATCH(E2474, ""[0-9]+""), MIN(ARRAYFORMULA(A2474 - SPLIT(REGEXREPLACE(E2474,""[a-zA-Z,\-'.()]"","" ""), "" ""))),"" "")")," ")</f>
        <v> </v>
      </c>
    </row>
    <row r="2475">
      <c r="F2475" s="8" t="str">
        <f>IFERROR(__xludf.DUMMYFUNCTION("IF(REGEXMATCH(E2475, ""[0-9]+""), MIN(ARRAYFORMULA(A2475 - SPLIT(REGEXREPLACE(E2475,""[a-zA-Z,\-'.()]"","" ""), "" ""))),"" "")")," ")</f>
        <v> </v>
      </c>
    </row>
    <row r="2476">
      <c r="F2476" s="8" t="str">
        <f>IFERROR(__xludf.DUMMYFUNCTION("IF(REGEXMATCH(E2476, ""[0-9]+""), MIN(ARRAYFORMULA(A2476 - SPLIT(REGEXREPLACE(E2476,""[a-zA-Z,\-'.()]"","" ""), "" ""))),"" "")")," ")</f>
        <v> </v>
      </c>
    </row>
    <row r="2477">
      <c r="F2477" s="8" t="str">
        <f>IFERROR(__xludf.DUMMYFUNCTION("IF(REGEXMATCH(E2477, ""[0-9]+""), MIN(ARRAYFORMULA(A2477 - SPLIT(REGEXREPLACE(E2477,""[a-zA-Z,\-'.()]"","" ""), "" ""))),"" "")")," ")</f>
        <v> </v>
      </c>
    </row>
    <row r="2478">
      <c r="F2478" s="8" t="str">
        <f>IFERROR(__xludf.DUMMYFUNCTION("IF(REGEXMATCH(E2478, ""[0-9]+""), MIN(ARRAYFORMULA(A2478 - SPLIT(REGEXREPLACE(E2478,""[a-zA-Z,\-'.()]"","" ""), "" ""))),"" "")")," ")</f>
        <v> </v>
      </c>
    </row>
    <row r="2479">
      <c r="F2479" s="8" t="str">
        <f>IFERROR(__xludf.DUMMYFUNCTION("IF(REGEXMATCH(E2479, ""[0-9]+""), MIN(ARRAYFORMULA(A2479 - SPLIT(REGEXREPLACE(E2479,""[a-zA-Z,\-'.()]"","" ""), "" ""))),"" "")")," ")</f>
        <v> </v>
      </c>
    </row>
    <row r="2480">
      <c r="F2480" s="8" t="str">
        <f>IFERROR(__xludf.DUMMYFUNCTION("IF(REGEXMATCH(E2480, ""[0-9]+""), MIN(ARRAYFORMULA(A2480 - SPLIT(REGEXREPLACE(E2480,""[a-zA-Z,\-'.()]"","" ""), "" ""))),"" "")")," ")</f>
        <v> </v>
      </c>
    </row>
    <row r="2481">
      <c r="F2481" s="8" t="str">
        <f>IFERROR(__xludf.DUMMYFUNCTION("IF(REGEXMATCH(E2481, ""[0-9]+""), MIN(ARRAYFORMULA(A2481 - SPLIT(REGEXREPLACE(E2481,""[a-zA-Z,\-'.()]"","" ""), "" ""))),"" "")")," ")</f>
        <v> </v>
      </c>
    </row>
    <row r="2482">
      <c r="F2482" s="8" t="str">
        <f>IFERROR(__xludf.DUMMYFUNCTION("IF(REGEXMATCH(E2482, ""[0-9]+""), MIN(ARRAYFORMULA(A2482 - SPLIT(REGEXREPLACE(E2482,""[a-zA-Z,\-'.()]"","" ""), "" ""))),"" "")")," ")</f>
        <v> </v>
      </c>
    </row>
    <row r="2483">
      <c r="F2483" s="8" t="str">
        <f>IFERROR(__xludf.DUMMYFUNCTION("IF(REGEXMATCH(E2483, ""[0-9]+""), MIN(ARRAYFORMULA(A2483 - SPLIT(REGEXREPLACE(E2483,""[a-zA-Z,\-'.()]"","" ""), "" ""))),"" "")")," ")</f>
        <v> </v>
      </c>
    </row>
    <row r="2484">
      <c r="F2484" s="8" t="str">
        <f>IFERROR(__xludf.DUMMYFUNCTION("IF(REGEXMATCH(E2484, ""[0-9]+""), MIN(ARRAYFORMULA(A2484 - SPLIT(REGEXREPLACE(E2484,""[a-zA-Z,\-'.()]"","" ""), "" ""))),"" "")")," ")</f>
        <v> </v>
      </c>
    </row>
    <row r="2485">
      <c r="F2485" s="8" t="str">
        <f>IFERROR(__xludf.DUMMYFUNCTION("IF(REGEXMATCH(E2485, ""[0-9]+""), MIN(ARRAYFORMULA(A2485 - SPLIT(REGEXREPLACE(E2485,""[a-zA-Z,\-'.()]"","" ""), "" ""))),"" "")")," ")</f>
        <v> </v>
      </c>
    </row>
    <row r="2486">
      <c r="F2486" s="8" t="str">
        <f>IFERROR(__xludf.DUMMYFUNCTION("IF(REGEXMATCH(E2486, ""[0-9]+""), MIN(ARRAYFORMULA(A2486 - SPLIT(REGEXREPLACE(E2486,""[a-zA-Z,\-'.()]"","" ""), "" ""))),"" "")")," ")</f>
        <v> </v>
      </c>
    </row>
    <row r="2487">
      <c r="F2487" s="8" t="str">
        <f>IFERROR(__xludf.DUMMYFUNCTION("IF(REGEXMATCH(E2487, ""[0-9]+""), MIN(ARRAYFORMULA(A2487 - SPLIT(REGEXREPLACE(E2487,""[a-zA-Z,\-'.()]"","" ""), "" ""))),"" "")")," ")</f>
        <v> </v>
      </c>
    </row>
    <row r="2488">
      <c r="F2488" s="8" t="str">
        <f>IFERROR(__xludf.DUMMYFUNCTION("IF(REGEXMATCH(E2488, ""[0-9]+""), MIN(ARRAYFORMULA(A2488 - SPLIT(REGEXREPLACE(E2488,""[a-zA-Z,\-'.()]"","" ""), "" ""))),"" "")")," ")</f>
        <v> </v>
      </c>
    </row>
    <row r="2489">
      <c r="F2489" s="8" t="str">
        <f>IFERROR(__xludf.DUMMYFUNCTION("IF(REGEXMATCH(E2489, ""[0-9]+""), MIN(ARRAYFORMULA(A2489 - SPLIT(REGEXREPLACE(E2489,""[a-zA-Z,\-'.()]"","" ""), "" ""))),"" "")")," ")</f>
        <v> </v>
      </c>
    </row>
    <row r="2490">
      <c r="F2490" s="8" t="str">
        <f>IFERROR(__xludf.DUMMYFUNCTION("IF(REGEXMATCH(E2490, ""[0-9]+""), MIN(ARRAYFORMULA(A2490 - SPLIT(REGEXREPLACE(E2490,""[a-zA-Z,\-'.()]"","" ""), "" ""))),"" "")")," ")</f>
        <v> </v>
      </c>
    </row>
    <row r="2491">
      <c r="F2491" s="8" t="str">
        <f>IFERROR(__xludf.DUMMYFUNCTION("IF(REGEXMATCH(E2491, ""[0-9]+""), MIN(ARRAYFORMULA(A2491 - SPLIT(REGEXREPLACE(E2491,""[a-zA-Z,\-'.()]"","" ""), "" ""))),"" "")")," ")</f>
        <v> </v>
      </c>
    </row>
    <row r="2492">
      <c r="F2492" s="8" t="str">
        <f>IFERROR(__xludf.DUMMYFUNCTION("IF(REGEXMATCH(E2492, ""[0-9]+""), MIN(ARRAYFORMULA(A2492 - SPLIT(REGEXREPLACE(E2492,""[a-zA-Z,\-'.()]"","" ""), "" ""))),"" "")")," ")</f>
        <v> </v>
      </c>
    </row>
    <row r="2493">
      <c r="F2493" s="8" t="str">
        <f>IFERROR(__xludf.DUMMYFUNCTION("IF(REGEXMATCH(E2493, ""[0-9]+""), MIN(ARRAYFORMULA(A2493 - SPLIT(REGEXREPLACE(E2493,""[a-zA-Z,\-'.()]"","" ""), "" ""))),"" "")")," ")</f>
        <v> </v>
      </c>
    </row>
    <row r="2494">
      <c r="F2494" s="8" t="str">
        <f>IFERROR(__xludf.DUMMYFUNCTION("IF(REGEXMATCH(E2494, ""[0-9]+""), MIN(ARRAYFORMULA(A2494 - SPLIT(REGEXREPLACE(E2494,""[a-zA-Z,\-'.()]"","" ""), "" ""))),"" "")")," ")</f>
        <v> </v>
      </c>
    </row>
    <row r="2495">
      <c r="F2495" s="8" t="str">
        <f>IFERROR(__xludf.DUMMYFUNCTION("IF(REGEXMATCH(E2495, ""[0-9]+""), MIN(ARRAYFORMULA(A2495 - SPLIT(REGEXREPLACE(E2495,""[a-zA-Z,\-'.()]"","" ""), "" ""))),"" "")")," ")</f>
        <v> </v>
      </c>
    </row>
    <row r="2496">
      <c r="F2496" s="8" t="str">
        <f>IFERROR(__xludf.DUMMYFUNCTION("IF(REGEXMATCH(E2496, ""[0-9]+""), MIN(ARRAYFORMULA(A2496 - SPLIT(REGEXREPLACE(E2496,""[a-zA-Z,\-'.()]"","" ""), "" ""))),"" "")")," ")</f>
        <v> </v>
      </c>
    </row>
    <row r="2497">
      <c r="F2497" s="8" t="str">
        <f>IFERROR(__xludf.DUMMYFUNCTION("IF(REGEXMATCH(E2497, ""[0-9]+""), MIN(ARRAYFORMULA(A2497 - SPLIT(REGEXREPLACE(E2497,""[a-zA-Z,\-'.()]"","" ""), "" ""))),"" "")")," ")</f>
        <v> </v>
      </c>
    </row>
    <row r="2498">
      <c r="F2498" s="8" t="str">
        <f>IFERROR(__xludf.DUMMYFUNCTION("IF(REGEXMATCH(E2498, ""[0-9]+""), MIN(ARRAYFORMULA(A2498 - SPLIT(REGEXREPLACE(E2498,""[a-zA-Z,\-'.()]"","" ""), "" ""))),"" "")")," ")</f>
        <v> </v>
      </c>
    </row>
    <row r="2499">
      <c r="F2499" s="8" t="str">
        <f>IFERROR(__xludf.DUMMYFUNCTION("IF(REGEXMATCH(E2499, ""[0-9]+""), MIN(ARRAYFORMULA(A2499 - SPLIT(REGEXREPLACE(E2499,""[a-zA-Z,\-'.()]"","" ""), "" ""))),"" "")")," ")</f>
        <v> </v>
      </c>
    </row>
    <row r="2500">
      <c r="F2500" s="8" t="str">
        <f>IFERROR(__xludf.DUMMYFUNCTION("IF(REGEXMATCH(E2500, ""[0-9]+""), MIN(ARRAYFORMULA(A2500 - SPLIT(REGEXREPLACE(E2500,""[a-zA-Z,\-'.()]"","" ""), "" ""))),"" "")")," ")</f>
        <v> </v>
      </c>
    </row>
    <row r="2501">
      <c r="F2501" s="8" t="str">
        <f>IFERROR(__xludf.DUMMYFUNCTION("IF(REGEXMATCH(E2501, ""[0-9]+""), MIN(ARRAYFORMULA(A2501 - SPLIT(REGEXREPLACE(E2501,""[a-zA-Z,\-'.()]"","" ""), "" ""))),"" "")")," ")</f>
        <v> </v>
      </c>
    </row>
    <row r="2502">
      <c r="F2502" s="8" t="str">
        <f>IFERROR(__xludf.DUMMYFUNCTION("IF(REGEXMATCH(E2502, ""[0-9]+""), MIN(ARRAYFORMULA(A2502 - SPLIT(REGEXREPLACE(E2502,""[a-zA-Z,\-'.()]"","" ""), "" ""))),"" "")")," ")</f>
        <v> </v>
      </c>
    </row>
    <row r="2503">
      <c r="F2503" s="8" t="str">
        <f>IFERROR(__xludf.DUMMYFUNCTION("IF(REGEXMATCH(E2503, ""[0-9]+""), MIN(ARRAYFORMULA(A2503 - SPLIT(REGEXREPLACE(E2503,""[a-zA-Z,\-'.()]"","" ""), "" ""))),"" "")")," ")</f>
        <v> </v>
      </c>
    </row>
    <row r="2504">
      <c r="F2504" s="8" t="str">
        <f>IFERROR(__xludf.DUMMYFUNCTION("IF(REGEXMATCH(E2504, ""[0-9]+""), MIN(ARRAYFORMULA(A2504 - SPLIT(REGEXREPLACE(E2504,""[a-zA-Z,\-'.()]"","" ""), "" ""))),"" "")")," ")</f>
        <v> </v>
      </c>
    </row>
    <row r="2505">
      <c r="F2505" s="8" t="str">
        <f>IFERROR(__xludf.DUMMYFUNCTION("IF(REGEXMATCH(E2505, ""[0-9]+""), MIN(ARRAYFORMULA(A2505 - SPLIT(REGEXREPLACE(E2505,""[a-zA-Z,\-'.()]"","" ""), "" ""))),"" "")")," ")</f>
        <v> </v>
      </c>
    </row>
    <row r="2506">
      <c r="F2506" s="8" t="str">
        <f>IFERROR(__xludf.DUMMYFUNCTION("IF(REGEXMATCH(E2506, ""[0-9]+""), MIN(ARRAYFORMULA(A2506 - SPLIT(REGEXREPLACE(E2506,""[a-zA-Z,\-'.()]"","" ""), "" ""))),"" "")")," ")</f>
        <v> </v>
      </c>
    </row>
    <row r="2507">
      <c r="F2507" s="8" t="str">
        <f>IFERROR(__xludf.DUMMYFUNCTION("IF(REGEXMATCH(E2507, ""[0-9]+""), MIN(ARRAYFORMULA(A2507 - SPLIT(REGEXREPLACE(E2507,""[a-zA-Z,\-'.()]"","" ""), "" ""))),"" "")")," ")</f>
        <v> </v>
      </c>
    </row>
    <row r="2508">
      <c r="F2508" s="8" t="str">
        <f>IFERROR(__xludf.DUMMYFUNCTION("IF(REGEXMATCH(E2508, ""[0-9]+""), MIN(ARRAYFORMULA(A2508 - SPLIT(REGEXREPLACE(E2508,""[a-zA-Z,\-'.()]"","" ""), "" ""))),"" "")")," ")</f>
        <v> </v>
      </c>
    </row>
    <row r="2509">
      <c r="F2509" s="8" t="str">
        <f>IFERROR(__xludf.DUMMYFUNCTION("IF(REGEXMATCH(E2509, ""[0-9]+""), MIN(ARRAYFORMULA(A2509 - SPLIT(REGEXREPLACE(E2509,""[a-zA-Z,\-'.()]"","" ""), "" ""))),"" "")")," ")</f>
        <v> </v>
      </c>
    </row>
    <row r="2510">
      <c r="F2510" s="8" t="str">
        <f>IFERROR(__xludf.DUMMYFUNCTION("IF(REGEXMATCH(E2510, ""[0-9]+""), MIN(ARRAYFORMULA(A2510 - SPLIT(REGEXREPLACE(E2510,""[a-zA-Z,\-'.()]"","" ""), "" ""))),"" "")")," ")</f>
        <v> </v>
      </c>
    </row>
    <row r="2511">
      <c r="F2511" s="8" t="str">
        <f>IFERROR(__xludf.DUMMYFUNCTION("IF(REGEXMATCH(E2511, ""[0-9]+""), MIN(ARRAYFORMULA(A2511 - SPLIT(REGEXREPLACE(E2511,""[a-zA-Z,\-'.()]"","" ""), "" ""))),"" "")")," ")</f>
        <v> </v>
      </c>
    </row>
    <row r="2512">
      <c r="F2512" s="8" t="str">
        <f>IFERROR(__xludf.DUMMYFUNCTION("IF(REGEXMATCH(E2512, ""[0-9]+""), MIN(ARRAYFORMULA(A2512 - SPLIT(REGEXREPLACE(E2512,""[a-zA-Z,\-'.()]"","" ""), "" ""))),"" "")")," ")</f>
        <v> </v>
      </c>
    </row>
    <row r="2513">
      <c r="F2513" s="8" t="str">
        <f>IFERROR(__xludf.DUMMYFUNCTION("IF(REGEXMATCH(E2513, ""[0-9]+""), MIN(ARRAYFORMULA(A2513 - SPLIT(REGEXREPLACE(E2513,""[a-zA-Z,\-'.()]"","" ""), "" ""))),"" "")")," ")</f>
        <v> </v>
      </c>
    </row>
    <row r="2514">
      <c r="F2514" s="8" t="str">
        <f>IFERROR(__xludf.DUMMYFUNCTION("IF(REGEXMATCH(E2514, ""[0-9]+""), MIN(ARRAYFORMULA(A2514 - SPLIT(REGEXREPLACE(E2514,""[a-zA-Z,\-'.()]"","" ""), "" ""))),"" "")")," ")</f>
        <v> </v>
      </c>
    </row>
    <row r="2515">
      <c r="F2515" s="8" t="str">
        <f>IFERROR(__xludf.DUMMYFUNCTION("IF(REGEXMATCH(E2515, ""[0-9]+""), MIN(ARRAYFORMULA(A2515 - SPLIT(REGEXREPLACE(E2515,""[a-zA-Z,\-'.()]"","" ""), "" ""))),"" "")")," ")</f>
        <v> </v>
      </c>
    </row>
    <row r="2516">
      <c r="F2516" s="8" t="str">
        <f>IFERROR(__xludf.DUMMYFUNCTION("IF(REGEXMATCH(E2516, ""[0-9]+""), MIN(ARRAYFORMULA(A2516 - SPLIT(REGEXREPLACE(E2516,""[a-zA-Z,\-'.()]"","" ""), "" ""))),"" "")")," ")</f>
        <v> </v>
      </c>
    </row>
    <row r="2517">
      <c r="F2517" s="8" t="str">
        <f>IFERROR(__xludf.DUMMYFUNCTION("IF(REGEXMATCH(E2517, ""[0-9]+""), MIN(ARRAYFORMULA(A2517 - SPLIT(REGEXREPLACE(E2517,""[a-zA-Z,\-'.()]"","" ""), "" ""))),"" "")")," ")</f>
        <v> </v>
      </c>
    </row>
    <row r="2518">
      <c r="F2518" s="8" t="str">
        <f>IFERROR(__xludf.DUMMYFUNCTION("IF(REGEXMATCH(E2518, ""[0-9]+""), MIN(ARRAYFORMULA(A2518 - SPLIT(REGEXREPLACE(E2518,""[a-zA-Z,\-'.()]"","" ""), "" ""))),"" "")")," ")</f>
        <v> </v>
      </c>
    </row>
    <row r="2519">
      <c r="F2519" s="8" t="str">
        <f>IFERROR(__xludf.DUMMYFUNCTION("IF(REGEXMATCH(E2519, ""[0-9]+""), MIN(ARRAYFORMULA(A2519 - SPLIT(REGEXREPLACE(E2519,""[a-zA-Z,\-'.()]"","" ""), "" ""))),"" "")")," ")</f>
        <v> </v>
      </c>
    </row>
  </sheetData>
  <customSheetViews>
    <customSheetView guid="{5B929F3C-1E49-43EF-B862-5253297A55B8}" filter="1" showAutoFilter="1">
      <autoFilter ref="$A$1:$E$1000">
        <sortState ref="A1:E1000">
          <sortCondition ref="A1:A1000"/>
        </sortState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IFERROR(__xludf.DUMMYFUNCTION("QUERY(All!A:V, QueryByName(All!A:V, ""SELECT `Year`, `Citation`, `Evaluation`, `Automatic type`, `Annotators` WHERE `Twitter` = TRUE AND `Evaluation` MATCHES ('Automatic|Semi-automatic') LABEL `Citation` 'Publication'""))"),"Year")</f>
        <v>Year</v>
      </c>
      <c r="B1" s="1" t="str">
        <f>IFERROR(__xludf.DUMMYFUNCTION("""COMPUTED_VALUE"""),"Publication")</f>
        <v>Publication</v>
      </c>
      <c r="C1" s="1" t="str">
        <f>IFERROR(__xludf.DUMMYFUNCTION("""COMPUTED_VALUE"""),"Evaluation")</f>
        <v>Evaluation</v>
      </c>
      <c r="D1" s="1" t="str">
        <f>IFERROR(__xludf.DUMMYFUNCTION("""COMPUTED_VALUE"""),"Automatic type")</f>
        <v>Automatic type</v>
      </c>
      <c r="E1" s="1" t="str">
        <f>IFERROR(__xludf.DUMMYFUNCTION("""COMPUTED_VALUE"""),"Annotators")</f>
        <v>Annotators</v>
      </c>
      <c r="F1" s="1"/>
      <c r="J1" s="1"/>
      <c r="K1" s="1"/>
      <c r="L1" s="1" t="str">
        <f>IFERROR(__xludf.DUMMYFUNCTION("QUERY(A2:D1000, QueryByName(A:D, ""SELECT `Evaluation`, COUNT(`Evaluation`) GROUP BY `Evaluation` LABEL `Evaluation` 'Evaluation', COUNT(`Evaluation`) 'Count'""))"),"Evaluation")</f>
        <v>Evaluation</v>
      </c>
      <c r="M1" s="1" t="str">
        <f>IFERROR(__xludf.DUMMYFUNCTION("""COMPUTED_VALUE"""),"Count")</f>
        <v>Count</v>
      </c>
      <c r="N1" s="3" t="s">
        <v>373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tr">
        <f>IFERROR(__xludf.DUMMYFUNCTION("""COMPUTED_VALUE"""),"2011")</f>
        <v>2011</v>
      </c>
      <c r="B2" s="4" t="str">
        <f>IFERROR(__xludf.DUMMYFUNCTION("""COMPUTED_VALUE"""),"\citet{Choudhury2011}")</f>
        <v>\citet{Choudhury2011}</v>
      </c>
      <c r="C2" s="4" t="str">
        <f>IFERROR(__xludf.DUMMYFUNCTION("""COMPUTED_VALUE"""),"Semi-automatic")</f>
        <v>Semi-automatic</v>
      </c>
      <c r="D2" s="4" t="str">
        <f>IFERROR(__xludf.DUMMYFUNCTION("""COMPUTED_VALUE"""),"Document classification")</f>
        <v>Document classification</v>
      </c>
      <c r="E2" s="4" t="str">
        <f>IFERROR(__xludf.DUMMYFUNCTION("""COMPUTED_VALUE"""),"External")</f>
        <v>External</v>
      </c>
      <c r="L2" s="4"/>
      <c r="M2" s="4">
        <f>IFERROR(__xludf.DUMMYFUNCTION("""COMPUTED_VALUE"""),0.0)</f>
        <v>0</v>
      </c>
      <c r="N2" s="13">
        <f t="shared" ref="N2:N4" si="1">M2/$M$5</f>
        <v>0</v>
      </c>
    </row>
    <row r="3">
      <c r="A3" s="4" t="str">
        <f>IFERROR(__xludf.DUMMYFUNCTION("""COMPUTED_VALUE"""),"2011")</f>
        <v>2011</v>
      </c>
      <c r="B3" s="4" t="str">
        <f>IFERROR(__xludf.DUMMYFUNCTION("""COMPUTED_VALUE"""),"\citet{Popescu2011}")</f>
        <v>\citet{Popescu2011}</v>
      </c>
      <c r="C3" s="4" t="str">
        <f>IFERROR(__xludf.DUMMYFUNCTION("""COMPUTED_VALUE"""),"Semi-automatic")</f>
        <v>Semi-automatic</v>
      </c>
      <c r="D3" s="4" t="str">
        <f>IFERROR(__xludf.DUMMYFUNCTION("""COMPUTED_VALUE"""),"Window classification")</f>
        <v>Window classification</v>
      </c>
      <c r="E3" s="4"/>
      <c r="L3" s="4" t="str">
        <f>IFERROR(__xludf.DUMMYFUNCTION("""COMPUTED_VALUE"""),"Automatic")</f>
        <v>Automatic</v>
      </c>
      <c r="M3" s="4">
        <f>IFERROR(__xludf.DUMMYFUNCTION("""COMPUTED_VALUE"""),11.0)</f>
        <v>11</v>
      </c>
      <c r="N3" s="13">
        <f t="shared" si="1"/>
        <v>0.44</v>
      </c>
    </row>
    <row r="4">
      <c r="A4" s="4" t="str">
        <f>IFERROR(__xludf.DUMMYFUNCTION("""COMPUTED_VALUE"""),"2012")</f>
        <v>2012</v>
      </c>
      <c r="B4" s="4" t="str">
        <f>IFERROR(__xludf.DUMMYFUNCTION("""COMPUTED_VALUE"""),"\citet{Petrovic2012}")</f>
        <v>\citet{Petrovic2012}</v>
      </c>
      <c r="C4" s="4" t="str">
        <f>IFERROR(__xludf.DUMMYFUNCTION("""COMPUTED_VALUE"""),"Semi-automatic")</f>
        <v>Semi-automatic</v>
      </c>
      <c r="D4" s="4" t="str">
        <f>IFERROR(__xludf.DUMMYFUNCTION("""COMPUTED_VALUE"""),"Document classification")</f>
        <v>Document classification</v>
      </c>
      <c r="E4" s="4" t="str">
        <f>IFERROR(__xludf.DUMMYFUNCTION("""COMPUTED_VALUE"""),"External")</f>
        <v>External</v>
      </c>
      <c r="L4" s="4" t="str">
        <f>IFERROR(__xludf.DUMMYFUNCTION("""COMPUTED_VALUE"""),"Semi-automatic")</f>
        <v>Semi-automatic</v>
      </c>
      <c r="M4" s="4">
        <f>IFERROR(__xludf.DUMMYFUNCTION("""COMPUTED_VALUE"""),14.0)</f>
        <v>14</v>
      </c>
      <c r="N4" s="13">
        <f t="shared" si="1"/>
        <v>0.56</v>
      </c>
    </row>
    <row r="5">
      <c r="A5" s="4" t="str">
        <f>IFERROR(__xludf.DUMMYFUNCTION("""COMPUTED_VALUE"""),"2012")</f>
        <v>2012</v>
      </c>
      <c r="B5" s="4" t="str">
        <f>IFERROR(__xludf.DUMMYFUNCTION("""COMPUTED_VALUE"""),"\citet{VanOorschot2012}")</f>
        <v>\citet{VanOorschot2012}</v>
      </c>
      <c r="C5" s="4" t="str">
        <f>IFERROR(__xludf.DUMMYFUNCTION("""COMPUTED_VALUE"""),"Automatic")</f>
        <v>Automatic</v>
      </c>
      <c r="D5" s="4" t="str">
        <f>IFERROR(__xludf.DUMMYFUNCTION("""COMPUTED_VALUE"""),"Window classification")</f>
        <v>Window classification</v>
      </c>
      <c r="E5" s="4"/>
      <c r="M5" s="4">
        <f>COUNTA(C2:C1000)</f>
        <v>25</v>
      </c>
      <c r="N5" s="13">
        <f>SUM(N2:N4)</f>
        <v>1</v>
      </c>
    </row>
    <row r="6">
      <c r="A6" s="4" t="str">
        <f>IFERROR(__xludf.DUMMYFUNCTION("""COMPUTED_VALUE"""),"2013")</f>
        <v>2013</v>
      </c>
      <c r="B6" s="4" t="str">
        <f>IFERROR(__xludf.DUMMYFUNCTION("""COMPUTED_VALUE"""),"\citet{Aiello2013}")</f>
        <v>\citet{Aiello2013}</v>
      </c>
      <c r="C6" s="4" t="str">
        <f>IFERROR(__xludf.DUMMYFUNCTION("""COMPUTED_VALUE"""),"Semi-automatic")</f>
        <v>Semi-automatic</v>
      </c>
      <c r="D6" s="4" t="str">
        <f>IFERROR(__xludf.DUMMYFUNCTION("""COMPUTED_VALUE"""),"Keyword matching")</f>
        <v>Keyword matching</v>
      </c>
      <c r="E6" s="4" t="str">
        <f>IFERROR(__xludf.DUMMYFUNCTION("""COMPUTED_VALUE"""),"Researchers")</f>
        <v>Researchers</v>
      </c>
    </row>
    <row r="7">
      <c r="A7" s="4" t="str">
        <f>IFERROR(__xludf.DUMMYFUNCTION("""COMPUTED_VALUE"""),"2013")</f>
        <v>2013</v>
      </c>
      <c r="B7" s="4" t="str">
        <f>IFERROR(__xludf.DUMMYFUNCTION("""COMPUTED_VALUE"""),"\citet{Shen2013}")</f>
        <v>\citet{Shen2013}</v>
      </c>
      <c r="C7" s="4" t="str">
        <f>IFERROR(__xludf.DUMMYFUNCTION("""COMPUTED_VALUE"""),"Semi-automatic")</f>
        <v>Semi-automatic</v>
      </c>
      <c r="D7" s="4" t="str">
        <f>IFERROR(__xludf.DUMMYFUNCTION("""COMPUTED_VALUE"""),"Window classification")</f>
        <v>Window classification</v>
      </c>
      <c r="E7" s="4" t="str">
        <f>IFERROR(__xludf.DUMMYFUNCTION("""COMPUTED_VALUE"""),"External")</f>
        <v>External</v>
      </c>
      <c r="N7" s="13"/>
    </row>
    <row r="8">
      <c r="A8" s="4" t="str">
        <f>IFERROR(__xludf.DUMMYFUNCTION("""COMPUTED_VALUE"""),"2014")</f>
        <v>2014</v>
      </c>
      <c r="B8" s="4" t="str">
        <f>IFERROR(__xludf.DUMMYFUNCTION("""COMPUTED_VALUE"""),"\citet{Chierichetti2014}")</f>
        <v>\citet{Chierichetti2014}</v>
      </c>
      <c r="C8" s="4" t="str">
        <f>IFERROR(__xludf.DUMMYFUNCTION("""COMPUTED_VALUE"""),"Automatic")</f>
        <v>Automatic</v>
      </c>
      <c r="D8" s="4" t="str">
        <f>IFERROR(__xludf.DUMMYFUNCTION("""COMPUTED_VALUE"""),"Window classification")</f>
        <v>Window classification</v>
      </c>
      <c r="E8" s="4"/>
    </row>
    <row r="9">
      <c r="A9" s="4" t="str">
        <f>IFERROR(__xludf.DUMMYFUNCTION("""COMPUTED_VALUE"""),"2014")</f>
        <v>2014</v>
      </c>
      <c r="B9" s="4" t="str">
        <f>IFERROR(__xludf.DUMMYFUNCTION("""COMPUTED_VALUE"""),"\citet{Corney2014}")</f>
        <v>\citet{Corney2014}</v>
      </c>
      <c r="C9" s="4" t="str">
        <f>IFERROR(__xludf.DUMMYFUNCTION("""COMPUTED_VALUE"""),"Semi-automatic")</f>
        <v>Semi-automatic</v>
      </c>
      <c r="D9" s="4" t="str">
        <f>IFERROR(__xludf.DUMMYFUNCTION("""COMPUTED_VALUE"""),"Keyword matching")</f>
        <v>Keyword matching</v>
      </c>
      <c r="E9" s="4" t="str">
        <f>IFERROR(__xludf.DUMMYFUNCTION("""COMPUTED_VALUE"""),"Researchers")</f>
        <v>Researchers</v>
      </c>
    </row>
    <row r="10">
      <c r="A10" s="4" t="str">
        <f>IFERROR(__xludf.DUMMYFUNCTION("""COMPUTED_VALUE"""),"2015")</f>
        <v>2015</v>
      </c>
      <c r="B10" s="4" t="str">
        <f>IFERROR(__xludf.DUMMYFUNCTION("""COMPUTED_VALUE"""),"\citet{DeBoom2015}")</f>
        <v>\citet{DeBoom2015}</v>
      </c>
      <c r="C10" s="4" t="str">
        <f>IFERROR(__xludf.DUMMYFUNCTION("""COMPUTED_VALUE"""),"Semi-automatic")</f>
        <v>Semi-automatic</v>
      </c>
      <c r="D10" s="4" t="str">
        <f>IFERROR(__xludf.DUMMYFUNCTION("""COMPUTED_VALUE"""),"Document classification")</f>
        <v>Document classification</v>
      </c>
      <c r="E10" s="4" t="str">
        <f>IFERROR(__xludf.DUMMYFUNCTION("""COMPUTED_VALUE"""),"Researchers")</f>
        <v>Researchers</v>
      </c>
      <c r="L10" s="1" t="str">
        <f>IFERROR(__xludf.DUMMYFUNCTION("QUERY(A2:D1000, QueryByName(A:D, ""SELECT `Automatic type`, COUNT(`Automatic type`) GROUP BY `Automatic type` LABEL `Automatic type` 'Automatic type', COUNT(`Automatic type`) 'Count'""))"),"Automatic type")</f>
        <v>Automatic type</v>
      </c>
      <c r="M10" s="1" t="str">
        <f>IFERROR(__xludf.DUMMYFUNCTION("""COMPUTED_VALUE"""),"Count")</f>
        <v>Count</v>
      </c>
      <c r="N10" s="3" t="s">
        <v>373</v>
      </c>
    </row>
    <row r="11">
      <c r="A11" s="4" t="str">
        <f>IFERROR(__xludf.DUMMYFUNCTION("""COMPUTED_VALUE"""),"2015")</f>
        <v>2015</v>
      </c>
      <c r="B11" s="4" t="str">
        <f>IFERROR(__xludf.DUMMYFUNCTION("""COMPUTED_VALUE"""),"\citet{Meladianos2015}")</f>
        <v>\citet{Meladianos2015}</v>
      </c>
      <c r="C11" s="4" t="str">
        <f>IFERROR(__xludf.DUMMYFUNCTION("""COMPUTED_VALUE"""),"Semi-automatic")</f>
        <v>Semi-automatic</v>
      </c>
      <c r="D11" s="4" t="str">
        <f>IFERROR(__xludf.DUMMYFUNCTION("""COMPUTED_VALUE"""),"Window classification")</f>
        <v>Window classification</v>
      </c>
      <c r="E11" s="4" t="str">
        <f>IFERROR(__xludf.DUMMYFUNCTION("""COMPUTED_VALUE"""),"External")</f>
        <v>External</v>
      </c>
      <c r="L11" s="4"/>
      <c r="M11" s="4">
        <f>IFERROR(__xludf.DUMMYFUNCTION("""COMPUTED_VALUE"""),0.0)</f>
        <v>0</v>
      </c>
      <c r="N11" s="13">
        <f t="shared" ref="N11:N16" si="2">M11/$M$17</f>
        <v>0</v>
      </c>
    </row>
    <row r="12">
      <c r="A12" s="4" t="str">
        <f>IFERROR(__xludf.DUMMYFUNCTION("""COMPUTED_VALUE"""),"2016")</f>
        <v>2016</v>
      </c>
      <c r="B12" s="4" t="str">
        <f>IFERROR(__xludf.DUMMYFUNCTION("""COMPUTED_VALUE"""),"\citet{Liu2016}")</f>
        <v>\citet{Liu2016}</v>
      </c>
      <c r="C12" s="4" t="str">
        <f>IFERROR(__xludf.DUMMYFUNCTION("""COMPUTED_VALUE"""),"Semi-automatic")</f>
        <v>Semi-automatic</v>
      </c>
      <c r="D12" s="4" t="str">
        <f>IFERROR(__xludf.DUMMYFUNCTION("""COMPUTED_VALUE"""),"Other")</f>
        <v>Other</v>
      </c>
      <c r="E12" s="4"/>
      <c r="L12" s="4" t="str">
        <f>IFERROR(__xludf.DUMMYFUNCTION("""COMPUTED_VALUE"""),"Document classification")</f>
        <v>Document classification</v>
      </c>
      <c r="M12" s="4">
        <f>IFERROR(__xludf.DUMMYFUNCTION("""COMPUTED_VALUE"""),8.0)</f>
        <v>8</v>
      </c>
      <c r="N12" s="13">
        <f t="shared" si="2"/>
        <v>0.32</v>
      </c>
    </row>
    <row r="13">
      <c r="A13" s="4" t="str">
        <f>IFERROR(__xludf.DUMMYFUNCTION("""COMPUTED_VALUE"""),"2016")</f>
        <v>2016</v>
      </c>
      <c r="B13" s="4" t="str">
        <f>IFERROR(__xludf.DUMMYFUNCTION("""COMPUTED_VALUE"""),"\citet{PreotiucPietro2016}")</f>
        <v>\citet{PreotiucPietro2016}</v>
      </c>
      <c r="C13" s="4" t="str">
        <f>IFERROR(__xludf.DUMMYFUNCTION("""COMPUTED_VALUE"""),"Semi-automatic")</f>
        <v>Semi-automatic</v>
      </c>
      <c r="D13" s="4" t="str">
        <f>IFERROR(__xludf.DUMMYFUNCTION("""COMPUTED_VALUE"""),"Document classification")</f>
        <v>Document classification</v>
      </c>
      <c r="E13" s="4" t="str">
        <f>IFERROR(__xludf.DUMMYFUNCTION("""COMPUTED_VALUE"""),"External")</f>
        <v>External</v>
      </c>
      <c r="L13" s="4" t="str">
        <f>IFERROR(__xludf.DUMMYFUNCTION("""COMPUTED_VALUE"""),"Keyword matching")</f>
        <v>Keyword matching</v>
      </c>
      <c r="M13" s="4">
        <f>IFERROR(__xludf.DUMMYFUNCTION("""COMPUTED_VALUE"""),6.0)</f>
        <v>6</v>
      </c>
      <c r="N13" s="13">
        <f t="shared" si="2"/>
        <v>0.24</v>
      </c>
    </row>
    <row r="14">
      <c r="A14" s="4" t="str">
        <f>IFERROR(__xludf.DUMMYFUNCTION("""COMPUTED_VALUE"""),"2016")</f>
        <v>2016</v>
      </c>
      <c r="B14" s="4" t="str">
        <f>IFERROR(__xludf.DUMMYFUNCTION("""COMPUTED_VALUE"""),"\citet{Weiler2016}")</f>
        <v>\citet{Weiler2016}</v>
      </c>
      <c r="C14" s="4" t="str">
        <f>IFERROR(__xludf.DUMMYFUNCTION("""COMPUTED_VALUE"""),"Automatic")</f>
        <v>Automatic</v>
      </c>
      <c r="D14" s="4" t="str">
        <f>IFERROR(__xludf.DUMMYFUNCTION("""COMPUTED_VALUE"""),"Other")</f>
        <v>Other</v>
      </c>
      <c r="E14" s="4"/>
      <c r="L14" s="4" t="str">
        <f>IFERROR(__xludf.DUMMYFUNCTION("""COMPUTED_VALUE"""),"Other")</f>
        <v>Other</v>
      </c>
      <c r="M14" s="4">
        <f>IFERROR(__xludf.DUMMYFUNCTION("""COMPUTED_VALUE"""),2.0)</f>
        <v>2</v>
      </c>
      <c r="N14" s="13">
        <f t="shared" si="2"/>
        <v>0.08</v>
      </c>
    </row>
    <row r="15">
      <c r="A15" s="4" t="str">
        <f>IFERROR(__xludf.DUMMYFUNCTION("""COMPUTED_VALUE"""),"2017")</f>
        <v>2017</v>
      </c>
      <c r="B15" s="4" t="str">
        <f>IFERROR(__xludf.DUMMYFUNCTION("""COMPUTED_VALUE"""),"\citet{Edouard2017}")</f>
        <v>\citet{Edouard2017}</v>
      </c>
      <c r="C15" s="4" t="str">
        <f>IFERROR(__xludf.DUMMYFUNCTION("""COMPUTED_VALUE"""),"Automatic")</f>
        <v>Automatic</v>
      </c>
      <c r="D15" s="4" t="str">
        <f>IFERROR(__xludf.DUMMYFUNCTION("""COMPUTED_VALUE"""),"Document classification")</f>
        <v>Document classification</v>
      </c>
      <c r="E15" s="4"/>
      <c r="L15" s="4" t="str">
        <f>IFERROR(__xludf.DUMMYFUNCTION("""COMPUTED_VALUE"""),"Validity indices")</f>
        <v>Validity indices</v>
      </c>
      <c r="M15" s="4">
        <f>IFERROR(__xludf.DUMMYFUNCTION("""COMPUTED_VALUE"""),2.0)</f>
        <v>2</v>
      </c>
      <c r="N15" s="13">
        <f t="shared" si="2"/>
        <v>0.08</v>
      </c>
    </row>
    <row r="16">
      <c r="A16" s="4" t="str">
        <f>IFERROR(__xludf.DUMMYFUNCTION("""COMPUTED_VALUE"""),"2017")</f>
        <v>2017</v>
      </c>
      <c r="B16" s="4" t="str">
        <f>IFERROR(__xludf.DUMMYFUNCTION("""COMPUTED_VALUE"""),"\citet{Li2017}")</f>
        <v>\citet{Li2017}</v>
      </c>
      <c r="C16" s="4" t="str">
        <f>IFERROR(__xludf.DUMMYFUNCTION("""COMPUTED_VALUE"""),"Semi-automatic")</f>
        <v>Semi-automatic</v>
      </c>
      <c r="D16" s="4" t="str">
        <f>IFERROR(__xludf.DUMMYFUNCTION("""COMPUTED_VALUE"""),"Document classification")</f>
        <v>Document classification</v>
      </c>
      <c r="E16" s="4" t="str">
        <f>IFERROR(__xludf.DUMMYFUNCTION("""COMPUTED_VALUE"""),"External")</f>
        <v>External</v>
      </c>
      <c r="L16" s="4" t="str">
        <f>IFERROR(__xludf.DUMMYFUNCTION("""COMPUTED_VALUE"""),"Window classification")</f>
        <v>Window classification</v>
      </c>
      <c r="M16" s="4">
        <f>IFERROR(__xludf.DUMMYFUNCTION("""COMPUTED_VALUE"""),7.0)</f>
        <v>7</v>
      </c>
      <c r="N16" s="13">
        <f t="shared" si="2"/>
        <v>0.28</v>
      </c>
    </row>
    <row r="17">
      <c r="A17" s="4" t="str">
        <f>IFERROR(__xludf.DUMMYFUNCTION("""COMPUTED_VALUE"""),"2018")</f>
        <v>2018</v>
      </c>
      <c r="B17" s="4" t="str">
        <f>IFERROR(__xludf.DUMMYFUNCTION("""COMPUTED_VALUE"""),"\citet{Huang2018}")</f>
        <v>\citet{Huang2018}</v>
      </c>
      <c r="C17" s="4" t="str">
        <f>IFERROR(__xludf.DUMMYFUNCTION("""COMPUTED_VALUE"""),"Semi-automatic")</f>
        <v>Semi-automatic</v>
      </c>
      <c r="D17" s="4" t="str">
        <f>IFERROR(__xludf.DUMMYFUNCTION("""COMPUTED_VALUE"""),"Window classification")</f>
        <v>Window classification</v>
      </c>
      <c r="E17" s="4" t="str">
        <f>IFERROR(__xludf.DUMMYFUNCTION("""COMPUTED_VALUE"""),"External")</f>
        <v>External</v>
      </c>
      <c r="M17" s="4">
        <f>COUNTA($B$2:$B1000)</f>
        <v>25</v>
      </c>
      <c r="N17" s="13">
        <f>SUM(N11:N16)</f>
        <v>1</v>
      </c>
    </row>
    <row r="18">
      <c r="A18" s="4" t="str">
        <f>IFERROR(__xludf.DUMMYFUNCTION("""COMPUTED_VALUE"""),"2018")</f>
        <v>2018</v>
      </c>
      <c r="B18" s="4" t="str">
        <f>IFERROR(__xludf.DUMMYFUNCTION("""COMPUTED_VALUE"""),"\citet{Meladianos2018}")</f>
        <v>\citet{Meladianos2018}</v>
      </c>
      <c r="C18" s="4" t="str">
        <f>IFERROR(__xludf.DUMMYFUNCTION("""COMPUTED_VALUE"""),"Semi-automatic")</f>
        <v>Semi-automatic</v>
      </c>
      <c r="D18" s="4" t="str">
        <f>IFERROR(__xludf.DUMMYFUNCTION("""COMPUTED_VALUE"""),"Window classification")</f>
        <v>Window classification</v>
      </c>
      <c r="E18" s="4" t="str">
        <f>IFERROR(__xludf.DUMMYFUNCTION("""COMPUTED_VALUE"""),"External")</f>
        <v>External</v>
      </c>
    </row>
    <row r="19">
      <c r="A19" s="4" t="str">
        <f>IFERROR(__xludf.DUMMYFUNCTION("""COMPUTED_VALUE"""),"2019")</f>
        <v>2019</v>
      </c>
      <c r="B19" s="4" t="str">
        <f>IFERROR(__xludf.DUMMYFUNCTION("""COMPUTED_VALUE"""),"\citet{Choi2019}")</f>
        <v>\citet{Choi2019}</v>
      </c>
      <c r="C19" s="4" t="str">
        <f>IFERROR(__xludf.DUMMYFUNCTION("""COMPUTED_VALUE"""),"Automatic")</f>
        <v>Automatic</v>
      </c>
      <c r="D19" s="4" t="str">
        <f>IFERROR(__xludf.DUMMYFUNCTION("""COMPUTED_VALUE"""),"Keyword matching")</f>
        <v>Keyword matching</v>
      </c>
      <c r="E19" s="4"/>
    </row>
    <row r="20">
      <c r="A20" s="4" t="str">
        <f>IFERROR(__xludf.DUMMYFUNCTION("""COMPUTED_VALUE"""),"2019")</f>
        <v>2019</v>
      </c>
      <c r="B20" s="4" t="str">
        <f>IFERROR(__xludf.DUMMYFUNCTION("""COMPUTED_VALUE"""),"\citet{Saeed2019b}")</f>
        <v>\citet{Saeed2019b}</v>
      </c>
      <c r="C20" s="4" t="str">
        <f>IFERROR(__xludf.DUMMYFUNCTION("""COMPUTED_VALUE"""),"Automatic")</f>
        <v>Automatic</v>
      </c>
      <c r="D20" s="4" t="str">
        <f>IFERROR(__xludf.DUMMYFUNCTION("""COMPUTED_VALUE"""),"Keyword matching")</f>
        <v>Keyword matching</v>
      </c>
      <c r="E20" s="4"/>
      <c r="N20" s="13"/>
    </row>
    <row r="21">
      <c r="A21" s="4" t="str">
        <f>IFERROR(__xludf.DUMMYFUNCTION("""COMPUTED_VALUE"""),"2019")</f>
        <v>2019</v>
      </c>
      <c r="B21" s="4" t="str">
        <f>IFERROR(__xludf.DUMMYFUNCTION("""COMPUTED_VALUE"""),"\citet{Weiler2019}")</f>
        <v>\citet{Weiler2019}</v>
      </c>
      <c r="C21" s="4" t="str">
        <f>IFERROR(__xludf.DUMMYFUNCTION("""COMPUTED_VALUE"""),"Automatic")</f>
        <v>Automatic</v>
      </c>
      <c r="D21" s="4" t="str">
        <f>IFERROR(__xludf.DUMMYFUNCTION("""COMPUTED_VALUE"""),"Document classification")</f>
        <v>Document classification</v>
      </c>
      <c r="E21" s="4"/>
      <c r="N21" s="13"/>
    </row>
    <row r="22">
      <c r="A22" s="4" t="str">
        <f>IFERROR(__xludf.DUMMYFUNCTION("""COMPUTED_VALUE"""),"2020")</f>
        <v>2020</v>
      </c>
      <c r="B22" s="4" t="str">
        <f>IFERROR(__xludf.DUMMYFUNCTION("""COMPUTED_VALUE"""),"\citet{Farnaghi2020}")</f>
        <v>\citet{Farnaghi2020}</v>
      </c>
      <c r="C22" s="4" t="str">
        <f>IFERROR(__xludf.DUMMYFUNCTION("""COMPUTED_VALUE"""),"Automatic")</f>
        <v>Automatic</v>
      </c>
      <c r="D22" s="4" t="str">
        <f>IFERROR(__xludf.DUMMYFUNCTION("""COMPUTED_VALUE"""),"Validity indices")</f>
        <v>Validity indices</v>
      </c>
      <c r="E22" s="4"/>
      <c r="N22" s="13"/>
    </row>
    <row r="23">
      <c r="A23" s="4" t="str">
        <f>IFERROR(__xludf.DUMMYFUNCTION("""COMPUTED_VALUE"""),"2021")</f>
        <v>2021</v>
      </c>
      <c r="B23" s="4" t="str">
        <f>IFERROR(__xludf.DUMMYFUNCTION("""COMPUTED_VALUE"""),"\citet{Hettiarachchi2021}")</f>
        <v>\citet{Hettiarachchi2021}</v>
      </c>
      <c r="C23" s="4" t="str">
        <f>IFERROR(__xludf.DUMMYFUNCTION("""COMPUTED_VALUE"""),"Semi-automatic")</f>
        <v>Semi-automatic</v>
      </c>
      <c r="D23" s="4" t="str">
        <f>IFERROR(__xludf.DUMMYFUNCTION("""COMPUTED_VALUE"""),"Keyword matching")</f>
        <v>Keyword matching</v>
      </c>
      <c r="E23" s="4" t="str">
        <f>IFERROR(__xludf.DUMMYFUNCTION("""COMPUTED_VALUE"""),"Researchers")</f>
        <v>Researchers</v>
      </c>
      <c r="N23" s="13"/>
    </row>
    <row r="24">
      <c r="A24" s="4" t="str">
        <f>IFERROR(__xludf.DUMMYFUNCTION("""COMPUTED_VALUE"""),"2021")</f>
        <v>2021</v>
      </c>
      <c r="B24" s="4" t="str">
        <f>IFERROR(__xludf.DUMMYFUNCTION("""COMPUTED_VALUE"""),"\citet{Zhang2021}")</f>
        <v>\citet{Zhang2021}</v>
      </c>
      <c r="C24" s="4" t="str">
        <f>IFERROR(__xludf.DUMMYFUNCTION("""COMPUTED_VALUE"""),"Automatic")</f>
        <v>Automatic</v>
      </c>
      <c r="D24" s="4" t="str">
        <f>IFERROR(__xludf.DUMMYFUNCTION("""COMPUTED_VALUE"""),"Keyword matching")</f>
        <v>Keyword matching</v>
      </c>
      <c r="E24" s="4"/>
    </row>
    <row r="25">
      <c r="A25" s="4" t="str">
        <f>IFERROR(__xludf.DUMMYFUNCTION("""COMPUTED_VALUE"""),"2022")</f>
        <v>2022</v>
      </c>
      <c r="B25" s="4" t="str">
        <f>IFERROR(__xludf.DUMMYFUNCTION("""COMPUTED_VALUE"""),"\citet{DiCorso2022}")</f>
        <v>\citet{DiCorso2022}</v>
      </c>
      <c r="C25" s="4" t="str">
        <f>IFERROR(__xludf.DUMMYFUNCTION("""COMPUTED_VALUE"""),"Automatic")</f>
        <v>Automatic</v>
      </c>
      <c r="D25" s="4" t="str">
        <f>IFERROR(__xludf.DUMMYFUNCTION("""COMPUTED_VALUE"""),"Validity indices")</f>
        <v>Validity indices</v>
      </c>
      <c r="E25" s="4"/>
    </row>
    <row r="26">
      <c r="A26" s="4" t="str">
        <f>IFERROR(__xludf.DUMMYFUNCTION("""COMPUTED_VALUE"""),"2022")</f>
        <v>2022</v>
      </c>
      <c r="B26" s="4" t="str">
        <f>IFERROR(__xludf.DUMMYFUNCTION("""COMPUTED_VALUE"""),"\citet{Kolajo2022}")</f>
        <v>\citet{Kolajo2022}</v>
      </c>
      <c r="C26" s="4" t="str">
        <f>IFERROR(__xludf.DUMMYFUNCTION("""COMPUTED_VALUE"""),"Automatic")</f>
        <v>Automatic</v>
      </c>
      <c r="D26" s="4" t="str">
        <f>IFERROR(__xludf.DUMMYFUNCTION("""COMPUTED_VALUE"""),"Document classification")</f>
        <v>Document classification</v>
      </c>
      <c r="E26" s="4"/>
    </row>
  </sheetData>
  <customSheetViews>
    <customSheetView guid="{5B929F3C-1E49-43EF-B862-5253297A55B8}" filter="1" showAutoFilter="1">
      <autoFilter ref="$A$1:$E$1000">
        <sortState ref="A1:E1000">
          <sortCondition ref="A1:A1000"/>
        </sortState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5"/>
    <col customWidth="1" min="2" max="2" width="57.38"/>
  </cols>
  <sheetData>
    <row r="1">
      <c r="A1" s="3" t="s">
        <v>391</v>
      </c>
      <c r="B1" s="3" t="s">
        <v>392</v>
      </c>
      <c r="C1" s="3" t="s">
        <v>393</v>
      </c>
      <c r="D1" s="3" t="s">
        <v>394</v>
      </c>
      <c r="E1" s="3" t="s">
        <v>395</v>
      </c>
      <c r="I1" s="3" t="s">
        <v>396</v>
      </c>
      <c r="J1" s="3" t="s">
        <v>397</v>
      </c>
      <c r="K1" s="3" t="s">
        <v>398</v>
      </c>
    </row>
    <row r="2">
      <c r="A2" s="2" t="s">
        <v>399</v>
      </c>
      <c r="B2" s="19" t="s">
        <v>400</v>
      </c>
      <c r="C2" s="4">
        <f>COUNTA('Query Evaluation types'!$A$2:$A1017)</f>
        <v>79</v>
      </c>
      <c r="D2" s="2">
        <f t="shared" ref="D2:D3" si="1">IF(C2 &lt; 10, VLOOKUP(C2, $I$2:$K$12, 2), C2)</f>
        <v>79</v>
      </c>
      <c r="E2" s="4" t="str">
        <f t="shared" ref="E2:E57" si="2">"\newcommand{" &amp; A2 &amp; "}{" &amp; SUBSTITUTE(D2, "%", "\%") &amp; "} % " &amp; B2</f>
        <v>\newcommand{\ReviewNumberOfStudies}{79} % the total number of studies</v>
      </c>
      <c r="I2" s="2">
        <v>1.0</v>
      </c>
      <c r="J2" s="2" t="s">
        <v>401</v>
      </c>
      <c r="K2" s="2" t="str">
        <f t="shared" ref="K2:K4" si="3">PROPER(J2)</f>
        <v>One</v>
      </c>
    </row>
    <row r="3">
      <c r="A3" s="2" t="s">
        <v>402</v>
      </c>
      <c r="B3" s="19" t="s">
        <v>403</v>
      </c>
      <c r="C3" s="4">
        <f>VLOOKUP("Manual", 'Query Evaluation types'!$L$1:$N$7, 2, FALSE)</f>
        <v>38</v>
      </c>
      <c r="D3" s="2">
        <f t="shared" si="1"/>
        <v>38</v>
      </c>
      <c r="E3" s="4" t="str">
        <f t="shared" si="2"/>
        <v>\newcommand{\ReviewManualEvaluations}{38} % the total number of studies that use manual evaluations</v>
      </c>
      <c r="I3" s="2">
        <v>2.0</v>
      </c>
      <c r="J3" s="2" t="s">
        <v>404</v>
      </c>
      <c r="K3" s="2" t="str">
        <f t="shared" si="3"/>
        <v>Two</v>
      </c>
    </row>
    <row r="4">
      <c r="A4" s="2" t="s">
        <v>405</v>
      </c>
      <c r="B4" s="19" t="s">
        <v>406</v>
      </c>
      <c r="C4" s="13">
        <f>VLOOKUP("Manual", 'Query Evaluation types'!$L$1:$N$7, 3, FALSE)</f>
        <v>0.4810126582</v>
      </c>
      <c r="D4" s="13">
        <f>VLOOKUP("Manual", 'Query Evaluation types'!$L$1:$N$7, 3)</f>
        <v>0.4810126582</v>
      </c>
      <c r="E4" s="4" t="str">
        <f t="shared" si="2"/>
        <v>\newcommand{\ReviewManualEvaluationsPercent}{48.10\%} % the total number of studies that use manual evaluations (percent)</v>
      </c>
      <c r="I4" s="2">
        <v>3.0</v>
      </c>
      <c r="J4" s="2" t="s">
        <v>407</v>
      </c>
      <c r="K4" s="2" t="str">
        <f t="shared" si="3"/>
        <v>Three</v>
      </c>
    </row>
    <row r="5">
      <c r="A5" s="2" t="s">
        <v>408</v>
      </c>
      <c r="B5" s="19" t="s">
        <v>409</v>
      </c>
      <c r="C5" s="4">
        <f>VLOOKUP("Manual", 'Query Evaluation types'!$L$1:$N$7, 2, FALSE) + VLOOKUP("Semi-automatic", 'Query Evaluation types'!$L$1:$N$7, 2, FALSE)</f>
        <v>52</v>
      </c>
      <c r="D5" s="2">
        <f>IF(C5 &lt; 10, VLOOKUP(C5, $I$2:$K$12, 2), C5)</f>
        <v>52</v>
      </c>
      <c r="E5" s="4" t="str">
        <f t="shared" si="2"/>
        <v>\newcommand{\ReviewManualSemiAutomaticEvaluations}{52} % the total number of studies that use manual or semi-automatic evaluations</v>
      </c>
      <c r="I5" s="2"/>
      <c r="J5" s="2"/>
    </row>
    <row r="6">
      <c r="A6" s="2" t="s">
        <v>410</v>
      </c>
      <c r="B6" s="19" t="s">
        <v>411</v>
      </c>
      <c r="C6" s="13">
        <f>VLOOKUP("Manual", 'Query Evaluation types'!$L$1:$N$7, 3, FALSE) + VLOOKUP("Semi-automatic", 'Query Evaluation types'!$L$1:$N$7, 3, FALSE)</f>
        <v>0.6582278481</v>
      </c>
      <c r="D6" s="13">
        <f>VLOOKUP("Manual", 'Query Evaluation types'!$L$1:$N$7, 3, FALSE) + VLOOKUP("Semi-automatic", 'Query Evaluation types'!$L$1:$N$7, 3, FALSE)</f>
        <v>0.6582278481</v>
      </c>
      <c r="E6" s="4" t="str">
        <f t="shared" si="2"/>
        <v>\newcommand{\ReviewManualSemiAutomaticEvaluationsPercent}{65.82\%} % the total number of studies that use manual or semi-automatic evaluations (percent)</v>
      </c>
      <c r="I6" s="2"/>
      <c r="J6" s="2"/>
    </row>
    <row r="7">
      <c r="A7" s="2" t="s">
        <v>412</v>
      </c>
      <c r="B7" s="19" t="s">
        <v>413</v>
      </c>
      <c r="C7" s="4">
        <f>VLOOKUP("Semi-automatic", 'Query Evaluation types'!$L$1:$N$7, 2, FALSE)</f>
        <v>14</v>
      </c>
      <c r="D7" s="2">
        <f>IF(C7 &lt; 10, VLOOKUP(C7, $I$2:$K$12, 2), C7)</f>
        <v>14</v>
      </c>
      <c r="E7" s="4" t="str">
        <f t="shared" si="2"/>
        <v>\newcommand{\ReviewSemiAutomaticEvaluations}{14} % the total number of studies that use semi-automatic evaluations</v>
      </c>
      <c r="I7" s="2">
        <v>4.0</v>
      </c>
      <c r="J7" s="2" t="s">
        <v>414</v>
      </c>
      <c r="K7" s="4" t="str">
        <f t="shared" ref="K7:K12" si="4">PROPER(J7)</f>
        <v>Four</v>
      </c>
    </row>
    <row r="8">
      <c r="A8" s="2" t="s">
        <v>415</v>
      </c>
      <c r="B8" s="19" t="s">
        <v>416</v>
      </c>
      <c r="C8" s="13">
        <f>VLOOKUP("Semi-automatic", 'Query Evaluation types'!$L$1:$N$7, 3, FALSE)</f>
        <v>0.1772151899</v>
      </c>
      <c r="D8" s="13">
        <f>VLOOKUP("Semi-automatic", 'Query Evaluation types'!$L$1:$N$7, 3)</f>
        <v>0.1772151899</v>
      </c>
      <c r="E8" s="4" t="str">
        <f t="shared" si="2"/>
        <v>\newcommand{\ReviewSemiAutomaticEvaluationsPercent}{17.72\%} % the total number of studies that use semi-automatic evaluations (percent)</v>
      </c>
      <c r="I8" s="2">
        <v>5.0</v>
      </c>
      <c r="J8" s="2" t="s">
        <v>417</v>
      </c>
      <c r="K8" s="4" t="str">
        <f t="shared" si="4"/>
        <v>Five</v>
      </c>
    </row>
    <row r="9">
      <c r="A9" s="2" t="s">
        <v>418</v>
      </c>
      <c r="B9" s="19" t="s">
        <v>419</v>
      </c>
      <c r="C9" s="4">
        <f>VLOOKUP("Automatic", 'Query Evaluation types'!$L$1:$N$7, 2, FALSE)</f>
        <v>11</v>
      </c>
      <c r="D9" s="2">
        <f>IF(C9 &lt; 10, VLOOKUP(C9, $I$2:$K$12, 2), C9)</f>
        <v>11</v>
      </c>
      <c r="E9" s="4" t="str">
        <f t="shared" si="2"/>
        <v>\newcommand{\ReviewAutomaticEvaluations}{11} % the total number of studies that use automatic evaluations</v>
      </c>
      <c r="I9" s="2">
        <v>6.0</v>
      </c>
      <c r="J9" s="2" t="s">
        <v>420</v>
      </c>
      <c r="K9" s="4" t="str">
        <f t="shared" si="4"/>
        <v>Six</v>
      </c>
    </row>
    <row r="10">
      <c r="A10" s="2" t="s">
        <v>421</v>
      </c>
      <c r="B10" s="19" t="s">
        <v>422</v>
      </c>
      <c r="C10" s="13">
        <f>VLOOKUP("Automatic", 'Query Evaluation types'!$L$1:$N$7, 3, FALSE)</f>
        <v>0.1392405063</v>
      </c>
      <c r="D10" s="13">
        <f>VLOOKUP("Automatic", 'Query Evaluation types'!$L$1:$N$7, 3)</f>
        <v>0.1392405063</v>
      </c>
      <c r="E10" s="4" t="str">
        <f t="shared" si="2"/>
        <v>\newcommand{\ReviewAutomaticEvaluationsPercent}{13.92\%} % the total number of studies that use automatic evaluations (percent)</v>
      </c>
      <c r="I10" s="2">
        <v>7.0</v>
      </c>
      <c r="J10" s="2" t="s">
        <v>423</v>
      </c>
      <c r="K10" s="4" t="str">
        <f t="shared" si="4"/>
        <v>Seven</v>
      </c>
    </row>
    <row r="11">
      <c r="A11" s="2" t="s">
        <v>424</v>
      </c>
      <c r="B11" s="19" t="s">
        <v>425</v>
      </c>
      <c r="C11" s="4">
        <f>C9+C7</f>
        <v>25</v>
      </c>
      <c r="D11" s="2">
        <f>IF(C11 &lt; 10, VLOOKUP(C11, $I$2:$K$12, 2), C11)</f>
        <v>25</v>
      </c>
      <c r="E11" s="4" t="str">
        <f t="shared" si="2"/>
        <v>\newcommand{\ReviewAutomaticSemiAutomaticEvaluations}{25} % the total number of studies that use semi-automatic or automatic evaluations</v>
      </c>
      <c r="I11" s="2">
        <v>8.0</v>
      </c>
      <c r="J11" s="2" t="s">
        <v>426</v>
      </c>
      <c r="K11" s="4" t="str">
        <f t="shared" si="4"/>
        <v>Eight</v>
      </c>
    </row>
    <row r="12">
      <c r="A12" s="2" t="s">
        <v>427</v>
      </c>
      <c r="B12" s="19" t="s">
        <v>428</v>
      </c>
      <c r="C12" s="13">
        <f t="shared" ref="C12:D12" si="5">C8+C10</f>
        <v>0.3164556962</v>
      </c>
      <c r="D12" s="13">
        <f t="shared" si="5"/>
        <v>0.3164556962</v>
      </c>
      <c r="E12" s="4" t="str">
        <f t="shared" si="2"/>
        <v>\newcommand{\ReviewAutomaticSemiAutomaticEvaluationsPercent}{31.65\%} % the total number of studies that use semi-automatic or automatic evaluations (percent)</v>
      </c>
      <c r="I12" s="2">
        <v>9.0</v>
      </c>
      <c r="J12" s="2" t="s">
        <v>429</v>
      </c>
      <c r="K12" s="4" t="str">
        <f t="shared" si="4"/>
        <v>Nine</v>
      </c>
    </row>
    <row r="13">
      <c r="A13" s="2" t="s">
        <v>430</v>
      </c>
      <c r="B13" s="19" t="s">
        <v>431</v>
      </c>
      <c r="C13" s="4">
        <f>VLOOKUP("Empirical", 'Query Evaluation types'!$L$1:$N$7, 2, FALSE) + VLOOKUP("None", 'Query Evaluation types'!$L$1:$N$7, 2, FALSE)</f>
        <v>7</v>
      </c>
      <c r="D13" s="2" t="str">
        <f>IF(C13 &lt; 10, VLOOKUP(C13, $I$2:$K$12, 2), C13)</f>
        <v>seven</v>
      </c>
      <c r="E13" s="4" t="str">
        <f t="shared" si="2"/>
        <v>\newcommand{\ReviewEmpiricalNoneEvaluations}{seven} % the total number of studies that use an empirical evaluation or none at all</v>
      </c>
    </row>
    <row r="14">
      <c r="A14" s="2" t="s">
        <v>432</v>
      </c>
      <c r="B14" s="19" t="s">
        <v>433</v>
      </c>
      <c r="C14" s="13">
        <f>VLOOKUP("Empirical", 'Query Evaluation types'!$L$1:$N$7, 3, FALSE) + VLOOKUP("None", 'Query Evaluation types'!$L$1:$N$7, 3, FALSE)</f>
        <v>0.08860759494</v>
      </c>
      <c r="D14" s="13">
        <f>VLOOKUP("Empirical", 'Query Evaluation types'!$L$1:$N$7, 3, FALSE) + VLOOKUP("None", 'Query Evaluation types'!$L$1:$N$7, 3, FALSE)</f>
        <v>0.08860759494</v>
      </c>
      <c r="E14" s="4" t="str">
        <f t="shared" si="2"/>
        <v>\newcommand{\ReviewEmpiricalNoneEvaluationsPercent}{8.86\%} % the total number of studies that use an empirical evaluation or none at all (percent)</v>
      </c>
    </row>
    <row r="15">
      <c r="A15" s="2" t="s">
        <v>434</v>
      </c>
      <c r="B15" s="19" t="s">
        <v>435</v>
      </c>
      <c r="C15" s="4">
        <f>VLOOKUP("Window classification", 'Query Automatic evaluations'!$L$11:$N$17, 2, FALSE)</f>
        <v>7</v>
      </c>
      <c r="D15" s="2" t="str">
        <f>IF(C15 &lt; 10, VLOOKUP(C15, $I$2:$K$12, 3), C15)</f>
        <v>Seven</v>
      </c>
      <c r="E15" s="4" t="str">
        <f t="shared" si="2"/>
        <v>\newcommand{\ReviewWindowClassification}{Seven} % the number of automatic window classification evaluations</v>
      </c>
    </row>
    <row r="16">
      <c r="A16" s="2" t="s">
        <v>436</v>
      </c>
      <c r="B16" s="19" t="s">
        <v>437</v>
      </c>
      <c r="C16" s="13">
        <f>VLOOKUP("Window classification", 'Query Automatic evaluations'!$L$11:$N$17, 3, FALSE)</f>
        <v>0.28</v>
      </c>
      <c r="D16" s="13">
        <f>VLOOKUP("Window classification", 'Query Automatic evaluations'!$L$11:$N$17, 3)</f>
        <v>0.28</v>
      </c>
      <c r="E16" s="4" t="str">
        <f t="shared" si="2"/>
        <v>\newcommand{\ReviewWindowClassificationPercent}{28.00\%} % the number of automatic window classification evaluations (percent)</v>
      </c>
    </row>
    <row r="17">
      <c r="A17" s="2" t="s">
        <v>438</v>
      </c>
      <c r="B17" s="19" t="s">
        <v>439</v>
      </c>
      <c r="C17" s="4">
        <f>VLOOKUP("Document Classification", 'Query Automatic evaluations'!$L$11:$N$17, 2, FALSE)</f>
        <v>8</v>
      </c>
      <c r="D17" s="2" t="str">
        <f>IF(C17 &lt; 10, VLOOKUP(C17, $I$2:$K$12, 2), C17)</f>
        <v>eight</v>
      </c>
      <c r="E17" s="4" t="str">
        <f t="shared" si="2"/>
        <v>\newcommand{\ReviewDocumentClassification}{eight} % the number of automatic document classification evaluations</v>
      </c>
    </row>
    <row r="18">
      <c r="A18" s="2" t="s">
        <v>440</v>
      </c>
      <c r="B18" s="19" t="s">
        <v>441</v>
      </c>
      <c r="C18" s="13">
        <f>VLOOKUP("Document classification", 'Query Automatic evaluations'!$L$11:$N$17, 3, FALSE)</f>
        <v>0.32</v>
      </c>
      <c r="D18" s="13">
        <f>VLOOKUP("Documnt classification", 'Query Automatic evaluations'!$L$11:$N$17, 3)</f>
        <v>0.32</v>
      </c>
      <c r="E18" s="4" t="str">
        <f t="shared" si="2"/>
        <v>\newcommand{\ReviewDocumentClassificationPercent}{32.00\%} % the number of automatic document classification evaluations (percent)</v>
      </c>
    </row>
    <row r="19">
      <c r="A19" s="2" t="s">
        <v>442</v>
      </c>
      <c r="B19" s="19" t="s">
        <v>443</v>
      </c>
      <c r="C19" s="4">
        <f>VLOOKUP("Keyword matching", 'Query Automatic evaluations'!$L$11:$N$17, 2, FALSE)</f>
        <v>6</v>
      </c>
      <c r="D19" s="2" t="str">
        <f>IF(C19 &lt; 10, VLOOKUP(C19, $I$2:$K$12, 2), C19)</f>
        <v>six</v>
      </c>
      <c r="E19" s="4" t="str">
        <f t="shared" si="2"/>
        <v>\newcommand{\ReviewKeyword}{six} % the number of automatic keyword evaluations</v>
      </c>
    </row>
    <row r="20">
      <c r="A20" s="2" t="s">
        <v>444</v>
      </c>
      <c r="B20" s="19" t="s">
        <v>445</v>
      </c>
      <c r="C20" s="13">
        <f>VLOOKUP("Keyword matching", 'Query Automatic evaluations'!$L$11:$N$17, 3, FALSE)</f>
        <v>0.24</v>
      </c>
      <c r="D20" s="13">
        <f>VLOOKUP("Keyword matching", 'Query Automatic evaluations'!$L$11:$N$17, 3)</f>
        <v>0.24</v>
      </c>
      <c r="E20" s="4" t="str">
        <f t="shared" si="2"/>
        <v>\newcommand{\ReviewKeywordPercent}{24.00\%} % the number of automatic keyword evaluations (percent)</v>
      </c>
    </row>
    <row r="21">
      <c r="A21" s="20" t="s">
        <v>446</v>
      </c>
      <c r="B21" s="21" t="s">
        <v>447</v>
      </c>
      <c r="C21" s="22">
        <f>VLOOKUP("Validity indices", 'Query Automatic evaluations'!$L$11:$N$17, 2, FALSE)</f>
        <v>2</v>
      </c>
      <c r="D21" s="8" t="str">
        <f>IF(C21 &lt; 10, VLOOKUP(C21, $I$2:$K$12, 3), C21)</f>
        <v>Two</v>
      </c>
      <c r="E21" s="23" t="str">
        <f t="shared" si="2"/>
        <v>\newcommand{\ReviewValidityIndices}{Two} % the number of automatic evaluations using Validity indices</v>
      </c>
    </row>
    <row r="22">
      <c r="A22" s="20" t="s">
        <v>448</v>
      </c>
      <c r="B22" s="21" t="s">
        <v>449</v>
      </c>
      <c r="C22" s="24">
        <f>VLOOKUP("Validity indices", 'Query Automatic evaluations'!$L$11:$N$17, 3, FALSE)</f>
        <v>0.08</v>
      </c>
      <c r="D22" s="24">
        <f>VLOOKUP("Validity indices", 'Query Automatic evaluations'!$L$11:$N$17, 3)</f>
        <v>0.08</v>
      </c>
      <c r="E22" s="23" t="str">
        <f t="shared" si="2"/>
        <v>\newcommand{\ReviewValidityIndicesPercent}{8.00\%} % the number of automatic evaluations using Validity indices (percent)</v>
      </c>
    </row>
    <row r="23">
      <c r="A23" s="20" t="s">
        <v>450</v>
      </c>
      <c r="B23" s="21" t="s">
        <v>451</v>
      </c>
      <c r="C23" s="22">
        <f>VLOOKUP("Other", 'Query Automatic evaluations'!$L$11:$N$17, 2, FALSE)</f>
        <v>2</v>
      </c>
      <c r="D23" s="8" t="str">
        <f>IF(C23 &lt; 10, VLOOKUP(C23, $I$2:$K$12, 3), C23)</f>
        <v>Two</v>
      </c>
      <c r="E23" s="23" t="str">
        <f t="shared" si="2"/>
        <v>\newcommand{\ReviewOther}{Two} % the number of other automatic evaluations</v>
      </c>
    </row>
    <row r="24">
      <c r="A24" s="20" t="s">
        <v>452</v>
      </c>
      <c r="B24" s="21" t="s">
        <v>453</v>
      </c>
      <c r="C24" s="24">
        <f>VLOOKUP("Other", 'Query Automatic evaluations'!$L$11:$N$17, 3, FALSE)</f>
        <v>0.08</v>
      </c>
      <c r="D24" s="24">
        <f>VLOOKUP("Validity indices", 'Query Automatic evaluations'!$L$11:$N$17, 3)</f>
        <v>0.08</v>
      </c>
      <c r="E24" s="23" t="str">
        <f t="shared" si="2"/>
        <v>\newcommand{\ReviewOtherPercent}{8.00\%} % the number of other automatic evaluations (percent)</v>
      </c>
    </row>
    <row r="25">
      <c r="A25" s="2" t="s">
        <v>454</v>
      </c>
      <c r="B25" s="19" t="s">
        <v>455</v>
      </c>
      <c r="C25" s="4">
        <f>'Query Evaluation types'!M15</f>
        <v>52</v>
      </c>
      <c r="D25" s="2">
        <f t="shared" ref="D25:D26" si="6">IF(C25 &lt; 10, VLOOKUP(C25, $I$2:$K$12, 2), C25)</f>
        <v>52</v>
      </c>
      <c r="E25" s="4" t="str">
        <f t="shared" si="2"/>
        <v>\newcommand{\ReviewAllAnnotations}{52} % the total number of studies that use and describe annotations</v>
      </c>
    </row>
    <row r="26">
      <c r="A26" s="2" t="s">
        <v>456</v>
      </c>
      <c r="B26" s="19" t="s">
        <v>457</v>
      </c>
      <c r="C26" s="4">
        <f>VLOOKUP("Researchers", 'Query Evaluation types'!$L$10:$N$15, 2, FALSE)</f>
        <v>19</v>
      </c>
      <c r="D26" s="2">
        <f t="shared" si="6"/>
        <v>19</v>
      </c>
      <c r="E26" s="4" t="str">
        <f t="shared" si="2"/>
        <v>\newcommand{\ReviewResearcherAnnotations}{19} % the total number of studies with annotations by researchers</v>
      </c>
    </row>
    <row r="27">
      <c r="A27" s="2" t="s">
        <v>458</v>
      </c>
      <c r="B27" s="19" t="s">
        <v>459</v>
      </c>
      <c r="C27" s="13">
        <f>VLOOKUP("Researchers", 'Query Evaluation types'!$L$10:$N$15, 3, FALSE)</f>
        <v>0.3653846154</v>
      </c>
      <c r="D27" s="13">
        <f>VLOOKUP("Researchers", 'Query Evaluation types'!$L$10:$N$15, 3)</f>
        <v>0.3653846154</v>
      </c>
      <c r="E27" s="4" t="str">
        <f t="shared" si="2"/>
        <v>\newcommand{\ReviewResearcherAnnotationsPercent}{36.54\%} % the total number of studies with annotations by researchers (percent)</v>
      </c>
    </row>
    <row r="28">
      <c r="A28" s="2" t="s">
        <v>460</v>
      </c>
      <c r="B28" s="19" t="s">
        <v>461</v>
      </c>
      <c r="C28" s="4">
        <f>VLOOKUP("Researchers and external", 'Query Evaluation types'!$L$10:$N$15, 2, FALSE)</f>
        <v>1</v>
      </c>
      <c r="D28" s="2" t="str">
        <f>IF(C28 &lt; 10, VLOOKUP(C28, $I$2:$K$12, 3), C28)</f>
        <v>One</v>
      </c>
      <c r="E28" s="4" t="str">
        <f t="shared" si="2"/>
        <v>\newcommand{\ReviewCombinedAnnotations}{One} % the total number of studies with annotations by researchers and external judges</v>
      </c>
    </row>
    <row r="29">
      <c r="A29" s="2" t="s">
        <v>462</v>
      </c>
      <c r="B29" s="19" t="s">
        <v>463</v>
      </c>
      <c r="C29" s="13">
        <f>VLOOKUP("Researchers and external", 'Query Evaluation types'!$L$10:$N$15, 3, FALSE)</f>
        <v>0.01923076923</v>
      </c>
      <c r="D29" s="13">
        <f>VLOOKUP("Researchers and external", 'Query Evaluation types'!$L$10:$N$15, 3)</f>
        <v>0.01923076923</v>
      </c>
      <c r="E29" s="4" t="str">
        <f t="shared" si="2"/>
        <v>\newcommand{\ReviewCombinedAnnotationsPercent}{1.92\%} % the total number of studies with annotations by researchers and external judges (percent)</v>
      </c>
    </row>
    <row r="30">
      <c r="A30" s="2" t="s">
        <v>464</v>
      </c>
      <c r="B30" s="19" t="s">
        <v>465</v>
      </c>
      <c r="C30" s="4">
        <f>VLOOKUP("None", 'Query Evaluation types'!$L$18:$N$28, 2, FALSE)</f>
        <v>22</v>
      </c>
      <c r="D30" s="2">
        <f>IF(C30 &lt; 10, VLOOKUP(C30, $I$2:$K$12, 2), C30)</f>
        <v>22</v>
      </c>
      <c r="E30" s="4" t="str">
        <f t="shared" si="2"/>
        <v>\newcommand{\ReviewNoBaseline}{22} % the number of studies that compare their algorithms to no baseline at all (and therefore also excluding trivial algorithms and comparison of configurations)</v>
      </c>
    </row>
    <row r="31">
      <c r="A31" s="2" t="s">
        <v>466</v>
      </c>
      <c r="B31" s="19" t="s">
        <v>467</v>
      </c>
      <c r="C31" s="13">
        <f>VLOOKUP("None", 'Query Evaluation types'!$L$18:$N$28, 3, FALSE)</f>
        <v>0.2784810127</v>
      </c>
      <c r="D31" s="13">
        <f>VLOOKUP("None", 'Query Evaluation types'!$L$18:$N$28, 3, FALSE)</f>
        <v>0.2784810127</v>
      </c>
      <c r="E31" s="4" t="str">
        <f t="shared" si="2"/>
        <v>\newcommand{\ReviewNoBaselinePercent}{27.85\%} % the number of studies that compare their algorithms to no baseline at all (percent)</v>
      </c>
    </row>
    <row r="32">
      <c r="A32" s="2" t="s">
        <v>468</v>
      </c>
      <c r="B32" s="19" t="s">
        <v>469</v>
      </c>
      <c r="C32" s="4">
        <f>VLOOKUP("Parameter tweaking", 'Query Evaluation types'!$L$18:$N$28, 2, FALSE)</f>
        <v>11</v>
      </c>
      <c r="D32" s="2">
        <f>IF(C32 &lt; 10, VLOOKUP(C32, $I$2:$K$12, 2), C32)</f>
        <v>11</v>
      </c>
      <c r="E32" s="4" t="str">
        <f t="shared" si="2"/>
        <v>\newcommand{\ReviewConfigurationsOnly}{11} % the number of studies that only compare different configurations of their own algorithms</v>
      </c>
    </row>
    <row r="33">
      <c r="A33" s="2" t="s">
        <v>470</v>
      </c>
      <c r="B33" s="19" t="s">
        <v>471</v>
      </c>
      <c r="C33" s="13">
        <f>VLOOKUP("Parameter tweaking", 'Query Evaluation types'!$L$18:$N$28, 3, FALSE)</f>
        <v>0.1392405063</v>
      </c>
      <c r="D33" s="13">
        <f>VLOOKUP("Parameter tweaking", 'Query Evaluation types'!$L$18:$N$28, 3, FALSE)</f>
        <v>0.1392405063</v>
      </c>
      <c r="E33" s="4" t="str">
        <f t="shared" si="2"/>
        <v>\newcommand{\ReviewConfigurationsOnlyPercent}{13.92\%} % the number of studies that only compare different configurations of their own algorithms (percent)</v>
      </c>
    </row>
    <row r="34">
      <c r="A34" s="2" t="s">
        <v>472</v>
      </c>
      <c r="B34" s="19" t="s">
        <v>473</v>
      </c>
      <c r="C34" s="4">
        <f>VLOOKUP("Parameter tweaking", 'Query Evaluation types'!$L$18:$N$28, 2, FALSE) + VLOOKUP("Published algorithms, parameter tweaking", 'Query Evaluation types'!$L$18:$N$28, 2, FALSE) + VLOOKUP("Published algorithms, parameter tweaking, published results", 'Query Evaluation types'!$L$18:$N$28, 2, FALSE) + VLOOKUP("Published algorithms, parameter tweaking, trivial baselines", 'Query Evaluation types'!$L$18:$N$28, 2, FALSE)</f>
        <v>19</v>
      </c>
      <c r="D34" s="2">
        <f>IF(C34 &lt; 10, VLOOKUP(C34, $I$2:$K$12, 2), C34)</f>
        <v>19</v>
      </c>
      <c r="E34" s="4" t="str">
        <f t="shared" si="2"/>
        <v>\newcommand{\ReviewConfigurations}{19} % the number of studies that compare different configurations of their own algorithms</v>
      </c>
    </row>
    <row r="35">
      <c r="A35" s="2" t="s">
        <v>474</v>
      </c>
      <c r="B35" s="19" t="s">
        <v>475</v>
      </c>
      <c r="C35" s="13">
        <f>VLOOKUP("Parameter tweaking", 'Query Evaluation types'!$L$18:$N$28, 3, FALSE) + 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0.2405063291</v>
      </c>
      <c r="D35" s="13">
        <f>VLOOKUP("Parameter tweaking", 'Query Evaluation types'!$L$18:$N$28, 3, FALSE) + 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0.2405063291</v>
      </c>
      <c r="E35" s="4" t="str">
        <f t="shared" si="2"/>
        <v>\newcommand{\ReviewConfigurationsPercent}{24.05\%} % the number of studies that compare different configurations of their own algorithms (percent)</v>
      </c>
    </row>
    <row r="36">
      <c r="A36" s="2" t="s">
        <v>476</v>
      </c>
      <c r="B36" s="19" t="s">
        <v>477</v>
      </c>
      <c r="C36" s="4">
        <f>VLOOKUP("Published algorithms, parameter tweaking", 'Query Evaluation types'!$L$18:$N$28, 2, FALSE) + VLOOKUP("Published algorithms, parameter tweaking, published results", 'Query Evaluation types'!$L$18:$N$28, 2, FALSE) + VLOOKUP("Published algorithms, parameter tweaking, trivial baselines", 'Query Evaluation types'!$L$18:$N$28, 2, FALSE)</f>
        <v>8</v>
      </c>
      <c r="D36" s="2" t="str">
        <f>IF(C36 &lt; 10, VLOOKUP(C36, $I$2:$K$12, 2), C36)</f>
        <v>eight</v>
      </c>
      <c r="E36" s="4" t="str">
        <f t="shared" si="2"/>
        <v>\newcommand{\ReviewConfigurationsAlgorithms}{eight} % the number of studies that compare different configurations of their own algorithms, and also use algorithms from literature as a baseline</v>
      </c>
    </row>
    <row r="37">
      <c r="A37" s="2" t="s">
        <v>478</v>
      </c>
      <c r="B37" s="19" t="s">
        <v>479</v>
      </c>
      <c r="C37" s="13">
        <f>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0.1012658228</v>
      </c>
      <c r="D37" s="13">
        <f>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0.1012658228</v>
      </c>
      <c r="E37" s="4" t="str">
        <f t="shared" si="2"/>
        <v>\newcommand{\ReviewConfigurationsAlgorithmsPercent}{10.13\%} % the number of studies that compare different configurations of their own algorithms, and also use algorithms from literature as a baseline (percent)</v>
      </c>
    </row>
    <row r="38">
      <c r="A38" s="2" t="s">
        <v>480</v>
      </c>
      <c r="B38" s="19" t="s">
        <v>481</v>
      </c>
      <c r="C38" s="4">
        <f>VLOOKUP("Published algorithms", 'Query Evaluation types'!$L$18:$N$28, 2, FALSE) + VLOOKUP("Published algorithms, trivial baselines", 'Query Evaluation types'!$L$18:$N$28, 2, FALSE) + VLOOKUP("Published algorithms, parameter tweaking", 'Query Evaluation types'!$L$18:$N$28, 2, FALSE) + VLOOKUP("Published algorithms, parameter tweaking, published results", 'Query Evaluation types'!$L$18:$N$28, 2, FALSE) + VLOOKUP("Published algorithms, parameter tweaking, trivial baselines", 'Query Evaluation types'!$L$18:$N$28, 2, FALSE)</f>
        <v>36</v>
      </c>
      <c r="D38" s="2">
        <f>IF(C38 &lt; 10, VLOOKUP(C38, $I$2:$K$12, 2), C38)</f>
        <v>36</v>
      </c>
      <c r="E38" s="4" t="str">
        <f t="shared" si="2"/>
        <v>\newcommand{\ReviewAlgorithms}{36} % the number of studies that compare their algorithms with other algorithms from literature (and possibly with other types of baselines too) (percent)</v>
      </c>
    </row>
    <row r="39">
      <c r="A39" s="2" t="s">
        <v>482</v>
      </c>
      <c r="B39" s="19" t="s">
        <v>481</v>
      </c>
      <c r="C39" s="13">
        <f>VLOOKUP("Published algorithms", 'Query Evaluation types'!$L$18:$N$28, 3, FALSE) + VLOOKUP("Published algorithms, trivial baselines", 'Query Evaluation types'!$L$18:$N$28, 3, FALSE) + 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0.4556962025</v>
      </c>
      <c r="D39" s="13">
        <f>VLOOKUP("Published algorithms", 'Query Evaluation types'!$L$18:$N$28, 3, FALSE) + VLOOKUP("Published algorithms, trivial baselines", 'Query Evaluation types'!$L$18:$N$28, 3, FALSE) + VLOOKUP("Published algorithms, parameter tweaking", 'Query Evaluation types'!$L$18:$N$28, 3, FALSE) + VLOOKUP("Published algorithms, parameter tweaking, published results", 'Query Evaluation types'!$L$18:$N$28, 3, FALSE) + VLOOKUP("Published algorithms, parameter tweaking, trivial baselines", 'Query Evaluation types'!$L$18:$N$28, 3, FALSE)</f>
        <v>0.4556962025</v>
      </c>
      <c r="E39" s="4" t="str">
        <f t="shared" si="2"/>
        <v>\newcommand{\ReviewAlgorithmsPercent}{45.57\%} % the number of studies that compare their algorithms with other algorithms from literature (and possibly with other types of baselines too) (percent)</v>
      </c>
    </row>
    <row r="40">
      <c r="A40" s="2" t="s">
        <v>483</v>
      </c>
      <c r="B40" s="19" t="s">
        <v>484</v>
      </c>
      <c r="C40" s="4">
        <f>VLOOKUP("Trivial baselines", 'Query Evaluation types'!$L$18:$N$28, 2, FALSE)</f>
        <v>3</v>
      </c>
      <c r="D40" s="2" t="str">
        <f>IF(C40 &lt; 10, VLOOKUP(C40, $I$2:$K$12, 2), C40)</f>
        <v>three</v>
      </c>
      <c r="E40" s="4" t="str">
        <f t="shared" si="2"/>
        <v>\newcommand{\ReviewTrivialOnly}{three} % the number of studies that only compare their algorithms with trivial algorithms</v>
      </c>
    </row>
    <row r="41">
      <c r="A41" s="2" t="s">
        <v>485</v>
      </c>
      <c r="B41" s="19" t="s">
        <v>486</v>
      </c>
      <c r="C41" s="13">
        <f>VLOOKUP("Trivial baselines", 'Query Evaluation types'!$L$18:$N$28, 3, FALSE)</f>
        <v>0.03797468354</v>
      </c>
      <c r="D41" s="13">
        <f>VLOOKUP("Trivial baselines", 'Query Evaluation types'!$L$18:$N$28, 3, FALSE)</f>
        <v>0.03797468354</v>
      </c>
      <c r="E41" s="4" t="str">
        <f t="shared" si="2"/>
        <v>\newcommand{\ReviewTrivialOnlyPercent}{3.80\%} % the number of studies that only compare their algorithms with trivial algorithms (percent)</v>
      </c>
    </row>
    <row r="42">
      <c r="A42" s="2" t="s">
        <v>487</v>
      </c>
      <c r="B42" s="19" t="s">
        <v>488</v>
      </c>
      <c r="C42" s="4">
        <f>VLOOKUP("Trivial baselines", 'Query Evaluation types'!$L$18:$N$28, 2, FALSE) + VLOOKUP("Published algorithms, trivial baselines", 'Query Evaluation types'!$L$18:$N$28, 2, FALSE) + VLOOKUP("Published algorithms, parameter tweaking, trivial baselines", 'Query Evaluation types'!$L$18:$N$28, 2, FALSE)</f>
        <v>9</v>
      </c>
      <c r="D42" s="2" t="str">
        <f>IF(C42 &lt; 10, VLOOKUP(C42, $I$2:$K$12, 2), C42)</f>
        <v>nine</v>
      </c>
      <c r="E42" s="4" t="str">
        <f t="shared" si="2"/>
        <v>\newcommand{\ReviewTrivial}{nine} % the number of studies that compare their algorithms with trivial algorithms</v>
      </c>
    </row>
    <row r="43">
      <c r="A43" s="2" t="s">
        <v>489</v>
      </c>
      <c r="B43" s="19" t="s">
        <v>490</v>
      </c>
      <c r="C43" s="13">
        <f>VLOOKUP("Trivial baselines", 'Query Evaluation types'!$L$18:$N$28, 3, FALSE) + VLOOKUP("Published algorithms, trivial baselines", 'Query Evaluation types'!$L$18:$N$28, 3, FALSE) + VLOOKUP("Published algorithms, parameter tweaking, trivial baselines", 'Query Evaluation types'!$L$18:$N$28, 3, FALSE)</f>
        <v>0.1139240506</v>
      </c>
      <c r="D43" s="13">
        <f>VLOOKUP("Trivial baselines", 'Query Evaluation types'!$L$18:$N$28, 3, FALSE) + VLOOKUP("Published algorithms, trivial baselines", 'Query Evaluation types'!$L$18:$N$28, 3, FALSE) + VLOOKUP("Published algorithms, parameter tweaking, trivial baselines", 'Query Evaluation types'!$L$18:$N$28, 3, FALSE)</f>
        <v>0.1139240506</v>
      </c>
      <c r="E43" s="4" t="str">
        <f t="shared" si="2"/>
        <v>\newcommand{\ReviewTrivialPercent}{11.39\%} % the number of studies that compare their algorithms with trivial algorithms (percent)</v>
      </c>
    </row>
    <row r="44">
      <c r="A44" s="2" t="s">
        <v>491</v>
      </c>
      <c r="B44" s="19" t="s">
        <v>492</v>
      </c>
      <c r="C44" s="4">
        <f>VLOOKUP("Published results", 'Query Evaluation types'!$L$18:$N$28, 2, FALSE) + VLOOKUP("Published algorithms, parameter tweaking, published results", 'Query Evaluation types'!$L$18:$N$28, 2, FALSE)</f>
        <v>8</v>
      </c>
      <c r="D44" s="2" t="str">
        <f>IF(C44 &lt; 10, VLOOKUP(C44, $I$2:$K$12, 2), C44)</f>
        <v>eight</v>
      </c>
      <c r="E44" s="4" t="str">
        <f t="shared" si="2"/>
        <v>\newcommand{\ReviewPublishedResults}{eight} % the number of studies that compare their algorithms with published results</v>
      </c>
    </row>
    <row r="45">
      <c r="A45" s="2" t="s">
        <v>493</v>
      </c>
      <c r="B45" s="19" t="s">
        <v>494</v>
      </c>
      <c r="C45" s="13">
        <f>VLOOKUP("Published results", 'Query Evaluation types'!$L$18:$N$28, 3, FALSE) + VLOOKUP("Published algorithms, parameter tweaking, published results", 'Query Evaluation types'!$L$18:$N$28, 3, FALSE)</f>
        <v>0.1012658228</v>
      </c>
      <c r="D45" s="13">
        <f>VLOOKUP("Published results", 'Query Evaluation types'!$L$18:$N$28, 3, FALSE) + VLOOKUP("Published algorithms, parameter tweaking, published results", 'Query Evaluation types'!$L$18:$N$28, 3, FALSE)</f>
        <v>0.1012658228</v>
      </c>
      <c r="E45" s="4" t="str">
        <f t="shared" si="2"/>
        <v>\newcommand{\ReviewPublishedResultsPercent}{10.13\%} % the number of studies that compare their algorithms with published results (percent)</v>
      </c>
    </row>
    <row r="46">
      <c r="A46" s="2" t="s">
        <v>495</v>
      </c>
      <c r="B46" s="19" t="s">
        <v>496</v>
      </c>
      <c r="C46" s="15">
        <f>VLOOKUP("Manual", 'Query Evaluation types'!$L$33:$O$39, 3, FALSE)</f>
        <v>5.95</v>
      </c>
      <c r="D46" s="15">
        <f>VLOOKUP("Manual", 'Query Evaluation types'!$L$33:$O$38, 3, FALSE)</f>
        <v>5.95</v>
      </c>
      <c r="E46" s="4" t="str">
        <f t="shared" si="2"/>
        <v>\newcommand{\ReviewManualDatasetsMean}{5.95} % the average number of datasets used in manual evaluations</v>
      </c>
    </row>
    <row r="47">
      <c r="A47" s="2" t="s">
        <v>497</v>
      </c>
      <c r="B47" s="19" t="s">
        <v>498</v>
      </c>
      <c r="C47" s="16">
        <f>VLOOKUP("Manual", 'Query Evaluation types'!$L$33:$O$39, 2, FALSE)</f>
        <v>20</v>
      </c>
      <c r="D47" s="16">
        <f>VLOOKUP("Manual", 'Query Evaluation types'!$L$33:$O$39, 2, FALSE)</f>
        <v>20</v>
      </c>
      <c r="E47" s="4" t="str">
        <f t="shared" si="2"/>
        <v>\newcommand{\ReviewManualDatasetsN}{20} % the number of studies with manual evaluations that describe datasets</v>
      </c>
    </row>
    <row r="48">
      <c r="A48" s="2" t="s">
        <v>499</v>
      </c>
      <c r="B48" s="19" t="s">
        <v>500</v>
      </c>
      <c r="C48" s="15">
        <f>VLOOKUP("Semi-Automatic", 'Query Evaluation types'!$L$33:$O$39, 3, FALSE)</f>
        <v>6.75</v>
      </c>
      <c r="D48" s="15">
        <f>VLOOKUP("Semi-Automatic", 'Query Evaluation types'!$L$33:$O$38, 3, FALSE)</f>
        <v>6.75</v>
      </c>
      <c r="E48" s="4" t="str">
        <f t="shared" si="2"/>
        <v>\newcommand{\ReviewSemiAutomaticDatasetsMean}{6.75} % the average number of datasets used in semi-automatic evaluations</v>
      </c>
    </row>
    <row r="49">
      <c r="A49" s="2" t="s">
        <v>501</v>
      </c>
      <c r="B49" s="19" t="s">
        <v>502</v>
      </c>
      <c r="C49" s="16">
        <f>VLOOKUP("Semi-Automatic", 'Query Evaluation types'!$L$33:$O$39, 2, FALSE)</f>
        <v>8</v>
      </c>
      <c r="D49" s="16">
        <f>VLOOKUP("Semi-Automatic", 'Query Evaluation types'!$L$33:$O$39, 2, FALSE)</f>
        <v>8</v>
      </c>
      <c r="E49" s="4" t="str">
        <f t="shared" si="2"/>
        <v>\newcommand{\ReviewSemiAutomaticDatasetsN}{8} % the number of studies with semi-automatic evaluations that describe datasets</v>
      </c>
    </row>
    <row r="50">
      <c r="A50" s="2" t="s">
        <v>503</v>
      </c>
      <c r="B50" s="19" t="s">
        <v>504</v>
      </c>
      <c r="C50" s="15">
        <f>VLOOKUP("Automatic", 'Query Evaluation types'!$L$33:$O$39, 3, FALSE)</f>
        <v>13</v>
      </c>
      <c r="D50" s="15">
        <f>VLOOKUP("Automatic", 'Query Evaluation types'!$L$33:$O$39, 3, FALSE)</f>
        <v>13</v>
      </c>
      <c r="E50" s="4" t="str">
        <f t="shared" si="2"/>
        <v>\newcommand{\ReviewAutomaticDatasetsMean}{13.00} % the average number of datasets used in automatic evaluations</v>
      </c>
    </row>
    <row r="51">
      <c r="A51" s="2" t="s">
        <v>505</v>
      </c>
      <c r="B51" s="19" t="s">
        <v>506</v>
      </c>
      <c r="C51" s="16">
        <f>VLOOKUP("Automatic", 'Query Evaluation types'!$L$33:$O$39, 2, FALSE)</f>
        <v>6</v>
      </c>
      <c r="D51" s="16">
        <f>VLOOKUP("Automatic", 'Query Evaluation types'!$L$33:$O$39, 2, FALSE)</f>
        <v>6</v>
      </c>
      <c r="E51" s="4" t="str">
        <f t="shared" si="2"/>
        <v>\newcommand{\ReviewAutomaticDatasetsN}{6} % the number of studies with automatic evaluations that describe datasets</v>
      </c>
    </row>
    <row r="52">
      <c r="A52" s="2" t="s">
        <v>507</v>
      </c>
      <c r="B52" s="19" t="s">
        <v>508</v>
      </c>
      <c r="C52" s="4">
        <f>COUNTIF(All!U2:U1017, "=TRUE")</f>
        <v>18</v>
      </c>
      <c r="D52" s="2">
        <f>IF(C52 &lt; 10, VLOOKUP(C52, $I$2:$K$12, 3), C52)</f>
        <v>18</v>
      </c>
      <c r="E52" s="4" t="str">
        <f t="shared" si="2"/>
        <v>\newcommand{\ReviewFootball}{18} % the number of studies evaluated (partially or fully) on football matches</v>
      </c>
    </row>
    <row r="53">
      <c r="A53" s="2" t="s">
        <v>509</v>
      </c>
      <c r="B53" s="2" t="s">
        <v>510</v>
      </c>
      <c r="C53" s="4">
        <f>COUNTIF(All!T3:T1017, "=TRUE")</f>
        <v>5</v>
      </c>
      <c r="D53" s="2" t="str">
        <f>IF(C53 &lt; 10, VLOOKUP(C53, $I$2:$K$12, 2), C53)</f>
        <v>five</v>
      </c>
      <c r="E53" s="4" t="str">
        <f t="shared" si="2"/>
        <v>\newcommand{\ReviewOpenSource}{five} % the number of open-source algorithms</v>
      </c>
    </row>
    <row r="54">
      <c r="A54" s="2" t="s">
        <v>511</v>
      </c>
      <c r="B54" s="2" t="s">
        <v>512</v>
      </c>
      <c r="C54" s="4">
        <f>VLOOKUP(2, 'Query Baselines (min. elapsed t'!$I$2:$O$12, 4, FALSE)</f>
        <v>15</v>
      </c>
      <c r="D54" s="4">
        <f>VLOOKUP(2, 'Query Baselines (min. elapsed t'!$I$2:$O$12, 4, FALSE)</f>
        <v>15</v>
      </c>
      <c r="E54" s="4" t="str">
        <f t="shared" si="2"/>
        <v>\newcommand{\ReviewBaselineLessEqualTwoYears}{15} % the number of studies that compared algorithms with baselines published within the previous two years</v>
      </c>
    </row>
    <row r="55">
      <c r="A55" s="2" t="s">
        <v>513</v>
      </c>
      <c r="B55" s="2" t="s">
        <v>514</v>
      </c>
      <c r="C55" s="13">
        <f>VLOOKUP(2, 'Query Baselines (min. elapsed t'!$I$2:$O$12, 5, FALSE)</f>
        <v>0.4166666667</v>
      </c>
      <c r="D55" s="13">
        <f>VLOOKUP(2, 'Query Baselines (min. elapsed t'!$I$2:$O$12, 5, FALSE)</f>
        <v>0.4166666667</v>
      </c>
      <c r="E55" s="4" t="str">
        <f t="shared" si="2"/>
        <v>\newcommand{\ReviewBaselineLessEqualTwoYearsPercent}{41.67\%} % the number of studies that compared algorithms with baselines published within the previous two years (percent)</v>
      </c>
    </row>
    <row r="56">
      <c r="A56" s="2" t="s">
        <v>515</v>
      </c>
      <c r="B56" s="2" t="s">
        <v>516</v>
      </c>
      <c r="C56" s="4">
        <f>VLOOKUP(4, 'Query Baselines (min. elapsed t'!$I$2:$O$12, 6, FALSE)</f>
        <v>13</v>
      </c>
      <c r="D56" s="4">
        <f>VLOOKUP(4, 'Query Baselines (min. elapsed t'!$I$2:$O$12, 6, FALSE)</f>
        <v>13</v>
      </c>
      <c r="E56" s="4" t="str">
        <f t="shared" si="2"/>
        <v>\newcommand{\ReviewBaselineMoreEqualFourYears}{13} % the number of studies that compared algorithms with baselines published four or more years before</v>
      </c>
    </row>
    <row r="57">
      <c r="A57" s="2" t="s">
        <v>517</v>
      </c>
      <c r="B57" s="2" t="s">
        <v>518</v>
      </c>
      <c r="C57" s="13">
        <f>VLOOKUP(4, 'Query Baselines (min. elapsed t'!$I$2:$O$12, 7, FALSE)</f>
        <v>0.3611111111</v>
      </c>
      <c r="D57" s="13">
        <f>VLOOKUP(4, 'Query Baselines (min. elapsed t'!$I$2:$O$12, 7, FALSE)</f>
        <v>0.3611111111</v>
      </c>
      <c r="E57" s="4" t="str">
        <f t="shared" si="2"/>
        <v>\newcommand{\ReviewBaselineMoreEqualFourYearsPercent}{36.11\%} % the number of studies that compared algorithms with baselines published four or more years before (percent)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IFERROR(__xludf.DUMMYFUNCTION("QUERY(All!A:V, QueryByName(All!A:V, ""SELECT `Year`, `Citation`, `Evaluation`, `Baseline`, `Algorithms` WHERE `Twitter` = TRUE LABEL `Citation` 'Publication'""))"),"Year")</f>
        <v>Year</v>
      </c>
      <c r="B1" s="1" t="str">
        <f>IFERROR(__xludf.DUMMYFUNCTION("""COMPUTED_VALUE"""),"Publication")</f>
        <v>Publication</v>
      </c>
      <c r="C1" s="1" t="str">
        <f>IFERROR(__xludf.DUMMYFUNCTION("""COMPUTED_VALUE"""),"Evaluation")</f>
        <v>Evaluation</v>
      </c>
      <c r="D1" s="1" t="str">
        <f>IFERROR(__xludf.DUMMYFUNCTION("""COMPUTED_VALUE"""),"Baseline")</f>
        <v>Baseline</v>
      </c>
      <c r="E1" s="1" t="str">
        <f>IFERROR(__xludf.DUMMYFUNCTION("""COMPUTED_VALUE"""),"Algorithms")</f>
        <v>Algorithms</v>
      </c>
      <c r="F1" s="1"/>
      <c r="G1" s="1"/>
      <c r="H1" s="1"/>
      <c r="I1" s="3"/>
      <c r="J1" s="1"/>
      <c r="K1" s="1"/>
      <c r="L1" s="3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4" t="str">
        <f>IFERROR(__xludf.DUMMYFUNCTION("""COMPUTED_VALUE"""),"2009")</f>
        <v>2009</v>
      </c>
      <c r="B2" s="4" t="str">
        <f>IFERROR(__xludf.DUMMYFUNCTION("""COMPUTED_VALUE"""),"\citet{Sankaranarayanan2009}")</f>
        <v>\citet{Sankaranarayanan2009}</v>
      </c>
      <c r="C2" s="4" t="str">
        <f>IFERROR(__xludf.DUMMYFUNCTION("""COMPUTED_VALUE"""),"None")</f>
        <v>None</v>
      </c>
      <c r="D2" s="4" t="str">
        <f>IFERROR(__xludf.DUMMYFUNCTION("""COMPUTED_VALUE"""),"None")</f>
        <v>None</v>
      </c>
      <c r="E2" s="4"/>
      <c r="F2" s="8" t="str">
        <f>IFERROR(__xludf.DUMMYFUNCTION("IF(REGEXMATCH(E2, ""[0-9]+""), ARRAYFORMULA(A2 - SPLIT(REGEXREPLACE(E2,""[a-zA-Z,\-'.()]"","" ""), "" "")),"" "")")," ")</f>
        <v> </v>
      </c>
      <c r="I2" s="8"/>
      <c r="L2" s="13"/>
      <c r="M2" s="3" t="s">
        <v>387</v>
      </c>
      <c r="N2" s="3" t="s">
        <v>383</v>
      </c>
      <c r="O2" s="3" t="s">
        <v>373</v>
      </c>
      <c r="P2" s="3" t="s">
        <v>388</v>
      </c>
      <c r="Q2" s="14"/>
      <c r="R2" s="3"/>
    </row>
    <row r="3">
      <c r="A3" s="4" t="str">
        <f>IFERROR(__xludf.DUMMYFUNCTION("""COMPUTED_VALUE"""),"2010")</f>
        <v>2010</v>
      </c>
      <c r="B3" s="4" t="str">
        <f>IFERROR(__xludf.DUMMYFUNCTION("""COMPUTED_VALUE"""),"\citet{Petrovic2010}")</f>
        <v>\citet{Petrovic2010}</v>
      </c>
      <c r="C3" s="4" t="str">
        <f>IFERROR(__xludf.DUMMYFUNCTION("""COMPUTED_VALUE"""),"Manual")</f>
        <v>Manual</v>
      </c>
      <c r="D3" s="4" t="str">
        <f>IFERROR(__xludf.DUMMYFUNCTION("""COMPUTED_VALUE"""),"Published algorithms, parameter tweaking, trivial baselines")</f>
        <v>Published algorithms, parameter tweaking, trivial baselines</v>
      </c>
      <c r="E3" s="4" t="str">
        <f>IFERROR(__xludf.DUMMYFUNCTION("""COMPUTED_VALUE"""),"Allan et al. (2000)")</f>
        <v>Allan et al. (2000)</v>
      </c>
      <c r="F3" s="8">
        <f>IFERROR(__xludf.DUMMYFUNCTION("IF(REGEXMATCH(E3, ""[0-9]+""), ARRAYFORMULA(A3 - SPLIT(REGEXREPLACE(E3,""[a-zA-Z,\-'.()]"","" ""), "" "")),"" "")"),10.0)</f>
        <v>10</v>
      </c>
      <c r="I3" s="8"/>
      <c r="L3" s="13"/>
      <c r="M3" s="17">
        <f t="array" ref="M3:M31">SEQUENCE(MAX(E2:K2519)-MIN(E2:K2519)+1, 1,MIN(E2:K2519),1)</f>
        <v>0</v>
      </c>
      <c r="N3" s="4">
        <f t="shared" ref="N3:N30" si="1">COUNTIF(E2:K2519,"="&amp;M3)</f>
        <v>1</v>
      </c>
      <c r="O3" s="13">
        <f t="shared" ref="O3:O30" si="2">N3/N$31</f>
        <v>0.01075268817</v>
      </c>
      <c r="P3" s="13">
        <f t="shared" ref="P3:P30" si="3">SUM(O$3:O3)</f>
        <v>0.01075268817</v>
      </c>
      <c r="R3" s="17"/>
    </row>
    <row r="4">
      <c r="A4" s="4" t="str">
        <f>IFERROR(__xludf.DUMMYFUNCTION("""COMPUTED_VALUE"""),"2010")</f>
        <v>2010</v>
      </c>
      <c r="B4" s="4" t="str">
        <f>IFERROR(__xludf.DUMMYFUNCTION("""COMPUTED_VALUE"""),"\citet{Phuvipadawat2010}")</f>
        <v>\citet{Phuvipadawat2010}</v>
      </c>
      <c r="C4" s="4" t="str">
        <f>IFERROR(__xludf.DUMMYFUNCTION("""COMPUTED_VALUE"""),"Empirical")</f>
        <v>Empirical</v>
      </c>
      <c r="D4" s="4" t="str">
        <f>IFERROR(__xludf.DUMMYFUNCTION("""COMPUTED_VALUE"""),"Parameter tweaking")</f>
        <v>Parameter tweaking</v>
      </c>
      <c r="E4" s="4"/>
      <c r="F4" s="8" t="str">
        <f>IFERROR(__xludf.DUMMYFUNCTION("IF(REGEXMATCH(E4, ""[0-9]+""), ARRAYFORMULA(A4 - SPLIT(REGEXREPLACE(E4,""[a-zA-Z,\-'.()]"","" ""), "" "")),"" "")")," ")</f>
        <v> </v>
      </c>
      <c r="I4" s="8"/>
      <c r="L4" s="13"/>
      <c r="M4" s="17">
        <v>1.0</v>
      </c>
      <c r="N4" s="4">
        <f t="shared" si="1"/>
        <v>11</v>
      </c>
      <c r="O4" s="13">
        <f t="shared" si="2"/>
        <v>0.1182795699</v>
      </c>
      <c r="P4" s="13">
        <f t="shared" si="3"/>
        <v>0.1290322581</v>
      </c>
      <c r="R4" s="17"/>
    </row>
    <row r="5">
      <c r="A5" s="4" t="str">
        <f>IFERROR(__xludf.DUMMYFUNCTION("""COMPUTED_VALUE"""),"2010")</f>
        <v>2010</v>
      </c>
      <c r="B5" s="4" t="str">
        <f>IFERROR(__xludf.DUMMYFUNCTION("""COMPUTED_VALUE"""),"\citet{Sakaki2010}")</f>
        <v>\citet{Sakaki2010}</v>
      </c>
      <c r="C5" s="4" t="str">
        <f>IFERROR(__xludf.DUMMYFUNCTION("""COMPUTED_VALUE"""),"Manual")</f>
        <v>Manual</v>
      </c>
      <c r="D5" s="4" t="str">
        <f>IFERROR(__xludf.DUMMYFUNCTION("""COMPUTED_VALUE"""),"None")</f>
        <v>None</v>
      </c>
      <c r="E5" s="4"/>
      <c r="F5" s="8" t="str">
        <f>IFERROR(__xludf.DUMMYFUNCTION("IF(REGEXMATCH(E5, ""[0-9]+""), ARRAYFORMULA(A5 - SPLIT(REGEXREPLACE(E5,""[a-zA-Z,\-'.()]"","" ""), "" "")),"" "")")," ")</f>
        <v> </v>
      </c>
      <c r="I5" s="8"/>
      <c r="L5" s="13"/>
      <c r="M5" s="17">
        <v>2.0</v>
      </c>
      <c r="N5" s="4">
        <f t="shared" si="1"/>
        <v>14</v>
      </c>
      <c r="O5" s="13">
        <f t="shared" si="2"/>
        <v>0.1505376344</v>
      </c>
      <c r="P5" s="13">
        <f t="shared" si="3"/>
        <v>0.2795698925</v>
      </c>
      <c r="R5" s="17"/>
    </row>
    <row r="6">
      <c r="A6" s="4" t="str">
        <f>IFERROR(__xludf.DUMMYFUNCTION("""COMPUTED_VALUE"""),"2011")</f>
        <v>2011</v>
      </c>
      <c r="B6" s="4" t="str">
        <f>IFERROR(__xludf.DUMMYFUNCTION("""COMPUTED_VALUE"""),"\citet{Chakrabarti2011}")</f>
        <v>\citet{Chakrabarti2011}</v>
      </c>
      <c r="C6" s="4" t="str">
        <f>IFERROR(__xludf.DUMMYFUNCTION("""COMPUTED_VALUE"""),"Manual")</f>
        <v>Manual</v>
      </c>
      <c r="D6" s="4" t="str">
        <f>IFERROR(__xludf.DUMMYFUNCTION("""COMPUTED_VALUE"""),"Parameter tweaking")</f>
        <v>Parameter tweaking</v>
      </c>
      <c r="E6" s="4"/>
      <c r="F6" s="8" t="str">
        <f>IFERROR(__xludf.DUMMYFUNCTION("IF(REGEXMATCH(E6, ""[0-9]+""), ARRAYFORMULA(A6 - SPLIT(REGEXREPLACE(E6,""[a-zA-Z,\-'.()]"","" ""), "" "")),"" "")")," ")</f>
        <v> </v>
      </c>
      <c r="I6" s="8"/>
      <c r="L6" s="13"/>
      <c r="M6" s="17">
        <v>3.0</v>
      </c>
      <c r="N6" s="4">
        <f t="shared" si="1"/>
        <v>14</v>
      </c>
      <c r="O6" s="13">
        <f t="shared" si="2"/>
        <v>0.1505376344</v>
      </c>
      <c r="P6" s="13">
        <f t="shared" si="3"/>
        <v>0.4301075269</v>
      </c>
      <c r="R6" s="17"/>
    </row>
    <row r="7">
      <c r="A7" s="4" t="str">
        <f>IFERROR(__xludf.DUMMYFUNCTION("""COMPUTED_VALUE"""),"2011")</f>
        <v>2011</v>
      </c>
      <c r="B7" s="4" t="str">
        <f>IFERROR(__xludf.DUMMYFUNCTION("""COMPUTED_VALUE"""),"\citet{Choudhury2011}")</f>
        <v>\citet{Choudhury2011}</v>
      </c>
      <c r="C7" s="4" t="str">
        <f>IFERROR(__xludf.DUMMYFUNCTION("""COMPUTED_VALUE"""),"Semi-automatic")</f>
        <v>Semi-automatic</v>
      </c>
      <c r="D7" s="4" t="str">
        <f>IFERROR(__xludf.DUMMYFUNCTION("""COMPUTED_VALUE"""),"None")</f>
        <v>None</v>
      </c>
      <c r="E7" s="4"/>
      <c r="F7" s="8" t="str">
        <f>IFERROR(__xludf.DUMMYFUNCTION("IF(REGEXMATCH(E7, ""[0-9]+""), ARRAYFORMULA(A7 - SPLIT(REGEXREPLACE(E7,""[a-zA-Z,\-'.()]"","" ""), "" "")),"" "")")," ")</f>
        <v> </v>
      </c>
      <c r="I7" s="8"/>
      <c r="L7" s="13"/>
      <c r="M7" s="17">
        <v>4.0</v>
      </c>
      <c r="N7" s="4">
        <f t="shared" si="1"/>
        <v>6</v>
      </c>
      <c r="O7" s="13">
        <f t="shared" si="2"/>
        <v>0.06451612903</v>
      </c>
      <c r="P7" s="13">
        <f t="shared" si="3"/>
        <v>0.4946236559</v>
      </c>
      <c r="R7" s="17"/>
    </row>
    <row r="8">
      <c r="A8" s="4" t="str">
        <f>IFERROR(__xludf.DUMMYFUNCTION("""COMPUTED_VALUE"""),"2011")</f>
        <v>2011</v>
      </c>
      <c r="B8" s="4" t="str">
        <f>IFERROR(__xludf.DUMMYFUNCTION("""COMPUTED_VALUE"""),"\citet{Earle2011}")</f>
        <v>\citet{Earle2011}</v>
      </c>
      <c r="C8" s="4" t="str">
        <f>IFERROR(__xludf.DUMMYFUNCTION("""COMPUTED_VALUE"""),"Manual")</f>
        <v>Manual</v>
      </c>
      <c r="D8" s="4" t="str">
        <f>IFERROR(__xludf.DUMMYFUNCTION("""COMPUTED_VALUE"""),"None")</f>
        <v>None</v>
      </c>
      <c r="E8" s="4"/>
      <c r="F8" s="8" t="str">
        <f>IFERROR(__xludf.DUMMYFUNCTION("IF(REGEXMATCH(E8, ""[0-9]+""), ARRAYFORMULA(A8 - SPLIT(REGEXREPLACE(E8,""[a-zA-Z,\-'.()]"","" ""), "" "")),"" "")")," ")</f>
        <v> </v>
      </c>
      <c r="I8" s="8"/>
      <c r="M8" s="17">
        <v>5.0</v>
      </c>
      <c r="N8" s="4">
        <f t="shared" si="1"/>
        <v>11</v>
      </c>
      <c r="O8" s="13">
        <f t="shared" si="2"/>
        <v>0.1182795699</v>
      </c>
      <c r="P8" s="13">
        <f t="shared" si="3"/>
        <v>0.6129032258</v>
      </c>
      <c r="R8" s="17"/>
    </row>
    <row r="9">
      <c r="A9" s="4" t="str">
        <f>IFERROR(__xludf.DUMMYFUNCTION("""COMPUTED_VALUE"""),"2011")</f>
        <v>2011</v>
      </c>
      <c r="B9" s="4" t="str">
        <f>IFERROR(__xludf.DUMMYFUNCTION("""COMPUTED_VALUE"""),"\citet{Gu2011}")</f>
        <v>\citet{Gu2011}</v>
      </c>
      <c r="C9" s="4" t="str">
        <f>IFERROR(__xludf.DUMMYFUNCTION("""COMPUTED_VALUE"""),"Manual")</f>
        <v>Manual</v>
      </c>
      <c r="D9" s="4" t="str">
        <f>IFERROR(__xludf.DUMMYFUNCTION("""COMPUTED_VALUE"""),"Published algorithms, parameter tweaking")</f>
        <v>Published algorithms, parameter tweaking</v>
      </c>
      <c r="E9" s="4" t="str">
        <f>IFERROR(__xludf.DUMMYFUNCTION("""COMPUTED_VALUE"""),"Chen et al. (2008)")</f>
        <v>Chen et al. (2008)</v>
      </c>
      <c r="F9" s="8">
        <f>IFERROR(__xludf.DUMMYFUNCTION("IF(REGEXMATCH(E9, ""[0-9]+""), ARRAYFORMULA(A9 - SPLIT(REGEXREPLACE(E9,""[a-zA-Z,\-'.()]"","" ""), "" "")),"" "")"),3.0)</f>
        <v>3</v>
      </c>
      <c r="I9" s="8"/>
      <c r="M9" s="17">
        <v>6.0</v>
      </c>
      <c r="N9" s="4">
        <f t="shared" si="1"/>
        <v>12</v>
      </c>
      <c r="O9" s="13">
        <f t="shared" si="2"/>
        <v>0.1290322581</v>
      </c>
      <c r="P9" s="13">
        <f t="shared" si="3"/>
        <v>0.7419354839</v>
      </c>
      <c r="R9" s="17"/>
    </row>
    <row r="10">
      <c r="A10" s="4" t="str">
        <f>IFERROR(__xludf.DUMMYFUNCTION("""COMPUTED_VALUE"""),"2011")</f>
        <v>2011</v>
      </c>
      <c r="B10" s="4" t="str">
        <f>IFERROR(__xludf.DUMMYFUNCTION("""COMPUTED_VALUE"""),"\citet{Lanagan2011}")</f>
        <v>\citet{Lanagan2011}</v>
      </c>
      <c r="C10" s="4" t="str">
        <f>IFERROR(__xludf.DUMMYFUNCTION("""COMPUTED_VALUE"""),"Manual")</f>
        <v>Manual</v>
      </c>
      <c r="D10" s="4" t="str">
        <f>IFERROR(__xludf.DUMMYFUNCTION("""COMPUTED_VALUE"""),"Parameter tweaking")</f>
        <v>Parameter tweaking</v>
      </c>
      <c r="E10" s="4"/>
      <c r="F10" s="8" t="str">
        <f>IFERROR(__xludf.DUMMYFUNCTION("IF(REGEXMATCH(E10, ""[0-9]+""), ARRAYFORMULA(A10 - SPLIT(REGEXREPLACE(E10,""[a-zA-Z,\-'.()]"","" ""), "" "")),"" "")")," ")</f>
        <v> </v>
      </c>
      <c r="I10" s="8"/>
      <c r="L10" s="3"/>
      <c r="M10" s="17">
        <v>7.0</v>
      </c>
      <c r="N10" s="4">
        <f t="shared" si="1"/>
        <v>8</v>
      </c>
      <c r="O10" s="13">
        <f t="shared" si="2"/>
        <v>0.08602150538</v>
      </c>
      <c r="P10" s="13">
        <f t="shared" si="3"/>
        <v>0.8279569892</v>
      </c>
      <c r="R10" s="17"/>
    </row>
    <row r="11">
      <c r="A11" s="4" t="str">
        <f>IFERROR(__xludf.DUMMYFUNCTION("""COMPUTED_VALUE"""),"2011")</f>
        <v>2011</v>
      </c>
      <c r="B11" s="4" t="str">
        <f>IFERROR(__xludf.DUMMYFUNCTION("""COMPUTED_VALUE"""),"\citet{Marcus2011}")</f>
        <v>\citet{Marcus2011}</v>
      </c>
      <c r="C11" s="4" t="str">
        <f>IFERROR(__xludf.DUMMYFUNCTION("""COMPUTED_VALUE"""),"Manual")</f>
        <v>Manual</v>
      </c>
      <c r="D11" s="4" t="str">
        <f>IFERROR(__xludf.DUMMYFUNCTION("""COMPUTED_VALUE"""),"None")</f>
        <v>None</v>
      </c>
      <c r="E11" s="4"/>
      <c r="F11" s="8" t="str">
        <f>IFERROR(__xludf.DUMMYFUNCTION("IF(REGEXMATCH(E11, ""[0-9]+""), ARRAYFORMULA(A11 - SPLIT(REGEXREPLACE(E11,""[a-zA-Z,\-'.()]"","" ""), "" "")),"" "")")," ")</f>
        <v> </v>
      </c>
      <c r="I11" s="8"/>
      <c r="L11" s="13"/>
      <c r="M11" s="17">
        <v>8.0</v>
      </c>
      <c r="N11" s="4">
        <f t="shared" si="1"/>
        <v>3</v>
      </c>
      <c r="O11" s="13">
        <f t="shared" si="2"/>
        <v>0.03225806452</v>
      </c>
      <c r="P11" s="13">
        <f t="shared" si="3"/>
        <v>0.8602150538</v>
      </c>
      <c r="Q11" s="14"/>
      <c r="R11" s="17"/>
    </row>
    <row r="12">
      <c r="A12" s="4" t="str">
        <f>IFERROR(__xludf.DUMMYFUNCTION("""COMPUTED_VALUE"""),"2011")</f>
        <v>2011</v>
      </c>
      <c r="B12" s="4" t="str">
        <f>IFERROR(__xludf.DUMMYFUNCTION("""COMPUTED_VALUE"""),"\citet{Popescu2011}")</f>
        <v>\citet{Popescu2011}</v>
      </c>
      <c r="C12" s="4" t="str">
        <f>IFERROR(__xludf.DUMMYFUNCTION("""COMPUTED_VALUE"""),"Semi-automatic")</f>
        <v>Semi-automatic</v>
      </c>
      <c r="D12" s="4" t="str">
        <f>IFERROR(__xludf.DUMMYFUNCTION("""COMPUTED_VALUE"""),"Parameter tweaking")</f>
        <v>Parameter tweaking</v>
      </c>
      <c r="E12" s="4"/>
      <c r="F12" s="8" t="str">
        <f>IFERROR(__xludf.DUMMYFUNCTION("IF(REGEXMATCH(E12, ""[0-9]+""), ARRAYFORMULA(A12 - SPLIT(REGEXREPLACE(E12,""[a-zA-Z,\-'.()]"","" ""), "" "")),"" "")")," ")</f>
        <v> </v>
      </c>
      <c r="I12" s="8"/>
      <c r="L12" s="13"/>
      <c r="M12" s="17">
        <v>9.0</v>
      </c>
      <c r="N12" s="4">
        <f t="shared" si="1"/>
        <v>1</v>
      </c>
      <c r="O12" s="13">
        <f t="shared" si="2"/>
        <v>0.01075268817</v>
      </c>
      <c r="P12" s="13">
        <f t="shared" si="3"/>
        <v>0.8709677419</v>
      </c>
      <c r="R12" s="17"/>
    </row>
    <row r="13">
      <c r="A13" s="4" t="str">
        <f>IFERROR(__xludf.DUMMYFUNCTION("""COMPUTED_VALUE"""),"2011")</f>
        <v>2011</v>
      </c>
      <c r="B13" s="4" t="str">
        <f>IFERROR(__xludf.DUMMYFUNCTION("""COMPUTED_VALUE"""),"\citet{Shamma2011}")</f>
        <v>\citet{Shamma2011}</v>
      </c>
      <c r="C13" s="4" t="str">
        <f>IFERROR(__xludf.DUMMYFUNCTION("""COMPUTED_VALUE"""),"Empirical")</f>
        <v>Empirical</v>
      </c>
      <c r="D13" s="4" t="str">
        <f>IFERROR(__xludf.DUMMYFUNCTION("""COMPUTED_VALUE"""),"None")</f>
        <v>None</v>
      </c>
      <c r="E13" s="4"/>
      <c r="F13" s="8" t="str">
        <f>IFERROR(__xludf.DUMMYFUNCTION("IF(REGEXMATCH(E13, ""[0-9]+""), ARRAYFORMULA(A13 - SPLIT(REGEXREPLACE(E13,""[a-zA-Z,\-'.()]"","" ""), "" "")),"" "")")," ")</f>
        <v> </v>
      </c>
      <c r="I13" s="8"/>
      <c r="L13" s="13"/>
      <c r="M13" s="17">
        <v>10.0</v>
      </c>
      <c r="N13" s="4">
        <f t="shared" si="1"/>
        <v>3</v>
      </c>
      <c r="O13" s="13">
        <f t="shared" si="2"/>
        <v>0.03225806452</v>
      </c>
      <c r="P13" s="13">
        <f t="shared" si="3"/>
        <v>0.9032258065</v>
      </c>
      <c r="R13" s="17"/>
    </row>
    <row r="14">
      <c r="A14" s="4" t="str">
        <f>IFERROR(__xludf.DUMMYFUNCTION("""COMPUTED_VALUE"""),"2011")</f>
        <v>2011</v>
      </c>
      <c r="B14" s="4" t="str">
        <f>IFERROR(__xludf.DUMMYFUNCTION("""COMPUTED_VALUE"""),"\citet{Zhao2011}")</f>
        <v>\citet{Zhao2011}</v>
      </c>
      <c r="C14" s="4"/>
      <c r="D14" s="4" t="str">
        <f>IFERROR(__xludf.DUMMYFUNCTION("""COMPUTED_VALUE"""),"Parameter tweaking")</f>
        <v>Parameter tweaking</v>
      </c>
      <c r="E14" s="4"/>
      <c r="F14" s="8" t="str">
        <f>IFERROR(__xludf.DUMMYFUNCTION("IF(REGEXMATCH(E14, ""[0-9]+""), ARRAYFORMULA(A14 - SPLIT(REGEXREPLACE(E14,""[a-zA-Z,\-'.()]"","" ""), "" "")),"" "")")," ")</f>
        <v> </v>
      </c>
      <c r="I14" s="8"/>
      <c r="L14" s="13"/>
      <c r="M14" s="17">
        <v>11.0</v>
      </c>
      <c r="N14" s="4">
        <f t="shared" si="1"/>
        <v>0</v>
      </c>
      <c r="O14" s="13">
        <f t="shared" si="2"/>
        <v>0</v>
      </c>
      <c r="P14" s="13">
        <f t="shared" si="3"/>
        <v>0.9032258065</v>
      </c>
      <c r="R14" s="17"/>
    </row>
    <row r="15">
      <c r="A15" s="4" t="str">
        <f>IFERROR(__xludf.DUMMYFUNCTION("""COMPUTED_VALUE"""),"2012")</f>
        <v>2012</v>
      </c>
      <c r="B15" s="4" t="str">
        <f>IFERROR(__xludf.DUMMYFUNCTION("""COMPUTED_VALUE"""),"\citet{Hsieh2012}")</f>
        <v>\citet{Hsieh2012}</v>
      </c>
      <c r="C15" s="4" t="str">
        <f>IFERROR(__xludf.DUMMYFUNCTION("""COMPUTED_VALUE"""),"Manual")</f>
        <v>Manual</v>
      </c>
      <c r="D15" s="4" t="str">
        <f>IFERROR(__xludf.DUMMYFUNCTION("""COMPUTED_VALUE"""),"None")</f>
        <v>None</v>
      </c>
      <c r="E15" s="4"/>
      <c r="F15" s="8" t="str">
        <f>IFERROR(__xludf.DUMMYFUNCTION("IF(REGEXMATCH(E15, ""[0-9]+""), ARRAYFORMULA(A15 - SPLIT(REGEXREPLACE(E15,""[a-zA-Z,\-'.()]"","" ""), "" "")),"" "")")," ")</f>
        <v> </v>
      </c>
      <c r="I15" s="8"/>
      <c r="L15" s="13"/>
      <c r="M15" s="17">
        <v>12.0</v>
      </c>
      <c r="N15" s="4">
        <f t="shared" si="1"/>
        <v>2</v>
      </c>
      <c r="O15" s="13">
        <f t="shared" si="2"/>
        <v>0.02150537634</v>
      </c>
      <c r="P15" s="13">
        <f t="shared" si="3"/>
        <v>0.9247311828</v>
      </c>
      <c r="R15" s="17"/>
    </row>
    <row r="16">
      <c r="A16" s="4" t="str">
        <f>IFERROR(__xludf.DUMMYFUNCTION("""COMPUTED_VALUE"""),"2012")</f>
        <v>2012</v>
      </c>
      <c r="B16" s="4" t="str">
        <f>IFERROR(__xludf.DUMMYFUNCTION("""COMPUTED_VALUE"""),"\citet{Nichols2012}")</f>
        <v>\citet{Nichols2012}</v>
      </c>
      <c r="C16" s="4" t="str">
        <f>IFERROR(__xludf.DUMMYFUNCTION("""COMPUTED_VALUE"""),"Manual")</f>
        <v>Manual</v>
      </c>
      <c r="D16" s="4" t="str">
        <f>IFERROR(__xludf.DUMMYFUNCTION("""COMPUTED_VALUE"""),"None")</f>
        <v>None</v>
      </c>
      <c r="E16" s="4"/>
      <c r="F16" s="8" t="str">
        <f>IFERROR(__xludf.DUMMYFUNCTION("IF(REGEXMATCH(E16, ""[0-9]+""), ARRAYFORMULA(A16 - SPLIT(REGEXREPLACE(E16,""[a-zA-Z,\-'.()]"","" ""), "" "")),"" "")")," ")</f>
        <v> </v>
      </c>
      <c r="I16" s="8"/>
      <c r="M16" s="17">
        <v>13.0</v>
      </c>
      <c r="N16" s="4">
        <f t="shared" si="1"/>
        <v>1</v>
      </c>
      <c r="O16" s="13">
        <f t="shared" si="2"/>
        <v>0.01075268817</v>
      </c>
      <c r="P16" s="13">
        <f t="shared" si="3"/>
        <v>0.935483871</v>
      </c>
      <c r="R16" s="17"/>
    </row>
    <row r="17">
      <c r="A17" s="4" t="str">
        <f>IFERROR(__xludf.DUMMYFUNCTION("""COMPUTED_VALUE"""),"2012")</f>
        <v>2012</v>
      </c>
      <c r="B17" s="4" t="str">
        <f>IFERROR(__xludf.DUMMYFUNCTION("""COMPUTED_VALUE"""),"\citet{Ozdikis2012}")</f>
        <v>\citet{Ozdikis2012}</v>
      </c>
      <c r="C17" s="4" t="str">
        <f>IFERROR(__xludf.DUMMYFUNCTION("""COMPUTED_VALUE"""),"Manual")</f>
        <v>Manual</v>
      </c>
      <c r="D17" s="4" t="str">
        <f>IFERROR(__xludf.DUMMYFUNCTION("""COMPUTED_VALUE"""),"Parameter tweaking")</f>
        <v>Parameter tweaking</v>
      </c>
      <c r="E17" s="4"/>
      <c r="F17" s="8" t="str">
        <f>IFERROR(__xludf.DUMMYFUNCTION("IF(REGEXMATCH(E17, ""[0-9]+""), ARRAYFORMULA(A17 - SPLIT(REGEXREPLACE(E17,""[a-zA-Z,\-'.()]"","" ""), "" "")),"" "")")," ")</f>
        <v> </v>
      </c>
      <c r="I17" s="8"/>
      <c r="J17" s="25"/>
      <c r="L17" s="3"/>
      <c r="M17" s="17">
        <v>14.0</v>
      </c>
      <c r="N17" s="4">
        <f t="shared" si="1"/>
        <v>2</v>
      </c>
      <c r="O17" s="13">
        <f t="shared" si="2"/>
        <v>0.02150537634</v>
      </c>
      <c r="P17" s="13">
        <f t="shared" si="3"/>
        <v>0.9569892473</v>
      </c>
      <c r="R17" s="17"/>
    </row>
    <row r="18">
      <c r="A18" s="4" t="str">
        <f>IFERROR(__xludf.DUMMYFUNCTION("""COMPUTED_VALUE"""),"2012")</f>
        <v>2012</v>
      </c>
      <c r="B18" s="4" t="str">
        <f>IFERROR(__xludf.DUMMYFUNCTION("""COMPUTED_VALUE"""),"\citet{Petrovic2012}")</f>
        <v>\citet{Petrovic2012}</v>
      </c>
      <c r="C18" s="4" t="str">
        <f>IFERROR(__xludf.DUMMYFUNCTION("""COMPUTED_VALUE"""),"Semi-automatic")</f>
        <v>Semi-automatic</v>
      </c>
      <c r="D18" s="4" t="str">
        <f>IFERROR(__xludf.DUMMYFUNCTION("""COMPUTED_VALUE"""),"Published algorithms, parameter tweaking, published results")</f>
        <v>Published algorithms, parameter tweaking, published results</v>
      </c>
      <c r="E18" s="4" t="str">
        <f>IFERROR(__xludf.DUMMYFUNCTION("""COMPUTED_VALUE"""),"LSH (Petrovic et al., 2010), UMass (Allan et al., 2000), Kumaran and Allan (2004)")</f>
        <v>LSH (Petrovic et al., 2010), UMass (Allan et al., 2000), Kumaran and Allan (2004)</v>
      </c>
      <c r="F18" s="8">
        <f>IFERROR(__xludf.DUMMYFUNCTION("IF(REGEXMATCH(E18, ""[0-9]+""), ARRAYFORMULA(A18 - SPLIT(REGEXREPLACE(E18,""[a-zA-Z,\-'.()]"","" ""), "" "")),"" "")"),2.0)</f>
        <v>2</v>
      </c>
      <c r="G18" s="4">
        <f>IFERROR(__xludf.DUMMYFUNCTION("""COMPUTED_VALUE"""),12.0)</f>
        <v>12</v>
      </c>
      <c r="H18" s="4">
        <f>IFERROR(__xludf.DUMMYFUNCTION("""COMPUTED_VALUE"""),8.0)</f>
        <v>8</v>
      </c>
      <c r="I18" s="8"/>
      <c r="J18" s="26"/>
      <c r="L18" s="13"/>
      <c r="M18" s="17">
        <v>15.0</v>
      </c>
      <c r="N18" s="4">
        <f t="shared" si="1"/>
        <v>0</v>
      </c>
      <c r="O18" s="13">
        <f t="shared" si="2"/>
        <v>0</v>
      </c>
      <c r="P18" s="13">
        <f t="shared" si="3"/>
        <v>0.9569892473</v>
      </c>
      <c r="Q18" s="14"/>
      <c r="R18" s="17"/>
    </row>
    <row r="19">
      <c r="A19" s="4" t="str">
        <f>IFERROR(__xludf.DUMMYFUNCTION("""COMPUTED_VALUE"""),"2012")</f>
        <v>2012</v>
      </c>
      <c r="B19" s="4" t="str">
        <f>IFERROR(__xludf.DUMMYFUNCTION("""COMPUTED_VALUE"""),"\citet{VanOorschot2012}")</f>
        <v>\citet{VanOorschot2012}</v>
      </c>
      <c r="C19" s="4" t="str">
        <f>IFERROR(__xludf.DUMMYFUNCTION("""COMPUTED_VALUE"""),"Automatic")</f>
        <v>Automatic</v>
      </c>
      <c r="D19" s="4" t="str">
        <f>IFERROR(__xludf.DUMMYFUNCTION("""COMPUTED_VALUE"""),"Parameter tweaking")</f>
        <v>Parameter tweaking</v>
      </c>
      <c r="E19" s="4"/>
      <c r="F19" s="8" t="str">
        <f>IFERROR(__xludf.DUMMYFUNCTION("IF(REGEXMATCH(E19, ""[0-9]+""), ARRAYFORMULA(A19 - SPLIT(REGEXREPLACE(E19,""[a-zA-Z,\-'.()]"","" ""), "" "")),"" "")")," ")</f>
        <v> </v>
      </c>
      <c r="I19" s="8"/>
      <c r="L19" s="13"/>
      <c r="M19" s="17">
        <v>16.0</v>
      </c>
      <c r="N19" s="4">
        <f t="shared" si="1"/>
        <v>1</v>
      </c>
      <c r="O19" s="13">
        <f t="shared" si="2"/>
        <v>0.01075268817</v>
      </c>
      <c r="P19" s="13">
        <f t="shared" si="3"/>
        <v>0.9677419355</v>
      </c>
      <c r="Q19" s="13"/>
      <c r="R19" s="17"/>
    </row>
    <row r="20">
      <c r="A20" s="4" t="str">
        <f>IFERROR(__xludf.DUMMYFUNCTION("""COMPUTED_VALUE"""),"2013")</f>
        <v>2013</v>
      </c>
      <c r="B20" s="4" t="str">
        <f>IFERROR(__xludf.DUMMYFUNCTION("""COMPUTED_VALUE"""),"\citet{Aiello2013}")</f>
        <v>\citet{Aiello2013}</v>
      </c>
      <c r="C20" s="4" t="str">
        <f>IFERROR(__xludf.DUMMYFUNCTION("""COMPUTED_VALUE"""),"Semi-automatic")</f>
        <v>Semi-automatic</v>
      </c>
      <c r="D20" s="4" t="str">
        <f>IFERROR(__xludf.DUMMYFUNCTION("""COMPUTED_VALUE"""),"Published algorithms")</f>
        <v>Published algorithms</v>
      </c>
      <c r="E20" s="4" t="str">
        <f>IFERROR(__xludf.DUMMYFUNCTION("""COMPUTED_VALUE"""),"LDA, Doc-p (Petrovic et al., 2010), GFeat-p (O'Connor et al., 2010), FPM (frequent pattern mining) (Li et al., 2008), SFPM (soft FPM), BNgram")</f>
        <v>LDA, Doc-p (Petrovic et al., 2010), GFeat-p (O'Connor et al., 2010), FPM (frequent pattern mining) (Li et al., 2008), SFPM (soft FPM), BNgram</v>
      </c>
      <c r="F20" s="8">
        <f>IFERROR(__xludf.DUMMYFUNCTION("IF(REGEXMATCH(E20, ""[0-9]+""), ARRAYFORMULA(A20 - SPLIT(REGEXREPLACE(E20,""[a-zA-Z,\-'.()]"","" ""), "" "")),"" "")"),3.0)</f>
        <v>3</v>
      </c>
      <c r="G20" s="4">
        <f>IFERROR(__xludf.DUMMYFUNCTION("""COMPUTED_VALUE"""),3.0)</f>
        <v>3</v>
      </c>
      <c r="H20" s="4">
        <f>IFERROR(__xludf.DUMMYFUNCTION("""COMPUTED_VALUE"""),5.0)</f>
        <v>5</v>
      </c>
      <c r="I20" s="8"/>
      <c r="L20" s="13"/>
      <c r="M20" s="17">
        <v>17.0</v>
      </c>
      <c r="N20" s="4">
        <f t="shared" si="1"/>
        <v>1</v>
      </c>
      <c r="O20" s="13">
        <f t="shared" si="2"/>
        <v>0.01075268817</v>
      </c>
      <c r="P20" s="13">
        <f t="shared" si="3"/>
        <v>0.9784946237</v>
      </c>
      <c r="Q20" s="13"/>
      <c r="R20" s="17"/>
    </row>
    <row r="21">
      <c r="A21" s="4" t="str">
        <f>IFERROR(__xludf.DUMMYFUNCTION("""COMPUTED_VALUE"""),"2013")</f>
        <v>2013</v>
      </c>
      <c r="B21" s="4" t="str">
        <f>IFERROR(__xludf.DUMMYFUNCTION("""COMPUTED_VALUE"""),"\citet{Cataldi2013}")</f>
        <v>\citet{Cataldi2013}</v>
      </c>
      <c r="C21" s="4" t="str">
        <f>IFERROR(__xludf.DUMMYFUNCTION("""COMPUTED_VALUE"""),"Manual")</f>
        <v>Manual</v>
      </c>
      <c r="D21" s="4" t="str">
        <f>IFERROR(__xludf.DUMMYFUNCTION("""COMPUTED_VALUE"""),"None")</f>
        <v>None</v>
      </c>
      <c r="E21" s="4"/>
      <c r="F21" s="8" t="str">
        <f>IFERROR(__xludf.DUMMYFUNCTION("IF(REGEXMATCH(E21, ""[0-9]+""), ARRAYFORMULA(A21 - SPLIT(REGEXREPLACE(E21,""[a-zA-Z,\-'.()]"","" ""), "" "")),"" "")")," ")</f>
        <v> </v>
      </c>
      <c r="I21" s="8"/>
      <c r="L21" s="13"/>
      <c r="M21" s="18">
        <v>18.0</v>
      </c>
      <c r="N21" s="4">
        <f t="shared" si="1"/>
        <v>0</v>
      </c>
      <c r="O21" s="13">
        <f t="shared" si="2"/>
        <v>0</v>
      </c>
      <c r="P21" s="13">
        <f t="shared" si="3"/>
        <v>0.9784946237</v>
      </c>
      <c r="Q21" s="13"/>
      <c r="R21" s="18"/>
    </row>
    <row r="22">
      <c r="A22" s="4" t="str">
        <f>IFERROR(__xludf.DUMMYFUNCTION("""COMPUTED_VALUE"""),"2013")</f>
        <v>2013</v>
      </c>
      <c r="B22" s="4" t="str">
        <f>IFERROR(__xludf.DUMMYFUNCTION("""COMPUTED_VALUE"""),"\citet{Guille2013}")</f>
        <v>\citet{Guille2013}</v>
      </c>
      <c r="C22" s="4" t="str">
        <f>IFERROR(__xludf.DUMMYFUNCTION("""COMPUTED_VALUE"""),"Empirical")</f>
        <v>Empirical</v>
      </c>
      <c r="D22" s="4" t="str">
        <f>IFERROR(__xludf.DUMMYFUNCTION("""COMPUTED_VALUE"""),"None")</f>
        <v>None</v>
      </c>
      <c r="E22" s="4"/>
      <c r="F22" s="8" t="str">
        <f>IFERROR(__xludf.DUMMYFUNCTION("IF(REGEXMATCH(E22, ""[0-9]+""), ARRAYFORMULA(A22 - SPLIT(REGEXREPLACE(E22,""[a-zA-Z,\-'.()]"","" ""), "" "")),"" "")")," ")</f>
        <v> </v>
      </c>
      <c r="I22" s="8"/>
      <c r="L22" s="13"/>
      <c r="M22" s="17">
        <v>19.0</v>
      </c>
      <c r="N22" s="4">
        <f t="shared" si="1"/>
        <v>0</v>
      </c>
      <c r="O22" s="13">
        <f t="shared" si="2"/>
        <v>0</v>
      </c>
      <c r="P22" s="13">
        <f t="shared" si="3"/>
        <v>0.9784946237</v>
      </c>
      <c r="Q22" s="13"/>
      <c r="R22" s="17"/>
    </row>
    <row r="23">
      <c r="A23" s="4" t="str">
        <f>IFERROR(__xludf.DUMMYFUNCTION("""COMPUTED_VALUE"""),"2013")</f>
        <v>2013</v>
      </c>
      <c r="B23" s="4" t="str">
        <f>IFERROR(__xludf.DUMMYFUNCTION("""COMPUTED_VALUE"""),"\citet{Shen2013}")</f>
        <v>\citet{Shen2013}</v>
      </c>
      <c r="C23" s="4" t="str">
        <f>IFERROR(__xludf.DUMMYFUNCTION("""COMPUTED_VALUE"""),"Semi-automatic")</f>
        <v>Semi-automatic</v>
      </c>
      <c r="D23" s="4" t="str">
        <f>IFERROR(__xludf.DUMMYFUNCTION("""COMPUTED_VALUE"""),"Published algorithms")</f>
        <v>Published algorithms</v>
      </c>
      <c r="E23" s="4" t="str">
        <f>IFERROR(__xludf.DUMMYFUNCTION("""COMPUTED_VALUE"""),"Marcus et al., 2011")</f>
        <v>Marcus et al., 2011</v>
      </c>
      <c r="F23" s="8">
        <f>IFERROR(__xludf.DUMMYFUNCTION("IF(REGEXMATCH(E23, ""[0-9]+""), ARRAYFORMULA(A23 - SPLIT(REGEXREPLACE(E23,""[a-zA-Z,\-'.()]"","" ""), "" "")),"" "")"),2.0)</f>
        <v>2</v>
      </c>
      <c r="I23" s="8"/>
      <c r="L23" s="13"/>
      <c r="M23" s="17">
        <v>20.0</v>
      </c>
      <c r="N23" s="4">
        <f t="shared" si="1"/>
        <v>0</v>
      </c>
      <c r="O23" s="13">
        <f t="shared" si="2"/>
        <v>0</v>
      </c>
      <c r="P23" s="13">
        <f t="shared" si="3"/>
        <v>0.9784946237</v>
      </c>
      <c r="Q23" s="13"/>
      <c r="R23" s="17"/>
    </row>
    <row r="24">
      <c r="A24" s="4" t="str">
        <f>IFERROR(__xludf.DUMMYFUNCTION("""COMPUTED_VALUE"""),"2013")</f>
        <v>2013</v>
      </c>
      <c r="B24" s="4" t="str">
        <f>IFERROR(__xludf.DUMMYFUNCTION("""COMPUTED_VALUE"""),"\citet{Vasudevan2013}")</f>
        <v>\citet{Vasudevan2013}</v>
      </c>
      <c r="C24" s="4"/>
      <c r="D24" s="4" t="str">
        <f>IFERROR(__xludf.DUMMYFUNCTION("""COMPUTED_VALUE"""),"None")</f>
        <v>None</v>
      </c>
      <c r="E24" s="4"/>
      <c r="F24" s="8" t="str">
        <f>IFERROR(__xludf.DUMMYFUNCTION("IF(REGEXMATCH(E24, ""[0-9]+""), ARRAYFORMULA(A24 - SPLIT(REGEXREPLACE(E24,""[a-zA-Z,\-'.()]"","" ""), "" "")),"" "")")," ")</f>
        <v> </v>
      </c>
      <c r="I24" s="8"/>
      <c r="L24" s="13"/>
      <c r="M24" s="17">
        <v>21.0</v>
      </c>
      <c r="N24" s="4">
        <f t="shared" si="1"/>
        <v>0</v>
      </c>
      <c r="O24" s="13">
        <f t="shared" si="2"/>
        <v>0</v>
      </c>
      <c r="P24" s="13">
        <f t="shared" si="3"/>
        <v>0.9784946237</v>
      </c>
      <c r="Q24" s="13"/>
      <c r="R24" s="17"/>
    </row>
    <row r="25">
      <c r="A25" s="4" t="str">
        <f>IFERROR(__xludf.DUMMYFUNCTION("""COMPUTED_VALUE"""),"2014")</f>
        <v>2014</v>
      </c>
      <c r="B25" s="4" t="str">
        <f>IFERROR(__xludf.DUMMYFUNCTION("""COMPUTED_VALUE"""),"\citet{Burnside2014}")</f>
        <v>\citet{Burnside2014}</v>
      </c>
      <c r="C25" s="4" t="str">
        <f>IFERROR(__xludf.DUMMYFUNCTION("""COMPUTED_VALUE"""),"Manual")</f>
        <v>Manual</v>
      </c>
      <c r="D25" s="4" t="str">
        <f>IFERROR(__xludf.DUMMYFUNCTION("""COMPUTED_VALUE"""),"Published results")</f>
        <v>Published results</v>
      </c>
      <c r="E25" s="4"/>
      <c r="F25" s="8" t="str">
        <f>IFERROR(__xludf.DUMMYFUNCTION("IF(REGEXMATCH(E25, ""[0-9]+""), ARRAYFORMULA(A25 - SPLIT(REGEXREPLACE(E25,""[a-zA-Z,\-'.()]"","" ""), "" "")),"" "")")," ")</f>
        <v> </v>
      </c>
      <c r="I25" s="8"/>
      <c r="M25" s="18">
        <v>22.0</v>
      </c>
      <c r="N25" s="4">
        <f t="shared" si="1"/>
        <v>0</v>
      </c>
      <c r="O25" s="13">
        <f t="shared" si="2"/>
        <v>0</v>
      </c>
      <c r="P25" s="13">
        <f t="shared" si="3"/>
        <v>0.9784946237</v>
      </c>
      <c r="Q25" s="13"/>
      <c r="R25" s="18"/>
    </row>
    <row r="26">
      <c r="A26" s="4" t="str">
        <f>IFERROR(__xludf.DUMMYFUNCTION("""COMPUTED_VALUE"""),"2014")</f>
        <v>2014</v>
      </c>
      <c r="B26" s="4" t="str">
        <f>IFERROR(__xludf.DUMMYFUNCTION("""COMPUTED_VALUE"""),"\citet{Chierichetti2014}")</f>
        <v>\citet{Chierichetti2014}</v>
      </c>
      <c r="C26" s="4" t="str">
        <f>IFERROR(__xludf.DUMMYFUNCTION("""COMPUTED_VALUE"""),"Automatic")</f>
        <v>Automatic</v>
      </c>
      <c r="D26" s="4" t="str">
        <f>IFERROR(__xludf.DUMMYFUNCTION("""COMPUTED_VALUE"""),"Trivial baselines")</f>
        <v>Trivial baselines</v>
      </c>
      <c r="E26" s="4"/>
      <c r="F26" s="8" t="str">
        <f>IFERROR(__xludf.DUMMYFUNCTION("IF(REGEXMATCH(E26, ""[0-9]+""), ARRAYFORMULA(A26 - SPLIT(REGEXREPLACE(E26,""[a-zA-Z,\-'.()]"","" ""), "" "")),"" "")")," ")</f>
        <v> </v>
      </c>
      <c r="I26" s="8"/>
      <c r="M26" s="18">
        <v>23.0</v>
      </c>
      <c r="N26" s="4">
        <f t="shared" si="1"/>
        <v>0</v>
      </c>
      <c r="O26" s="13">
        <f t="shared" si="2"/>
        <v>0</v>
      </c>
      <c r="P26" s="13">
        <f t="shared" si="3"/>
        <v>0.9784946237</v>
      </c>
      <c r="R26" s="18"/>
    </row>
    <row r="27">
      <c r="A27" s="4" t="str">
        <f>IFERROR(__xludf.DUMMYFUNCTION("""COMPUTED_VALUE"""),"2014")</f>
        <v>2014</v>
      </c>
      <c r="B27" s="4" t="str">
        <f>IFERROR(__xludf.DUMMYFUNCTION("""COMPUTED_VALUE"""),"\citet{Corney2014}")</f>
        <v>\citet{Corney2014}</v>
      </c>
      <c r="C27" s="4" t="str">
        <f>IFERROR(__xludf.DUMMYFUNCTION("""COMPUTED_VALUE"""),"Semi-automatic")</f>
        <v>Semi-automatic</v>
      </c>
      <c r="D27" s="4" t="str">
        <f>IFERROR(__xludf.DUMMYFUNCTION("""COMPUTED_VALUE"""),"None")</f>
        <v>None</v>
      </c>
      <c r="E27" s="4"/>
      <c r="F27" s="8" t="str">
        <f>IFERROR(__xludf.DUMMYFUNCTION("IF(REGEXMATCH(E27, ""[0-9]+""), ARRAYFORMULA(A27 - SPLIT(REGEXREPLACE(E27,""[a-zA-Z,\-'.()]"","" ""), "" "")),"" "")")," ")</f>
        <v> </v>
      </c>
      <c r="I27" s="8"/>
      <c r="M27" s="17">
        <v>24.0</v>
      </c>
      <c r="N27" s="4">
        <f t="shared" si="1"/>
        <v>0</v>
      </c>
      <c r="O27" s="13">
        <f t="shared" si="2"/>
        <v>0</v>
      </c>
      <c r="P27" s="13">
        <f t="shared" si="3"/>
        <v>0.9784946237</v>
      </c>
      <c r="R27" s="17"/>
    </row>
    <row r="28">
      <c r="A28" s="4" t="str">
        <f>IFERROR(__xludf.DUMMYFUNCTION("""COMPUTED_VALUE"""),"2014")</f>
        <v>2014</v>
      </c>
      <c r="B28" s="4" t="str">
        <f>IFERROR(__xludf.DUMMYFUNCTION("""COMPUTED_VALUE"""),"\citet{Guille2014}")</f>
        <v>\citet{Guille2014}</v>
      </c>
      <c r="C28" s="4" t="str">
        <f>IFERROR(__xludf.DUMMYFUNCTION("""COMPUTED_VALUE"""),"Manual")</f>
        <v>Manual</v>
      </c>
      <c r="D28" s="4" t="str">
        <f>IFERROR(__xludf.DUMMYFUNCTION("""COMPUTED_VALUE"""),"Published algorithms, parameter tweaking")</f>
        <v>Published algorithms, parameter tweaking</v>
      </c>
      <c r="E28" s="4" t="str">
        <f>IFERROR(__xludf.DUMMYFUNCTION("""COMPUTED_VALUE"""),"Parikh and Karlapalem (2013), Benhardus and Kalita (2013)")</f>
        <v>Parikh and Karlapalem (2013), Benhardus and Kalita (2013)</v>
      </c>
      <c r="F28" s="8">
        <f>IFERROR(__xludf.DUMMYFUNCTION("IF(REGEXMATCH(E28, ""[0-9]+""), ARRAYFORMULA(A28 - SPLIT(REGEXREPLACE(E28,""[a-zA-Z,\-'.()]"","" ""), "" "")),"" "")"),1.0)</f>
        <v>1</v>
      </c>
      <c r="G28" s="4">
        <f>IFERROR(__xludf.DUMMYFUNCTION("""COMPUTED_VALUE"""),1.0)</f>
        <v>1</v>
      </c>
      <c r="I28" s="8"/>
      <c r="M28" s="17">
        <v>25.0</v>
      </c>
      <c r="N28" s="4">
        <f t="shared" si="1"/>
        <v>0</v>
      </c>
      <c r="O28" s="13">
        <f t="shared" si="2"/>
        <v>0</v>
      </c>
      <c r="P28" s="13">
        <f t="shared" si="3"/>
        <v>0.9784946237</v>
      </c>
      <c r="R28" s="17"/>
    </row>
    <row r="29">
      <c r="A29" s="4" t="str">
        <f>IFERROR(__xludf.DUMMYFUNCTION("""COMPUTED_VALUE"""),"2014")</f>
        <v>2014</v>
      </c>
      <c r="B29" s="4" t="str">
        <f>IFERROR(__xludf.DUMMYFUNCTION("""COMPUTED_VALUE"""),"\citet{Ifrim2014}")</f>
        <v>\citet{Ifrim2014}</v>
      </c>
      <c r="C29" s="4" t="str">
        <f>IFERROR(__xludf.DUMMYFUNCTION("""COMPUTED_VALUE"""),"Manual")</f>
        <v>Manual</v>
      </c>
      <c r="D29" s="4" t="str">
        <f>IFERROR(__xludf.DUMMYFUNCTION("""COMPUTED_VALUE"""),"Published results")</f>
        <v>Published results</v>
      </c>
      <c r="E29" s="4"/>
      <c r="F29" s="8" t="str">
        <f>IFERROR(__xludf.DUMMYFUNCTION("IF(REGEXMATCH(E29, ""[0-9]+""), ARRAYFORMULA(A29 - SPLIT(REGEXREPLACE(E29,""[a-zA-Z,\-'.()]"","" ""), "" "")),"" "")")," ")</f>
        <v> </v>
      </c>
      <c r="I29" s="8"/>
      <c r="L29" s="15"/>
      <c r="M29" s="17">
        <v>26.0</v>
      </c>
      <c r="N29" s="4">
        <f t="shared" si="1"/>
        <v>0</v>
      </c>
      <c r="O29" s="13">
        <f t="shared" si="2"/>
        <v>0</v>
      </c>
      <c r="P29" s="13">
        <f t="shared" si="3"/>
        <v>0.9784946237</v>
      </c>
      <c r="R29" s="17"/>
    </row>
    <row r="30">
      <c r="A30" s="4" t="str">
        <f>IFERROR(__xludf.DUMMYFUNCTION("""COMPUTED_VALUE"""),"2014")</f>
        <v>2014</v>
      </c>
      <c r="B30" s="4" t="str">
        <f>IFERROR(__xludf.DUMMYFUNCTION("""COMPUTED_VALUE"""),"\citet{MartinDancausa2014}")</f>
        <v>\citet{MartinDancausa2014}</v>
      </c>
      <c r="C30" s="4" t="str">
        <f>IFERROR(__xludf.DUMMYFUNCTION("""COMPUTED_VALUE"""),"Manual")</f>
        <v>Manual</v>
      </c>
      <c r="D30" s="4" t="str">
        <f>IFERROR(__xludf.DUMMYFUNCTION("""COMPUTED_VALUE"""),"Published results")</f>
        <v>Published results</v>
      </c>
      <c r="E30" s="4"/>
      <c r="F30" s="8" t="str">
        <f>IFERROR(__xludf.DUMMYFUNCTION("IF(REGEXMATCH(E30, ""[0-9]+""), ARRAYFORMULA(A30 - SPLIT(REGEXREPLACE(E30,""[a-zA-Z,\-'.()]"","" ""), "" "")),"" "")")," ")</f>
        <v> </v>
      </c>
      <c r="I30" s="8"/>
      <c r="L30" s="15"/>
      <c r="M30" s="17">
        <v>27.0</v>
      </c>
      <c r="N30" s="4">
        <f t="shared" si="1"/>
        <v>2</v>
      </c>
      <c r="O30" s="13">
        <f t="shared" si="2"/>
        <v>0.02150537634</v>
      </c>
      <c r="P30" s="13">
        <f t="shared" si="3"/>
        <v>1</v>
      </c>
      <c r="R30" s="17"/>
    </row>
    <row r="31">
      <c r="A31" s="4" t="str">
        <f>IFERROR(__xludf.DUMMYFUNCTION("""COMPUTED_VALUE"""),"2014")</f>
        <v>2014</v>
      </c>
      <c r="B31" s="4" t="str">
        <f>IFERROR(__xludf.DUMMYFUNCTION("""COMPUTED_VALUE"""),"\citet{Nutakki2014}")</f>
        <v>\citet{Nutakki2014}</v>
      </c>
      <c r="C31" s="4" t="str">
        <f>IFERROR(__xludf.DUMMYFUNCTION("""COMPUTED_VALUE"""),"Manual")</f>
        <v>Manual</v>
      </c>
      <c r="D31" s="4" t="str">
        <f>IFERROR(__xludf.DUMMYFUNCTION("""COMPUTED_VALUE"""),"Published results")</f>
        <v>Published results</v>
      </c>
      <c r="E31" s="4"/>
      <c r="F31" s="8" t="str">
        <f>IFERROR(__xludf.DUMMYFUNCTION("IF(REGEXMATCH(E31, ""[0-9]+""), ARRAYFORMULA(A31 - SPLIT(REGEXREPLACE(E31,""[a-zA-Z,\-'.()]"","" ""), "" "")),"" "")")," ")</f>
        <v> </v>
      </c>
      <c r="I31" s="8"/>
      <c r="M31" s="17">
        <v>28.0</v>
      </c>
      <c r="N31" s="4">
        <f t="shared" ref="N31:O31" si="4">SUM(N3:N30)</f>
        <v>93</v>
      </c>
      <c r="O31" s="13">
        <f t="shared" si="4"/>
        <v>1</v>
      </c>
      <c r="R31" s="17"/>
    </row>
    <row r="32">
      <c r="A32" s="4" t="str">
        <f>IFERROR(__xludf.DUMMYFUNCTION("""COMPUTED_VALUE"""),"2014")</f>
        <v>2014</v>
      </c>
      <c r="B32" s="4" t="str">
        <f>IFERROR(__xludf.DUMMYFUNCTION("""COMPUTED_VALUE"""),"\citet{Petkos2014}")</f>
        <v>\citet{Petkos2014}</v>
      </c>
      <c r="C32" s="4" t="str">
        <f>IFERROR(__xludf.DUMMYFUNCTION("""COMPUTED_VALUE"""),"Empirical")</f>
        <v>Empirical</v>
      </c>
      <c r="D32" s="4" t="str">
        <f>IFERROR(__xludf.DUMMYFUNCTION("""COMPUTED_VALUE"""),"None")</f>
        <v>None</v>
      </c>
      <c r="E32" s="4"/>
      <c r="F32" s="8" t="str">
        <f>IFERROR(__xludf.DUMMYFUNCTION("IF(REGEXMATCH(E32, ""[0-9]+""), ARRAYFORMULA(A32 - SPLIT(REGEXREPLACE(E32,""[a-zA-Z,\-'.()]"","" ""), "" "")),"" "")")," ")</f>
        <v> </v>
      </c>
      <c r="I32" s="8"/>
      <c r="L32" s="3"/>
      <c r="M32" s="17"/>
      <c r="Q32" s="3"/>
      <c r="R32" s="17"/>
    </row>
    <row r="33">
      <c r="A33" s="4" t="str">
        <f>IFERROR(__xludf.DUMMYFUNCTION("""COMPUTED_VALUE"""),"2014")</f>
        <v>2014</v>
      </c>
      <c r="B33" s="4" t="str">
        <f>IFERROR(__xludf.DUMMYFUNCTION("""COMPUTED_VALUE"""),"\citet{VanCanneyt2014}")</f>
        <v>\citet{VanCanneyt2014}</v>
      </c>
      <c r="C33" s="4" t="str">
        <f>IFERROR(__xludf.DUMMYFUNCTION("""COMPUTED_VALUE"""),"Manual")</f>
        <v>Manual</v>
      </c>
      <c r="D33" s="4" t="str">
        <f>IFERROR(__xludf.DUMMYFUNCTION("""COMPUTED_VALUE"""),"Published results")</f>
        <v>Published results</v>
      </c>
      <c r="E33" s="4"/>
      <c r="F33" s="8" t="str">
        <f>IFERROR(__xludf.DUMMYFUNCTION("IF(REGEXMATCH(E33, ""[0-9]+""), ARRAYFORMULA(A33 - SPLIT(REGEXREPLACE(E33,""[a-zA-Z,\-'.()]"","" ""), "" "")),"" "")")," ")</f>
        <v> </v>
      </c>
      <c r="I33" s="8"/>
      <c r="L33" s="15"/>
      <c r="Q33" s="15"/>
      <c r="R33" s="15"/>
    </row>
    <row r="34">
      <c r="A34" s="4" t="str">
        <f>IFERROR(__xludf.DUMMYFUNCTION("""COMPUTED_VALUE"""),"2015")</f>
        <v>2015</v>
      </c>
      <c r="B34" s="4" t="str">
        <f>IFERROR(__xludf.DUMMYFUNCTION("""COMPUTED_VALUE"""),"\citet{DeBoom2015}")</f>
        <v>\citet{DeBoom2015}</v>
      </c>
      <c r="C34" s="4" t="str">
        <f>IFERROR(__xludf.DUMMYFUNCTION("""COMPUTED_VALUE"""),"Semi-automatic")</f>
        <v>Semi-automatic</v>
      </c>
      <c r="D34" s="4" t="str">
        <f>IFERROR(__xludf.DUMMYFUNCTION("""COMPUTED_VALUE"""),"Parameter tweaking")</f>
        <v>Parameter tweaking</v>
      </c>
      <c r="E34" s="4"/>
      <c r="F34" s="8" t="str">
        <f>IFERROR(__xludf.DUMMYFUNCTION("IF(REGEXMATCH(E34, ""[0-9]+""), ARRAYFORMULA(A34 - SPLIT(REGEXREPLACE(E34,""[a-zA-Z,\-'.()]"","" ""), "" "")),"" "")")," ")</f>
        <v> </v>
      </c>
      <c r="I34" s="8"/>
      <c r="L34" s="15"/>
      <c r="N34" s="16"/>
      <c r="Q34" s="15"/>
    </row>
    <row r="35">
      <c r="A35" s="4" t="str">
        <f>IFERROR(__xludf.DUMMYFUNCTION("""COMPUTED_VALUE"""),"2015")</f>
        <v>2015</v>
      </c>
      <c r="B35" s="4" t="str">
        <f>IFERROR(__xludf.DUMMYFUNCTION("""COMPUTED_VALUE"""),"\citet{Feng2015}")</f>
        <v>\citet{Feng2015}</v>
      </c>
      <c r="C35" s="4" t="str">
        <f>IFERROR(__xludf.DUMMYFUNCTION("""COMPUTED_VALUE"""),"Manual")</f>
        <v>Manual</v>
      </c>
      <c r="D35" s="4" t="str">
        <f>IFERROR(__xludf.DUMMYFUNCTION("""COMPUTED_VALUE"""),"Published algorithms")</f>
        <v>Published algorithms</v>
      </c>
      <c r="E35" s="4" t="str">
        <f>IFERROR(__xludf.DUMMYFUNCTION("""COMPUTED_VALUE"""),"Shou et al. (2013), Tsur et al. (2013), Mathioudakis and Koudas (2010)")</f>
        <v>Shou et al. (2013), Tsur et al. (2013), Mathioudakis and Koudas (2010)</v>
      </c>
      <c r="F35" s="8">
        <f>IFERROR(__xludf.DUMMYFUNCTION("IF(REGEXMATCH(E35, ""[0-9]+""), ARRAYFORMULA(A35 - SPLIT(REGEXREPLACE(E35,""[a-zA-Z,\-'.()]"","" ""), "" "")),"" "")"),2.0)</f>
        <v>2</v>
      </c>
      <c r="G35" s="4">
        <f>IFERROR(__xludf.DUMMYFUNCTION("""COMPUTED_VALUE"""),2.0)</f>
        <v>2</v>
      </c>
      <c r="H35" s="4">
        <f>IFERROR(__xludf.DUMMYFUNCTION("""COMPUTED_VALUE"""),5.0)</f>
        <v>5</v>
      </c>
      <c r="I35" s="8"/>
      <c r="L35" s="15"/>
      <c r="N35" s="16"/>
      <c r="Q35" s="15"/>
    </row>
    <row r="36">
      <c r="A36" s="4" t="str">
        <f>IFERROR(__xludf.DUMMYFUNCTION("""COMPUTED_VALUE"""),"2015")</f>
        <v>2015</v>
      </c>
      <c r="B36" s="4" t="str">
        <f>IFERROR(__xludf.DUMMYFUNCTION("""COMPUTED_VALUE"""),"\citet{Kumar2015}")</f>
        <v>\citet{Kumar2015}</v>
      </c>
      <c r="C36" s="4" t="str">
        <f>IFERROR(__xludf.DUMMYFUNCTION("""COMPUTED_VALUE"""),"Manual")</f>
        <v>Manual</v>
      </c>
      <c r="D36" s="4" t="str">
        <f>IFERROR(__xludf.DUMMYFUNCTION("""COMPUTED_VALUE"""),"None")</f>
        <v>None</v>
      </c>
      <c r="E36" s="4"/>
      <c r="F36" s="8" t="str">
        <f>IFERROR(__xludf.DUMMYFUNCTION("IF(REGEXMATCH(E36, ""[0-9]+""), ARRAYFORMULA(A36 - SPLIT(REGEXREPLACE(E36,""[a-zA-Z,\-'.()]"","" ""), "" "")),"" "")")," ")</f>
        <v> </v>
      </c>
      <c r="I36" s="8"/>
      <c r="L36" s="15"/>
      <c r="N36" s="16"/>
      <c r="Q36" s="15"/>
    </row>
    <row r="37">
      <c r="A37" s="4" t="str">
        <f>IFERROR(__xludf.DUMMYFUNCTION("""COMPUTED_VALUE"""),"2015")</f>
        <v>2015</v>
      </c>
      <c r="B37" s="4" t="str">
        <f>IFERROR(__xludf.DUMMYFUNCTION("""COMPUTED_VALUE"""),"\citet{Lochtefeld2015}")</f>
        <v>\citet{Lochtefeld2015}</v>
      </c>
      <c r="C37" s="4" t="str">
        <f>IFERROR(__xludf.DUMMYFUNCTION("""COMPUTED_VALUE"""),"Manual")</f>
        <v>Manual</v>
      </c>
      <c r="D37" s="4" t="str">
        <f>IFERROR(__xludf.DUMMYFUNCTION("""COMPUTED_VALUE"""),"None")</f>
        <v>None</v>
      </c>
      <c r="E37" s="4"/>
      <c r="F37" s="8" t="str">
        <f>IFERROR(__xludf.DUMMYFUNCTION("IF(REGEXMATCH(E37, ""[0-9]+""), ARRAYFORMULA(A37 - SPLIT(REGEXREPLACE(E37,""[a-zA-Z,\-'.()]"","" ""), "" "")),"" "")")," ")</f>
        <v> </v>
      </c>
      <c r="I37" s="8"/>
      <c r="L37" s="15"/>
      <c r="N37" s="16"/>
      <c r="Q37" s="15"/>
    </row>
    <row r="38">
      <c r="A38" s="4" t="str">
        <f>IFERROR(__xludf.DUMMYFUNCTION("""COMPUTED_VALUE"""),"2015")</f>
        <v>2015</v>
      </c>
      <c r="B38" s="4" t="str">
        <f>IFERROR(__xludf.DUMMYFUNCTION("""COMPUTED_VALUE"""),"\citet{Madani2015}")</f>
        <v>\citet{Madani2015}</v>
      </c>
      <c r="C38" s="4" t="str">
        <f>IFERROR(__xludf.DUMMYFUNCTION("""COMPUTED_VALUE"""),"Manual")</f>
        <v>Manual</v>
      </c>
      <c r="D38" s="4" t="str">
        <f>IFERROR(__xludf.DUMMYFUNCTION("""COMPUTED_VALUE"""),"Published algorithms")</f>
        <v>Published algorithms</v>
      </c>
      <c r="E38" s="4" t="str">
        <f>IFERROR(__xludf.DUMMYFUNCTION("""COMPUTED_VALUE"""),"Benhardus and Kalita (2013)")</f>
        <v>Benhardus and Kalita (2013)</v>
      </c>
      <c r="F38" s="8">
        <f>IFERROR(__xludf.DUMMYFUNCTION("IF(REGEXMATCH(E38, ""[0-9]+""), ARRAYFORMULA(A38 - SPLIT(REGEXREPLACE(E38,""[a-zA-Z,\-'.()]"","" ""), "" "")),"" "")"),2.0)</f>
        <v>2</v>
      </c>
      <c r="I38" s="8"/>
    </row>
    <row r="39">
      <c r="A39" s="4" t="str">
        <f>IFERROR(__xludf.DUMMYFUNCTION("""COMPUTED_VALUE"""),"2015")</f>
        <v>2015</v>
      </c>
      <c r="B39" s="4" t="str">
        <f>IFERROR(__xludf.DUMMYFUNCTION("""COMPUTED_VALUE"""),"\citet{McMinn2015}")</f>
        <v>\citet{McMinn2015}</v>
      </c>
      <c r="C39" s="4" t="str">
        <f>IFERROR(__xludf.DUMMYFUNCTION("""COMPUTED_VALUE"""),"Manual")</f>
        <v>Manual</v>
      </c>
      <c r="D39" s="4" t="str">
        <f>IFERROR(__xludf.DUMMYFUNCTION("""COMPUTED_VALUE"""),"Published algorithms")</f>
        <v>Published algorithms</v>
      </c>
      <c r="E39" s="4" t="str">
        <f>IFERROR(__xludf.DUMMYFUNCTION("""COMPUTED_VALUE"""),"LSH (Petrovic et al., 2010), Cluster Summarization (Aggarwal et al., 2012)")</f>
        <v>LSH (Petrovic et al., 2010), Cluster Summarization (Aggarwal et al., 2012)</v>
      </c>
      <c r="F39" s="8">
        <f>IFERROR(__xludf.DUMMYFUNCTION("IF(REGEXMATCH(E39, ""[0-9]+""), ARRAYFORMULA(A39 - SPLIT(REGEXREPLACE(E39,""[a-zA-Z,\-'.()]"","" ""), "" "")),"" "")"),5.0)</f>
        <v>5</v>
      </c>
      <c r="G39" s="4">
        <f>IFERROR(__xludf.DUMMYFUNCTION("""COMPUTED_VALUE"""),3.0)</f>
        <v>3</v>
      </c>
      <c r="I39" s="8"/>
    </row>
    <row r="40">
      <c r="A40" s="4" t="str">
        <f>IFERROR(__xludf.DUMMYFUNCTION("""COMPUTED_VALUE"""),"2015")</f>
        <v>2015</v>
      </c>
      <c r="B40" s="4" t="str">
        <f>IFERROR(__xludf.DUMMYFUNCTION("""COMPUTED_VALUE"""),"\citet{Meladianos2015}")</f>
        <v>\citet{Meladianos2015}</v>
      </c>
      <c r="C40" s="4" t="str">
        <f>IFERROR(__xludf.DUMMYFUNCTION("""COMPUTED_VALUE"""),"Semi-automatic")</f>
        <v>Semi-automatic</v>
      </c>
      <c r="D40" s="4" t="str">
        <f>IFERROR(__xludf.DUMMYFUNCTION("""COMPUTED_VALUE"""),"Trivial baselines")</f>
        <v>Trivial baselines</v>
      </c>
      <c r="E40" s="4"/>
      <c r="F40" s="8" t="str">
        <f>IFERROR(__xludf.DUMMYFUNCTION("IF(REGEXMATCH(E40, ""[0-9]+""), ARRAYFORMULA(A40 - SPLIT(REGEXREPLACE(E40,""[a-zA-Z,\-'.()]"","" ""), "" "")),"" "")")," ")</f>
        <v> </v>
      </c>
      <c r="I40" s="8"/>
    </row>
    <row r="41">
      <c r="A41" s="4" t="str">
        <f>IFERROR(__xludf.DUMMYFUNCTION("""COMPUTED_VALUE"""),"2015")</f>
        <v>2015</v>
      </c>
      <c r="B41" s="4" t="str">
        <f>IFERROR(__xludf.DUMMYFUNCTION("""COMPUTED_VALUE"""),"\citet{Unankard2015}")</f>
        <v>\citet{Unankard2015}</v>
      </c>
      <c r="C41" s="4" t="str">
        <f>IFERROR(__xludf.DUMMYFUNCTION("""COMPUTED_VALUE"""),"Manual")</f>
        <v>Manual</v>
      </c>
      <c r="D41" s="4" t="str">
        <f>IFERROR(__xludf.DUMMYFUNCTION("""COMPUTED_VALUE"""),"Published algorithms")</f>
        <v>Published algorithms</v>
      </c>
      <c r="E41" s="4" t="str">
        <f>IFERROR(__xludf.DUMMYFUNCTION("""COMPUTED_VALUE"""),"KeyGraph (Sayyadi et al., 2009), Semantic Expansion of Hashtags (Ozdikis et al., 2012), EnBlogue (Alvanaki et al., 2012), LEED (Unankard et al., 2013)")</f>
        <v>KeyGraph (Sayyadi et al., 2009), Semantic Expansion of Hashtags (Ozdikis et al., 2012), EnBlogue (Alvanaki et al., 2012), LEED (Unankard et al., 2013)</v>
      </c>
      <c r="F41" s="8">
        <f>IFERROR(__xludf.DUMMYFUNCTION("IF(REGEXMATCH(E41, ""[0-9]+""), ARRAYFORMULA(A41 - SPLIT(REGEXREPLACE(E41,""[a-zA-Z,\-'.()]"","" ""), "" "")),"" "")"),6.0)</f>
        <v>6</v>
      </c>
      <c r="G41" s="4">
        <f>IFERROR(__xludf.DUMMYFUNCTION("""COMPUTED_VALUE"""),3.0)</f>
        <v>3</v>
      </c>
      <c r="H41" s="4">
        <f>IFERROR(__xludf.DUMMYFUNCTION("""COMPUTED_VALUE"""),3.0)</f>
        <v>3</v>
      </c>
      <c r="I41" s="8">
        <f>IFERROR(__xludf.DUMMYFUNCTION("""COMPUTED_VALUE"""),2.0)</f>
        <v>2</v>
      </c>
    </row>
    <row r="42">
      <c r="A42" s="4" t="str">
        <f>IFERROR(__xludf.DUMMYFUNCTION("""COMPUTED_VALUE"""),"2015")</f>
        <v>2015</v>
      </c>
      <c r="B42" s="4" t="str">
        <f>IFERROR(__xludf.DUMMYFUNCTION("""COMPUTED_VALUE"""),"\citet{Weiler2015a}")</f>
        <v>\citet{Weiler2015a}</v>
      </c>
      <c r="C42" s="4"/>
      <c r="D42" s="4" t="str">
        <f>IFERROR(__xludf.DUMMYFUNCTION("""COMPUTED_VALUE"""),"Published algorithms, trivial baselines")</f>
        <v>Published algorithms, trivial baselines</v>
      </c>
      <c r="E42" s="4" t="str">
        <f>IFERROR(__xludf.DUMMYFUNCTION("""COMPUTED_VALUE"""),"Sparck Jones (1988), Bontcheva and Rout (2014), Weiler et al. (2014), Weng et al. (2011), Cordeiro (2012)")</f>
        <v>Sparck Jones (1988), Bontcheva and Rout (2014), Weiler et al. (2014), Weng et al. (2011), Cordeiro (2012)</v>
      </c>
      <c r="F42" s="8">
        <f>IFERROR(__xludf.DUMMYFUNCTION("IF(REGEXMATCH(E42, ""[0-9]+""), ARRAYFORMULA(A42 - SPLIT(REGEXREPLACE(E42,""[a-zA-Z,\-'.()]"","" ""), "" "")),"" "")"),27.0)</f>
        <v>27</v>
      </c>
      <c r="G42" s="4">
        <f>IFERROR(__xludf.DUMMYFUNCTION("""COMPUTED_VALUE"""),1.0)</f>
        <v>1</v>
      </c>
      <c r="H42" s="4">
        <f>IFERROR(__xludf.DUMMYFUNCTION("""COMPUTED_VALUE"""),1.0)</f>
        <v>1</v>
      </c>
      <c r="I42" s="8">
        <f>IFERROR(__xludf.DUMMYFUNCTION("""COMPUTED_VALUE"""),4.0)</f>
        <v>4</v>
      </c>
      <c r="J42" s="4">
        <f>IFERROR(__xludf.DUMMYFUNCTION("""COMPUTED_VALUE"""),3.0)</f>
        <v>3</v>
      </c>
    </row>
    <row r="43">
      <c r="A43" s="4" t="str">
        <f>IFERROR(__xludf.DUMMYFUNCTION("""COMPUTED_VALUE"""),"2015")</f>
        <v>2015</v>
      </c>
      <c r="B43" s="4" t="str">
        <f>IFERROR(__xludf.DUMMYFUNCTION("""COMPUTED_VALUE"""),"\citet{Weiler2015b}")</f>
        <v>\citet{Weiler2015b}</v>
      </c>
      <c r="C43" s="4"/>
      <c r="D43" s="4" t="str">
        <f>IFERROR(__xludf.DUMMYFUNCTION("""COMPUTED_VALUE"""),"Published algorithms, trivial baselines")</f>
        <v>Published algorithms, trivial baselines</v>
      </c>
      <c r="E43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43" s="8">
        <f>IFERROR(__xludf.DUMMYFUNCTION("IF(REGEXMATCH(E43, ""[0-9]+""), ARRAYFORMULA(A43 - SPLIT(REGEXREPLACE(E43,""[a-zA-Z,\-'.()]"","" ""), "" "")),"" "")"),27.0)</f>
        <v>27</v>
      </c>
      <c r="G43" s="4">
        <f>IFERROR(__xludf.DUMMYFUNCTION("""COMPUTED_VALUE"""),1.0)</f>
        <v>1</v>
      </c>
      <c r="H43" s="4">
        <f>IFERROR(__xludf.DUMMYFUNCTION("""COMPUTED_VALUE"""),1.0)</f>
        <v>1</v>
      </c>
      <c r="I43" s="8">
        <f>IFERROR(__xludf.DUMMYFUNCTION("""COMPUTED_VALUE"""),4.0)</f>
        <v>4</v>
      </c>
      <c r="J43" s="4">
        <f>IFERROR(__xludf.DUMMYFUNCTION("""COMPUTED_VALUE"""),3.0)</f>
        <v>3</v>
      </c>
      <c r="K43" s="4">
        <f>IFERROR(__xludf.DUMMYFUNCTION("""COMPUTED_VALUE"""),2.0)</f>
        <v>2</v>
      </c>
    </row>
    <row r="44">
      <c r="A44" s="4" t="str">
        <f>IFERROR(__xludf.DUMMYFUNCTION("""COMPUTED_VALUE"""),"2015")</f>
        <v>2015</v>
      </c>
      <c r="B44" s="4" t="str">
        <f>IFERROR(__xludf.DUMMYFUNCTION("""COMPUTED_VALUE"""),"\citet{Zhou2015}")</f>
        <v>\citet{Zhou2015}</v>
      </c>
      <c r="C44" s="4" t="str">
        <f>IFERROR(__xludf.DUMMYFUNCTION("""COMPUTED_VALUE"""),"Manual")</f>
        <v>Manual</v>
      </c>
      <c r="D44" s="4" t="str">
        <f>IFERROR(__xludf.DUMMYFUNCTION("""COMPUTED_VALUE"""),"Published algorithms")</f>
        <v>Published algorithms</v>
      </c>
      <c r="E44" s="4" t="str">
        <f>IFERROR(__xludf.DUMMYFUNCTION("""COMPUTED_VALUE"""),"Ritter et al. (2012)")</f>
        <v>Ritter et al. (2012)</v>
      </c>
      <c r="F44" s="8">
        <f>IFERROR(__xludf.DUMMYFUNCTION("IF(REGEXMATCH(E44, ""[0-9]+""), ARRAYFORMULA(A44 - SPLIT(REGEXREPLACE(E44,""[a-zA-Z,\-'.()]"","" ""), "" "")),"" "")"),3.0)</f>
        <v>3</v>
      </c>
      <c r="I44" s="8"/>
    </row>
    <row r="45">
      <c r="A45" s="4" t="str">
        <f>IFERROR(__xludf.DUMMYFUNCTION("""COMPUTED_VALUE"""),"2016")</f>
        <v>2016</v>
      </c>
      <c r="B45" s="4" t="str">
        <f>IFERROR(__xludf.DUMMYFUNCTION("""COMPUTED_VALUE"""),"\citet{AdedoyinOlowe2016}")</f>
        <v>\citet{AdedoyinOlowe2016}</v>
      </c>
      <c r="C45" s="4" t="str">
        <f>IFERROR(__xludf.DUMMYFUNCTION("""COMPUTED_VALUE"""),"Manual")</f>
        <v>Manual</v>
      </c>
      <c r="D45" s="4" t="str">
        <f>IFERROR(__xludf.DUMMYFUNCTION("""COMPUTED_VALUE"""),"None")</f>
        <v>None</v>
      </c>
      <c r="E45" s="4"/>
      <c r="F45" s="8" t="str">
        <f>IFERROR(__xludf.DUMMYFUNCTION("IF(REGEXMATCH(E45, ""[0-9]+""), ARRAYFORMULA(A45 - SPLIT(REGEXREPLACE(E45,""[a-zA-Z,\-'.()]"","" ""), "" "")),"" "")")," ")</f>
        <v> </v>
      </c>
      <c r="I45" s="8"/>
    </row>
    <row r="46">
      <c r="A46" s="4" t="str">
        <f>IFERROR(__xludf.DUMMYFUNCTION("""COMPUTED_VALUE"""),"2016")</f>
        <v>2016</v>
      </c>
      <c r="B46" s="4" t="str">
        <f>IFERROR(__xludf.DUMMYFUNCTION("""COMPUTED_VALUE"""),"\citet{Buntain2016}")</f>
        <v>\citet{Buntain2016}</v>
      </c>
      <c r="C46" s="4"/>
      <c r="D46" s="4" t="str">
        <f>IFERROR(__xludf.DUMMYFUNCTION("""COMPUTED_VALUE"""),"Published algorithms")</f>
        <v>Published algorithms</v>
      </c>
      <c r="E46" s="4" t="str">
        <f>IFERROR(__xludf.DUMMYFUNCTION("""COMPUTED_VALUE"""),"Vasudevan et al. (2013), Lehmann et al. (2012), Zhao et al. (2011)")</f>
        <v>Vasudevan et al. (2013), Lehmann et al. (2012), Zhao et al. (2011)</v>
      </c>
      <c r="F46" s="8">
        <f>IFERROR(__xludf.DUMMYFUNCTION("IF(REGEXMATCH(E46, ""[0-9]+""), ARRAYFORMULA(A46 - SPLIT(REGEXREPLACE(E46,""[a-zA-Z,\-'.()]"","" ""), "" "")),"" "")"),3.0)</f>
        <v>3</v>
      </c>
      <c r="G46" s="4">
        <f>IFERROR(__xludf.DUMMYFUNCTION("""COMPUTED_VALUE"""),4.0)</f>
        <v>4</v>
      </c>
      <c r="H46" s="4">
        <f>IFERROR(__xludf.DUMMYFUNCTION("""COMPUTED_VALUE"""),5.0)</f>
        <v>5</v>
      </c>
      <c r="I46" s="8"/>
    </row>
    <row r="47">
      <c r="A47" s="4" t="str">
        <f>IFERROR(__xludf.DUMMYFUNCTION("""COMPUTED_VALUE"""),"2016")</f>
        <v>2016</v>
      </c>
      <c r="B47" s="4" t="str">
        <f>IFERROR(__xludf.DUMMYFUNCTION("""COMPUTED_VALUE"""),"\citet{Hua2016}")</f>
        <v>\citet{Hua2016}</v>
      </c>
      <c r="C47" s="4"/>
      <c r="D47" s="4" t="str">
        <f>IFERROR(__xludf.DUMMYFUNCTION("""COMPUTED_VALUE"""),"Published algorithms")</f>
        <v>Published algorithms</v>
      </c>
      <c r="E47" s="4" t="str">
        <f>IFERROR(__xludf.DUMMYFUNCTION("""COMPUTED_VALUE"""),"Sakaki et al. (2010), Yin et al., Weng et al., Lappas et al. (2009)")</f>
        <v>Sakaki et al. (2010), Yin et al., Weng et al., Lappas et al. (2009)</v>
      </c>
      <c r="F47" s="8">
        <f>IFERROR(__xludf.DUMMYFUNCTION("IF(REGEXMATCH(E47, ""[0-9]+""), ARRAYFORMULA(A47 - SPLIT(REGEXREPLACE(E47,""[a-zA-Z,\-'.()]"","" ""), "" "")),"" "")"),6.0)</f>
        <v>6</v>
      </c>
      <c r="G47" s="4">
        <f>IFERROR(__xludf.DUMMYFUNCTION("""COMPUTED_VALUE"""),7.0)</f>
        <v>7</v>
      </c>
      <c r="I47" s="8"/>
    </row>
    <row r="48">
      <c r="A48" s="4" t="str">
        <f>IFERROR(__xludf.DUMMYFUNCTION("""COMPUTED_VALUE"""),"2016")</f>
        <v>2016</v>
      </c>
      <c r="B48" s="4" t="str">
        <f>IFERROR(__xludf.DUMMYFUNCTION("""COMPUTED_VALUE"""),"\citet{Liu2016}")</f>
        <v>\citet{Liu2016}</v>
      </c>
      <c r="C48" s="4" t="str">
        <f>IFERROR(__xludf.DUMMYFUNCTION("""COMPUTED_VALUE"""),"Semi-automatic")</f>
        <v>Semi-automatic</v>
      </c>
      <c r="D48" s="4" t="str">
        <f>IFERROR(__xludf.DUMMYFUNCTION("""COMPUTED_VALUE"""),"Published algorithms, parameter tweaking")</f>
        <v>Published algorithms, parameter tweaking</v>
      </c>
      <c r="E48" s="4" t="str">
        <f>IFERROR(__xludf.DUMMYFUNCTION("""COMPUTED_VALUE"""),"LSH (Petrovic et al., 2010)")</f>
        <v>LSH (Petrovic et al., 2010)</v>
      </c>
      <c r="F48" s="8">
        <f>IFERROR(__xludf.DUMMYFUNCTION("IF(REGEXMATCH(E48, ""[0-9]+""), ARRAYFORMULA(A48 - SPLIT(REGEXREPLACE(E48,""[a-zA-Z,\-'.()]"","" ""), "" "")),"" "")"),6.0)</f>
        <v>6</v>
      </c>
      <c r="I48" s="8"/>
    </row>
    <row r="49">
      <c r="A49" s="4" t="str">
        <f>IFERROR(__xludf.DUMMYFUNCTION("""COMPUTED_VALUE"""),"2016")</f>
        <v>2016</v>
      </c>
      <c r="B49" s="4" t="str">
        <f>IFERROR(__xludf.DUMMYFUNCTION("""COMPUTED_VALUE"""),"\citet{PreotiucPietro2016}")</f>
        <v>\citet{PreotiucPietro2016}</v>
      </c>
      <c r="C49" s="4" t="str">
        <f>IFERROR(__xludf.DUMMYFUNCTION("""COMPUTED_VALUE"""),"Semi-automatic")</f>
        <v>Semi-automatic</v>
      </c>
      <c r="D49" s="4" t="str">
        <f>IFERROR(__xludf.DUMMYFUNCTION("""COMPUTED_VALUE"""),"Published algorithms, parameter tweaking")</f>
        <v>Published algorithms, parameter tweaking</v>
      </c>
      <c r="E49" s="4" t="str">
        <f>IFERROR(__xludf.DUMMYFUNCTION("""COMPUTED_VALUE"""),"LSH (Petrovic et al., 2010)")</f>
        <v>LSH (Petrovic et al., 2010)</v>
      </c>
      <c r="F49" s="8">
        <f>IFERROR(__xludf.DUMMYFUNCTION("IF(REGEXMATCH(E49, ""[0-9]+""), ARRAYFORMULA(A49 - SPLIT(REGEXREPLACE(E49,""[a-zA-Z,\-'.()]"","" ""), "" "")),"" "")"),6.0)</f>
        <v>6</v>
      </c>
      <c r="I49" s="8"/>
    </row>
    <row r="50">
      <c r="A50" s="4" t="str">
        <f>IFERROR(__xludf.DUMMYFUNCTION("""COMPUTED_VALUE"""),"2016")</f>
        <v>2016</v>
      </c>
      <c r="B50" s="4" t="str">
        <f>IFERROR(__xludf.DUMMYFUNCTION("""COMPUTED_VALUE"""),"\citet{Weiler2016}")</f>
        <v>\citet{Weiler2016}</v>
      </c>
      <c r="C50" s="4" t="str">
        <f>IFERROR(__xludf.DUMMYFUNCTION("""COMPUTED_VALUE"""),"Automatic")</f>
        <v>Automatic</v>
      </c>
      <c r="D50" s="4" t="str">
        <f>IFERROR(__xludf.DUMMYFUNCTION("""COMPUTED_VALUE"""),"Published algorithms")</f>
        <v>Published algorithms</v>
      </c>
      <c r="E50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50" s="8">
        <f>IFERROR(__xludf.DUMMYFUNCTION("IF(REGEXMATCH(E50, ""[0-9]+""), ARRAYFORMULA(A50 - SPLIT(REGEXREPLACE(E50,""[a-zA-Z,\-'.()]"","" ""), "" "")),"" "")"),28.0)</f>
        <v>28</v>
      </c>
      <c r="G50" s="4">
        <f>IFERROR(__xludf.DUMMYFUNCTION("""COMPUTED_VALUE"""),2.0)</f>
        <v>2</v>
      </c>
      <c r="H50" s="4">
        <f>IFERROR(__xludf.DUMMYFUNCTION("""COMPUTED_VALUE"""),2.0)</f>
        <v>2</v>
      </c>
      <c r="I50" s="8">
        <f>IFERROR(__xludf.DUMMYFUNCTION("""COMPUTED_VALUE"""),5.0)</f>
        <v>5</v>
      </c>
      <c r="J50" s="4">
        <f>IFERROR(__xludf.DUMMYFUNCTION("""COMPUTED_VALUE"""),4.0)</f>
        <v>4</v>
      </c>
      <c r="K50" s="4">
        <f>IFERROR(__xludf.DUMMYFUNCTION("""COMPUTED_VALUE"""),3.0)</f>
        <v>3</v>
      </c>
    </row>
    <row r="51">
      <c r="A51" s="4" t="str">
        <f>IFERROR(__xludf.DUMMYFUNCTION("""COMPUTED_VALUE"""),"2016")</f>
        <v>2016</v>
      </c>
      <c r="B51" s="4" t="str">
        <f>IFERROR(__xludf.DUMMYFUNCTION("""COMPUTED_VALUE"""),"\citet{Zhou2016}")</f>
        <v>\citet{Zhou2016}</v>
      </c>
      <c r="C51" s="4" t="str">
        <f>IFERROR(__xludf.DUMMYFUNCTION("""COMPUTED_VALUE"""),"None")</f>
        <v>None</v>
      </c>
      <c r="D51" s="4" t="str">
        <f>IFERROR(__xludf.DUMMYFUNCTION("""COMPUTED_VALUE"""),"None")</f>
        <v>None</v>
      </c>
      <c r="E51" s="4"/>
      <c r="F51" s="8" t="str">
        <f>IFERROR(__xludf.DUMMYFUNCTION("IF(REGEXMATCH(E51, ""[0-9]+""), ARRAYFORMULA(A51 - SPLIT(REGEXREPLACE(E51,""[a-zA-Z,\-'.()]"","" ""), "" "")),"" "")")," ")</f>
        <v> </v>
      </c>
      <c r="I51" s="8"/>
    </row>
    <row r="52">
      <c r="A52" s="4" t="str">
        <f>IFERROR(__xludf.DUMMYFUNCTION("""COMPUTED_VALUE"""),"2017")</f>
        <v>2017</v>
      </c>
      <c r="B52" s="4" t="str">
        <f>IFERROR(__xludf.DUMMYFUNCTION("""COMPUTED_VALUE"""),"\citet{Akhtar2017}")</f>
        <v>\citet{Akhtar2017}</v>
      </c>
      <c r="C52" s="4"/>
      <c r="D52" s="4" t="str">
        <f>IFERROR(__xludf.DUMMYFUNCTION("""COMPUTED_VALUE"""),"Parameter tweaking")</f>
        <v>Parameter tweaking</v>
      </c>
      <c r="E52" s="4"/>
      <c r="F52" s="8" t="str">
        <f>IFERROR(__xludf.DUMMYFUNCTION("IF(REGEXMATCH(E52, ""[0-9]+""), ARRAYFORMULA(A52 - SPLIT(REGEXREPLACE(E52,""[a-zA-Z,\-'.()]"","" ""), "" "")),"" "")")," ")</f>
        <v> </v>
      </c>
      <c r="I52" s="8"/>
    </row>
    <row r="53">
      <c r="A53" s="4" t="str">
        <f>IFERROR(__xludf.DUMMYFUNCTION("""COMPUTED_VALUE"""),"2017")</f>
        <v>2017</v>
      </c>
      <c r="B53" s="4" t="str">
        <f>IFERROR(__xludf.DUMMYFUNCTION("""COMPUTED_VALUE"""),"\citet{Edouard2017}")</f>
        <v>\citet{Edouard2017}</v>
      </c>
      <c r="C53" s="4" t="str">
        <f>IFERROR(__xludf.DUMMYFUNCTION("""COMPUTED_VALUE"""),"Automatic")</f>
        <v>Automatic</v>
      </c>
      <c r="D53" s="4" t="str">
        <f>IFERROR(__xludf.DUMMYFUNCTION("""COMPUTED_VALUE"""),"Published algorithms")</f>
        <v>Published algorithms</v>
      </c>
      <c r="E53" s="4" t="str">
        <f>IFERROR(__xludf.DUMMYFUNCTION("""COMPUTED_VALUE"""),"Zhou et al. (2011), Zhou et al. (2017), McMinn and Jose (2015), Katragadda et al. (2016)")</f>
        <v>Zhou et al. (2011), Zhou et al. (2017), McMinn and Jose (2015), Katragadda et al. (2016)</v>
      </c>
      <c r="F53" s="8">
        <f>IFERROR(__xludf.DUMMYFUNCTION("IF(REGEXMATCH(E53, ""[0-9]+""), ARRAYFORMULA(A53 - SPLIT(REGEXREPLACE(E53,""[a-zA-Z,\-'.()]"","" ""), "" "")),"" "")"),6.0)</f>
        <v>6</v>
      </c>
      <c r="G53" s="4">
        <f>IFERROR(__xludf.DUMMYFUNCTION("""COMPUTED_VALUE"""),0.0)</f>
        <v>0</v>
      </c>
      <c r="H53" s="4">
        <f>IFERROR(__xludf.DUMMYFUNCTION("""COMPUTED_VALUE"""),2.0)</f>
        <v>2</v>
      </c>
      <c r="I53" s="8">
        <f>IFERROR(__xludf.DUMMYFUNCTION("""COMPUTED_VALUE"""),1.0)</f>
        <v>1</v>
      </c>
    </row>
    <row r="54">
      <c r="A54" s="4" t="str">
        <f>IFERROR(__xludf.DUMMYFUNCTION("""COMPUTED_VALUE"""),"2017")</f>
        <v>2017</v>
      </c>
      <c r="B54" s="4" t="str">
        <f>IFERROR(__xludf.DUMMYFUNCTION("""COMPUTED_VALUE"""),"\citet{Hammad2017}")</f>
        <v>\citet{Hammad2017}</v>
      </c>
      <c r="C54" s="4" t="str">
        <f>IFERROR(__xludf.DUMMYFUNCTION("""COMPUTED_VALUE"""),"Manual")</f>
        <v>Manual</v>
      </c>
      <c r="D54" s="4" t="str">
        <f>IFERROR(__xludf.DUMMYFUNCTION("""COMPUTED_VALUE"""),"None")</f>
        <v>None</v>
      </c>
      <c r="E54" s="4"/>
      <c r="F54" s="8" t="str">
        <f>IFERROR(__xludf.DUMMYFUNCTION("IF(REGEXMATCH(E54, ""[0-9]+""), ARRAYFORMULA(A54 - SPLIT(REGEXREPLACE(E54,""[a-zA-Z,\-'.()]"","" ""), "" "")),"" "")")," ")</f>
        <v> </v>
      </c>
      <c r="I54" s="8"/>
    </row>
    <row r="55">
      <c r="A55" s="4" t="str">
        <f>IFERROR(__xludf.DUMMYFUNCTION("""COMPUTED_VALUE"""),"2017")</f>
        <v>2017</v>
      </c>
      <c r="B55" s="4" t="str">
        <f>IFERROR(__xludf.DUMMYFUNCTION("""COMPUTED_VALUE"""),"\citet{Li2017}")</f>
        <v>\citet{Li2017}</v>
      </c>
      <c r="C55" s="4" t="str">
        <f>IFERROR(__xludf.DUMMYFUNCTION("""COMPUTED_VALUE"""),"Semi-automatic")</f>
        <v>Semi-automatic</v>
      </c>
      <c r="D55" s="4" t="str">
        <f>IFERROR(__xludf.DUMMYFUNCTION("""COMPUTED_VALUE"""),"Published algorithms")</f>
        <v>Published algorithms</v>
      </c>
      <c r="E55" s="4" t="str">
        <f>IFERROR(__xludf.DUMMYFUNCTION("""COMPUTED_VALUE"""),"LSH (Petrovic et al., 2010), UMass (Allan et al., 2000)")</f>
        <v>LSH (Petrovic et al., 2010), UMass (Allan et al., 2000)</v>
      </c>
      <c r="F55" s="8">
        <f>IFERROR(__xludf.DUMMYFUNCTION("IF(REGEXMATCH(E55, ""[0-9]+""), ARRAYFORMULA(A55 - SPLIT(REGEXREPLACE(E55,""[a-zA-Z,\-'.()]"","" ""), "" "")),"" "")"),7.0)</f>
        <v>7</v>
      </c>
      <c r="G55" s="4">
        <f>IFERROR(__xludf.DUMMYFUNCTION("""COMPUTED_VALUE"""),17.0)</f>
        <v>17</v>
      </c>
      <c r="I55" s="8"/>
    </row>
    <row r="56">
      <c r="A56" s="4" t="str">
        <f>IFERROR(__xludf.DUMMYFUNCTION("""COMPUTED_VALUE"""),"2017")</f>
        <v>2017</v>
      </c>
      <c r="B56" s="4" t="str">
        <f>IFERROR(__xludf.DUMMYFUNCTION("""COMPUTED_VALUE"""),"\citet{Liu2017}")</f>
        <v>\citet{Liu2017}</v>
      </c>
      <c r="C56" s="4" t="str">
        <f>IFERROR(__xludf.DUMMYFUNCTION("""COMPUTED_VALUE"""),"Manual")</f>
        <v>Manual</v>
      </c>
      <c r="D56" s="4" t="str">
        <f>IFERROR(__xludf.DUMMYFUNCTION("""COMPUTED_VALUE"""),"Published algorithms")</f>
        <v>Published algorithms</v>
      </c>
      <c r="E56" s="4" t="str">
        <f>IFERROR(__xludf.DUMMYFUNCTION("""COMPUTED_VALUE"""),"Freitas and Ji (2016)")</f>
        <v>Freitas and Ji (2016)</v>
      </c>
      <c r="F56" s="8">
        <f>IFERROR(__xludf.DUMMYFUNCTION("IF(REGEXMATCH(E56, ""[0-9]+""), ARRAYFORMULA(A56 - SPLIT(REGEXREPLACE(E56,""[a-zA-Z,\-'.()]"","" ""), "" "")),"" "")"),1.0)</f>
        <v>1</v>
      </c>
      <c r="I56" s="8"/>
    </row>
    <row r="57">
      <c r="A57" s="4" t="str">
        <f>IFERROR(__xludf.DUMMYFUNCTION("""COMPUTED_VALUE"""),"2017")</f>
        <v>2017</v>
      </c>
      <c r="B57" s="4" t="str">
        <f>IFERROR(__xludf.DUMMYFUNCTION("""COMPUTED_VALUE"""),"\citet{Mamo2017}")</f>
        <v>\citet{Mamo2017}</v>
      </c>
      <c r="C57" s="4" t="str">
        <f>IFERROR(__xludf.DUMMYFUNCTION("""COMPUTED_VALUE"""),"Manual")</f>
        <v>Manual</v>
      </c>
      <c r="D57" s="4" t="str">
        <f>IFERROR(__xludf.DUMMYFUNCTION("""COMPUTED_VALUE"""),"Published algorithms")</f>
        <v>Published algorithms</v>
      </c>
      <c r="E57" s="4" t="str">
        <f>IFERROR(__xludf.DUMMYFUNCTION("""COMPUTED_VALUE"""),"Cataldi et al., 2014")</f>
        <v>Cataldi et al., 2014</v>
      </c>
      <c r="F57" s="8">
        <f>IFERROR(__xludf.DUMMYFUNCTION("IF(REGEXMATCH(E57, ""[0-9]+""), ARRAYFORMULA(A57 - SPLIT(REGEXREPLACE(E57,""[a-zA-Z,\-'.()]"","" ""), "" "")),"" "")"),3.0)</f>
        <v>3</v>
      </c>
      <c r="I57" s="8"/>
    </row>
    <row r="58">
      <c r="A58" s="4" t="str">
        <f>IFERROR(__xludf.DUMMYFUNCTION("""COMPUTED_VALUE"""),"2017")</f>
        <v>2017</v>
      </c>
      <c r="B58" s="4" t="str">
        <f>IFERROR(__xludf.DUMMYFUNCTION("""COMPUTED_VALUE"""),"\citet{Nolasco2017}")</f>
        <v>\citet{Nolasco2017}</v>
      </c>
      <c r="C58" s="4" t="str">
        <f>IFERROR(__xludf.DUMMYFUNCTION("""COMPUTED_VALUE"""),"Manual")</f>
        <v>Manual</v>
      </c>
      <c r="D58" s="4" t="str">
        <f>IFERROR(__xludf.DUMMYFUNCTION("""COMPUTED_VALUE"""),"None")</f>
        <v>None</v>
      </c>
      <c r="E58" s="4"/>
      <c r="F58" s="8" t="str">
        <f>IFERROR(__xludf.DUMMYFUNCTION("IF(REGEXMATCH(E58, ""[0-9]+""), ARRAYFORMULA(A58 - SPLIT(REGEXREPLACE(E58,""[a-zA-Z,\-'.()]"","" ""), "" "")),"" "")")," ")</f>
        <v> </v>
      </c>
      <c r="I58" s="8"/>
    </row>
    <row r="59">
      <c r="A59" s="4" t="str">
        <f>IFERROR(__xludf.DUMMYFUNCTION("""COMPUTED_VALUE"""),"2017")</f>
        <v>2017</v>
      </c>
      <c r="B59" s="4" t="str">
        <f>IFERROR(__xludf.DUMMYFUNCTION("""COMPUTED_VALUE"""),"\citet{Tonon2017}")</f>
        <v>\citet{Tonon2017}</v>
      </c>
      <c r="C59" s="4" t="str">
        <f>IFERROR(__xludf.DUMMYFUNCTION("""COMPUTED_VALUE"""),"Manual")</f>
        <v>Manual</v>
      </c>
      <c r="D59" s="4" t="str">
        <f>IFERROR(__xludf.DUMMYFUNCTION("""COMPUTED_VALUE"""),"None")</f>
        <v>None</v>
      </c>
      <c r="E59" s="4"/>
      <c r="F59" s="8" t="str">
        <f>IFERROR(__xludf.DUMMYFUNCTION("IF(REGEXMATCH(E59, ""[0-9]+""), ARRAYFORMULA(A59 - SPLIT(REGEXREPLACE(E59,""[a-zA-Z,\-'.()]"","" ""), "" "")),"" "")")," ")</f>
        <v> </v>
      </c>
      <c r="I59" s="8"/>
    </row>
    <row r="60">
      <c r="A60" s="4" t="str">
        <f>IFERROR(__xludf.DUMMYFUNCTION("""COMPUTED_VALUE"""),"2017")</f>
        <v>2017</v>
      </c>
      <c r="B60" s="4" t="str">
        <f>IFERROR(__xludf.DUMMYFUNCTION("""COMPUTED_VALUE"""),"\citet{Weiler2017}")</f>
        <v>\citet{Weiler2017}</v>
      </c>
      <c r="C60" s="4" t="str">
        <f>IFERROR(__xludf.DUMMYFUNCTION("""COMPUTED_VALUE"""),"Manual")</f>
        <v>Manual</v>
      </c>
      <c r="D60" s="4" t="str">
        <f>IFERROR(__xludf.DUMMYFUNCTION("""COMPUTED_VALUE"""),"Published algorithms, trivial baselines")</f>
        <v>Published algorithms, trivial baselines</v>
      </c>
      <c r="E60" s="4" t="str">
        <f>IFERROR(__xludf.DUMMYFUNCTION("""COMPUTED_VALUE"""),"Trivial baselines, LDA (Blei et al., 2003), Weiler et al. (2013), Weiler et al. (2014), WATIS (Cordeiro, 2012), EDCoW (Weng and Lee, 2011), ENB (Alvanaki et al., 2012)")</f>
        <v>Trivial baselines, LDA (Blei et al., 2003), Weiler et al. (2013), Weiler et al. (2014), WATIS (Cordeiro, 2012), EDCoW (Weng and Lee, 2011), ENB (Alvanaki et al., 2012)</v>
      </c>
      <c r="F60" s="8">
        <f>IFERROR(__xludf.DUMMYFUNCTION("IF(REGEXMATCH(E60, ""[0-9]+""), ARRAYFORMULA(A60 - SPLIT(REGEXREPLACE(E60,""[a-zA-Z,\-'.()]"","" ""), "" "")),"" "")"),14.0)</f>
        <v>14</v>
      </c>
      <c r="G60" s="4">
        <f>IFERROR(__xludf.DUMMYFUNCTION("""COMPUTED_VALUE"""),4.0)</f>
        <v>4</v>
      </c>
      <c r="H60" s="4">
        <f>IFERROR(__xludf.DUMMYFUNCTION("""COMPUTED_VALUE"""),3.0)</f>
        <v>3</v>
      </c>
      <c r="I60" s="8">
        <f>IFERROR(__xludf.DUMMYFUNCTION("""COMPUTED_VALUE"""),5.0)</f>
        <v>5</v>
      </c>
      <c r="J60" s="4">
        <f>IFERROR(__xludf.DUMMYFUNCTION("""COMPUTED_VALUE"""),6.0)</f>
        <v>6</v>
      </c>
      <c r="K60" s="4">
        <f>IFERROR(__xludf.DUMMYFUNCTION("""COMPUTED_VALUE"""),5.0)</f>
        <v>5</v>
      </c>
    </row>
    <row r="61">
      <c r="A61" s="4" t="str">
        <f>IFERROR(__xludf.DUMMYFUNCTION("""COMPUTED_VALUE"""),"2017")</f>
        <v>2017</v>
      </c>
      <c r="B61" s="4" t="str">
        <f>IFERROR(__xludf.DUMMYFUNCTION("""COMPUTED_VALUE"""),"\citet{Zhou2017}")</f>
        <v>\citet{Zhou2017}</v>
      </c>
      <c r="C61" s="4" t="str">
        <f>IFERROR(__xludf.DUMMYFUNCTION("""COMPUTED_VALUE"""),"Manual")</f>
        <v>Manual</v>
      </c>
      <c r="D61" s="4" t="str">
        <f>IFERROR(__xludf.DUMMYFUNCTION("""COMPUTED_VALUE"""),"Published algorithms")</f>
        <v>Published algorithms</v>
      </c>
      <c r="E61" s="4" t="str">
        <f>IFERROR(__xludf.DUMMYFUNCTION("""COMPUTED_VALUE"""),"Ritter et al. (2012)")</f>
        <v>Ritter et al. (2012)</v>
      </c>
      <c r="F61" s="8">
        <f>IFERROR(__xludf.DUMMYFUNCTION("IF(REGEXMATCH(E61, ""[0-9]+""), ARRAYFORMULA(A61 - SPLIT(REGEXREPLACE(E61,""[a-zA-Z,\-'.()]"","" ""), "" "")),"" "")"),5.0)</f>
        <v>5</v>
      </c>
    </row>
    <row r="62">
      <c r="A62" s="4" t="str">
        <f>IFERROR(__xludf.DUMMYFUNCTION("""COMPUTED_VALUE"""),"2018")</f>
        <v>2018</v>
      </c>
      <c r="B62" s="4" t="str">
        <f>IFERROR(__xludf.DUMMYFUNCTION("""COMPUTED_VALUE"""),"\citet{Chen2018a}")</f>
        <v>\citet{Chen2018a}</v>
      </c>
      <c r="C62" s="4"/>
      <c r="D62" s="4" t="str">
        <f>IFERROR(__xludf.DUMMYFUNCTION("""COMPUTED_VALUE"""),"Parameter tweaking")</f>
        <v>Parameter tweaking</v>
      </c>
      <c r="E62" s="4"/>
      <c r="F62" s="8" t="str">
        <f>IFERROR(__xludf.DUMMYFUNCTION("IF(REGEXMATCH(E62, ""[0-9]+""), ARRAYFORMULA(A62 - SPLIT(REGEXREPLACE(E62,""[a-zA-Z,\-'.()]"","" ""), "" "")),"" "")")," ")</f>
        <v> </v>
      </c>
    </row>
    <row r="63">
      <c r="A63" s="4" t="str">
        <f>IFERROR(__xludf.DUMMYFUNCTION("""COMPUTED_VALUE"""),"2018")</f>
        <v>2018</v>
      </c>
      <c r="B63" s="4" t="str">
        <f>IFERROR(__xludf.DUMMYFUNCTION("""COMPUTED_VALUE"""),"\citet{Hossny2018}")</f>
        <v>\citet{Hossny2018}</v>
      </c>
      <c r="C63" s="4"/>
      <c r="D63" s="4" t="str">
        <f>IFERROR(__xludf.DUMMYFUNCTION("""COMPUTED_VALUE"""),"Published algorithms")</f>
        <v>Published algorithms</v>
      </c>
      <c r="E63" s="4" t="str">
        <f>IFERROR(__xludf.DUMMYFUNCTION("""COMPUTED_VALUE"""),"Weng et al. (2011), Crodeiro et al. (2012), Cui et al. (2017), Nguyen et al. (2017), Willer et al. (2016), Adedoyin-Olowe et al. (2016)")</f>
        <v>Weng et al. (2011), Crodeiro et al. (2012), Cui et al. (2017), Nguyen et al. (2017), Willer et al. (2016), Adedoyin-Olowe et al. (2016)</v>
      </c>
      <c r="F63" s="8">
        <f>IFERROR(__xludf.DUMMYFUNCTION("IF(REGEXMATCH(E63, ""[0-9]+""), ARRAYFORMULA(A63 - SPLIT(REGEXREPLACE(E63,""[a-zA-Z,\-'.()]"","" ""), "" "")),"" "")"),7.0)</f>
        <v>7</v>
      </c>
      <c r="G63" s="4">
        <f>IFERROR(__xludf.DUMMYFUNCTION("""COMPUTED_VALUE"""),6.0)</f>
        <v>6</v>
      </c>
      <c r="H63" s="4">
        <f>IFERROR(__xludf.DUMMYFUNCTION("""COMPUTED_VALUE"""),1.0)</f>
        <v>1</v>
      </c>
      <c r="I63" s="4">
        <f>IFERROR(__xludf.DUMMYFUNCTION("""COMPUTED_VALUE"""),1.0)</f>
        <v>1</v>
      </c>
      <c r="J63" s="4">
        <f>IFERROR(__xludf.DUMMYFUNCTION("""COMPUTED_VALUE"""),2.0)</f>
        <v>2</v>
      </c>
      <c r="K63" s="4">
        <f>IFERROR(__xludf.DUMMYFUNCTION("""COMPUTED_VALUE"""),2.0)</f>
        <v>2</v>
      </c>
    </row>
    <row r="64">
      <c r="A64" s="4" t="str">
        <f>IFERROR(__xludf.DUMMYFUNCTION("""COMPUTED_VALUE"""),"2018")</f>
        <v>2018</v>
      </c>
      <c r="B64" s="4" t="str">
        <f>IFERROR(__xludf.DUMMYFUNCTION("""COMPUTED_VALUE"""),"\citet{Huang2018}")</f>
        <v>\citet{Huang2018}</v>
      </c>
      <c r="C64" s="4" t="str">
        <f>IFERROR(__xludf.DUMMYFUNCTION("""COMPUTED_VALUE"""),"Semi-automatic")</f>
        <v>Semi-automatic</v>
      </c>
      <c r="D64" s="4" t="str">
        <f>IFERROR(__xludf.DUMMYFUNCTION("""COMPUTED_VALUE"""),"Published algorithms")</f>
        <v>Published algorithms</v>
      </c>
      <c r="E64" s="4" t="str">
        <f>IFERROR(__xludf.DUMMYFUNCTION("""COMPUTED_VALUE"""),"Marcus et al. (2011)")</f>
        <v>Marcus et al. (2011)</v>
      </c>
      <c r="F64" s="8">
        <f>IFERROR(__xludf.DUMMYFUNCTION("IF(REGEXMATCH(E64, ""[0-9]+""), ARRAYFORMULA(A64 - SPLIT(REGEXREPLACE(E64,""[a-zA-Z,\-'.()]"","" ""), "" "")),"" "")"),7.0)</f>
        <v>7</v>
      </c>
    </row>
    <row r="65">
      <c r="A65" s="4" t="str">
        <f>IFERROR(__xludf.DUMMYFUNCTION("""COMPUTED_VALUE"""),"2018")</f>
        <v>2018</v>
      </c>
      <c r="B65" s="4" t="str">
        <f>IFERROR(__xludf.DUMMYFUNCTION("""COMPUTED_VALUE"""),"\citet{Meladianos2018}")</f>
        <v>\citet{Meladianos2018}</v>
      </c>
      <c r="C65" s="4" t="str">
        <f>IFERROR(__xludf.DUMMYFUNCTION("""COMPUTED_VALUE"""),"Semi-automatic")</f>
        <v>Semi-automatic</v>
      </c>
      <c r="D65" s="4" t="str">
        <f>IFERROR(__xludf.DUMMYFUNCTION("""COMPUTED_VALUE"""),"Trivial baselines")</f>
        <v>Trivial baselines</v>
      </c>
      <c r="E65" s="4"/>
      <c r="F65" s="8" t="str">
        <f>IFERROR(__xludf.DUMMYFUNCTION("IF(REGEXMATCH(E65, ""[0-9]+""), ARRAYFORMULA(A65 - SPLIT(REGEXREPLACE(E65,""[a-zA-Z,\-'.()]"","" ""), "" "")),"" "")")," ")</f>
        <v> </v>
      </c>
    </row>
    <row r="66">
      <c r="A66" s="4" t="str">
        <f>IFERROR(__xludf.DUMMYFUNCTION("""COMPUTED_VALUE"""),"2018")</f>
        <v>2018</v>
      </c>
      <c r="B66" s="4" t="str">
        <f>IFERROR(__xludf.DUMMYFUNCTION("""COMPUTED_VALUE"""),"\citet{Petroni2018}")</f>
        <v>\citet{Petroni2018}</v>
      </c>
      <c r="C66" s="4" t="str">
        <f>IFERROR(__xludf.DUMMYFUNCTION("""COMPUTED_VALUE"""),"None")</f>
        <v>None</v>
      </c>
      <c r="D66" s="4" t="str">
        <f>IFERROR(__xludf.DUMMYFUNCTION("""COMPUTED_VALUE"""),"None")</f>
        <v>None</v>
      </c>
      <c r="E66" s="4"/>
      <c r="F66" s="8" t="str">
        <f>IFERROR(__xludf.DUMMYFUNCTION("IF(REGEXMATCH(E66, ""[0-9]+""), ARRAYFORMULA(A66 - SPLIT(REGEXREPLACE(E66,""[a-zA-Z,\-'.()]"","" ""), "" "")),"" "")")," ")</f>
        <v> </v>
      </c>
    </row>
    <row r="67">
      <c r="A67" s="4" t="str">
        <f>IFERROR(__xludf.DUMMYFUNCTION("""COMPUTED_VALUE"""),"2019")</f>
        <v>2019</v>
      </c>
      <c r="B67" s="4" t="str">
        <f>IFERROR(__xludf.DUMMYFUNCTION("""COMPUTED_VALUE"""),"\citet{Choi2019}")</f>
        <v>\citet{Choi2019}</v>
      </c>
      <c r="C67" s="4" t="str">
        <f>IFERROR(__xludf.DUMMYFUNCTION("""COMPUTED_VALUE"""),"Automatic")</f>
        <v>Automatic</v>
      </c>
      <c r="D67" s="4" t="str">
        <f>IFERROR(__xludf.DUMMYFUNCTION("""COMPUTED_VALUE"""),"Published results")</f>
        <v>Published results</v>
      </c>
      <c r="E67" s="4"/>
      <c r="F67" s="8" t="str">
        <f>IFERROR(__xludf.DUMMYFUNCTION("IF(REGEXMATCH(E67, ""[0-9]+""), ARRAYFORMULA(A67 - SPLIT(REGEXREPLACE(E67,""[a-zA-Z,\-'.()]"","" ""), "" "")),"" "")")," ")</f>
        <v> </v>
      </c>
    </row>
    <row r="68">
      <c r="A68" s="4" t="str">
        <f>IFERROR(__xludf.DUMMYFUNCTION("""COMPUTED_VALUE"""),"2019")</f>
        <v>2019</v>
      </c>
      <c r="B68" s="4" t="str">
        <f>IFERROR(__xludf.DUMMYFUNCTION("""COMPUTED_VALUE"""),"\citet{GabAllah2019}")</f>
        <v>\citet{GabAllah2019}</v>
      </c>
      <c r="C68" s="4" t="str">
        <f>IFERROR(__xludf.DUMMYFUNCTION("""COMPUTED_VALUE"""),"Manual")</f>
        <v>Manual</v>
      </c>
      <c r="D68" s="4" t="str">
        <f>IFERROR(__xludf.DUMMYFUNCTION("""COMPUTED_VALUE"""),"Published algorithms")</f>
        <v>Published algorithms</v>
      </c>
      <c r="E68" s="4" t="str">
        <f>IFERROR(__xludf.DUMMYFUNCTION("""COMPUTED_VALUE"""),"Rafea and GabAllah (2018)")</f>
        <v>Rafea and GabAllah (2018)</v>
      </c>
      <c r="F68" s="8">
        <f>IFERROR(__xludf.DUMMYFUNCTION("IF(REGEXMATCH(E68, ""[0-9]+""), ARRAYFORMULA(A68 - SPLIT(REGEXREPLACE(E68,""[a-zA-Z,\-'.()]"","" ""), "" "")),"" "")"),1.0)</f>
        <v>1</v>
      </c>
    </row>
    <row r="69">
      <c r="A69" s="4" t="str">
        <f>IFERROR(__xludf.DUMMYFUNCTION("""COMPUTED_VALUE"""),"2019")</f>
        <v>2019</v>
      </c>
      <c r="B69" s="4" t="str">
        <f>IFERROR(__xludf.DUMMYFUNCTION("""COMPUTED_VALUE"""),"\citet{Hasan2019}")</f>
        <v>\citet{Hasan2019}</v>
      </c>
      <c r="C69" s="4" t="str">
        <f>IFERROR(__xludf.DUMMYFUNCTION("""COMPUTED_VALUE"""),"Manual")</f>
        <v>Manual</v>
      </c>
      <c r="D69" s="4" t="str">
        <f>IFERROR(__xludf.DUMMYFUNCTION("""COMPUTED_VALUE"""),"Published algorithms")</f>
        <v>Published algorithms</v>
      </c>
      <c r="E69" s="4" t="str">
        <f>IFERROR(__xludf.DUMMYFUNCTION("""COMPUTED_VALUE"""),"First Story Detection (Petrovic et al., 2010), TwitterNews (Hasan et al., 2016), LDA-SocialSensor (Aiello et al., 2013), TrendingScore (Benhardus and Kalita, 2013), mention-anomaly-based Event Detection (Guille and Favre, 2015)")</f>
        <v>First Story Detection (Petrovic et al., 2010), TwitterNews (Hasan et al., 2016), LDA-SocialSensor (Aiello et al., 2013), TrendingScore (Benhardus and Kalita, 2013), mention-anomaly-based Event Detection (Guille and Favre, 2015)</v>
      </c>
      <c r="F69" s="8">
        <f>IFERROR(__xludf.DUMMYFUNCTION("IF(REGEXMATCH(E69, ""[0-9]+""), ARRAYFORMULA(A69 - SPLIT(REGEXREPLACE(E69,""[a-zA-Z,\-'.()]"","" ""), "" "")),"" "")"),9.0)</f>
        <v>9</v>
      </c>
      <c r="G69" s="4">
        <f>IFERROR(__xludf.DUMMYFUNCTION("""COMPUTED_VALUE"""),3.0)</f>
        <v>3</v>
      </c>
      <c r="H69" s="4">
        <f>IFERROR(__xludf.DUMMYFUNCTION("""COMPUTED_VALUE"""),6.0)</f>
        <v>6</v>
      </c>
      <c r="I69" s="4">
        <f>IFERROR(__xludf.DUMMYFUNCTION("""COMPUTED_VALUE"""),6.0)</f>
        <v>6</v>
      </c>
      <c r="J69" s="4">
        <f>IFERROR(__xludf.DUMMYFUNCTION("""COMPUTED_VALUE"""),4.0)</f>
        <v>4</v>
      </c>
    </row>
    <row r="70">
      <c r="A70" s="4" t="str">
        <f>IFERROR(__xludf.DUMMYFUNCTION("""COMPUTED_VALUE"""),"2019")</f>
        <v>2019</v>
      </c>
      <c r="B70" s="4" t="str">
        <f>IFERROR(__xludf.DUMMYFUNCTION("""COMPUTED_VALUE"""),"\citet{Mele2019}")</f>
        <v>\citet{Mele2019}</v>
      </c>
      <c r="C70" s="4" t="str">
        <f>IFERROR(__xludf.DUMMYFUNCTION("""COMPUTED_VALUE"""),"Manual")</f>
        <v>Manual</v>
      </c>
      <c r="D70" s="4" t="str">
        <f>IFERROR(__xludf.DUMMYFUNCTION("""COMPUTED_VALUE"""),"Published algorithms")</f>
        <v>Published algorithms</v>
      </c>
      <c r="E70" s="4" t="str">
        <f>IFERROR(__xludf.DUMMYFUNCTION("""COMPUTED_VALUE"""),"Blei and Lafferty (2006), Fung et al. (2005), Weng and Lee (2011), Srijith et al. (2017), Ritter et al. (2012), Ritter et al. (2011)")</f>
        <v>Blei and Lafferty (2006), Fung et al. (2005), Weng and Lee (2011), Srijith et al. (2017), Ritter et al. (2012), Ritter et al. (2011)</v>
      </c>
      <c r="F70" s="8">
        <f>IFERROR(__xludf.DUMMYFUNCTION("IF(REGEXMATCH(E70, ""[0-9]+""), ARRAYFORMULA(A70 - SPLIT(REGEXREPLACE(E70,""[a-zA-Z,\-'.()]"","" ""), "" "")),"" "")"),13.0)</f>
        <v>13</v>
      </c>
      <c r="G70" s="4">
        <f>IFERROR(__xludf.DUMMYFUNCTION("""COMPUTED_VALUE"""),14.0)</f>
        <v>14</v>
      </c>
      <c r="H70" s="4">
        <f>IFERROR(__xludf.DUMMYFUNCTION("""COMPUTED_VALUE"""),8.0)</f>
        <v>8</v>
      </c>
      <c r="I70" s="4">
        <f>IFERROR(__xludf.DUMMYFUNCTION("""COMPUTED_VALUE"""),2.0)</f>
        <v>2</v>
      </c>
      <c r="J70" s="4">
        <f>IFERROR(__xludf.DUMMYFUNCTION("""COMPUTED_VALUE"""),7.0)</f>
        <v>7</v>
      </c>
      <c r="K70" s="4">
        <f>IFERROR(__xludf.DUMMYFUNCTION("""COMPUTED_VALUE"""),8.0)</f>
        <v>8</v>
      </c>
    </row>
    <row r="71">
      <c r="A71" s="4" t="str">
        <f>IFERROR(__xludf.DUMMYFUNCTION("""COMPUTED_VALUE"""),"2019")</f>
        <v>2019</v>
      </c>
      <c r="B71" s="4" t="str">
        <f>IFERROR(__xludf.DUMMYFUNCTION("""COMPUTED_VALUE"""),"\citet{Pradhan2019}")</f>
        <v>\citet{Pradhan2019}</v>
      </c>
      <c r="C71" s="4" t="str">
        <f>IFERROR(__xludf.DUMMYFUNCTION("""COMPUTED_VALUE"""),"Manual")</f>
        <v>Manual</v>
      </c>
      <c r="D71" s="4" t="str">
        <f>IFERROR(__xludf.DUMMYFUNCTION("""COMPUTED_VALUE"""),"None")</f>
        <v>None</v>
      </c>
      <c r="E71" s="4"/>
      <c r="F71" s="8" t="str">
        <f>IFERROR(__xludf.DUMMYFUNCTION("IF(REGEXMATCH(E71, ""[0-9]+""), ARRAYFORMULA(A71 - SPLIT(REGEXREPLACE(E71,""[a-zA-Z,\-'.()]"","" ""), "" "")),"" "")")," ")</f>
        <v> </v>
      </c>
    </row>
    <row r="72">
      <c r="A72" s="4" t="str">
        <f>IFERROR(__xludf.DUMMYFUNCTION("""COMPUTED_VALUE"""),"2019")</f>
        <v>2019</v>
      </c>
      <c r="B72" s="4" t="str">
        <f>IFERROR(__xludf.DUMMYFUNCTION("""COMPUTED_VALUE"""),"\citet{Saeed2019b}")</f>
        <v>\citet{Saeed2019b}</v>
      </c>
      <c r="C72" s="4" t="str">
        <f>IFERROR(__xludf.DUMMYFUNCTION("""COMPUTED_VALUE"""),"Automatic")</f>
        <v>Automatic</v>
      </c>
      <c r="D72" s="4" t="str">
        <f>IFERROR(__xludf.DUMMYFUNCTION("""COMPUTED_VALUE"""),"Published results")</f>
        <v>Published results</v>
      </c>
      <c r="E72" s="4"/>
      <c r="F72" s="8" t="str">
        <f>IFERROR(__xludf.DUMMYFUNCTION("IF(REGEXMATCH(E72, ""[0-9]+""), ARRAYFORMULA(A72 - SPLIT(REGEXREPLACE(E72,""[a-zA-Z,\-'.()]"","" ""), "" "")),"" "")")," ")</f>
        <v> </v>
      </c>
    </row>
    <row r="73">
      <c r="A73" s="4" t="str">
        <f>IFERROR(__xludf.DUMMYFUNCTION("""COMPUTED_VALUE"""),"2019")</f>
        <v>2019</v>
      </c>
      <c r="B73" s="4" t="str">
        <f>IFERROR(__xludf.DUMMYFUNCTION("""COMPUTED_VALUE"""),"\citet{Weiler2019}")</f>
        <v>\citet{Weiler2019}</v>
      </c>
      <c r="C73" s="4" t="str">
        <f>IFERROR(__xludf.DUMMYFUNCTION("""COMPUTED_VALUE"""),"Automatic")</f>
        <v>Automatic</v>
      </c>
      <c r="D73" s="4" t="str">
        <f>IFERROR(__xludf.DUMMYFUNCTION("""COMPUTED_VALUE"""),"Published algorithms")</f>
        <v>Published algorithms</v>
      </c>
      <c r="E73" s="4" t="str">
        <f>IFERROR(__xludf.DUMMYFUNCTION("""COMPUTED_VALUE"""),"Shifty (Weiler et al., 2014) and Log-Likelihood Ratio (Weiler et al., 2013)")</f>
        <v>Shifty (Weiler et al., 2014) and Log-Likelihood Ratio (Weiler et al., 2013)</v>
      </c>
      <c r="F73" s="8">
        <f>IFERROR(__xludf.DUMMYFUNCTION("IF(REGEXMATCH(E73, ""[0-9]+""), ARRAYFORMULA(A73 - SPLIT(REGEXREPLACE(E73,""[a-zA-Z,\-'.()]"","" ""), "" "")),"" "")"),5.0)</f>
        <v>5</v>
      </c>
      <c r="G73" s="4">
        <f>IFERROR(__xludf.DUMMYFUNCTION("""COMPUTED_VALUE"""),6.0)</f>
        <v>6</v>
      </c>
    </row>
    <row r="74">
      <c r="A74" s="4" t="str">
        <f>IFERROR(__xludf.DUMMYFUNCTION("""COMPUTED_VALUE"""),"2020")</f>
        <v>2020</v>
      </c>
      <c r="B74" s="4" t="str">
        <f>IFERROR(__xludf.DUMMYFUNCTION("""COMPUTED_VALUE"""),"\citet{Farnaghi2020}")</f>
        <v>\citet{Farnaghi2020}</v>
      </c>
      <c r="C74" s="4" t="str">
        <f>IFERROR(__xludf.DUMMYFUNCTION("""COMPUTED_VALUE"""),"Automatic")</f>
        <v>Automatic</v>
      </c>
      <c r="D74" s="4" t="str">
        <f>IFERROR(__xludf.DUMMYFUNCTION("""COMPUTED_VALUE"""),"Parameter tweaking")</f>
        <v>Parameter tweaking</v>
      </c>
      <c r="E74" s="4"/>
      <c r="F74" s="8" t="str">
        <f>IFERROR(__xludf.DUMMYFUNCTION("IF(REGEXMATCH(E74, ""[0-9]+""), ARRAYFORMULA(A74 - SPLIT(REGEXREPLACE(E74,""[a-zA-Z,\-'.()]"","" ""), "" "")),"" "")")," ")</f>
        <v> </v>
      </c>
    </row>
    <row r="75">
      <c r="A75" s="4" t="str">
        <f>IFERROR(__xludf.DUMMYFUNCTION("""COMPUTED_VALUE"""),"2021")</f>
        <v>2021</v>
      </c>
      <c r="B75" s="4" t="str">
        <f>IFERROR(__xludf.DUMMYFUNCTION("""COMPUTED_VALUE"""),"\citet{George2021}")</f>
        <v>\citet{George2021}</v>
      </c>
      <c r="C75" s="4" t="str">
        <f>IFERROR(__xludf.DUMMYFUNCTION("""COMPUTED_VALUE"""),"Manual")</f>
        <v>Manual</v>
      </c>
      <c r="D75" s="4" t="str">
        <f>IFERROR(__xludf.DUMMYFUNCTION("""COMPUTED_VALUE"""),"Published algorithms, trivial baselines")</f>
        <v>Published algorithms, trivial baselines</v>
      </c>
      <c r="E75" s="4" t="str">
        <f>IFERROR(__xludf.DUMMYFUNCTION("""COMPUTED_VALUE"""),"Andrienko et al. (2015)")</f>
        <v>Andrienko et al. (2015)</v>
      </c>
      <c r="F75" s="8">
        <f>IFERROR(__xludf.DUMMYFUNCTION("IF(REGEXMATCH(E75, ""[0-9]+""), ARRAYFORMULA(A75 - SPLIT(REGEXREPLACE(E75,""[a-zA-Z,\-'.()]"","" ""), "" "")),"" "")"),6.0)</f>
        <v>6</v>
      </c>
    </row>
    <row r="76">
      <c r="A76" s="4" t="str">
        <f>IFERROR(__xludf.DUMMYFUNCTION("""COMPUTED_VALUE"""),"2021")</f>
        <v>2021</v>
      </c>
      <c r="B76" s="4" t="str">
        <f>IFERROR(__xludf.DUMMYFUNCTION("""COMPUTED_VALUE"""),"\citet{Hettiarachchi2021}")</f>
        <v>\citet{Hettiarachchi2021}</v>
      </c>
      <c r="C76" s="4" t="str">
        <f>IFERROR(__xludf.DUMMYFUNCTION("""COMPUTED_VALUE"""),"Semi-automatic")</f>
        <v>Semi-automatic</v>
      </c>
      <c r="D76" s="4" t="str">
        <f>IFERROR(__xludf.DUMMYFUNCTION("""COMPUTED_VALUE"""),"Published algorithms, parameter tweaking")</f>
        <v>Published algorithms, parameter tweaking</v>
      </c>
      <c r="E76" s="4" t="str">
        <f>IFERROR(__xludf.DUMMYFUNCTION("""COMPUTED_VALUE"""),"Guille and Favre (2014), TopicSketch (Xie et al., 2016). SEDTWik (Moraiba et al., 2019)")</f>
        <v>Guille and Favre (2014), TopicSketch (Xie et al., 2016). SEDTWik (Moraiba et al., 2019)</v>
      </c>
      <c r="F76" s="8">
        <f>IFERROR(__xludf.DUMMYFUNCTION("IF(REGEXMATCH(E76, ""[0-9]+""), ARRAYFORMULA(A76 - SPLIT(REGEXREPLACE(E76,""[a-zA-Z,\-'.()]"","" ""), "" "")),"" "")"),7.0)</f>
        <v>7</v>
      </c>
      <c r="G76" s="4">
        <f>IFERROR(__xludf.DUMMYFUNCTION("""COMPUTED_VALUE"""),5.0)</f>
        <v>5</v>
      </c>
      <c r="H76" s="4">
        <f>IFERROR(__xludf.DUMMYFUNCTION("""COMPUTED_VALUE"""),2.0)</f>
        <v>2</v>
      </c>
    </row>
    <row r="77">
      <c r="A77" s="4" t="str">
        <f>IFERROR(__xludf.DUMMYFUNCTION("""COMPUTED_VALUE"""),"2021")</f>
        <v>2021</v>
      </c>
      <c r="B77" s="4" t="str">
        <f>IFERROR(__xludf.DUMMYFUNCTION("""COMPUTED_VALUE"""),"\citet{Mamo2021c}")</f>
        <v>\citet{Mamo2021c}</v>
      </c>
      <c r="C77" s="4" t="str">
        <f>IFERROR(__xludf.DUMMYFUNCTION("""COMPUTED_VALUE"""),"Manual")</f>
        <v>Manual</v>
      </c>
      <c r="D77" s="4" t="str">
        <f>IFERROR(__xludf.DUMMYFUNCTION("""COMPUTED_VALUE"""),"Published algorithms")</f>
        <v>Published algorithms</v>
      </c>
      <c r="E77" s="4" t="str">
        <f>IFERROR(__xludf.DUMMYFUNCTION("""COMPUTED_VALUE"""),"Zhao et al., 2011")</f>
        <v>Zhao et al., 2011</v>
      </c>
      <c r="F77" s="8">
        <f>IFERROR(__xludf.DUMMYFUNCTION("IF(REGEXMATCH(E77, ""[0-9]+""), ARRAYFORMULA(A77 - SPLIT(REGEXREPLACE(E77,""[a-zA-Z,\-'.()]"","" ""), "" "")),"" "")"),10.0)</f>
        <v>10</v>
      </c>
    </row>
    <row r="78">
      <c r="A78" s="4" t="str">
        <f>IFERROR(__xludf.DUMMYFUNCTION("""COMPUTED_VALUE"""),"2021")</f>
        <v>2021</v>
      </c>
      <c r="B78" s="4" t="str">
        <f>IFERROR(__xludf.DUMMYFUNCTION("""COMPUTED_VALUE"""),"\citet{Zhang2021}")</f>
        <v>\citet{Zhang2021}</v>
      </c>
      <c r="C78" s="4" t="str">
        <f>IFERROR(__xludf.DUMMYFUNCTION("""COMPUTED_VALUE"""),"Automatic")</f>
        <v>Automatic</v>
      </c>
      <c r="D78" s="4" t="str">
        <f>IFERROR(__xludf.DUMMYFUNCTION("""COMPUTED_VALUE"""),"Published algorithms, trivial baselines")</f>
        <v>Published algorithms, trivial baselines</v>
      </c>
      <c r="E78" s="4" t="str">
        <f>IFERROR(__xludf.DUMMYFUNCTION("""COMPUTED_VALUE"""),"TF-IDF, Weng and Lee (2011)")</f>
        <v>TF-IDF, Weng and Lee (2011)</v>
      </c>
      <c r="F78" s="8">
        <f>IFERROR(__xludf.DUMMYFUNCTION("IF(REGEXMATCH(E78, ""[0-9]+""), ARRAYFORMULA(A78 - SPLIT(REGEXREPLACE(E78,""[a-zA-Z,\-'.()]"","" ""), "" "")),"" "")"),10.0)</f>
        <v>10</v>
      </c>
    </row>
    <row r="79">
      <c r="A79" s="4" t="str">
        <f>IFERROR(__xludf.DUMMYFUNCTION("""COMPUTED_VALUE"""),"2022")</f>
        <v>2022</v>
      </c>
      <c r="B79" s="4" t="str">
        <f>IFERROR(__xludf.DUMMYFUNCTION("""COMPUTED_VALUE"""),"\citet{DiCorso2022}")</f>
        <v>\citet{DiCorso2022}</v>
      </c>
      <c r="C79" s="4" t="str">
        <f>IFERROR(__xludf.DUMMYFUNCTION("""COMPUTED_VALUE"""),"Automatic")</f>
        <v>Automatic</v>
      </c>
      <c r="D79" s="4" t="str">
        <f>IFERROR(__xludf.DUMMYFUNCTION("""COMPUTED_VALUE"""),"Published algorithms, parameter tweaking")</f>
        <v>Published algorithms, parameter tweaking</v>
      </c>
      <c r="E79" s="4" t="str">
        <f>IFERROR(__xludf.DUMMYFUNCTION("""COMPUTED_VALUE"""),"Elbow method (Pang-Ning et al., 2006), RPC (Zhao et al., 2015), En-LDA (Zhang et al., 2017)")</f>
        <v>Elbow method (Pang-Ning et al., 2006), RPC (Zhao et al., 2015), En-LDA (Zhang et al., 2017)</v>
      </c>
      <c r="F79" s="8">
        <f>IFERROR(__xludf.DUMMYFUNCTION("IF(REGEXMATCH(E79, ""[0-9]+""), ARRAYFORMULA(A79 - SPLIT(REGEXREPLACE(E79,""[a-zA-Z,\-'.()]"","" ""), "" "")),"" "")"),16.0)</f>
        <v>16</v>
      </c>
      <c r="G79" s="4">
        <f>IFERROR(__xludf.DUMMYFUNCTION("""COMPUTED_VALUE"""),7.0)</f>
        <v>7</v>
      </c>
      <c r="H79" s="4">
        <f>IFERROR(__xludf.DUMMYFUNCTION("""COMPUTED_VALUE"""),5.0)</f>
        <v>5</v>
      </c>
    </row>
    <row r="80">
      <c r="A80" s="4" t="str">
        <f>IFERROR(__xludf.DUMMYFUNCTION("""COMPUTED_VALUE"""),"2022")</f>
        <v>2022</v>
      </c>
      <c r="B80" s="4" t="str">
        <f>IFERROR(__xludf.DUMMYFUNCTION("""COMPUTED_VALUE"""),"\citet{Kolajo2022}")</f>
        <v>\citet{Kolajo2022}</v>
      </c>
      <c r="C80" s="4" t="str">
        <f>IFERROR(__xludf.DUMMYFUNCTION("""COMPUTED_VALUE"""),"Automatic")</f>
        <v>Automatic</v>
      </c>
      <c r="D80" s="4" t="str">
        <f>IFERROR(__xludf.DUMMYFUNCTION("""COMPUTED_VALUE"""),"Published algorithms")</f>
        <v>Published algorithms</v>
      </c>
      <c r="E80" s="4" t="str">
        <f>IFERROR(__xludf.DUMMYFUNCTION("""COMPUTED_VALUE"""),"LSH (Petrovic et al., 2010), Aggarwal et al. (2012), McMinn and Jose (2015), Repp (2016) (MSc dissertation)")</f>
        <v>LSH (Petrovic et al., 2010), Aggarwal et al. (2012), McMinn and Jose (2015), Repp (2016) (MSc dissertation)</v>
      </c>
      <c r="F80" s="8">
        <f>IFERROR(__xludf.DUMMYFUNCTION("IF(REGEXMATCH(E80, ""[0-9]+""), ARRAYFORMULA(A80 - SPLIT(REGEXREPLACE(E80,""[a-zA-Z,\-'.()]"","" ""), "" "")),"" "")"),12.0)</f>
        <v>12</v>
      </c>
      <c r="G80" s="4">
        <f>IFERROR(__xludf.DUMMYFUNCTION("""COMPUTED_VALUE"""),10.0)</f>
        <v>10</v>
      </c>
      <c r="H80" s="4">
        <f>IFERROR(__xludf.DUMMYFUNCTION("""COMPUTED_VALUE"""),7.0)</f>
        <v>7</v>
      </c>
      <c r="I80" s="4">
        <f>IFERROR(__xludf.DUMMYFUNCTION("""COMPUTED_VALUE"""),6.0)</f>
        <v>6</v>
      </c>
    </row>
    <row r="81">
      <c r="F81" s="8" t="str">
        <f>IFERROR(__xludf.DUMMYFUNCTION("IF(REGEXMATCH(E81, ""[0-9]+""), ARRAYFORMULA(A81 - SPLIT(REGEXREPLACE(E81,""[a-zA-Z,\-'.()]"","" ""), "" "")),"" "")")," ")</f>
        <v> </v>
      </c>
    </row>
    <row r="82">
      <c r="F82" s="8" t="str">
        <f>IFERROR(__xludf.DUMMYFUNCTION("IF(REGEXMATCH(E82, ""[0-9]+""), ARRAYFORMULA(A82 - SPLIT(REGEXREPLACE(E82,""[a-zA-Z,\-'.()]"","" ""), "" "")),"" "")")," ")</f>
        <v> </v>
      </c>
    </row>
    <row r="83">
      <c r="F83" s="8" t="str">
        <f>IFERROR(__xludf.DUMMYFUNCTION("IF(REGEXMATCH(E83, ""[0-9]+""), ARRAYFORMULA(A83 - SPLIT(REGEXREPLACE(E83,""[a-zA-Z,\-'.()]"","" ""), "" "")),"" "")")," ")</f>
        <v> </v>
      </c>
    </row>
    <row r="84">
      <c r="F84" s="8" t="str">
        <f>IFERROR(__xludf.DUMMYFUNCTION("IF(REGEXMATCH(E84, ""[0-9]+""), ARRAYFORMULA(A84 - SPLIT(REGEXREPLACE(E84,""[a-zA-Z,\-'.()]"","" ""), "" "")),"" "")")," ")</f>
        <v> </v>
      </c>
    </row>
    <row r="85">
      <c r="F85" s="8" t="str">
        <f>IFERROR(__xludf.DUMMYFUNCTION("IF(REGEXMATCH(E85, ""[0-9]+""), ARRAYFORMULA(A85 - SPLIT(REGEXREPLACE(E85,""[a-zA-Z,\-'.()]"","" ""), "" "")),"" "")")," ")</f>
        <v> </v>
      </c>
    </row>
    <row r="86">
      <c r="F86" s="8" t="str">
        <f>IFERROR(__xludf.DUMMYFUNCTION("IF(REGEXMATCH(E86, ""[0-9]+""), ARRAYFORMULA(A86 - SPLIT(REGEXREPLACE(E86,""[a-zA-Z,\-'.()]"","" ""), "" "")),"" "")")," ")</f>
        <v> </v>
      </c>
    </row>
    <row r="87">
      <c r="F87" s="8" t="str">
        <f>IFERROR(__xludf.DUMMYFUNCTION("IF(REGEXMATCH(E87, ""[0-9]+""), ARRAYFORMULA(A87 - SPLIT(REGEXREPLACE(E87,""[a-zA-Z,\-'.()]"","" ""), "" "")),"" "")")," ")</f>
        <v> </v>
      </c>
    </row>
    <row r="88">
      <c r="F88" s="8" t="str">
        <f>IFERROR(__xludf.DUMMYFUNCTION("IF(REGEXMATCH(E88, ""[0-9]+""), ARRAYFORMULA(A88 - SPLIT(REGEXREPLACE(E88,""[a-zA-Z,\-'.()]"","" ""), "" "")),"" "")")," ")</f>
        <v> </v>
      </c>
    </row>
    <row r="89">
      <c r="F89" s="8" t="str">
        <f>IFERROR(__xludf.DUMMYFUNCTION("IF(REGEXMATCH(E89, ""[0-9]+""), ARRAYFORMULA(A89 - SPLIT(REGEXREPLACE(E89,""[a-zA-Z,\-'.()]"","" ""), "" "")),"" "")")," ")</f>
        <v> </v>
      </c>
    </row>
    <row r="90">
      <c r="F90" s="8" t="str">
        <f>IFERROR(__xludf.DUMMYFUNCTION("IF(REGEXMATCH(E90, ""[0-9]+""), ARRAYFORMULA(A90 - SPLIT(REGEXREPLACE(E90,""[a-zA-Z,\-'.()]"","" ""), "" "")),"" "")")," ")</f>
        <v> </v>
      </c>
    </row>
    <row r="91">
      <c r="F91" s="8" t="str">
        <f>IFERROR(__xludf.DUMMYFUNCTION("IF(REGEXMATCH(E91, ""[0-9]+""), ARRAYFORMULA(A91 - SPLIT(REGEXREPLACE(E91,""[a-zA-Z,\-'.()]"","" ""), "" "")),"" "")")," ")</f>
        <v> </v>
      </c>
    </row>
    <row r="92">
      <c r="F92" s="8" t="str">
        <f>IFERROR(__xludf.DUMMYFUNCTION("IF(REGEXMATCH(E92, ""[0-9]+""), ARRAYFORMULA(A92 - SPLIT(REGEXREPLACE(E92,""[a-zA-Z,\-'.()]"","" ""), "" "")),"" "")")," ")</f>
        <v> </v>
      </c>
    </row>
    <row r="93">
      <c r="F93" s="8" t="str">
        <f>IFERROR(__xludf.DUMMYFUNCTION("IF(REGEXMATCH(E93, ""[0-9]+""), ARRAYFORMULA(A93 - SPLIT(REGEXREPLACE(E93,""[a-zA-Z,\-'.()]"","" ""), "" "")),"" "")")," ")</f>
        <v> </v>
      </c>
    </row>
    <row r="94">
      <c r="F94" s="8" t="str">
        <f>IFERROR(__xludf.DUMMYFUNCTION("IF(REGEXMATCH(E94, ""[0-9]+""), ARRAYFORMULA(A94 - SPLIT(REGEXREPLACE(E94,""[a-zA-Z,\-'.()]"","" ""), "" "")),"" "")")," ")</f>
        <v> </v>
      </c>
    </row>
    <row r="95">
      <c r="F95" s="8" t="str">
        <f>IFERROR(__xludf.DUMMYFUNCTION("IF(REGEXMATCH(E95, ""[0-9]+""), ARRAYFORMULA(A95 - SPLIT(REGEXREPLACE(E95,""[a-zA-Z,\-'.()]"","" ""), "" "")),"" "")")," ")</f>
        <v> </v>
      </c>
    </row>
    <row r="96">
      <c r="F96" s="8" t="str">
        <f>IFERROR(__xludf.DUMMYFUNCTION("IF(REGEXMATCH(E96, ""[0-9]+""), ARRAYFORMULA(A96 - SPLIT(REGEXREPLACE(E96,""[a-zA-Z,\-'.()]"","" ""), "" "")),"" "")")," ")</f>
        <v> </v>
      </c>
    </row>
    <row r="97">
      <c r="F97" s="8" t="str">
        <f>IFERROR(__xludf.DUMMYFUNCTION("IF(REGEXMATCH(E97, ""[0-9]+""), ARRAYFORMULA(A97 - SPLIT(REGEXREPLACE(E97,""[a-zA-Z,\-'.()]"","" ""), "" "")),"" "")")," ")</f>
        <v> </v>
      </c>
    </row>
    <row r="98">
      <c r="F98" s="8" t="str">
        <f>IFERROR(__xludf.DUMMYFUNCTION("IF(REGEXMATCH(E98, ""[0-9]+""), ARRAYFORMULA(A98 - SPLIT(REGEXREPLACE(E98,""[a-zA-Z,\-'.()]"","" ""), "" "")),"" "")")," ")</f>
        <v> </v>
      </c>
    </row>
    <row r="99">
      <c r="F99" s="8" t="str">
        <f>IFERROR(__xludf.DUMMYFUNCTION("IF(REGEXMATCH(E99, ""[0-9]+""), ARRAYFORMULA(A99 - SPLIT(REGEXREPLACE(E99,""[a-zA-Z,\-'.()]"","" ""), "" "")),"" "")")," ")</f>
        <v> </v>
      </c>
    </row>
    <row r="100">
      <c r="F100" s="8" t="str">
        <f>IFERROR(__xludf.DUMMYFUNCTION("IF(REGEXMATCH(E100, ""[0-9]+""), ARRAYFORMULA(A100 - SPLIT(REGEXREPLACE(E100,""[a-zA-Z,\-'.()]"","" ""), "" "")),"" "")")," ")</f>
        <v> </v>
      </c>
    </row>
    <row r="101">
      <c r="F101" s="8" t="str">
        <f>IFERROR(__xludf.DUMMYFUNCTION("IF(REGEXMATCH(E101, ""[0-9]+""), ARRAYFORMULA(A101 - SPLIT(REGEXREPLACE(E101,""[a-zA-Z,\-'.()]"","" ""), "" "")),"" "")")," ")</f>
        <v> </v>
      </c>
    </row>
    <row r="102">
      <c r="F102" s="8" t="str">
        <f>IFERROR(__xludf.DUMMYFUNCTION("IF(REGEXMATCH(E102, ""[0-9]+""), ARRAYFORMULA(A102 - SPLIT(REGEXREPLACE(E102,""[a-zA-Z,\-'.()]"","" ""), "" "")),"" "")")," ")</f>
        <v> </v>
      </c>
    </row>
    <row r="103">
      <c r="F103" s="8" t="str">
        <f>IFERROR(__xludf.DUMMYFUNCTION("IF(REGEXMATCH(E103, ""[0-9]+""), ARRAYFORMULA(A103 - SPLIT(REGEXREPLACE(E103,""[a-zA-Z,\-'.()]"","" ""), "" "")),"" "")")," ")</f>
        <v> </v>
      </c>
    </row>
    <row r="104">
      <c r="F104" s="8" t="str">
        <f>IFERROR(__xludf.DUMMYFUNCTION("IF(REGEXMATCH(E104, ""[0-9]+""), ARRAYFORMULA(A104 - SPLIT(REGEXREPLACE(E104,""[a-zA-Z,\-'.()]"","" ""), "" "")),"" "")")," ")</f>
        <v> </v>
      </c>
    </row>
    <row r="105">
      <c r="F105" s="8" t="str">
        <f>IFERROR(__xludf.DUMMYFUNCTION("IF(REGEXMATCH(E105, ""[0-9]+""), ARRAYFORMULA(A105 - SPLIT(REGEXREPLACE(E105,""[a-zA-Z,\-'.()]"","" ""), "" "")),"" "")")," ")</f>
        <v> </v>
      </c>
    </row>
    <row r="106">
      <c r="F106" s="8" t="str">
        <f>IFERROR(__xludf.DUMMYFUNCTION("IF(REGEXMATCH(E106, ""[0-9]+""), ARRAYFORMULA(A106 - SPLIT(REGEXREPLACE(E106,""[a-zA-Z,\-'.()]"","" ""), "" "")),"" "")")," ")</f>
        <v> </v>
      </c>
    </row>
    <row r="107">
      <c r="F107" s="8" t="str">
        <f>IFERROR(__xludf.DUMMYFUNCTION("IF(REGEXMATCH(E107, ""[0-9]+""), ARRAYFORMULA(A107 - SPLIT(REGEXREPLACE(E107,""[a-zA-Z,\-'.()]"","" ""), "" "")),"" "")")," ")</f>
        <v> </v>
      </c>
    </row>
    <row r="108">
      <c r="F108" s="8" t="str">
        <f>IFERROR(__xludf.DUMMYFUNCTION("IF(REGEXMATCH(E108, ""[0-9]+""), ARRAYFORMULA(A108 - SPLIT(REGEXREPLACE(E108,""[a-zA-Z,\-'.()]"","" ""), "" "")),"" "")")," ")</f>
        <v> </v>
      </c>
    </row>
    <row r="109">
      <c r="F109" s="8" t="str">
        <f>IFERROR(__xludf.DUMMYFUNCTION("IF(REGEXMATCH(E109, ""[0-9]+""), ARRAYFORMULA(A109 - SPLIT(REGEXREPLACE(E109,""[a-zA-Z,\-'.()]"","" ""), "" "")),"" "")")," ")</f>
        <v> </v>
      </c>
    </row>
    <row r="110">
      <c r="F110" s="8" t="str">
        <f>IFERROR(__xludf.DUMMYFUNCTION("IF(REGEXMATCH(E110, ""[0-9]+""), ARRAYFORMULA(A110 - SPLIT(REGEXREPLACE(E110,""[a-zA-Z,\-'.()]"","" ""), "" "")),"" "")")," ")</f>
        <v> </v>
      </c>
    </row>
    <row r="111">
      <c r="F111" s="8" t="str">
        <f>IFERROR(__xludf.DUMMYFUNCTION("IF(REGEXMATCH(E111, ""[0-9]+""), ARRAYFORMULA(A111 - SPLIT(REGEXREPLACE(E111,""[a-zA-Z,\-'.()]"","" ""), "" "")),"" "")")," ")</f>
        <v> </v>
      </c>
    </row>
    <row r="112">
      <c r="F112" s="8" t="str">
        <f>IFERROR(__xludf.DUMMYFUNCTION("IF(REGEXMATCH(E112, ""[0-9]+""), ARRAYFORMULA(A112 - SPLIT(REGEXREPLACE(E112,""[a-zA-Z,\-'.()]"","" ""), "" "")),"" "")")," ")</f>
        <v> </v>
      </c>
    </row>
    <row r="113">
      <c r="F113" s="8" t="str">
        <f>IFERROR(__xludf.DUMMYFUNCTION("IF(REGEXMATCH(E113, ""[0-9]+""), ARRAYFORMULA(A113 - SPLIT(REGEXREPLACE(E113,""[a-zA-Z,\-'.()]"","" ""), "" "")),"" "")")," ")</f>
        <v> </v>
      </c>
    </row>
    <row r="114">
      <c r="F114" s="8" t="str">
        <f>IFERROR(__xludf.DUMMYFUNCTION("IF(REGEXMATCH(E114, ""[0-9]+""), ARRAYFORMULA(A114 - SPLIT(REGEXREPLACE(E114,""[a-zA-Z,\-'.()]"","" ""), "" "")),"" "")")," ")</f>
        <v> </v>
      </c>
    </row>
    <row r="115">
      <c r="F115" s="8" t="str">
        <f>IFERROR(__xludf.DUMMYFUNCTION("IF(REGEXMATCH(E115, ""[0-9]+""), ARRAYFORMULA(A115 - SPLIT(REGEXREPLACE(E115,""[a-zA-Z,\-'.()]"","" ""), "" "")),"" "")")," ")</f>
        <v> </v>
      </c>
    </row>
    <row r="116">
      <c r="F116" s="8" t="str">
        <f>IFERROR(__xludf.DUMMYFUNCTION("IF(REGEXMATCH(E116, ""[0-9]+""), ARRAYFORMULA(A116 - SPLIT(REGEXREPLACE(E116,""[a-zA-Z,\-'.()]"","" ""), "" "")),"" "")")," ")</f>
        <v> </v>
      </c>
    </row>
    <row r="117">
      <c r="F117" s="8" t="str">
        <f>IFERROR(__xludf.DUMMYFUNCTION("IF(REGEXMATCH(E117, ""[0-9]+""), ARRAYFORMULA(A117 - SPLIT(REGEXREPLACE(E117,""[a-zA-Z,\-'.()]"","" ""), "" "")),"" "")")," ")</f>
        <v> </v>
      </c>
    </row>
    <row r="118">
      <c r="F118" s="8" t="str">
        <f>IFERROR(__xludf.DUMMYFUNCTION("IF(REGEXMATCH(E118, ""[0-9]+""), ARRAYFORMULA(A118 - SPLIT(REGEXREPLACE(E118,""[a-zA-Z,\-'.()]"","" ""), "" "")),"" "")")," ")</f>
        <v> </v>
      </c>
    </row>
    <row r="119">
      <c r="F119" s="8" t="str">
        <f>IFERROR(__xludf.DUMMYFUNCTION("IF(REGEXMATCH(E119, ""[0-9]+""), ARRAYFORMULA(A119 - SPLIT(REGEXREPLACE(E119,""[a-zA-Z,\-'.()]"","" ""), "" "")),"" "")")," ")</f>
        <v> </v>
      </c>
    </row>
    <row r="120">
      <c r="F120" s="8" t="str">
        <f>IFERROR(__xludf.DUMMYFUNCTION("IF(REGEXMATCH(E120, ""[0-9]+""), ARRAYFORMULA(A120 - SPLIT(REGEXREPLACE(E120,""[a-zA-Z,\-'.()]"","" ""), "" "")),"" "")")," ")</f>
        <v> </v>
      </c>
    </row>
    <row r="121">
      <c r="F121" s="8" t="str">
        <f>IFERROR(__xludf.DUMMYFUNCTION("IF(REGEXMATCH(E121, ""[0-9]+""), ARRAYFORMULA(A121 - SPLIT(REGEXREPLACE(E121,""[a-zA-Z,\-'.()]"","" ""), "" "")),"" "")")," ")</f>
        <v> </v>
      </c>
    </row>
    <row r="122">
      <c r="F122" s="8" t="str">
        <f>IFERROR(__xludf.DUMMYFUNCTION("IF(REGEXMATCH(E122, ""[0-9]+""), ARRAYFORMULA(A122 - SPLIT(REGEXREPLACE(E122,""[a-zA-Z,\-'.()]"","" ""), "" "")),"" "")")," ")</f>
        <v> </v>
      </c>
    </row>
    <row r="123">
      <c r="F123" s="8" t="str">
        <f>IFERROR(__xludf.DUMMYFUNCTION("IF(REGEXMATCH(E123, ""[0-9]+""), ARRAYFORMULA(A123 - SPLIT(REGEXREPLACE(E123,""[a-zA-Z,\-'.()]"","" ""), "" "")),"" "")")," ")</f>
        <v> </v>
      </c>
    </row>
    <row r="124">
      <c r="F124" s="8" t="str">
        <f>IFERROR(__xludf.DUMMYFUNCTION("IF(REGEXMATCH(E124, ""[0-9]+""), ARRAYFORMULA(A124 - SPLIT(REGEXREPLACE(E124,""[a-zA-Z,\-'.()]"","" ""), "" "")),"" "")")," ")</f>
        <v> </v>
      </c>
    </row>
    <row r="125">
      <c r="F125" s="8" t="str">
        <f>IFERROR(__xludf.DUMMYFUNCTION("IF(REGEXMATCH(E125, ""[0-9]+""), ARRAYFORMULA(A125 - SPLIT(REGEXREPLACE(E125,""[a-zA-Z,\-'.()]"","" ""), "" "")),"" "")")," ")</f>
        <v> </v>
      </c>
    </row>
    <row r="126">
      <c r="F126" s="8" t="str">
        <f>IFERROR(__xludf.DUMMYFUNCTION("IF(REGEXMATCH(E126, ""[0-9]+""), ARRAYFORMULA(A126 - SPLIT(REGEXREPLACE(E126,""[a-zA-Z,\-'.()]"","" ""), "" "")),"" "")")," ")</f>
        <v> </v>
      </c>
    </row>
    <row r="127">
      <c r="F127" s="8" t="str">
        <f>IFERROR(__xludf.DUMMYFUNCTION("IF(REGEXMATCH(E127, ""[0-9]+""), ARRAYFORMULA(A127 - SPLIT(REGEXREPLACE(E127,""[a-zA-Z,\-'.()]"","" ""), "" "")),"" "")")," ")</f>
        <v> </v>
      </c>
    </row>
    <row r="128">
      <c r="F128" s="8" t="str">
        <f>IFERROR(__xludf.DUMMYFUNCTION("IF(REGEXMATCH(E128, ""[0-9]+""), ARRAYFORMULA(A128 - SPLIT(REGEXREPLACE(E128,""[a-zA-Z,\-'.()]"","" ""), "" "")),"" "")")," ")</f>
        <v> </v>
      </c>
    </row>
    <row r="129">
      <c r="F129" s="8" t="str">
        <f>IFERROR(__xludf.DUMMYFUNCTION("IF(REGEXMATCH(E129, ""[0-9]+""), ARRAYFORMULA(A129 - SPLIT(REGEXREPLACE(E129,""[a-zA-Z,\-'.()]"","" ""), "" "")),"" "")")," ")</f>
        <v> </v>
      </c>
    </row>
    <row r="130">
      <c r="F130" s="8" t="str">
        <f>IFERROR(__xludf.DUMMYFUNCTION("IF(REGEXMATCH(E130, ""[0-9]+""), ARRAYFORMULA(A130 - SPLIT(REGEXREPLACE(E130,""[a-zA-Z,\-'.()]"","" ""), "" "")),"" "")")," ")</f>
        <v> </v>
      </c>
    </row>
    <row r="131">
      <c r="F131" s="8" t="str">
        <f>IFERROR(__xludf.DUMMYFUNCTION("IF(REGEXMATCH(E131, ""[0-9]+""), ARRAYFORMULA(A131 - SPLIT(REGEXREPLACE(E131,""[a-zA-Z,\-'.()]"","" ""), "" "")),"" "")")," ")</f>
        <v> </v>
      </c>
    </row>
    <row r="132">
      <c r="F132" s="8" t="str">
        <f>IFERROR(__xludf.DUMMYFUNCTION("IF(REGEXMATCH(E132, ""[0-9]+""), ARRAYFORMULA(A132 - SPLIT(REGEXREPLACE(E132,""[a-zA-Z,\-'.()]"","" ""), "" "")),"" "")")," ")</f>
        <v> </v>
      </c>
    </row>
    <row r="133">
      <c r="F133" s="8" t="str">
        <f>IFERROR(__xludf.DUMMYFUNCTION("IF(REGEXMATCH(E133, ""[0-9]+""), ARRAYFORMULA(A133 - SPLIT(REGEXREPLACE(E133,""[a-zA-Z,\-'.()]"","" ""), "" "")),"" "")")," ")</f>
        <v> </v>
      </c>
    </row>
    <row r="134">
      <c r="F134" s="8" t="str">
        <f>IFERROR(__xludf.DUMMYFUNCTION("IF(REGEXMATCH(E134, ""[0-9]+""), ARRAYFORMULA(A134 - SPLIT(REGEXREPLACE(E134,""[a-zA-Z,\-'.()]"","" ""), "" "")),"" "")")," ")</f>
        <v> </v>
      </c>
    </row>
    <row r="135">
      <c r="F135" s="8" t="str">
        <f>IFERROR(__xludf.DUMMYFUNCTION("IF(REGEXMATCH(E135, ""[0-9]+""), ARRAYFORMULA(A135 - SPLIT(REGEXREPLACE(E135,""[a-zA-Z,\-'.()]"","" ""), "" "")),"" "")")," ")</f>
        <v> </v>
      </c>
    </row>
    <row r="136">
      <c r="F136" s="8" t="str">
        <f>IFERROR(__xludf.DUMMYFUNCTION("IF(REGEXMATCH(E136, ""[0-9]+""), ARRAYFORMULA(A136 - SPLIT(REGEXREPLACE(E136,""[a-zA-Z,\-'.()]"","" ""), "" "")),"" "")")," ")</f>
        <v> </v>
      </c>
    </row>
    <row r="137">
      <c r="F137" s="8" t="str">
        <f>IFERROR(__xludf.DUMMYFUNCTION("IF(REGEXMATCH(E137, ""[0-9]+""), ARRAYFORMULA(A137 - SPLIT(REGEXREPLACE(E137,""[a-zA-Z,\-'.()]"","" ""), "" "")),"" "")")," ")</f>
        <v> </v>
      </c>
    </row>
    <row r="138">
      <c r="F138" s="8" t="str">
        <f>IFERROR(__xludf.DUMMYFUNCTION("IF(REGEXMATCH(E138, ""[0-9]+""), ARRAYFORMULA(A138 - SPLIT(REGEXREPLACE(E138,""[a-zA-Z,\-'.()]"","" ""), "" "")),"" "")")," ")</f>
        <v> </v>
      </c>
    </row>
    <row r="139">
      <c r="F139" s="8" t="str">
        <f>IFERROR(__xludf.DUMMYFUNCTION("IF(REGEXMATCH(E139, ""[0-9]+""), ARRAYFORMULA(A139 - SPLIT(REGEXREPLACE(E139,""[a-zA-Z,\-'.()]"","" ""), "" "")),"" "")")," ")</f>
        <v> </v>
      </c>
    </row>
    <row r="140">
      <c r="F140" s="8" t="str">
        <f>IFERROR(__xludf.DUMMYFUNCTION("IF(REGEXMATCH(E140, ""[0-9]+""), ARRAYFORMULA(A140 - SPLIT(REGEXREPLACE(E140,""[a-zA-Z,\-'.()]"","" ""), "" "")),"" "")")," ")</f>
        <v> </v>
      </c>
    </row>
    <row r="141">
      <c r="F141" s="8" t="str">
        <f>IFERROR(__xludf.DUMMYFUNCTION("IF(REGEXMATCH(E141, ""[0-9]+""), ARRAYFORMULA(A141 - SPLIT(REGEXREPLACE(E141,""[a-zA-Z,\-'.()]"","" ""), "" "")),"" "")")," ")</f>
        <v> </v>
      </c>
    </row>
    <row r="142">
      <c r="F142" s="8" t="str">
        <f>IFERROR(__xludf.DUMMYFUNCTION("IF(REGEXMATCH(E142, ""[0-9]+""), ARRAYFORMULA(A142 - SPLIT(REGEXREPLACE(E142,""[a-zA-Z,\-'.()]"","" ""), "" "")),"" "")")," ")</f>
        <v> </v>
      </c>
    </row>
    <row r="143">
      <c r="F143" s="8" t="str">
        <f>IFERROR(__xludf.DUMMYFUNCTION("IF(REGEXMATCH(E143, ""[0-9]+""), ARRAYFORMULA(A143 - SPLIT(REGEXREPLACE(E143,""[a-zA-Z,\-'.()]"","" ""), "" "")),"" "")")," ")</f>
        <v> </v>
      </c>
    </row>
    <row r="144">
      <c r="F144" s="8" t="str">
        <f>IFERROR(__xludf.DUMMYFUNCTION("IF(REGEXMATCH(E144, ""[0-9]+""), ARRAYFORMULA(A144 - SPLIT(REGEXREPLACE(E144,""[a-zA-Z,\-'.()]"","" ""), "" "")),"" "")")," ")</f>
        <v> </v>
      </c>
    </row>
    <row r="145">
      <c r="F145" s="8" t="str">
        <f>IFERROR(__xludf.DUMMYFUNCTION("IF(REGEXMATCH(E145, ""[0-9]+""), ARRAYFORMULA(A145 - SPLIT(REGEXREPLACE(E145,""[a-zA-Z,\-'.()]"","" ""), "" "")),"" "")")," ")</f>
        <v> </v>
      </c>
    </row>
    <row r="146">
      <c r="F146" s="8" t="str">
        <f>IFERROR(__xludf.DUMMYFUNCTION("IF(REGEXMATCH(E146, ""[0-9]+""), ARRAYFORMULA(A146 - SPLIT(REGEXREPLACE(E146,""[a-zA-Z,\-'.()]"","" ""), "" "")),"" "")")," ")</f>
        <v> </v>
      </c>
    </row>
    <row r="147">
      <c r="F147" s="8" t="str">
        <f>IFERROR(__xludf.DUMMYFUNCTION("IF(REGEXMATCH(E147, ""[0-9]+""), ARRAYFORMULA(A147 - SPLIT(REGEXREPLACE(E147,""[a-zA-Z,\-'.()]"","" ""), "" "")),"" "")")," ")</f>
        <v> </v>
      </c>
    </row>
    <row r="148">
      <c r="F148" s="8" t="str">
        <f>IFERROR(__xludf.DUMMYFUNCTION("IF(REGEXMATCH(E148, ""[0-9]+""), ARRAYFORMULA(A148 - SPLIT(REGEXREPLACE(E148,""[a-zA-Z,\-'.()]"","" ""), "" "")),"" "")")," ")</f>
        <v> </v>
      </c>
    </row>
    <row r="149">
      <c r="F149" s="8" t="str">
        <f>IFERROR(__xludf.DUMMYFUNCTION("IF(REGEXMATCH(E149, ""[0-9]+""), ARRAYFORMULA(A149 - SPLIT(REGEXREPLACE(E149,""[a-zA-Z,\-'.()]"","" ""), "" "")),"" "")")," ")</f>
        <v> </v>
      </c>
    </row>
    <row r="150">
      <c r="F150" s="8" t="str">
        <f>IFERROR(__xludf.DUMMYFUNCTION("IF(REGEXMATCH(E150, ""[0-9]+""), ARRAYFORMULA(A150 - SPLIT(REGEXREPLACE(E150,""[a-zA-Z,\-'.()]"","" ""), "" "")),"" "")")," ")</f>
        <v> </v>
      </c>
    </row>
    <row r="151">
      <c r="F151" s="8" t="str">
        <f>IFERROR(__xludf.DUMMYFUNCTION("IF(REGEXMATCH(E151, ""[0-9]+""), ARRAYFORMULA(A151 - SPLIT(REGEXREPLACE(E151,""[a-zA-Z,\-'.()]"","" ""), "" "")),"" "")")," ")</f>
        <v> </v>
      </c>
    </row>
    <row r="152">
      <c r="F152" s="8" t="str">
        <f>IFERROR(__xludf.DUMMYFUNCTION("IF(REGEXMATCH(E152, ""[0-9]+""), ARRAYFORMULA(A152 - SPLIT(REGEXREPLACE(E152,""[a-zA-Z,\-'.()]"","" ""), "" "")),"" "")")," ")</f>
        <v> </v>
      </c>
    </row>
    <row r="153">
      <c r="F153" s="8" t="str">
        <f>IFERROR(__xludf.DUMMYFUNCTION("IF(REGEXMATCH(E153, ""[0-9]+""), ARRAYFORMULA(A153 - SPLIT(REGEXREPLACE(E153,""[a-zA-Z,\-'.()]"","" ""), "" "")),"" "")")," ")</f>
        <v> </v>
      </c>
    </row>
    <row r="154">
      <c r="F154" s="8" t="str">
        <f>IFERROR(__xludf.DUMMYFUNCTION("IF(REGEXMATCH(E154, ""[0-9]+""), ARRAYFORMULA(A154 - SPLIT(REGEXREPLACE(E154,""[a-zA-Z,\-'.()]"","" ""), "" "")),"" "")")," ")</f>
        <v> </v>
      </c>
    </row>
    <row r="155">
      <c r="F155" s="8" t="str">
        <f>IFERROR(__xludf.DUMMYFUNCTION("IF(REGEXMATCH(E155, ""[0-9]+""), ARRAYFORMULA(A155 - SPLIT(REGEXREPLACE(E155,""[a-zA-Z,\-'.()]"","" ""), "" "")),"" "")")," ")</f>
        <v> </v>
      </c>
    </row>
    <row r="156">
      <c r="F156" s="8" t="str">
        <f>IFERROR(__xludf.DUMMYFUNCTION("IF(REGEXMATCH(E156, ""[0-9]+""), ARRAYFORMULA(A156 - SPLIT(REGEXREPLACE(E156,""[a-zA-Z,\-'.()]"","" ""), "" "")),"" "")")," ")</f>
        <v> </v>
      </c>
    </row>
    <row r="157">
      <c r="F157" s="8" t="str">
        <f>IFERROR(__xludf.DUMMYFUNCTION("IF(REGEXMATCH(E157, ""[0-9]+""), ARRAYFORMULA(A157 - SPLIT(REGEXREPLACE(E157,""[a-zA-Z,\-'.()]"","" ""), "" "")),"" "")")," ")</f>
        <v> </v>
      </c>
    </row>
    <row r="158">
      <c r="F158" s="8" t="str">
        <f>IFERROR(__xludf.DUMMYFUNCTION("IF(REGEXMATCH(E158, ""[0-9]+""), ARRAYFORMULA(A158 - SPLIT(REGEXREPLACE(E158,""[a-zA-Z,\-'.()]"","" ""), "" "")),"" "")")," ")</f>
        <v> </v>
      </c>
    </row>
    <row r="159">
      <c r="F159" s="8" t="str">
        <f>IFERROR(__xludf.DUMMYFUNCTION("IF(REGEXMATCH(E159, ""[0-9]+""), ARRAYFORMULA(A159 - SPLIT(REGEXREPLACE(E159,""[a-zA-Z,\-'.()]"","" ""), "" "")),"" "")")," ")</f>
        <v> </v>
      </c>
    </row>
    <row r="160">
      <c r="F160" s="8" t="str">
        <f>IFERROR(__xludf.DUMMYFUNCTION("IF(REGEXMATCH(E160, ""[0-9]+""), ARRAYFORMULA(A160 - SPLIT(REGEXREPLACE(E160,""[a-zA-Z,\-'.()]"","" ""), "" "")),"" "")")," ")</f>
        <v> </v>
      </c>
    </row>
    <row r="161">
      <c r="F161" s="8" t="str">
        <f>IFERROR(__xludf.DUMMYFUNCTION("IF(REGEXMATCH(E161, ""[0-9]+""), ARRAYFORMULA(A161 - SPLIT(REGEXREPLACE(E161,""[a-zA-Z,\-'.()]"","" ""), "" "")),"" "")")," ")</f>
        <v> </v>
      </c>
    </row>
    <row r="162">
      <c r="F162" s="8" t="str">
        <f>IFERROR(__xludf.DUMMYFUNCTION("IF(REGEXMATCH(E162, ""[0-9]+""), ARRAYFORMULA(A162 - SPLIT(REGEXREPLACE(E162,""[a-zA-Z,\-'.()]"","" ""), "" "")),"" "")")," ")</f>
        <v> </v>
      </c>
    </row>
    <row r="163">
      <c r="F163" s="8" t="str">
        <f>IFERROR(__xludf.DUMMYFUNCTION("IF(REGEXMATCH(E163, ""[0-9]+""), ARRAYFORMULA(A163 - SPLIT(REGEXREPLACE(E163,""[a-zA-Z,\-'.()]"","" ""), "" "")),"" "")")," ")</f>
        <v> </v>
      </c>
    </row>
    <row r="164">
      <c r="F164" s="8" t="str">
        <f>IFERROR(__xludf.DUMMYFUNCTION("IF(REGEXMATCH(E164, ""[0-9]+""), ARRAYFORMULA(A164 - SPLIT(REGEXREPLACE(E164,""[a-zA-Z,\-'.()]"","" ""), "" "")),"" "")")," ")</f>
        <v> </v>
      </c>
    </row>
    <row r="165">
      <c r="F165" s="8" t="str">
        <f>IFERROR(__xludf.DUMMYFUNCTION("IF(REGEXMATCH(E165, ""[0-9]+""), ARRAYFORMULA(A165 - SPLIT(REGEXREPLACE(E165,""[a-zA-Z,\-'.()]"","" ""), "" "")),"" "")")," ")</f>
        <v> </v>
      </c>
    </row>
    <row r="166">
      <c r="F166" s="8" t="str">
        <f>IFERROR(__xludf.DUMMYFUNCTION("IF(REGEXMATCH(E166, ""[0-9]+""), ARRAYFORMULA(A166 - SPLIT(REGEXREPLACE(E166,""[a-zA-Z,\-'.()]"","" ""), "" "")),"" "")")," ")</f>
        <v> </v>
      </c>
    </row>
    <row r="167">
      <c r="F167" s="8" t="str">
        <f>IFERROR(__xludf.DUMMYFUNCTION("IF(REGEXMATCH(E167, ""[0-9]+""), ARRAYFORMULA(A167 - SPLIT(REGEXREPLACE(E167,""[a-zA-Z,\-'.()]"","" ""), "" "")),"" "")")," ")</f>
        <v> </v>
      </c>
    </row>
    <row r="168">
      <c r="F168" s="8" t="str">
        <f>IFERROR(__xludf.DUMMYFUNCTION("IF(REGEXMATCH(E168, ""[0-9]+""), ARRAYFORMULA(A168 - SPLIT(REGEXREPLACE(E168,""[a-zA-Z,\-'.()]"","" ""), "" "")),"" "")")," ")</f>
        <v> </v>
      </c>
    </row>
    <row r="169">
      <c r="F169" s="8" t="str">
        <f>IFERROR(__xludf.DUMMYFUNCTION("IF(REGEXMATCH(E169, ""[0-9]+""), ARRAYFORMULA(A169 - SPLIT(REGEXREPLACE(E169,""[a-zA-Z,\-'.()]"","" ""), "" "")),"" "")")," ")</f>
        <v> </v>
      </c>
    </row>
    <row r="170">
      <c r="F170" s="8" t="str">
        <f>IFERROR(__xludf.DUMMYFUNCTION("IF(REGEXMATCH(E170, ""[0-9]+""), ARRAYFORMULA(A170 - SPLIT(REGEXREPLACE(E170,""[a-zA-Z,\-'.()]"","" ""), "" "")),"" "")")," ")</f>
        <v> </v>
      </c>
    </row>
    <row r="171">
      <c r="F171" s="8" t="str">
        <f>IFERROR(__xludf.DUMMYFUNCTION("IF(REGEXMATCH(E171, ""[0-9]+""), ARRAYFORMULA(A171 - SPLIT(REGEXREPLACE(E171,""[a-zA-Z,\-'.()]"","" ""), "" "")),"" "")")," ")</f>
        <v> </v>
      </c>
    </row>
    <row r="172">
      <c r="F172" s="8" t="str">
        <f>IFERROR(__xludf.DUMMYFUNCTION("IF(REGEXMATCH(E172, ""[0-9]+""), ARRAYFORMULA(A172 - SPLIT(REGEXREPLACE(E172,""[a-zA-Z,\-'.()]"","" ""), "" "")),"" "")")," ")</f>
        <v> </v>
      </c>
    </row>
    <row r="173">
      <c r="F173" s="8" t="str">
        <f>IFERROR(__xludf.DUMMYFUNCTION("IF(REGEXMATCH(E173, ""[0-9]+""), ARRAYFORMULA(A173 - SPLIT(REGEXREPLACE(E173,""[a-zA-Z,\-'.()]"","" ""), "" "")),"" "")")," ")</f>
        <v> </v>
      </c>
    </row>
    <row r="174">
      <c r="F174" s="8" t="str">
        <f>IFERROR(__xludf.DUMMYFUNCTION("IF(REGEXMATCH(E174, ""[0-9]+""), ARRAYFORMULA(A174 - SPLIT(REGEXREPLACE(E174,""[a-zA-Z,\-'.()]"","" ""), "" "")),"" "")")," ")</f>
        <v> </v>
      </c>
    </row>
    <row r="175">
      <c r="F175" s="8" t="str">
        <f>IFERROR(__xludf.DUMMYFUNCTION("IF(REGEXMATCH(E175, ""[0-9]+""), ARRAYFORMULA(A175 - SPLIT(REGEXREPLACE(E175,""[a-zA-Z,\-'.()]"","" ""), "" "")),"" "")")," ")</f>
        <v> </v>
      </c>
    </row>
    <row r="176">
      <c r="F176" s="8" t="str">
        <f>IFERROR(__xludf.DUMMYFUNCTION("IF(REGEXMATCH(E176, ""[0-9]+""), ARRAYFORMULA(A176 - SPLIT(REGEXREPLACE(E176,""[a-zA-Z,\-'.()]"","" ""), "" "")),"" "")")," ")</f>
        <v> </v>
      </c>
    </row>
    <row r="177">
      <c r="F177" s="8" t="str">
        <f>IFERROR(__xludf.DUMMYFUNCTION("IF(REGEXMATCH(E177, ""[0-9]+""), ARRAYFORMULA(A177 - SPLIT(REGEXREPLACE(E177,""[a-zA-Z,\-'.()]"","" ""), "" "")),"" "")")," ")</f>
        <v> </v>
      </c>
    </row>
    <row r="178">
      <c r="F178" s="8" t="str">
        <f>IFERROR(__xludf.DUMMYFUNCTION("IF(REGEXMATCH(E178, ""[0-9]+""), ARRAYFORMULA(A178 - SPLIT(REGEXREPLACE(E178,""[a-zA-Z,\-'.()]"","" ""), "" "")),"" "")")," ")</f>
        <v> </v>
      </c>
    </row>
    <row r="179">
      <c r="F179" s="8" t="str">
        <f>IFERROR(__xludf.DUMMYFUNCTION("IF(REGEXMATCH(E179, ""[0-9]+""), ARRAYFORMULA(A179 - SPLIT(REGEXREPLACE(E179,""[a-zA-Z,\-'.()]"","" ""), "" "")),"" "")")," ")</f>
        <v> </v>
      </c>
    </row>
    <row r="180">
      <c r="F180" s="8" t="str">
        <f>IFERROR(__xludf.DUMMYFUNCTION("IF(REGEXMATCH(E180, ""[0-9]+""), ARRAYFORMULA(A180 - SPLIT(REGEXREPLACE(E180,""[a-zA-Z,\-'.()]"","" ""), "" "")),"" "")")," ")</f>
        <v> </v>
      </c>
    </row>
    <row r="181">
      <c r="F181" s="8" t="str">
        <f>IFERROR(__xludf.DUMMYFUNCTION("IF(REGEXMATCH(E181, ""[0-9]+""), ARRAYFORMULA(A181 - SPLIT(REGEXREPLACE(E181,""[a-zA-Z,\-'.()]"","" ""), "" "")),"" "")")," ")</f>
        <v> </v>
      </c>
    </row>
    <row r="182">
      <c r="F182" s="8" t="str">
        <f>IFERROR(__xludf.DUMMYFUNCTION("IF(REGEXMATCH(E182, ""[0-9]+""), ARRAYFORMULA(A182 - SPLIT(REGEXREPLACE(E182,""[a-zA-Z,\-'.()]"","" ""), "" "")),"" "")")," ")</f>
        <v> </v>
      </c>
    </row>
    <row r="183">
      <c r="F183" s="8" t="str">
        <f>IFERROR(__xludf.DUMMYFUNCTION("IF(REGEXMATCH(E183, ""[0-9]+""), ARRAYFORMULA(A183 - SPLIT(REGEXREPLACE(E183,""[a-zA-Z,\-'.()]"","" ""), "" "")),"" "")")," ")</f>
        <v> </v>
      </c>
    </row>
    <row r="184">
      <c r="F184" s="8" t="str">
        <f>IFERROR(__xludf.DUMMYFUNCTION("IF(REGEXMATCH(E184, ""[0-9]+""), ARRAYFORMULA(A184 - SPLIT(REGEXREPLACE(E184,""[a-zA-Z,\-'.()]"","" ""), "" "")),"" "")")," ")</f>
        <v> </v>
      </c>
    </row>
    <row r="185">
      <c r="F185" s="8" t="str">
        <f>IFERROR(__xludf.DUMMYFUNCTION("IF(REGEXMATCH(E185, ""[0-9]+""), ARRAYFORMULA(A185 - SPLIT(REGEXREPLACE(E185,""[a-zA-Z,\-'.()]"","" ""), "" "")),"" "")")," ")</f>
        <v> </v>
      </c>
    </row>
    <row r="186">
      <c r="F186" s="8" t="str">
        <f>IFERROR(__xludf.DUMMYFUNCTION("IF(REGEXMATCH(E186, ""[0-9]+""), ARRAYFORMULA(A186 - SPLIT(REGEXREPLACE(E186,""[a-zA-Z,\-'.()]"","" ""), "" "")),"" "")")," ")</f>
        <v> </v>
      </c>
    </row>
    <row r="187">
      <c r="F187" s="8" t="str">
        <f>IFERROR(__xludf.DUMMYFUNCTION("IF(REGEXMATCH(E187, ""[0-9]+""), ARRAYFORMULA(A187 - SPLIT(REGEXREPLACE(E187,""[a-zA-Z,\-'.()]"","" ""), "" "")),"" "")")," ")</f>
        <v> </v>
      </c>
    </row>
    <row r="188">
      <c r="F188" s="8" t="str">
        <f>IFERROR(__xludf.DUMMYFUNCTION("IF(REGEXMATCH(E188, ""[0-9]+""), ARRAYFORMULA(A188 - SPLIT(REGEXREPLACE(E188,""[a-zA-Z,\-'.()]"","" ""), "" "")),"" "")")," ")</f>
        <v> </v>
      </c>
    </row>
    <row r="189">
      <c r="F189" s="8" t="str">
        <f>IFERROR(__xludf.DUMMYFUNCTION("IF(REGEXMATCH(E189, ""[0-9]+""), ARRAYFORMULA(A189 - SPLIT(REGEXREPLACE(E189,""[a-zA-Z,\-'.()]"","" ""), "" "")),"" "")")," ")</f>
        <v> </v>
      </c>
    </row>
    <row r="190">
      <c r="F190" s="8" t="str">
        <f>IFERROR(__xludf.DUMMYFUNCTION("IF(REGEXMATCH(E190, ""[0-9]+""), ARRAYFORMULA(A190 - SPLIT(REGEXREPLACE(E190,""[a-zA-Z,\-'.()]"","" ""), "" "")),"" "")")," ")</f>
        <v> </v>
      </c>
    </row>
    <row r="191">
      <c r="F191" s="8" t="str">
        <f>IFERROR(__xludf.DUMMYFUNCTION("IF(REGEXMATCH(E191, ""[0-9]+""), ARRAYFORMULA(A191 - SPLIT(REGEXREPLACE(E191,""[a-zA-Z,\-'.()]"","" ""), "" "")),"" "")")," ")</f>
        <v> </v>
      </c>
    </row>
    <row r="192">
      <c r="F192" s="8" t="str">
        <f>IFERROR(__xludf.DUMMYFUNCTION("IF(REGEXMATCH(E192, ""[0-9]+""), ARRAYFORMULA(A192 - SPLIT(REGEXREPLACE(E192,""[a-zA-Z,\-'.()]"","" ""), "" "")),"" "")")," ")</f>
        <v> </v>
      </c>
    </row>
    <row r="193">
      <c r="F193" s="8" t="str">
        <f>IFERROR(__xludf.DUMMYFUNCTION("IF(REGEXMATCH(E193, ""[0-9]+""), ARRAYFORMULA(A193 - SPLIT(REGEXREPLACE(E193,""[a-zA-Z,\-'.()]"","" ""), "" "")),"" "")")," ")</f>
        <v> </v>
      </c>
    </row>
    <row r="194">
      <c r="F194" s="8" t="str">
        <f>IFERROR(__xludf.DUMMYFUNCTION("IF(REGEXMATCH(E194, ""[0-9]+""), ARRAYFORMULA(A194 - SPLIT(REGEXREPLACE(E194,""[a-zA-Z,\-'.()]"","" ""), "" "")),"" "")")," ")</f>
        <v> </v>
      </c>
    </row>
    <row r="195">
      <c r="F195" s="8" t="str">
        <f>IFERROR(__xludf.DUMMYFUNCTION("IF(REGEXMATCH(E195, ""[0-9]+""), ARRAYFORMULA(A195 - SPLIT(REGEXREPLACE(E195,""[a-zA-Z,\-'.()]"","" ""), "" "")),"" "")")," ")</f>
        <v> </v>
      </c>
    </row>
    <row r="196">
      <c r="F196" s="8" t="str">
        <f>IFERROR(__xludf.DUMMYFUNCTION("IF(REGEXMATCH(E196, ""[0-9]+""), ARRAYFORMULA(A196 - SPLIT(REGEXREPLACE(E196,""[a-zA-Z,\-'.()]"","" ""), "" "")),"" "")")," ")</f>
        <v> </v>
      </c>
    </row>
    <row r="197">
      <c r="F197" s="8" t="str">
        <f>IFERROR(__xludf.DUMMYFUNCTION("IF(REGEXMATCH(E197, ""[0-9]+""), ARRAYFORMULA(A197 - SPLIT(REGEXREPLACE(E197,""[a-zA-Z,\-'.()]"","" ""), "" "")),"" "")")," ")</f>
        <v> </v>
      </c>
    </row>
    <row r="198">
      <c r="F198" s="8" t="str">
        <f>IFERROR(__xludf.DUMMYFUNCTION("IF(REGEXMATCH(E198, ""[0-9]+""), ARRAYFORMULA(A198 - SPLIT(REGEXREPLACE(E198,""[a-zA-Z,\-'.()]"","" ""), "" "")),"" "")")," ")</f>
        <v> </v>
      </c>
    </row>
    <row r="199">
      <c r="F199" s="8" t="str">
        <f>IFERROR(__xludf.DUMMYFUNCTION("IF(REGEXMATCH(E199, ""[0-9]+""), ARRAYFORMULA(A199 - SPLIT(REGEXREPLACE(E199,""[a-zA-Z,\-'.()]"","" ""), "" "")),"" "")")," ")</f>
        <v> </v>
      </c>
    </row>
    <row r="200">
      <c r="F200" s="8" t="str">
        <f>IFERROR(__xludf.DUMMYFUNCTION("IF(REGEXMATCH(E200, ""[0-9]+""), ARRAYFORMULA(A200 - SPLIT(REGEXREPLACE(E200,""[a-zA-Z,\-'.()]"","" ""), "" "")),"" "")")," ")</f>
        <v> </v>
      </c>
    </row>
    <row r="201">
      <c r="F201" s="8" t="str">
        <f>IFERROR(__xludf.DUMMYFUNCTION("IF(REGEXMATCH(E201, ""[0-9]+""), ARRAYFORMULA(A201 - SPLIT(REGEXREPLACE(E201,""[a-zA-Z,\-'.()]"","" ""), "" "")),"" "")")," ")</f>
        <v> </v>
      </c>
    </row>
    <row r="202">
      <c r="F202" s="8" t="str">
        <f>IFERROR(__xludf.DUMMYFUNCTION("IF(REGEXMATCH(E202, ""[0-9]+""), ARRAYFORMULA(A202 - SPLIT(REGEXREPLACE(E202,""[a-zA-Z,\-'.()]"","" ""), "" "")),"" "")")," ")</f>
        <v> </v>
      </c>
    </row>
    <row r="203">
      <c r="F203" s="8" t="str">
        <f>IFERROR(__xludf.DUMMYFUNCTION("IF(REGEXMATCH(E203, ""[0-9]+""), ARRAYFORMULA(A203 - SPLIT(REGEXREPLACE(E203,""[a-zA-Z,\-'.()]"","" ""), "" "")),"" "")")," ")</f>
        <v> </v>
      </c>
    </row>
    <row r="204">
      <c r="F204" s="8" t="str">
        <f>IFERROR(__xludf.DUMMYFUNCTION("IF(REGEXMATCH(E204, ""[0-9]+""), ARRAYFORMULA(A204 - SPLIT(REGEXREPLACE(E204,""[a-zA-Z,\-'.()]"","" ""), "" "")),"" "")")," ")</f>
        <v> </v>
      </c>
    </row>
    <row r="205">
      <c r="F205" s="8" t="str">
        <f>IFERROR(__xludf.DUMMYFUNCTION("IF(REGEXMATCH(E205, ""[0-9]+""), ARRAYFORMULA(A205 - SPLIT(REGEXREPLACE(E205,""[a-zA-Z,\-'.()]"","" ""), "" "")),"" "")")," ")</f>
        <v> </v>
      </c>
    </row>
    <row r="206">
      <c r="F206" s="8" t="str">
        <f>IFERROR(__xludf.DUMMYFUNCTION("IF(REGEXMATCH(E206, ""[0-9]+""), ARRAYFORMULA(A206 - SPLIT(REGEXREPLACE(E206,""[a-zA-Z,\-'.()]"","" ""), "" "")),"" "")")," ")</f>
        <v> </v>
      </c>
    </row>
    <row r="207">
      <c r="F207" s="8" t="str">
        <f>IFERROR(__xludf.DUMMYFUNCTION("IF(REGEXMATCH(E207, ""[0-9]+""), ARRAYFORMULA(A207 - SPLIT(REGEXREPLACE(E207,""[a-zA-Z,\-'.()]"","" ""), "" "")),"" "")")," ")</f>
        <v> </v>
      </c>
    </row>
    <row r="208">
      <c r="F208" s="8" t="str">
        <f>IFERROR(__xludf.DUMMYFUNCTION("IF(REGEXMATCH(E208, ""[0-9]+""), ARRAYFORMULA(A208 - SPLIT(REGEXREPLACE(E208,""[a-zA-Z,\-'.()]"","" ""), "" "")),"" "")")," ")</f>
        <v> </v>
      </c>
    </row>
    <row r="209">
      <c r="F209" s="8" t="str">
        <f>IFERROR(__xludf.DUMMYFUNCTION("IF(REGEXMATCH(E209, ""[0-9]+""), ARRAYFORMULA(A209 - SPLIT(REGEXREPLACE(E209,""[a-zA-Z,\-'.()]"","" ""), "" "")),"" "")")," ")</f>
        <v> </v>
      </c>
    </row>
    <row r="210">
      <c r="F210" s="8" t="str">
        <f>IFERROR(__xludf.DUMMYFUNCTION("IF(REGEXMATCH(E210, ""[0-9]+""), ARRAYFORMULA(A210 - SPLIT(REGEXREPLACE(E210,""[a-zA-Z,\-'.()]"","" ""), "" "")),"" "")")," ")</f>
        <v> </v>
      </c>
    </row>
    <row r="211">
      <c r="F211" s="8" t="str">
        <f>IFERROR(__xludf.DUMMYFUNCTION("IF(REGEXMATCH(E211, ""[0-9]+""), ARRAYFORMULA(A211 - SPLIT(REGEXREPLACE(E211,""[a-zA-Z,\-'.()]"","" ""), "" "")),"" "")")," ")</f>
        <v> </v>
      </c>
    </row>
    <row r="212">
      <c r="F212" s="8" t="str">
        <f>IFERROR(__xludf.DUMMYFUNCTION("IF(REGEXMATCH(E212, ""[0-9]+""), ARRAYFORMULA(A212 - SPLIT(REGEXREPLACE(E212,""[a-zA-Z,\-'.()]"","" ""), "" "")),"" "")")," ")</f>
        <v> </v>
      </c>
    </row>
    <row r="213">
      <c r="F213" s="8" t="str">
        <f>IFERROR(__xludf.DUMMYFUNCTION("IF(REGEXMATCH(E213, ""[0-9]+""), ARRAYFORMULA(A213 - SPLIT(REGEXREPLACE(E213,""[a-zA-Z,\-'.()]"","" ""), "" "")),"" "")")," ")</f>
        <v> </v>
      </c>
    </row>
    <row r="214">
      <c r="F214" s="8" t="str">
        <f>IFERROR(__xludf.DUMMYFUNCTION("IF(REGEXMATCH(E214, ""[0-9]+""), ARRAYFORMULA(A214 - SPLIT(REGEXREPLACE(E214,""[a-zA-Z,\-'.()]"","" ""), "" "")),"" "")")," ")</f>
        <v> </v>
      </c>
    </row>
    <row r="215">
      <c r="F215" s="8" t="str">
        <f>IFERROR(__xludf.DUMMYFUNCTION("IF(REGEXMATCH(E215, ""[0-9]+""), ARRAYFORMULA(A215 - SPLIT(REGEXREPLACE(E215,""[a-zA-Z,\-'.()]"","" ""), "" "")),"" "")")," ")</f>
        <v> </v>
      </c>
    </row>
    <row r="216">
      <c r="F216" s="8" t="str">
        <f>IFERROR(__xludf.DUMMYFUNCTION("IF(REGEXMATCH(E216, ""[0-9]+""), ARRAYFORMULA(A216 - SPLIT(REGEXREPLACE(E216,""[a-zA-Z,\-'.()]"","" ""), "" "")),"" "")")," ")</f>
        <v> </v>
      </c>
    </row>
    <row r="217">
      <c r="F217" s="8" t="str">
        <f>IFERROR(__xludf.DUMMYFUNCTION("IF(REGEXMATCH(E217, ""[0-9]+""), ARRAYFORMULA(A217 - SPLIT(REGEXREPLACE(E217,""[a-zA-Z,\-'.()]"","" ""), "" "")),"" "")")," ")</f>
        <v> </v>
      </c>
    </row>
    <row r="218">
      <c r="F218" s="8" t="str">
        <f>IFERROR(__xludf.DUMMYFUNCTION("IF(REGEXMATCH(E218, ""[0-9]+""), ARRAYFORMULA(A218 - SPLIT(REGEXREPLACE(E218,""[a-zA-Z,\-'.()]"","" ""), "" "")),"" "")")," ")</f>
        <v> </v>
      </c>
    </row>
    <row r="219">
      <c r="F219" s="8" t="str">
        <f>IFERROR(__xludf.DUMMYFUNCTION("IF(REGEXMATCH(E219, ""[0-9]+""), ARRAYFORMULA(A219 - SPLIT(REGEXREPLACE(E219,""[a-zA-Z,\-'.()]"","" ""), "" "")),"" "")")," ")</f>
        <v> </v>
      </c>
    </row>
    <row r="220">
      <c r="F220" s="8" t="str">
        <f>IFERROR(__xludf.DUMMYFUNCTION("IF(REGEXMATCH(E220, ""[0-9]+""), ARRAYFORMULA(A220 - SPLIT(REGEXREPLACE(E220,""[a-zA-Z,\-'.()]"","" ""), "" "")),"" "")")," ")</f>
        <v> </v>
      </c>
    </row>
    <row r="221">
      <c r="F221" s="8" t="str">
        <f>IFERROR(__xludf.DUMMYFUNCTION("IF(REGEXMATCH(E221, ""[0-9]+""), ARRAYFORMULA(A221 - SPLIT(REGEXREPLACE(E221,""[a-zA-Z,\-'.()]"","" ""), "" "")),"" "")")," ")</f>
        <v> </v>
      </c>
    </row>
    <row r="222">
      <c r="F222" s="8" t="str">
        <f>IFERROR(__xludf.DUMMYFUNCTION("IF(REGEXMATCH(E222, ""[0-9]+""), ARRAYFORMULA(A222 - SPLIT(REGEXREPLACE(E222,""[a-zA-Z,\-'.()]"","" ""), "" "")),"" "")")," ")</f>
        <v> </v>
      </c>
    </row>
    <row r="223">
      <c r="F223" s="8" t="str">
        <f>IFERROR(__xludf.DUMMYFUNCTION("IF(REGEXMATCH(E223, ""[0-9]+""), ARRAYFORMULA(A223 - SPLIT(REGEXREPLACE(E223,""[a-zA-Z,\-'.()]"","" ""), "" "")),"" "")")," ")</f>
        <v> </v>
      </c>
    </row>
    <row r="224">
      <c r="F224" s="8" t="str">
        <f>IFERROR(__xludf.DUMMYFUNCTION("IF(REGEXMATCH(E224, ""[0-9]+""), ARRAYFORMULA(A224 - SPLIT(REGEXREPLACE(E224,""[a-zA-Z,\-'.()]"","" ""), "" "")),"" "")")," ")</f>
        <v> </v>
      </c>
    </row>
    <row r="225">
      <c r="F225" s="8" t="str">
        <f>IFERROR(__xludf.DUMMYFUNCTION("IF(REGEXMATCH(E225, ""[0-9]+""), ARRAYFORMULA(A225 - SPLIT(REGEXREPLACE(E225,""[a-zA-Z,\-'.()]"","" ""), "" "")),"" "")")," ")</f>
        <v> </v>
      </c>
    </row>
    <row r="226">
      <c r="F226" s="8" t="str">
        <f>IFERROR(__xludf.DUMMYFUNCTION("IF(REGEXMATCH(E226, ""[0-9]+""), ARRAYFORMULA(A226 - SPLIT(REGEXREPLACE(E226,""[a-zA-Z,\-'.()]"","" ""), "" "")),"" "")")," ")</f>
        <v> </v>
      </c>
    </row>
    <row r="227">
      <c r="F227" s="8" t="str">
        <f>IFERROR(__xludf.DUMMYFUNCTION("IF(REGEXMATCH(E227, ""[0-9]+""), ARRAYFORMULA(A227 - SPLIT(REGEXREPLACE(E227,""[a-zA-Z,\-'.()]"","" ""), "" "")),"" "")")," ")</f>
        <v> </v>
      </c>
    </row>
    <row r="228">
      <c r="F228" s="8" t="str">
        <f>IFERROR(__xludf.DUMMYFUNCTION("IF(REGEXMATCH(E228, ""[0-9]+""), ARRAYFORMULA(A228 - SPLIT(REGEXREPLACE(E228,""[a-zA-Z,\-'.()]"","" ""), "" "")),"" "")")," ")</f>
        <v> </v>
      </c>
    </row>
    <row r="229">
      <c r="F229" s="8" t="str">
        <f>IFERROR(__xludf.DUMMYFUNCTION("IF(REGEXMATCH(E229, ""[0-9]+""), ARRAYFORMULA(A229 - SPLIT(REGEXREPLACE(E229,""[a-zA-Z,\-'.()]"","" ""), "" "")),"" "")")," ")</f>
        <v> </v>
      </c>
    </row>
    <row r="230">
      <c r="F230" s="8" t="str">
        <f>IFERROR(__xludf.DUMMYFUNCTION("IF(REGEXMATCH(E230, ""[0-9]+""), ARRAYFORMULA(A230 - SPLIT(REGEXREPLACE(E230,""[a-zA-Z,\-'.()]"","" ""), "" "")),"" "")")," ")</f>
        <v> </v>
      </c>
    </row>
    <row r="231">
      <c r="F231" s="8" t="str">
        <f>IFERROR(__xludf.DUMMYFUNCTION("IF(REGEXMATCH(E231, ""[0-9]+""), ARRAYFORMULA(A231 - SPLIT(REGEXREPLACE(E231,""[a-zA-Z,\-'.()]"","" ""), "" "")),"" "")")," ")</f>
        <v> </v>
      </c>
    </row>
    <row r="232">
      <c r="F232" s="8" t="str">
        <f>IFERROR(__xludf.DUMMYFUNCTION("IF(REGEXMATCH(E232, ""[0-9]+""), ARRAYFORMULA(A232 - SPLIT(REGEXREPLACE(E232,""[a-zA-Z,\-'.()]"","" ""), "" "")),"" "")")," ")</f>
        <v> </v>
      </c>
    </row>
    <row r="233">
      <c r="F233" s="8" t="str">
        <f>IFERROR(__xludf.DUMMYFUNCTION("IF(REGEXMATCH(E233, ""[0-9]+""), ARRAYFORMULA(A233 - SPLIT(REGEXREPLACE(E233,""[a-zA-Z,\-'.()]"","" ""), "" "")),"" "")")," ")</f>
        <v> </v>
      </c>
    </row>
    <row r="234">
      <c r="F234" s="8" t="str">
        <f>IFERROR(__xludf.DUMMYFUNCTION("IF(REGEXMATCH(E234, ""[0-9]+""), ARRAYFORMULA(A234 - SPLIT(REGEXREPLACE(E234,""[a-zA-Z,\-'.()]"","" ""), "" "")),"" "")")," ")</f>
        <v> </v>
      </c>
    </row>
    <row r="235">
      <c r="F235" s="8" t="str">
        <f>IFERROR(__xludf.DUMMYFUNCTION("IF(REGEXMATCH(E235, ""[0-9]+""), ARRAYFORMULA(A235 - SPLIT(REGEXREPLACE(E235,""[a-zA-Z,\-'.()]"","" ""), "" "")),"" "")")," ")</f>
        <v> </v>
      </c>
    </row>
    <row r="236">
      <c r="F236" s="8" t="str">
        <f>IFERROR(__xludf.DUMMYFUNCTION("IF(REGEXMATCH(E236, ""[0-9]+""), ARRAYFORMULA(A236 - SPLIT(REGEXREPLACE(E236,""[a-zA-Z,\-'.()]"","" ""), "" "")),"" "")")," ")</f>
        <v> </v>
      </c>
    </row>
    <row r="237">
      <c r="F237" s="8" t="str">
        <f>IFERROR(__xludf.DUMMYFUNCTION("IF(REGEXMATCH(E237, ""[0-9]+""), ARRAYFORMULA(A237 - SPLIT(REGEXREPLACE(E237,""[a-zA-Z,\-'.()]"","" ""), "" "")),"" "")")," ")</f>
        <v> </v>
      </c>
    </row>
    <row r="238">
      <c r="F238" s="8" t="str">
        <f>IFERROR(__xludf.DUMMYFUNCTION("IF(REGEXMATCH(E238, ""[0-9]+""), ARRAYFORMULA(A238 - SPLIT(REGEXREPLACE(E238,""[a-zA-Z,\-'.()]"","" ""), "" "")),"" "")")," ")</f>
        <v> </v>
      </c>
    </row>
    <row r="239">
      <c r="F239" s="8" t="str">
        <f>IFERROR(__xludf.DUMMYFUNCTION("IF(REGEXMATCH(E239, ""[0-9]+""), ARRAYFORMULA(A239 - SPLIT(REGEXREPLACE(E239,""[a-zA-Z,\-'.()]"","" ""), "" "")),"" "")")," ")</f>
        <v> </v>
      </c>
    </row>
    <row r="240">
      <c r="F240" s="8" t="str">
        <f>IFERROR(__xludf.DUMMYFUNCTION("IF(REGEXMATCH(E240, ""[0-9]+""), ARRAYFORMULA(A240 - SPLIT(REGEXREPLACE(E240,""[a-zA-Z,\-'.()]"","" ""), "" "")),"" "")")," ")</f>
        <v> </v>
      </c>
    </row>
    <row r="241">
      <c r="F241" s="8" t="str">
        <f>IFERROR(__xludf.DUMMYFUNCTION("IF(REGEXMATCH(E241, ""[0-9]+""), ARRAYFORMULA(A241 - SPLIT(REGEXREPLACE(E241,""[a-zA-Z,\-'.()]"","" ""), "" "")),"" "")")," ")</f>
        <v> </v>
      </c>
    </row>
    <row r="242">
      <c r="F242" s="8" t="str">
        <f>IFERROR(__xludf.DUMMYFUNCTION("IF(REGEXMATCH(E242, ""[0-9]+""), ARRAYFORMULA(A242 - SPLIT(REGEXREPLACE(E242,""[a-zA-Z,\-'.()]"","" ""), "" "")),"" "")")," ")</f>
        <v> </v>
      </c>
    </row>
    <row r="243">
      <c r="F243" s="8" t="str">
        <f>IFERROR(__xludf.DUMMYFUNCTION("IF(REGEXMATCH(E243, ""[0-9]+""), ARRAYFORMULA(A243 - SPLIT(REGEXREPLACE(E243,""[a-zA-Z,\-'.()]"","" ""), "" "")),"" "")")," ")</f>
        <v> </v>
      </c>
    </row>
    <row r="244">
      <c r="F244" s="8" t="str">
        <f>IFERROR(__xludf.DUMMYFUNCTION("IF(REGEXMATCH(E244, ""[0-9]+""), ARRAYFORMULA(A244 - SPLIT(REGEXREPLACE(E244,""[a-zA-Z,\-'.()]"","" ""), "" "")),"" "")")," ")</f>
        <v> </v>
      </c>
    </row>
    <row r="245">
      <c r="F245" s="8" t="str">
        <f>IFERROR(__xludf.DUMMYFUNCTION("IF(REGEXMATCH(E245, ""[0-9]+""), ARRAYFORMULA(A245 - SPLIT(REGEXREPLACE(E245,""[a-zA-Z,\-'.()]"","" ""), "" "")),"" "")")," ")</f>
        <v> </v>
      </c>
    </row>
    <row r="246">
      <c r="F246" s="8" t="str">
        <f>IFERROR(__xludf.DUMMYFUNCTION("IF(REGEXMATCH(E246, ""[0-9]+""), ARRAYFORMULA(A246 - SPLIT(REGEXREPLACE(E246,""[a-zA-Z,\-'.()]"","" ""), "" "")),"" "")")," ")</f>
        <v> </v>
      </c>
    </row>
    <row r="247">
      <c r="F247" s="8" t="str">
        <f>IFERROR(__xludf.DUMMYFUNCTION("IF(REGEXMATCH(E247, ""[0-9]+""), ARRAYFORMULA(A247 - SPLIT(REGEXREPLACE(E247,""[a-zA-Z,\-'.()]"","" ""), "" "")),"" "")")," ")</f>
        <v> </v>
      </c>
    </row>
    <row r="248">
      <c r="F248" s="8" t="str">
        <f>IFERROR(__xludf.DUMMYFUNCTION("IF(REGEXMATCH(E248, ""[0-9]+""), ARRAYFORMULA(A248 - SPLIT(REGEXREPLACE(E248,""[a-zA-Z,\-'.()]"","" ""), "" "")),"" "")")," ")</f>
        <v> </v>
      </c>
    </row>
    <row r="249">
      <c r="F249" s="8" t="str">
        <f>IFERROR(__xludf.DUMMYFUNCTION("IF(REGEXMATCH(E249, ""[0-9]+""), ARRAYFORMULA(A249 - SPLIT(REGEXREPLACE(E249,""[a-zA-Z,\-'.()]"","" ""), "" "")),"" "")")," ")</f>
        <v> </v>
      </c>
    </row>
    <row r="250">
      <c r="F250" s="8" t="str">
        <f>IFERROR(__xludf.DUMMYFUNCTION("IF(REGEXMATCH(E250, ""[0-9]+""), ARRAYFORMULA(A250 - SPLIT(REGEXREPLACE(E250,""[a-zA-Z,\-'.()]"","" ""), "" "")),"" "")")," ")</f>
        <v> </v>
      </c>
    </row>
    <row r="251">
      <c r="F251" s="8" t="str">
        <f>IFERROR(__xludf.DUMMYFUNCTION("IF(REGEXMATCH(E251, ""[0-9]+""), ARRAYFORMULA(A251 - SPLIT(REGEXREPLACE(E251,""[a-zA-Z,\-'.()]"","" ""), "" "")),"" "")")," ")</f>
        <v> </v>
      </c>
    </row>
    <row r="252">
      <c r="F252" s="8" t="str">
        <f>IFERROR(__xludf.DUMMYFUNCTION("IF(REGEXMATCH(E252, ""[0-9]+""), ARRAYFORMULA(A252 - SPLIT(REGEXREPLACE(E252,""[a-zA-Z,\-'.()]"","" ""), "" "")),"" "")")," ")</f>
        <v> </v>
      </c>
    </row>
    <row r="253">
      <c r="F253" s="8" t="str">
        <f>IFERROR(__xludf.DUMMYFUNCTION("IF(REGEXMATCH(E253, ""[0-9]+""), ARRAYFORMULA(A253 - SPLIT(REGEXREPLACE(E253,""[a-zA-Z,\-'.()]"","" ""), "" "")),"" "")")," ")</f>
        <v> </v>
      </c>
    </row>
    <row r="254">
      <c r="F254" s="8" t="str">
        <f>IFERROR(__xludf.DUMMYFUNCTION("IF(REGEXMATCH(E254, ""[0-9]+""), ARRAYFORMULA(A254 - SPLIT(REGEXREPLACE(E254,""[a-zA-Z,\-'.()]"","" ""), "" "")),"" "")")," ")</f>
        <v> </v>
      </c>
    </row>
    <row r="255">
      <c r="F255" s="8" t="str">
        <f>IFERROR(__xludf.DUMMYFUNCTION("IF(REGEXMATCH(E255, ""[0-9]+""), ARRAYFORMULA(A255 - SPLIT(REGEXREPLACE(E255,""[a-zA-Z,\-'.()]"","" ""), "" "")),"" "")")," ")</f>
        <v> </v>
      </c>
    </row>
    <row r="256">
      <c r="F256" s="8" t="str">
        <f>IFERROR(__xludf.DUMMYFUNCTION("IF(REGEXMATCH(E256, ""[0-9]+""), ARRAYFORMULA(A256 - SPLIT(REGEXREPLACE(E256,""[a-zA-Z,\-'.()]"","" ""), "" "")),"" "")")," ")</f>
        <v> </v>
      </c>
    </row>
    <row r="257">
      <c r="F257" s="8" t="str">
        <f>IFERROR(__xludf.DUMMYFUNCTION("IF(REGEXMATCH(E257, ""[0-9]+""), ARRAYFORMULA(A257 - SPLIT(REGEXREPLACE(E257,""[a-zA-Z,\-'.()]"","" ""), "" "")),"" "")")," ")</f>
        <v> </v>
      </c>
    </row>
    <row r="258">
      <c r="F258" s="8" t="str">
        <f>IFERROR(__xludf.DUMMYFUNCTION("IF(REGEXMATCH(E258, ""[0-9]+""), ARRAYFORMULA(A258 - SPLIT(REGEXREPLACE(E258,""[a-zA-Z,\-'.()]"","" ""), "" "")),"" "")")," ")</f>
        <v> </v>
      </c>
    </row>
    <row r="259">
      <c r="F259" s="8" t="str">
        <f>IFERROR(__xludf.DUMMYFUNCTION("IF(REGEXMATCH(E259, ""[0-9]+""), ARRAYFORMULA(A259 - SPLIT(REGEXREPLACE(E259,""[a-zA-Z,\-'.()]"","" ""), "" "")),"" "")")," ")</f>
        <v> </v>
      </c>
    </row>
    <row r="260">
      <c r="F260" s="8" t="str">
        <f>IFERROR(__xludf.DUMMYFUNCTION("IF(REGEXMATCH(E260, ""[0-9]+""), ARRAYFORMULA(A260 - SPLIT(REGEXREPLACE(E260,""[a-zA-Z,\-'.()]"","" ""), "" "")),"" "")")," ")</f>
        <v> </v>
      </c>
    </row>
    <row r="261">
      <c r="F261" s="8" t="str">
        <f>IFERROR(__xludf.DUMMYFUNCTION("IF(REGEXMATCH(E261, ""[0-9]+""), ARRAYFORMULA(A261 - SPLIT(REGEXREPLACE(E261,""[a-zA-Z,\-'.()]"","" ""), "" "")),"" "")")," ")</f>
        <v> </v>
      </c>
    </row>
    <row r="262">
      <c r="F262" s="8" t="str">
        <f>IFERROR(__xludf.DUMMYFUNCTION("IF(REGEXMATCH(E262, ""[0-9]+""), ARRAYFORMULA(A262 - SPLIT(REGEXREPLACE(E262,""[a-zA-Z,\-'.()]"","" ""), "" "")),"" "")")," ")</f>
        <v> </v>
      </c>
    </row>
    <row r="263">
      <c r="F263" s="8" t="str">
        <f>IFERROR(__xludf.DUMMYFUNCTION("IF(REGEXMATCH(E263, ""[0-9]+""), ARRAYFORMULA(A263 - SPLIT(REGEXREPLACE(E263,""[a-zA-Z,\-'.()]"","" ""), "" "")),"" "")")," ")</f>
        <v> </v>
      </c>
    </row>
    <row r="264">
      <c r="F264" s="8" t="str">
        <f>IFERROR(__xludf.DUMMYFUNCTION("IF(REGEXMATCH(E264, ""[0-9]+""), ARRAYFORMULA(A264 - SPLIT(REGEXREPLACE(E264,""[a-zA-Z,\-'.()]"","" ""), "" "")),"" "")")," ")</f>
        <v> </v>
      </c>
    </row>
    <row r="265">
      <c r="F265" s="8" t="str">
        <f>IFERROR(__xludf.DUMMYFUNCTION("IF(REGEXMATCH(E265, ""[0-9]+""), ARRAYFORMULA(A265 - SPLIT(REGEXREPLACE(E265,""[a-zA-Z,\-'.()]"","" ""), "" "")),"" "")")," ")</f>
        <v> </v>
      </c>
    </row>
    <row r="266">
      <c r="F266" s="8" t="str">
        <f>IFERROR(__xludf.DUMMYFUNCTION("IF(REGEXMATCH(E266, ""[0-9]+""), ARRAYFORMULA(A266 - SPLIT(REGEXREPLACE(E266,""[a-zA-Z,\-'.()]"","" ""), "" "")),"" "")")," ")</f>
        <v> </v>
      </c>
    </row>
    <row r="267">
      <c r="F267" s="8" t="str">
        <f>IFERROR(__xludf.DUMMYFUNCTION("IF(REGEXMATCH(E267, ""[0-9]+""), ARRAYFORMULA(A267 - SPLIT(REGEXREPLACE(E267,""[a-zA-Z,\-'.()]"","" ""), "" "")),"" "")")," ")</f>
        <v> </v>
      </c>
    </row>
    <row r="268">
      <c r="F268" s="8" t="str">
        <f>IFERROR(__xludf.DUMMYFUNCTION("IF(REGEXMATCH(E268, ""[0-9]+""), ARRAYFORMULA(A268 - SPLIT(REGEXREPLACE(E268,""[a-zA-Z,\-'.()]"","" ""), "" "")),"" "")")," ")</f>
        <v> </v>
      </c>
    </row>
    <row r="269">
      <c r="F269" s="8" t="str">
        <f>IFERROR(__xludf.DUMMYFUNCTION("IF(REGEXMATCH(E269, ""[0-9]+""), ARRAYFORMULA(A269 - SPLIT(REGEXREPLACE(E269,""[a-zA-Z,\-'.()]"","" ""), "" "")),"" "")")," ")</f>
        <v> </v>
      </c>
    </row>
    <row r="270">
      <c r="F270" s="8" t="str">
        <f>IFERROR(__xludf.DUMMYFUNCTION("IF(REGEXMATCH(E270, ""[0-9]+""), ARRAYFORMULA(A270 - SPLIT(REGEXREPLACE(E270,""[a-zA-Z,\-'.()]"","" ""), "" "")),"" "")")," ")</f>
        <v> </v>
      </c>
    </row>
    <row r="271">
      <c r="F271" s="8" t="str">
        <f>IFERROR(__xludf.DUMMYFUNCTION("IF(REGEXMATCH(E271, ""[0-9]+""), ARRAYFORMULA(A271 - SPLIT(REGEXREPLACE(E271,""[a-zA-Z,\-'.()]"","" ""), "" "")),"" "")")," ")</f>
        <v> </v>
      </c>
    </row>
    <row r="272">
      <c r="F272" s="8" t="str">
        <f>IFERROR(__xludf.DUMMYFUNCTION("IF(REGEXMATCH(E272, ""[0-9]+""), ARRAYFORMULA(A272 - SPLIT(REGEXREPLACE(E272,""[a-zA-Z,\-'.()]"","" ""), "" "")),"" "")")," ")</f>
        <v> </v>
      </c>
    </row>
    <row r="273">
      <c r="F273" s="8" t="str">
        <f>IFERROR(__xludf.DUMMYFUNCTION("IF(REGEXMATCH(E273, ""[0-9]+""), ARRAYFORMULA(A273 - SPLIT(REGEXREPLACE(E273,""[a-zA-Z,\-'.()]"","" ""), "" "")),"" "")")," ")</f>
        <v> </v>
      </c>
    </row>
    <row r="274">
      <c r="F274" s="8" t="str">
        <f>IFERROR(__xludf.DUMMYFUNCTION("IF(REGEXMATCH(E274, ""[0-9]+""), ARRAYFORMULA(A274 - SPLIT(REGEXREPLACE(E274,""[a-zA-Z,\-'.()]"","" ""), "" "")),"" "")")," ")</f>
        <v> </v>
      </c>
    </row>
    <row r="275">
      <c r="F275" s="8" t="str">
        <f>IFERROR(__xludf.DUMMYFUNCTION("IF(REGEXMATCH(E275, ""[0-9]+""), ARRAYFORMULA(A275 - SPLIT(REGEXREPLACE(E275,""[a-zA-Z,\-'.()]"","" ""), "" "")),"" "")")," ")</f>
        <v> </v>
      </c>
    </row>
    <row r="276">
      <c r="F276" s="8" t="str">
        <f>IFERROR(__xludf.DUMMYFUNCTION("IF(REGEXMATCH(E276, ""[0-9]+""), ARRAYFORMULA(A276 - SPLIT(REGEXREPLACE(E276,""[a-zA-Z,\-'.()]"","" ""), "" "")),"" "")")," ")</f>
        <v> </v>
      </c>
    </row>
    <row r="277">
      <c r="F277" s="8" t="str">
        <f>IFERROR(__xludf.DUMMYFUNCTION("IF(REGEXMATCH(E277, ""[0-9]+""), ARRAYFORMULA(A277 - SPLIT(REGEXREPLACE(E277,""[a-zA-Z,\-'.()]"","" ""), "" "")),"" "")")," ")</f>
        <v> </v>
      </c>
    </row>
    <row r="278">
      <c r="F278" s="8" t="str">
        <f>IFERROR(__xludf.DUMMYFUNCTION("IF(REGEXMATCH(E278, ""[0-9]+""), ARRAYFORMULA(A278 - SPLIT(REGEXREPLACE(E278,""[a-zA-Z,\-'.()]"","" ""), "" "")),"" "")")," ")</f>
        <v> </v>
      </c>
    </row>
    <row r="279">
      <c r="F279" s="8" t="str">
        <f>IFERROR(__xludf.DUMMYFUNCTION("IF(REGEXMATCH(E279, ""[0-9]+""), ARRAYFORMULA(A279 - SPLIT(REGEXREPLACE(E279,""[a-zA-Z,\-'.()]"","" ""), "" "")),"" "")")," ")</f>
        <v> </v>
      </c>
    </row>
    <row r="280">
      <c r="F280" s="8" t="str">
        <f>IFERROR(__xludf.DUMMYFUNCTION("IF(REGEXMATCH(E280, ""[0-9]+""), ARRAYFORMULA(A280 - SPLIT(REGEXREPLACE(E280,""[a-zA-Z,\-'.()]"","" ""), "" "")),"" "")")," ")</f>
        <v> </v>
      </c>
    </row>
    <row r="281">
      <c r="F281" s="8" t="str">
        <f>IFERROR(__xludf.DUMMYFUNCTION("IF(REGEXMATCH(E281, ""[0-9]+""), ARRAYFORMULA(A281 - SPLIT(REGEXREPLACE(E281,""[a-zA-Z,\-'.()]"","" ""), "" "")),"" "")")," ")</f>
        <v> </v>
      </c>
    </row>
    <row r="282">
      <c r="F282" s="8" t="str">
        <f>IFERROR(__xludf.DUMMYFUNCTION("IF(REGEXMATCH(E282, ""[0-9]+""), ARRAYFORMULA(A282 - SPLIT(REGEXREPLACE(E282,""[a-zA-Z,\-'.()]"","" ""), "" "")),"" "")")," ")</f>
        <v> </v>
      </c>
    </row>
    <row r="283">
      <c r="F283" s="8" t="str">
        <f>IFERROR(__xludf.DUMMYFUNCTION("IF(REGEXMATCH(E283, ""[0-9]+""), ARRAYFORMULA(A283 - SPLIT(REGEXREPLACE(E283,""[a-zA-Z,\-'.()]"","" ""), "" "")),"" "")")," ")</f>
        <v> </v>
      </c>
    </row>
    <row r="284">
      <c r="F284" s="8" t="str">
        <f>IFERROR(__xludf.DUMMYFUNCTION("IF(REGEXMATCH(E284, ""[0-9]+""), ARRAYFORMULA(A284 - SPLIT(REGEXREPLACE(E284,""[a-zA-Z,\-'.()]"","" ""), "" "")),"" "")")," ")</f>
        <v> </v>
      </c>
    </row>
    <row r="285">
      <c r="F285" s="8" t="str">
        <f>IFERROR(__xludf.DUMMYFUNCTION("IF(REGEXMATCH(E285, ""[0-9]+""), ARRAYFORMULA(A285 - SPLIT(REGEXREPLACE(E285,""[a-zA-Z,\-'.()]"","" ""), "" "")),"" "")")," ")</f>
        <v> </v>
      </c>
    </row>
    <row r="286">
      <c r="F286" s="8" t="str">
        <f>IFERROR(__xludf.DUMMYFUNCTION("IF(REGEXMATCH(E286, ""[0-9]+""), ARRAYFORMULA(A286 - SPLIT(REGEXREPLACE(E286,""[a-zA-Z,\-'.()]"","" ""), "" "")),"" "")")," ")</f>
        <v> </v>
      </c>
    </row>
    <row r="287">
      <c r="F287" s="8" t="str">
        <f>IFERROR(__xludf.DUMMYFUNCTION("IF(REGEXMATCH(E287, ""[0-9]+""), ARRAYFORMULA(A287 - SPLIT(REGEXREPLACE(E287,""[a-zA-Z,\-'.()]"","" ""), "" "")),"" "")")," ")</f>
        <v> </v>
      </c>
    </row>
    <row r="288">
      <c r="F288" s="8" t="str">
        <f>IFERROR(__xludf.DUMMYFUNCTION("IF(REGEXMATCH(E288, ""[0-9]+""), ARRAYFORMULA(A288 - SPLIT(REGEXREPLACE(E288,""[a-zA-Z,\-'.()]"","" ""), "" "")),"" "")")," ")</f>
        <v> </v>
      </c>
    </row>
    <row r="289">
      <c r="F289" s="8" t="str">
        <f>IFERROR(__xludf.DUMMYFUNCTION("IF(REGEXMATCH(E289, ""[0-9]+""), ARRAYFORMULA(A289 - SPLIT(REGEXREPLACE(E289,""[a-zA-Z,\-'.()]"","" ""), "" "")),"" "")")," ")</f>
        <v> </v>
      </c>
    </row>
    <row r="290">
      <c r="F290" s="8" t="str">
        <f>IFERROR(__xludf.DUMMYFUNCTION("IF(REGEXMATCH(E290, ""[0-9]+""), ARRAYFORMULA(A290 - SPLIT(REGEXREPLACE(E290,""[a-zA-Z,\-'.()]"","" ""), "" "")),"" "")")," ")</f>
        <v> </v>
      </c>
    </row>
    <row r="291">
      <c r="F291" s="8" t="str">
        <f>IFERROR(__xludf.DUMMYFUNCTION("IF(REGEXMATCH(E291, ""[0-9]+""), ARRAYFORMULA(A291 - SPLIT(REGEXREPLACE(E291,""[a-zA-Z,\-'.()]"","" ""), "" "")),"" "")")," ")</f>
        <v> </v>
      </c>
    </row>
    <row r="292">
      <c r="F292" s="8" t="str">
        <f>IFERROR(__xludf.DUMMYFUNCTION("IF(REGEXMATCH(E292, ""[0-9]+""), ARRAYFORMULA(A292 - SPLIT(REGEXREPLACE(E292,""[a-zA-Z,\-'.()]"","" ""), "" "")),"" "")")," ")</f>
        <v> </v>
      </c>
    </row>
    <row r="293">
      <c r="F293" s="8" t="str">
        <f>IFERROR(__xludf.DUMMYFUNCTION("IF(REGEXMATCH(E293, ""[0-9]+""), ARRAYFORMULA(A293 - SPLIT(REGEXREPLACE(E293,""[a-zA-Z,\-'.()]"","" ""), "" "")),"" "")")," ")</f>
        <v> </v>
      </c>
    </row>
    <row r="294">
      <c r="F294" s="8" t="str">
        <f>IFERROR(__xludf.DUMMYFUNCTION("IF(REGEXMATCH(E294, ""[0-9]+""), ARRAYFORMULA(A294 - SPLIT(REGEXREPLACE(E294,""[a-zA-Z,\-'.()]"","" ""), "" "")),"" "")")," ")</f>
        <v> </v>
      </c>
    </row>
    <row r="295">
      <c r="F295" s="8" t="str">
        <f>IFERROR(__xludf.DUMMYFUNCTION("IF(REGEXMATCH(E295, ""[0-9]+""), ARRAYFORMULA(A295 - SPLIT(REGEXREPLACE(E295,""[a-zA-Z,\-'.()]"","" ""), "" "")),"" "")")," ")</f>
        <v> </v>
      </c>
    </row>
    <row r="296">
      <c r="F296" s="8" t="str">
        <f>IFERROR(__xludf.DUMMYFUNCTION("IF(REGEXMATCH(E296, ""[0-9]+""), ARRAYFORMULA(A296 - SPLIT(REGEXREPLACE(E296,""[a-zA-Z,\-'.()]"","" ""), "" "")),"" "")")," ")</f>
        <v> </v>
      </c>
    </row>
    <row r="297">
      <c r="F297" s="8" t="str">
        <f>IFERROR(__xludf.DUMMYFUNCTION("IF(REGEXMATCH(E297, ""[0-9]+""), ARRAYFORMULA(A297 - SPLIT(REGEXREPLACE(E297,""[a-zA-Z,\-'.()]"","" ""), "" "")),"" "")")," ")</f>
        <v> </v>
      </c>
    </row>
    <row r="298">
      <c r="F298" s="8" t="str">
        <f>IFERROR(__xludf.DUMMYFUNCTION("IF(REGEXMATCH(E298, ""[0-9]+""), ARRAYFORMULA(A298 - SPLIT(REGEXREPLACE(E298,""[a-zA-Z,\-'.()]"","" ""), "" "")),"" "")")," ")</f>
        <v> </v>
      </c>
    </row>
    <row r="299">
      <c r="F299" s="8" t="str">
        <f>IFERROR(__xludf.DUMMYFUNCTION("IF(REGEXMATCH(E299, ""[0-9]+""), ARRAYFORMULA(A299 - SPLIT(REGEXREPLACE(E299,""[a-zA-Z,\-'.()]"","" ""), "" "")),"" "")")," ")</f>
        <v> </v>
      </c>
    </row>
    <row r="300">
      <c r="F300" s="8" t="str">
        <f>IFERROR(__xludf.DUMMYFUNCTION("IF(REGEXMATCH(E300, ""[0-9]+""), ARRAYFORMULA(A300 - SPLIT(REGEXREPLACE(E300,""[a-zA-Z,\-'.()]"","" ""), "" "")),"" "")")," ")</f>
        <v> </v>
      </c>
    </row>
    <row r="301">
      <c r="F301" s="8" t="str">
        <f>IFERROR(__xludf.DUMMYFUNCTION("IF(REGEXMATCH(E301, ""[0-9]+""), ARRAYFORMULA(A301 - SPLIT(REGEXREPLACE(E301,""[a-zA-Z,\-'.()]"","" ""), "" "")),"" "")")," ")</f>
        <v> </v>
      </c>
    </row>
    <row r="302">
      <c r="F302" s="8" t="str">
        <f>IFERROR(__xludf.DUMMYFUNCTION("IF(REGEXMATCH(E302, ""[0-9]+""), ARRAYFORMULA(A302 - SPLIT(REGEXREPLACE(E302,""[a-zA-Z,\-'.()]"","" ""), "" "")),"" "")")," ")</f>
        <v> </v>
      </c>
    </row>
    <row r="303">
      <c r="F303" s="8" t="str">
        <f>IFERROR(__xludf.DUMMYFUNCTION("IF(REGEXMATCH(E303, ""[0-9]+""), ARRAYFORMULA(A303 - SPLIT(REGEXREPLACE(E303,""[a-zA-Z,\-'.()]"","" ""), "" "")),"" "")")," ")</f>
        <v> </v>
      </c>
    </row>
    <row r="304">
      <c r="F304" s="8" t="str">
        <f>IFERROR(__xludf.DUMMYFUNCTION("IF(REGEXMATCH(E304, ""[0-9]+""), ARRAYFORMULA(A304 - SPLIT(REGEXREPLACE(E304,""[a-zA-Z,\-'.()]"","" ""), "" "")),"" "")")," ")</f>
        <v> </v>
      </c>
    </row>
    <row r="305">
      <c r="F305" s="8" t="str">
        <f>IFERROR(__xludf.DUMMYFUNCTION("IF(REGEXMATCH(E305, ""[0-9]+""), ARRAYFORMULA(A305 - SPLIT(REGEXREPLACE(E305,""[a-zA-Z,\-'.()]"","" ""), "" "")),"" "")")," ")</f>
        <v> </v>
      </c>
    </row>
    <row r="306">
      <c r="F306" s="8" t="str">
        <f>IFERROR(__xludf.DUMMYFUNCTION("IF(REGEXMATCH(E306, ""[0-9]+""), ARRAYFORMULA(A306 - SPLIT(REGEXREPLACE(E306,""[a-zA-Z,\-'.()]"","" ""), "" "")),"" "")")," ")</f>
        <v> </v>
      </c>
    </row>
    <row r="307">
      <c r="F307" s="8" t="str">
        <f>IFERROR(__xludf.DUMMYFUNCTION("IF(REGEXMATCH(E307, ""[0-9]+""), ARRAYFORMULA(A307 - SPLIT(REGEXREPLACE(E307,""[a-zA-Z,\-'.()]"","" ""), "" "")),"" "")")," ")</f>
        <v> </v>
      </c>
    </row>
    <row r="308">
      <c r="F308" s="8" t="str">
        <f>IFERROR(__xludf.DUMMYFUNCTION("IF(REGEXMATCH(E308, ""[0-9]+""), ARRAYFORMULA(A308 - SPLIT(REGEXREPLACE(E308,""[a-zA-Z,\-'.()]"","" ""), "" "")),"" "")")," ")</f>
        <v> </v>
      </c>
    </row>
    <row r="309">
      <c r="F309" s="8" t="str">
        <f>IFERROR(__xludf.DUMMYFUNCTION("IF(REGEXMATCH(E309, ""[0-9]+""), ARRAYFORMULA(A309 - SPLIT(REGEXREPLACE(E309,""[a-zA-Z,\-'.()]"","" ""), "" "")),"" "")")," ")</f>
        <v> </v>
      </c>
    </row>
    <row r="310">
      <c r="F310" s="8" t="str">
        <f>IFERROR(__xludf.DUMMYFUNCTION("IF(REGEXMATCH(E310, ""[0-9]+""), ARRAYFORMULA(A310 - SPLIT(REGEXREPLACE(E310,""[a-zA-Z,\-'.()]"","" ""), "" "")),"" "")")," ")</f>
        <v> </v>
      </c>
    </row>
    <row r="311">
      <c r="F311" s="8" t="str">
        <f>IFERROR(__xludf.DUMMYFUNCTION("IF(REGEXMATCH(E311, ""[0-9]+""), ARRAYFORMULA(A311 - SPLIT(REGEXREPLACE(E311,""[a-zA-Z,\-'.()]"","" ""), "" "")),"" "")")," ")</f>
        <v> </v>
      </c>
    </row>
    <row r="312">
      <c r="F312" s="8" t="str">
        <f>IFERROR(__xludf.DUMMYFUNCTION("IF(REGEXMATCH(E312, ""[0-9]+""), ARRAYFORMULA(A312 - SPLIT(REGEXREPLACE(E312,""[a-zA-Z,\-'.()]"","" ""), "" "")),"" "")")," ")</f>
        <v> </v>
      </c>
    </row>
    <row r="313">
      <c r="F313" s="8" t="str">
        <f>IFERROR(__xludf.DUMMYFUNCTION("IF(REGEXMATCH(E313, ""[0-9]+""), ARRAYFORMULA(A313 - SPLIT(REGEXREPLACE(E313,""[a-zA-Z,\-'.()]"","" ""), "" "")),"" "")")," ")</f>
        <v> </v>
      </c>
    </row>
    <row r="314">
      <c r="F314" s="8" t="str">
        <f>IFERROR(__xludf.DUMMYFUNCTION("IF(REGEXMATCH(E314, ""[0-9]+""), ARRAYFORMULA(A314 - SPLIT(REGEXREPLACE(E314,""[a-zA-Z,\-'.()]"","" ""), "" "")),"" "")")," ")</f>
        <v> </v>
      </c>
    </row>
    <row r="315">
      <c r="F315" s="8" t="str">
        <f>IFERROR(__xludf.DUMMYFUNCTION("IF(REGEXMATCH(E315, ""[0-9]+""), ARRAYFORMULA(A315 - SPLIT(REGEXREPLACE(E315,""[a-zA-Z,\-'.()]"","" ""), "" "")),"" "")")," ")</f>
        <v> </v>
      </c>
    </row>
    <row r="316">
      <c r="F316" s="8" t="str">
        <f>IFERROR(__xludf.DUMMYFUNCTION("IF(REGEXMATCH(E316, ""[0-9]+""), ARRAYFORMULA(A316 - SPLIT(REGEXREPLACE(E316,""[a-zA-Z,\-'.()]"","" ""), "" "")),"" "")")," ")</f>
        <v> </v>
      </c>
    </row>
    <row r="317">
      <c r="F317" s="8" t="str">
        <f>IFERROR(__xludf.DUMMYFUNCTION("IF(REGEXMATCH(E317, ""[0-9]+""), ARRAYFORMULA(A317 - SPLIT(REGEXREPLACE(E317,""[a-zA-Z,\-'.()]"","" ""), "" "")),"" "")")," ")</f>
        <v> </v>
      </c>
    </row>
    <row r="318">
      <c r="F318" s="8" t="str">
        <f>IFERROR(__xludf.DUMMYFUNCTION("IF(REGEXMATCH(E318, ""[0-9]+""), ARRAYFORMULA(A318 - SPLIT(REGEXREPLACE(E318,""[a-zA-Z,\-'.()]"","" ""), "" "")),"" "")")," ")</f>
        <v> </v>
      </c>
    </row>
    <row r="319">
      <c r="F319" s="8" t="str">
        <f>IFERROR(__xludf.DUMMYFUNCTION("IF(REGEXMATCH(E319, ""[0-9]+""), ARRAYFORMULA(A319 - SPLIT(REGEXREPLACE(E319,""[a-zA-Z,\-'.()]"","" ""), "" "")),"" "")")," ")</f>
        <v> </v>
      </c>
    </row>
    <row r="320">
      <c r="F320" s="8" t="str">
        <f>IFERROR(__xludf.DUMMYFUNCTION("IF(REGEXMATCH(E320, ""[0-9]+""), ARRAYFORMULA(A320 - SPLIT(REGEXREPLACE(E320,""[a-zA-Z,\-'.()]"","" ""), "" "")),"" "")")," ")</f>
        <v> </v>
      </c>
    </row>
    <row r="321">
      <c r="F321" s="8" t="str">
        <f>IFERROR(__xludf.DUMMYFUNCTION("IF(REGEXMATCH(E321, ""[0-9]+""), ARRAYFORMULA(A321 - SPLIT(REGEXREPLACE(E321,""[a-zA-Z,\-'.()]"","" ""), "" "")),"" "")")," ")</f>
        <v> </v>
      </c>
    </row>
    <row r="322">
      <c r="F322" s="8" t="str">
        <f>IFERROR(__xludf.DUMMYFUNCTION("IF(REGEXMATCH(E322, ""[0-9]+""), ARRAYFORMULA(A322 - SPLIT(REGEXREPLACE(E322,""[a-zA-Z,\-'.()]"","" ""), "" "")),"" "")")," ")</f>
        <v> </v>
      </c>
    </row>
    <row r="323">
      <c r="F323" s="8" t="str">
        <f>IFERROR(__xludf.DUMMYFUNCTION("IF(REGEXMATCH(E323, ""[0-9]+""), ARRAYFORMULA(A323 - SPLIT(REGEXREPLACE(E323,""[a-zA-Z,\-'.()]"","" ""), "" "")),"" "")")," ")</f>
        <v> </v>
      </c>
    </row>
    <row r="324">
      <c r="F324" s="8" t="str">
        <f>IFERROR(__xludf.DUMMYFUNCTION("IF(REGEXMATCH(E324, ""[0-9]+""), ARRAYFORMULA(A324 - SPLIT(REGEXREPLACE(E324,""[a-zA-Z,\-'.()]"","" ""), "" "")),"" "")")," ")</f>
        <v> </v>
      </c>
    </row>
    <row r="325">
      <c r="F325" s="8" t="str">
        <f>IFERROR(__xludf.DUMMYFUNCTION("IF(REGEXMATCH(E325, ""[0-9]+""), ARRAYFORMULA(A325 - SPLIT(REGEXREPLACE(E325,""[a-zA-Z,\-'.()]"","" ""), "" "")),"" "")")," ")</f>
        <v> </v>
      </c>
    </row>
    <row r="326">
      <c r="F326" s="8" t="str">
        <f>IFERROR(__xludf.DUMMYFUNCTION("IF(REGEXMATCH(E326, ""[0-9]+""), ARRAYFORMULA(A326 - SPLIT(REGEXREPLACE(E326,""[a-zA-Z,\-'.()]"","" ""), "" "")),"" "")")," ")</f>
        <v> </v>
      </c>
    </row>
    <row r="327">
      <c r="F327" s="8" t="str">
        <f>IFERROR(__xludf.DUMMYFUNCTION("IF(REGEXMATCH(E327, ""[0-9]+""), ARRAYFORMULA(A327 - SPLIT(REGEXREPLACE(E327,""[a-zA-Z,\-'.()]"","" ""), "" "")),"" "")")," ")</f>
        <v> </v>
      </c>
    </row>
    <row r="328">
      <c r="F328" s="8" t="str">
        <f>IFERROR(__xludf.DUMMYFUNCTION("IF(REGEXMATCH(E328, ""[0-9]+""), ARRAYFORMULA(A328 - SPLIT(REGEXREPLACE(E328,""[a-zA-Z,\-'.()]"","" ""), "" "")),"" "")")," ")</f>
        <v> </v>
      </c>
    </row>
    <row r="329">
      <c r="F329" s="8" t="str">
        <f>IFERROR(__xludf.DUMMYFUNCTION("IF(REGEXMATCH(E329, ""[0-9]+""), ARRAYFORMULA(A329 - SPLIT(REGEXREPLACE(E329,""[a-zA-Z,\-'.()]"","" ""), "" "")),"" "")")," ")</f>
        <v> </v>
      </c>
    </row>
    <row r="330">
      <c r="F330" s="8" t="str">
        <f>IFERROR(__xludf.DUMMYFUNCTION("IF(REGEXMATCH(E330, ""[0-9]+""), ARRAYFORMULA(A330 - SPLIT(REGEXREPLACE(E330,""[a-zA-Z,\-'.()]"","" ""), "" "")),"" "")")," ")</f>
        <v> </v>
      </c>
    </row>
    <row r="331">
      <c r="F331" s="8" t="str">
        <f>IFERROR(__xludf.DUMMYFUNCTION("IF(REGEXMATCH(E331, ""[0-9]+""), ARRAYFORMULA(A331 - SPLIT(REGEXREPLACE(E331,""[a-zA-Z,\-'.()]"","" ""), "" "")),"" "")")," ")</f>
        <v> </v>
      </c>
    </row>
    <row r="332">
      <c r="F332" s="8" t="str">
        <f>IFERROR(__xludf.DUMMYFUNCTION("IF(REGEXMATCH(E332, ""[0-9]+""), ARRAYFORMULA(A332 - SPLIT(REGEXREPLACE(E332,""[a-zA-Z,\-'.()]"","" ""), "" "")),"" "")")," ")</f>
        <v> </v>
      </c>
    </row>
    <row r="333">
      <c r="F333" s="8" t="str">
        <f>IFERROR(__xludf.DUMMYFUNCTION("IF(REGEXMATCH(E333, ""[0-9]+""), ARRAYFORMULA(A333 - SPLIT(REGEXREPLACE(E333,""[a-zA-Z,\-'.()]"","" ""), "" "")),"" "")")," ")</f>
        <v> </v>
      </c>
    </row>
    <row r="334">
      <c r="F334" s="8" t="str">
        <f>IFERROR(__xludf.DUMMYFUNCTION("IF(REGEXMATCH(E334, ""[0-9]+""), ARRAYFORMULA(A334 - SPLIT(REGEXREPLACE(E334,""[a-zA-Z,\-'.()]"","" ""), "" "")),"" "")")," ")</f>
        <v> </v>
      </c>
    </row>
    <row r="335">
      <c r="F335" s="8" t="str">
        <f>IFERROR(__xludf.DUMMYFUNCTION("IF(REGEXMATCH(E335, ""[0-9]+""), ARRAYFORMULA(A335 - SPLIT(REGEXREPLACE(E335,""[a-zA-Z,\-'.()]"","" ""), "" "")),"" "")")," ")</f>
        <v> </v>
      </c>
    </row>
    <row r="336">
      <c r="F336" s="8" t="str">
        <f>IFERROR(__xludf.DUMMYFUNCTION("IF(REGEXMATCH(E336, ""[0-9]+""), ARRAYFORMULA(A336 - SPLIT(REGEXREPLACE(E336,""[a-zA-Z,\-'.()]"","" ""), "" "")),"" "")")," ")</f>
        <v> </v>
      </c>
    </row>
    <row r="337">
      <c r="F337" s="8" t="str">
        <f>IFERROR(__xludf.DUMMYFUNCTION("IF(REGEXMATCH(E337, ""[0-9]+""), ARRAYFORMULA(A337 - SPLIT(REGEXREPLACE(E337,""[a-zA-Z,\-'.()]"","" ""), "" "")),"" "")")," ")</f>
        <v> </v>
      </c>
    </row>
    <row r="338">
      <c r="F338" s="8" t="str">
        <f>IFERROR(__xludf.DUMMYFUNCTION("IF(REGEXMATCH(E338, ""[0-9]+""), ARRAYFORMULA(A338 - SPLIT(REGEXREPLACE(E338,""[a-zA-Z,\-'.()]"","" ""), "" "")),"" "")")," ")</f>
        <v> </v>
      </c>
    </row>
    <row r="339">
      <c r="F339" s="8" t="str">
        <f>IFERROR(__xludf.DUMMYFUNCTION("IF(REGEXMATCH(E339, ""[0-9]+""), ARRAYFORMULA(A339 - SPLIT(REGEXREPLACE(E339,""[a-zA-Z,\-'.()]"","" ""), "" "")),"" "")")," ")</f>
        <v> </v>
      </c>
    </row>
    <row r="340">
      <c r="F340" s="8" t="str">
        <f>IFERROR(__xludf.DUMMYFUNCTION("IF(REGEXMATCH(E340, ""[0-9]+""), ARRAYFORMULA(A340 - SPLIT(REGEXREPLACE(E340,""[a-zA-Z,\-'.()]"","" ""), "" "")),"" "")")," ")</f>
        <v> </v>
      </c>
    </row>
    <row r="341">
      <c r="F341" s="8" t="str">
        <f>IFERROR(__xludf.DUMMYFUNCTION("IF(REGEXMATCH(E341, ""[0-9]+""), ARRAYFORMULA(A341 - SPLIT(REGEXREPLACE(E341,""[a-zA-Z,\-'.()]"","" ""), "" "")),"" "")")," ")</f>
        <v> </v>
      </c>
    </row>
    <row r="342">
      <c r="F342" s="8" t="str">
        <f>IFERROR(__xludf.DUMMYFUNCTION("IF(REGEXMATCH(E342, ""[0-9]+""), ARRAYFORMULA(A342 - SPLIT(REGEXREPLACE(E342,""[a-zA-Z,\-'.()]"","" ""), "" "")),"" "")")," ")</f>
        <v> </v>
      </c>
    </row>
    <row r="343">
      <c r="F343" s="8" t="str">
        <f>IFERROR(__xludf.DUMMYFUNCTION("IF(REGEXMATCH(E343, ""[0-9]+""), ARRAYFORMULA(A343 - SPLIT(REGEXREPLACE(E343,""[a-zA-Z,\-'.()]"","" ""), "" "")),"" "")")," ")</f>
        <v> </v>
      </c>
    </row>
    <row r="344">
      <c r="F344" s="8" t="str">
        <f>IFERROR(__xludf.DUMMYFUNCTION("IF(REGEXMATCH(E344, ""[0-9]+""), ARRAYFORMULA(A344 - SPLIT(REGEXREPLACE(E344,""[a-zA-Z,\-'.()]"","" ""), "" "")),"" "")")," ")</f>
        <v> </v>
      </c>
    </row>
    <row r="345">
      <c r="F345" s="8" t="str">
        <f>IFERROR(__xludf.DUMMYFUNCTION("IF(REGEXMATCH(E345, ""[0-9]+""), ARRAYFORMULA(A345 - SPLIT(REGEXREPLACE(E345,""[a-zA-Z,\-'.()]"","" ""), "" "")),"" "")")," ")</f>
        <v> </v>
      </c>
    </row>
    <row r="346">
      <c r="F346" s="8" t="str">
        <f>IFERROR(__xludf.DUMMYFUNCTION("IF(REGEXMATCH(E346, ""[0-9]+""), ARRAYFORMULA(A346 - SPLIT(REGEXREPLACE(E346,""[a-zA-Z,\-'.()]"","" ""), "" "")),"" "")")," ")</f>
        <v> </v>
      </c>
    </row>
    <row r="347">
      <c r="F347" s="8" t="str">
        <f>IFERROR(__xludf.DUMMYFUNCTION("IF(REGEXMATCH(E347, ""[0-9]+""), ARRAYFORMULA(A347 - SPLIT(REGEXREPLACE(E347,""[a-zA-Z,\-'.()]"","" ""), "" "")),"" "")")," ")</f>
        <v> </v>
      </c>
    </row>
    <row r="348">
      <c r="F348" s="8" t="str">
        <f>IFERROR(__xludf.DUMMYFUNCTION("IF(REGEXMATCH(E348, ""[0-9]+""), ARRAYFORMULA(A348 - SPLIT(REGEXREPLACE(E348,""[a-zA-Z,\-'.()]"","" ""), "" "")),"" "")")," ")</f>
        <v> </v>
      </c>
    </row>
    <row r="349">
      <c r="F349" s="8" t="str">
        <f>IFERROR(__xludf.DUMMYFUNCTION("IF(REGEXMATCH(E349, ""[0-9]+""), ARRAYFORMULA(A349 - SPLIT(REGEXREPLACE(E349,""[a-zA-Z,\-'.()]"","" ""), "" "")),"" "")")," ")</f>
        <v> </v>
      </c>
    </row>
    <row r="350">
      <c r="F350" s="8" t="str">
        <f>IFERROR(__xludf.DUMMYFUNCTION("IF(REGEXMATCH(E350, ""[0-9]+""), ARRAYFORMULA(A350 - SPLIT(REGEXREPLACE(E350,""[a-zA-Z,\-'.()]"","" ""), "" "")),"" "")")," ")</f>
        <v> </v>
      </c>
    </row>
    <row r="351">
      <c r="F351" s="8" t="str">
        <f>IFERROR(__xludf.DUMMYFUNCTION("IF(REGEXMATCH(E351, ""[0-9]+""), ARRAYFORMULA(A351 - SPLIT(REGEXREPLACE(E351,""[a-zA-Z,\-'.()]"","" ""), "" "")),"" "")")," ")</f>
        <v> </v>
      </c>
    </row>
    <row r="352">
      <c r="F352" s="8" t="str">
        <f>IFERROR(__xludf.DUMMYFUNCTION("IF(REGEXMATCH(E352, ""[0-9]+""), ARRAYFORMULA(A352 - SPLIT(REGEXREPLACE(E352,""[a-zA-Z,\-'.()]"","" ""), "" "")),"" "")")," ")</f>
        <v> </v>
      </c>
    </row>
    <row r="353">
      <c r="F353" s="8" t="str">
        <f>IFERROR(__xludf.DUMMYFUNCTION("IF(REGEXMATCH(E353, ""[0-9]+""), ARRAYFORMULA(A353 - SPLIT(REGEXREPLACE(E353,""[a-zA-Z,\-'.()]"","" ""), "" "")),"" "")")," ")</f>
        <v> </v>
      </c>
    </row>
    <row r="354">
      <c r="F354" s="8" t="str">
        <f>IFERROR(__xludf.DUMMYFUNCTION("IF(REGEXMATCH(E354, ""[0-9]+""), ARRAYFORMULA(A354 - SPLIT(REGEXREPLACE(E354,""[a-zA-Z,\-'.()]"","" ""), "" "")),"" "")")," ")</f>
        <v> </v>
      </c>
    </row>
    <row r="355">
      <c r="F355" s="8" t="str">
        <f>IFERROR(__xludf.DUMMYFUNCTION("IF(REGEXMATCH(E355, ""[0-9]+""), ARRAYFORMULA(A355 - SPLIT(REGEXREPLACE(E355,""[a-zA-Z,\-'.()]"","" ""), "" "")),"" "")")," ")</f>
        <v> </v>
      </c>
    </row>
    <row r="356">
      <c r="F356" s="8" t="str">
        <f>IFERROR(__xludf.DUMMYFUNCTION("IF(REGEXMATCH(E356, ""[0-9]+""), ARRAYFORMULA(A356 - SPLIT(REGEXREPLACE(E356,""[a-zA-Z,\-'.()]"","" ""), "" "")),"" "")")," ")</f>
        <v> </v>
      </c>
    </row>
    <row r="357">
      <c r="F357" s="8" t="str">
        <f>IFERROR(__xludf.DUMMYFUNCTION("IF(REGEXMATCH(E357, ""[0-9]+""), ARRAYFORMULA(A357 - SPLIT(REGEXREPLACE(E357,""[a-zA-Z,\-'.()]"","" ""), "" "")),"" "")")," ")</f>
        <v> </v>
      </c>
    </row>
    <row r="358">
      <c r="F358" s="8" t="str">
        <f>IFERROR(__xludf.DUMMYFUNCTION("IF(REGEXMATCH(E358, ""[0-9]+""), ARRAYFORMULA(A358 - SPLIT(REGEXREPLACE(E358,""[a-zA-Z,\-'.()]"","" ""), "" "")),"" "")")," ")</f>
        <v> </v>
      </c>
    </row>
    <row r="359">
      <c r="F359" s="8" t="str">
        <f>IFERROR(__xludf.DUMMYFUNCTION("IF(REGEXMATCH(E359, ""[0-9]+""), ARRAYFORMULA(A359 - SPLIT(REGEXREPLACE(E359,""[a-zA-Z,\-'.()]"","" ""), "" "")),"" "")")," ")</f>
        <v> </v>
      </c>
    </row>
    <row r="360">
      <c r="F360" s="8" t="str">
        <f>IFERROR(__xludf.DUMMYFUNCTION("IF(REGEXMATCH(E360, ""[0-9]+""), ARRAYFORMULA(A360 - SPLIT(REGEXREPLACE(E360,""[a-zA-Z,\-'.()]"","" ""), "" "")),"" "")")," ")</f>
        <v> </v>
      </c>
    </row>
    <row r="361">
      <c r="F361" s="8" t="str">
        <f>IFERROR(__xludf.DUMMYFUNCTION("IF(REGEXMATCH(E361, ""[0-9]+""), ARRAYFORMULA(A361 - SPLIT(REGEXREPLACE(E361,""[a-zA-Z,\-'.()]"","" ""), "" "")),"" "")")," ")</f>
        <v> </v>
      </c>
    </row>
    <row r="362">
      <c r="F362" s="8" t="str">
        <f>IFERROR(__xludf.DUMMYFUNCTION("IF(REGEXMATCH(E362, ""[0-9]+""), ARRAYFORMULA(A362 - SPLIT(REGEXREPLACE(E362,""[a-zA-Z,\-'.()]"","" ""), "" "")),"" "")")," ")</f>
        <v> </v>
      </c>
    </row>
    <row r="363">
      <c r="F363" s="8" t="str">
        <f>IFERROR(__xludf.DUMMYFUNCTION("IF(REGEXMATCH(E363, ""[0-9]+""), ARRAYFORMULA(A363 - SPLIT(REGEXREPLACE(E363,""[a-zA-Z,\-'.()]"","" ""), "" "")),"" "")")," ")</f>
        <v> </v>
      </c>
    </row>
    <row r="364">
      <c r="F364" s="8" t="str">
        <f>IFERROR(__xludf.DUMMYFUNCTION("IF(REGEXMATCH(E364, ""[0-9]+""), ARRAYFORMULA(A364 - SPLIT(REGEXREPLACE(E364,""[a-zA-Z,\-'.()]"","" ""), "" "")),"" "")")," ")</f>
        <v> </v>
      </c>
    </row>
    <row r="365">
      <c r="F365" s="8" t="str">
        <f>IFERROR(__xludf.DUMMYFUNCTION("IF(REGEXMATCH(E365, ""[0-9]+""), ARRAYFORMULA(A365 - SPLIT(REGEXREPLACE(E365,""[a-zA-Z,\-'.()]"","" ""), "" "")),"" "")")," ")</f>
        <v> </v>
      </c>
    </row>
    <row r="366">
      <c r="F366" s="8" t="str">
        <f>IFERROR(__xludf.DUMMYFUNCTION("IF(REGEXMATCH(E366, ""[0-9]+""), ARRAYFORMULA(A366 - SPLIT(REGEXREPLACE(E366,""[a-zA-Z,\-'.()]"","" ""), "" "")),"" "")")," ")</f>
        <v> </v>
      </c>
    </row>
    <row r="367">
      <c r="F367" s="8" t="str">
        <f>IFERROR(__xludf.DUMMYFUNCTION("IF(REGEXMATCH(E367, ""[0-9]+""), ARRAYFORMULA(A367 - SPLIT(REGEXREPLACE(E367,""[a-zA-Z,\-'.()]"","" ""), "" "")),"" "")")," ")</f>
        <v> </v>
      </c>
    </row>
    <row r="368">
      <c r="F368" s="8" t="str">
        <f>IFERROR(__xludf.DUMMYFUNCTION("IF(REGEXMATCH(E368, ""[0-9]+""), ARRAYFORMULA(A368 - SPLIT(REGEXREPLACE(E368,""[a-zA-Z,\-'.()]"","" ""), "" "")),"" "")")," ")</f>
        <v> </v>
      </c>
    </row>
    <row r="369">
      <c r="F369" s="8" t="str">
        <f>IFERROR(__xludf.DUMMYFUNCTION("IF(REGEXMATCH(E369, ""[0-9]+""), ARRAYFORMULA(A369 - SPLIT(REGEXREPLACE(E369,""[a-zA-Z,\-'.()]"","" ""), "" "")),"" "")")," ")</f>
        <v> </v>
      </c>
    </row>
    <row r="370">
      <c r="F370" s="8" t="str">
        <f>IFERROR(__xludf.DUMMYFUNCTION("IF(REGEXMATCH(E370, ""[0-9]+""), ARRAYFORMULA(A370 - SPLIT(REGEXREPLACE(E370,""[a-zA-Z,\-'.()]"","" ""), "" "")),"" "")")," ")</f>
        <v> </v>
      </c>
    </row>
    <row r="371">
      <c r="F371" s="8" t="str">
        <f>IFERROR(__xludf.DUMMYFUNCTION("IF(REGEXMATCH(E371, ""[0-9]+""), ARRAYFORMULA(A371 - SPLIT(REGEXREPLACE(E371,""[a-zA-Z,\-'.()]"","" ""), "" "")),"" "")")," ")</f>
        <v> </v>
      </c>
    </row>
    <row r="372">
      <c r="F372" s="8" t="str">
        <f>IFERROR(__xludf.DUMMYFUNCTION("IF(REGEXMATCH(E372, ""[0-9]+""), ARRAYFORMULA(A372 - SPLIT(REGEXREPLACE(E372,""[a-zA-Z,\-'.()]"","" ""), "" "")),"" "")")," ")</f>
        <v> </v>
      </c>
    </row>
    <row r="373">
      <c r="F373" s="8" t="str">
        <f>IFERROR(__xludf.DUMMYFUNCTION("IF(REGEXMATCH(E373, ""[0-9]+""), ARRAYFORMULA(A373 - SPLIT(REGEXREPLACE(E373,""[a-zA-Z,\-'.()]"","" ""), "" "")),"" "")")," ")</f>
        <v> </v>
      </c>
    </row>
    <row r="374">
      <c r="F374" s="8" t="str">
        <f>IFERROR(__xludf.DUMMYFUNCTION("IF(REGEXMATCH(E374, ""[0-9]+""), ARRAYFORMULA(A374 - SPLIT(REGEXREPLACE(E374,""[a-zA-Z,\-'.()]"","" ""), "" "")),"" "")")," ")</f>
        <v> </v>
      </c>
    </row>
    <row r="375">
      <c r="F375" s="8" t="str">
        <f>IFERROR(__xludf.DUMMYFUNCTION("IF(REGEXMATCH(E375, ""[0-9]+""), ARRAYFORMULA(A375 - SPLIT(REGEXREPLACE(E375,""[a-zA-Z,\-'.()]"","" ""), "" "")),"" "")")," ")</f>
        <v> </v>
      </c>
    </row>
    <row r="376">
      <c r="F376" s="8" t="str">
        <f>IFERROR(__xludf.DUMMYFUNCTION("IF(REGEXMATCH(E376, ""[0-9]+""), ARRAYFORMULA(A376 - SPLIT(REGEXREPLACE(E376,""[a-zA-Z,\-'.()]"","" ""), "" "")),"" "")")," ")</f>
        <v> </v>
      </c>
    </row>
    <row r="377">
      <c r="F377" s="8" t="str">
        <f>IFERROR(__xludf.DUMMYFUNCTION("IF(REGEXMATCH(E377, ""[0-9]+""), ARRAYFORMULA(A377 - SPLIT(REGEXREPLACE(E377,""[a-zA-Z,\-'.()]"","" ""), "" "")),"" "")")," ")</f>
        <v> </v>
      </c>
    </row>
    <row r="378">
      <c r="F378" s="8" t="str">
        <f>IFERROR(__xludf.DUMMYFUNCTION("IF(REGEXMATCH(E378, ""[0-9]+""), ARRAYFORMULA(A378 - SPLIT(REGEXREPLACE(E378,""[a-zA-Z,\-'.()]"","" ""), "" "")),"" "")")," ")</f>
        <v> </v>
      </c>
    </row>
    <row r="379">
      <c r="F379" s="8" t="str">
        <f>IFERROR(__xludf.DUMMYFUNCTION("IF(REGEXMATCH(E379, ""[0-9]+""), ARRAYFORMULA(A379 - SPLIT(REGEXREPLACE(E379,""[a-zA-Z,\-'.()]"","" ""), "" "")),"" "")")," ")</f>
        <v> </v>
      </c>
    </row>
    <row r="380">
      <c r="F380" s="8" t="str">
        <f>IFERROR(__xludf.DUMMYFUNCTION("IF(REGEXMATCH(E380, ""[0-9]+""), ARRAYFORMULA(A380 - SPLIT(REGEXREPLACE(E380,""[a-zA-Z,\-'.()]"","" ""), "" "")),"" "")")," ")</f>
        <v> </v>
      </c>
    </row>
    <row r="381">
      <c r="F381" s="8" t="str">
        <f>IFERROR(__xludf.DUMMYFUNCTION("IF(REGEXMATCH(E381, ""[0-9]+""), ARRAYFORMULA(A381 - SPLIT(REGEXREPLACE(E381,""[a-zA-Z,\-'.()]"","" ""), "" "")),"" "")")," ")</f>
        <v> </v>
      </c>
    </row>
    <row r="382">
      <c r="F382" s="8" t="str">
        <f>IFERROR(__xludf.DUMMYFUNCTION("IF(REGEXMATCH(E382, ""[0-9]+""), ARRAYFORMULA(A382 - SPLIT(REGEXREPLACE(E382,""[a-zA-Z,\-'.()]"","" ""), "" "")),"" "")")," ")</f>
        <v> </v>
      </c>
    </row>
    <row r="383">
      <c r="F383" s="8" t="str">
        <f>IFERROR(__xludf.DUMMYFUNCTION("IF(REGEXMATCH(E383, ""[0-9]+""), ARRAYFORMULA(A383 - SPLIT(REGEXREPLACE(E383,""[a-zA-Z,\-'.()]"","" ""), "" "")),"" "")")," ")</f>
        <v> </v>
      </c>
    </row>
    <row r="384">
      <c r="F384" s="8" t="str">
        <f>IFERROR(__xludf.DUMMYFUNCTION("IF(REGEXMATCH(E384, ""[0-9]+""), ARRAYFORMULA(A384 - SPLIT(REGEXREPLACE(E384,""[a-zA-Z,\-'.()]"","" ""), "" "")),"" "")")," ")</f>
        <v> </v>
      </c>
    </row>
    <row r="385">
      <c r="F385" s="8" t="str">
        <f>IFERROR(__xludf.DUMMYFUNCTION("IF(REGEXMATCH(E385, ""[0-9]+""), ARRAYFORMULA(A385 - SPLIT(REGEXREPLACE(E385,""[a-zA-Z,\-'.()]"","" ""), "" "")),"" "")")," ")</f>
        <v> </v>
      </c>
    </row>
    <row r="386">
      <c r="F386" s="8" t="str">
        <f>IFERROR(__xludf.DUMMYFUNCTION("IF(REGEXMATCH(E386, ""[0-9]+""), ARRAYFORMULA(A386 - SPLIT(REGEXREPLACE(E386,""[a-zA-Z,\-'.()]"","" ""), "" "")),"" "")")," ")</f>
        <v> </v>
      </c>
    </row>
    <row r="387">
      <c r="F387" s="8" t="str">
        <f>IFERROR(__xludf.DUMMYFUNCTION("IF(REGEXMATCH(E387, ""[0-9]+""), ARRAYFORMULA(A387 - SPLIT(REGEXREPLACE(E387,""[a-zA-Z,\-'.()]"","" ""), "" "")),"" "")")," ")</f>
        <v> </v>
      </c>
    </row>
    <row r="388">
      <c r="F388" s="8" t="str">
        <f>IFERROR(__xludf.DUMMYFUNCTION("IF(REGEXMATCH(E388, ""[0-9]+""), ARRAYFORMULA(A388 - SPLIT(REGEXREPLACE(E388,""[a-zA-Z,\-'.()]"","" ""), "" "")),"" "")")," ")</f>
        <v> </v>
      </c>
    </row>
    <row r="389">
      <c r="F389" s="8" t="str">
        <f>IFERROR(__xludf.DUMMYFUNCTION("IF(REGEXMATCH(E389, ""[0-9]+""), ARRAYFORMULA(A389 - SPLIT(REGEXREPLACE(E389,""[a-zA-Z,\-'.()]"","" ""), "" "")),"" "")")," ")</f>
        <v> </v>
      </c>
    </row>
    <row r="390">
      <c r="F390" s="8" t="str">
        <f>IFERROR(__xludf.DUMMYFUNCTION("IF(REGEXMATCH(E390, ""[0-9]+""), ARRAYFORMULA(A390 - SPLIT(REGEXREPLACE(E390,""[a-zA-Z,\-'.()]"","" ""), "" "")),"" "")")," ")</f>
        <v> </v>
      </c>
    </row>
    <row r="391">
      <c r="F391" s="8" t="str">
        <f>IFERROR(__xludf.DUMMYFUNCTION("IF(REGEXMATCH(E391, ""[0-9]+""), ARRAYFORMULA(A391 - SPLIT(REGEXREPLACE(E391,""[a-zA-Z,\-'.()]"","" ""), "" "")),"" "")")," ")</f>
        <v> </v>
      </c>
    </row>
    <row r="392">
      <c r="F392" s="8" t="str">
        <f>IFERROR(__xludf.DUMMYFUNCTION("IF(REGEXMATCH(E392, ""[0-9]+""), ARRAYFORMULA(A392 - SPLIT(REGEXREPLACE(E392,""[a-zA-Z,\-'.()]"","" ""), "" "")),"" "")")," ")</f>
        <v> </v>
      </c>
    </row>
    <row r="393">
      <c r="F393" s="8" t="str">
        <f>IFERROR(__xludf.DUMMYFUNCTION("IF(REGEXMATCH(E393, ""[0-9]+""), ARRAYFORMULA(A393 - SPLIT(REGEXREPLACE(E393,""[a-zA-Z,\-'.()]"","" ""), "" "")),"" "")")," ")</f>
        <v> </v>
      </c>
    </row>
    <row r="394">
      <c r="F394" s="8" t="str">
        <f>IFERROR(__xludf.DUMMYFUNCTION("IF(REGEXMATCH(E394, ""[0-9]+""), ARRAYFORMULA(A394 - SPLIT(REGEXREPLACE(E394,""[a-zA-Z,\-'.()]"","" ""), "" "")),"" "")")," ")</f>
        <v> </v>
      </c>
    </row>
    <row r="395">
      <c r="F395" s="8" t="str">
        <f>IFERROR(__xludf.DUMMYFUNCTION("IF(REGEXMATCH(E395, ""[0-9]+""), ARRAYFORMULA(A395 - SPLIT(REGEXREPLACE(E395,""[a-zA-Z,\-'.()]"","" ""), "" "")),"" "")")," ")</f>
        <v> </v>
      </c>
    </row>
    <row r="396">
      <c r="F396" s="8" t="str">
        <f>IFERROR(__xludf.DUMMYFUNCTION("IF(REGEXMATCH(E396, ""[0-9]+""), ARRAYFORMULA(A396 - SPLIT(REGEXREPLACE(E396,""[a-zA-Z,\-'.()]"","" ""), "" "")),"" "")")," ")</f>
        <v> </v>
      </c>
    </row>
    <row r="397">
      <c r="F397" s="8" t="str">
        <f>IFERROR(__xludf.DUMMYFUNCTION("IF(REGEXMATCH(E397, ""[0-9]+""), ARRAYFORMULA(A397 - SPLIT(REGEXREPLACE(E397,""[a-zA-Z,\-'.()]"","" ""), "" "")),"" "")")," ")</f>
        <v> </v>
      </c>
    </row>
    <row r="398">
      <c r="F398" s="8" t="str">
        <f>IFERROR(__xludf.DUMMYFUNCTION("IF(REGEXMATCH(E398, ""[0-9]+""), ARRAYFORMULA(A398 - SPLIT(REGEXREPLACE(E398,""[a-zA-Z,\-'.()]"","" ""), "" "")),"" "")")," ")</f>
        <v> </v>
      </c>
    </row>
    <row r="399">
      <c r="F399" s="8" t="str">
        <f>IFERROR(__xludf.DUMMYFUNCTION("IF(REGEXMATCH(E399, ""[0-9]+""), ARRAYFORMULA(A399 - SPLIT(REGEXREPLACE(E399,""[a-zA-Z,\-'.()]"","" ""), "" "")),"" "")")," ")</f>
        <v> </v>
      </c>
    </row>
    <row r="400">
      <c r="F400" s="8" t="str">
        <f>IFERROR(__xludf.DUMMYFUNCTION("IF(REGEXMATCH(E400, ""[0-9]+""), ARRAYFORMULA(A400 - SPLIT(REGEXREPLACE(E400,""[a-zA-Z,\-'.()]"","" ""), "" "")),"" "")")," ")</f>
        <v> </v>
      </c>
    </row>
    <row r="401">
      <c r="F401" s="8" t="str">
        <f>IFERROR(__xludf.DUMMYFUNCTION("IF(REGEXMATCH(E401, ""[0-9]+""), ARRAYFORMULA(A401 - SPLIT(REGEXREPLACE(E401,""[a-zA-Z,\-'.()]"","" ""), "" "")),"" "")")," ")</f>
        <v> </v>
      </c>
    </row>
    <row r="402">
      <c r="F402" s="8" t="str">
        <f>IFERROR(__xludf.DUMMYFUNCTION("IF(REGEXMATCH(E402, ""[0-9]+""), ARRAYFORMULA(A402 - SPLIT(REGEXREPLACE(E402,""[a-zA-Z,\-'.()]"","" ""), "" "")),"" "")")," ")</f>
        <v> </v>
      </c>
    </row>
    <row r="403">
      <c r="F403" s="8" t="str">
        <f>IFERROR(__xludf.DUMMYFUNCTION("IF(REGEXMATCH(E403, ""[0-9]+""), ARRAYFORMULA(A403 - SPLIT(REGEXREPLACE(E403,""[a-zA-Z,\-'.()]"","" ""), "" "")),"" "")")," ")</f>
        <v> </v>
      </c>
    </row>
    <row r="404">
      <c r="F404" s="8" t="str">
        <f>IFERROR(__xludf.DUMMYFUNCTION("IF(REGEXMATCH(E404, ""[0-9]+""), ARRAYFORMULA(A404 - SPLIT(REGEXREPLACE(E404,""[a-zA-Z,\-'.()]"","" ""), "" "")),"" "")")," ")</f>
        <v> </v>
      </c>
    </row>
    <row r="405">
      <c r="F405" s="8" t="str">
        <f>IFERROR(__xludf.DUMMYFUNCTION("IF(REGEXMATCH(E405, ""[0-9]+""), ARRAYFORMULA(A405 - SPLIT(REGEXREPLACE(E405,""[a-zA-Z,\-'.()]"","" ""), "" "")),"" "")")," ")</f>
        <v> </v>
      </c>
    </row>
    <row r="406">
      <c r="F406" s="8" t="str">
        <f>IFERROR(__xludf.DUMMYFUNCTION("IF(REGEXMATCH(E406, ""[0-9]+""), ARRAYFORMULA(A406 - SPLIT(REGEXREPLACE(E406,""[a-zA-Z,\-'.()]"","" ""), "" "")),"" "")")," ")</f>
        <v> </v>
      </c>
    </row>
    <row r="407">
      <c r="F407" s="8" t="str">
        <f>IFERROR(__xludf.DUMMYFUNCTION("IF(REGEXMATCH(E407, ""[0-9]+""), ARRAYFORMULA(A407 - SPLIT(REGEXREPLACE(E407,""[a-zA-Z,\-'.()]"","" ""), "" "")),"" "")")," ")</f>
        <v> </v>
      </c>
    </row>
    <row r="408">
      <c r="F408" s="8" t="str">
        <f>IFERROR(__xludf.DUMMYFUNCTION("IF(REGEXMATCH(E408, ""[0-9]+""), ARRAYFORMULA(A408 - SPLIT(REGEXREPLACE(E408,""[a-zA-Z,\-'.()]"","" ""), "" "")),"" "")")," ")</f>
        <v> </v>
      </c>
    </row>
    <row r="409">
      <c r="F409" s="8" t="str">
        <f>IFERROR(__xludf.DUMMYFUNCTION("IF(REGEXMATCH(E409, ""[0-9]+""), ARRAYFORMULA(A409 - SPLIT(REGEXREPLACE(E409,""[a-zA-Z,\-'.()]"","" ""), "" "")),"" "")")," ")</f>
        <v> </v>
      </c>
    </row>
    <row r="410">
      <c r="F410" s="8" t="str">
        <f>IFERROR(__xludf.DUMMYFUNCTION("IF(REGEXMATCH(E410, ""[0-9]+""), ARRAYFORMULA(A410 - SPLIT(REGEXREPLACE(E410,""[a-zA-Z,\-'.()]"","" ""), "" "")),"" "")")," ")</f>
        <v> </v>
      </c>
    </row>
    <row r="411">
      <c r="F411" s="8" t="str">
        <f>IFERROR(__xludf.DUMMYFUNCTION("IF(REGEXMATCH(E411, ""[0-9]+""), ARRAYFORMULA(A411 - SPLIT(REGEXREPLACE(E411,""[a-zA-Z,\-'.()]"","" ""), "" "")),"" "")")," ")</f>
        <v> </v>
      </c>
    </row>
    <row r="412">
      <c r="F412" s="8" t="str">
        <f>IFERROR(__xludf.DUMMYFUNCTION("IF(REGEXMATCH(E412, ""[0-9]+""), ARRAYFORMULA(A412 - SPLIT(REGEXREPLACE(E412,""[a-zA-Z,\-'.()]"","" ""), "" "")),"" "")")," ")</f>
        <v> </v>
      </c>
    </row>
    <row r="413">
      <c r="F413" s="8" t="str">
        <f>IFERROR(__xludf.DUMMYFUNCTION("IF(REGEXMATCH(E413, ""[0-9]+""), ARRAYFORMULA(A413 - SPLIT(REGEXREPLACE(E413,""[a-zA-Z,\-'.()]"","" ""), "" "")),"" "")")," ")</f>
        <v> </v>
      </c>
    </row>
    <row r="414">
      <c r="F414" s="8" t="str">
        <f>IFERROR(__xludf.DUMMYFUNCTION("IF(REGEXMATCH(E414, ""[0-9]+""), ARRAYFORMULA(A414 - SPLIT(REGEXREPLACE(E414,""[a-zA-Z,\-'.()]"","" ""), "" "")),"" "")")," ")</f>
        <v> </v>
      </c>
    </row>
    <row r="415">
      <c r="F415" s="8" t="str">
        <f>IFERROR(__xludf.DUMMYFUNCTION("IF(REGEXMATCH(E415, ""[0-9]+""), ARRAYFORMULA(A415 - SPLIT(REGEXREPLACE(E415,""[a-zA-Z,\-'.()]"","" ""), "" "")),"" "")")," ")</f>
        <v> </v>
      </c>
    </row>
    <row r="416">
      <c r="F416" s="8" t="str">
        <f>IFERROR(__xludf.DUMMYFUNCTION("IF(REGEXMATCH(E416, ""[0-9]+""), ARRAYFORMULA(A416 - SPLIT(REGEXREPLACE(E416,""[a-zA-Z,\-'.()]"","" ""), "" "")),"" "")")," ")</f>
        <v> </v>
      </c>
    </row>
    <row r="417">
      <c r="F417" s="8" t="str">
        <f>IFERROR(__xludf.DUMMYFUNCTION("IF(REGEXMATCH(E417, ""[0-9]+""), ARRAYFORMULA(A417 - SPLIT(REGEXREPLACE(E417,""[a-zA-Z,\-'.()]"","" ""), "" "")),"" "")")," ")</f>
        <v> </v>
      </c>
    </row>
    <row r="418">
      <c r="F418" s="8" t="str">
        <f>IFERROR(__xludf.DUMMYFUNCTION("IF(REGEXMATCH(E418, ""[0-9]+""), ARRAYFORMULA(A418 - SPLIT(REGEXREPLACE(E418,""[a-zA-Z,\-'.()]"","" ""), "" "")),"" "")")," ")</f>
        <v> </v>
      </c>
    </row>
    <row r="419">
      <c r="F419" s="8" t="str">
        <f>IFERROR(__xludf.DUMMYFUNCTION("IF(REGEXMATCH(E419, ""[0-9]+""), ARRAYFORMULA(A419 - SPLIT(REGEXREPLACE(E419,""[a-zA-Z,\-'.()]"","" ""), "" "")),"" "")")," ")</f>
        <v> </v>
      </c>
    </row>
    <row r="420">
      <c r="F420" s="8" t="str">
        <f>IFERROR(__xludf.DUMMYFUNCTION("IF(REGEXMATCH(E420, ""[0-9]+""), ARRAYFORMULA(A420 - SPLIT(REGEXREPLACE(E420,""[a-zA-Z,\-'.()]"","" ""), "" "")),"" "")")," ")</f>
        <v> </v>
      </c>
    </row>
    <row r="421">
      <c r="F421" s="8" t="str">
        <f>IFERROR(__xludf.DUMMYFUNCTION("IF(REGEXMATCH(E421, ""[0-9]+""), ARRAYFORMULA(A421 - SPLIT(REGEXREPLACE(E421,""[a-zA-Z,\-'.()]"","" ""), "" "")),"" "")")," ")</f>
        <v> </v>
      </c>
    </row>
    <row r="422">
      <c r="F422" s="8" t="str">
        <f>IFERROR(__xludf.DUMMYFUNCTION("IF(REGEXMATCH(E422, ""[0-9]+""), ARRAYFORMULA(A422 - SPLIT(REGEXREPLACE(E422,""[a-zA-Z,\-'.()]"","" ""), "" "")),"" "")")," ")</f>
        <v> </v>
      </c>
    </row>
    <row r="423">
      <c r="F423" s="8" t="str">
        <f>IFERROR(__xludf.DUMMYFUNCTION("IF(REGEXMATCH(E423, ""[0-9]+""), ARRAYFORMULA(A423 - SPLIT(REGEXREPLACE(E423,""[a-zA-Z,\-'.()]"","" ""), "" "")),"" "")")," ")</f>
        <v> </v>
      </c>
    </row>
    <row r="424">
      <c r="F424" s="8" t="str">
        <f>IFERROR(__xludf.DUMMYFUNCTION("IF(REGEXMATCH(E424, ""[0-9]+""), ARRAYFORMULA(A424 - SPLIT(REGEXREPLACE(E424,""[a-zA-Z,\-'.()]"","" ""), "" "")),"" "")")," ")</f>
        <v> </v>
      </c>
    </row>
    <row r="425">
      <c r="F425" s="8" t="str">
        <f>IFERROR(__xludf.DUMMYFUNCTION("IF(REGEXMATCH(E425, ""[0-9]+""), ARRAYFORMULA(A425 - SPLIT(REGEXREPLACE(E425,""[a-zA-Z,\-'.()]"","" ""), "" "")),"" "")")," ")</f>
        <v> </v>
      </c>
    </row>
    <row r="426">
      <c r="F426" s="8" t="str">
        <f>IFERROR(__xludf.DUMMYFUNCTION("IF(REGEXMATCH(E426, ""[0-9]+""), ARRAYFORMULA(A426 - SPLIT(REGEXREPLACE(E426,""[a-zA-Z,\-'.()]"","" ""), "" "")),"" "")")," ")</f>
        <v> </v>
      </c>
    </row>
    <row r="427">
      <c r="F427" s="8" t="str">
        <f>IFERROR(__xludf.DUMMYFUNCTION("IF(REGEXMATCH(E427, ""[0-9]+""), ARRAYFORMULA(A427 - SPLIT(REGEXREPLACE(E427,""[a-zA-Z,\-'.()]"","" ""), "" "")),"" "")")," ")</f>
        <v> </v>
      </c>
    </row>
    <row r="428">
      <c r="F428" s="8" t="str">
        <f>IFERROR(__xludf.DUMMYFUNCTION("IF(REGEXMATCH(E428, ""[0-9]+""), ARRAYFORMULA(A428 - SPLIT(REGEXREPLACE(E428,""[a-zA-Z,\-'.()]"","" ""), "" "")),"" "")")," ")</f>
        <v> </v>
      </c>
    </row>
    <row r="429">
      <c r="F429" s="8" t="str">
        <f>IFERROR(__xludf.DUMMYFUNCTION("IF(REGEXMATCH(E429, ""[0-9]+""), ARRAYFORMULA(A429 - SPLIT(REGEXREPLACE(E429,""[a-zA-Z,\-'.()]"","" ""), "" "")),"" "")")," ")</f>
        <v> </v>
      </c>
    </row>
    <row r="430">
      <c r="F430" s="8" t="str">
        <f>IFERROR(__xludf.DUMMYFUNCTION("IF(REGEXMATCH(E430, ""[0-9]+""), ARRAYFORMULA(A430 - SPLIT(REGEXREPLACE(E430,""[a-zA-Z,\-'.()]"","" ""), "" "")),"" "")")," ")</f>
        <v> </v>
      </c>
    </row>
    <row r="431">
      <c r="F431" s="8" t="str">
        <f>IFERROR(__xludf.DUMMYFUNCTION("IF(REGEXMATCH(E431, ""[0-9]+""), ARRAYFORMULA(A431 - SPLIT(REGEXREPLACE(E431,""[a-zA-Z,\-'.()]"","" ""), "" "")),"" "")")," ")</f>
        <v> </v>
      </c>
    </row>
    <row r="432">
      <c r="F432" s="8" t="str">
        <f>IFERROR(__xludf.DUMMYFUNCTION("IF(REGEXMATCH(E432, ""[0-9]+""), ARRAYFORMULA(A432 - SPLIT(REGEXREPLACE(E432,""[a-zA-Z,\-'.()]"","" ""), "" "")),"" "")")," ")</f>
        <v> </v>
      </c>
    </row>
    <row r="433">
      <c r="F433" s="8" t="str">
        <f>IFERROR(__xludf.DUMMYFUNCTION("IF(REGEXMATCH(E433, ""[0-9]+""), ARRAYFORMULA(A433 - SPLIT(REGEXREPLACE(E433,""[a-zA-Z,\-'.()]"","" ""), "" "")),"" "")")," ")</f>
        <v> </v>
      </c>
    </row>
    <row r="434">
      <c r="F434" s="8" t="str">
        <f>IFERROR(__xludf.DUMMYFUNCTION("IF(REGEXMATCH(E434, ""[0-9]+""), ARRAYFORMULA(A434 - SPLIT(REGEXREPLACE(E434,""[a-zA-Z,\-'.()]"","" ""), "" "")),"" "")")," ")</f>
        <v> </v>
      </c>
    </row>
    <row r="435">
      <c r="F435" s="8" t="str">
        <f>IFERROR(__xludf.DUMMYFUNCTION("IF(REGEXMATCH(E435, ""[0-9]+""), ARRAYFORMULA(A435 - SPLIT(REGEXREPLACE(E435,""[a-zA-Z,\-'.()]"","" ""), "" "")),"" "")")," ")</f>
        <v> </v>
      </c>
    </row>
    <row r="436">
      <c r="F436" s="8" t="str">
        <f>IFERROR(__xludf.DUMMYFUNCTION("IF(REGEXMATCH(E436, ""[0-9]+""), ARRAYFORMULA(A436 - SPLIT(REGEXREPLACE(E436,""[a-zA-Z,\-'.()]"","" ""), "" "")),"" "")")," ")</f>
        <v> </v>
      </c>
    </row>
    <row r="437">
      <c r="F437" s="8" t="str">
        <f>IFERROR(__xludf.DUMMYFUNCTION("IF(REGEXMATCH(E437, ""[0-9]+""), ARRAYFORMULA(A437 - SPLIT(REGEXREPLACE(E437,""[a-zA-Z,\-'.()]"","" ""), "" "")),"" "")")," ")</f>
        <v> </v>
      </c>
    </row>
    <row r="438">
      <c r="F438" s="8" t="str">
        <f>IFERROR(__xludf.DUMMYFUNCTION("IF(REGEXMATCH(E438, ""[0-9]+""), ARRAYFORMULA(A438 - SPLIT(REGEXREPLACE(E438,""[a-zA-Z,\-'.()]"","" ""), "" "")),"" "")")," ")</f>
        <v> </v>
      </c>
    </row>
    <row r="439">
      <c r="F439" s="8" t="str">
        <f>IFERROR(__xludf.DUMMYFUNCTION("IF(REGEXMATCH(E439, ""[0-9]+""), ARRAYFORMULA(A439 - SPLIT(REGEXREPLACE(E439,""[a-zA-Z,\-'.()]"","" ""), "" "")),"" "")")," ")</f>
        <v> </v>
      </c>
    </row>
    <row r="440">
      <c r="F440" s="8" t="str">
        <f>IFERROR(__xludf.DUMMYFUNCTION("IF(REGEXMATCH(E440, ""[0-9]+""), ARRAYFORMULA(A440 - SPLIT(REGEXREPLACE(E440,""[a-zA-Z,\-'.()]"","" ""), "" "")),"" "")")," ")</f>
        <v> </v>
      </c>
    </row>
    <row r="441">
      <c r="F441" s="8" t="str">
        <f>IFERROR(__xludf.DUMMYFUNCTION("IF(REGEXMATCH(E441, ""[0-9]+""), ARRAYFORMULA(A441 - SPLIT(REGEXREPLACE(E441,""[a-zA-Z,\-'.()]"","" ""), "" "")),"" "")")," ")</f>
        <v> </v>
      </c>
    </row>
    <row r="442">
      <c r="F442" s="8" t="str">
        <f>IFERROR(__xludf.DUMMYFUNCTION("IF(REGEXMATCH(E442, ""[0-9]+""), ARRAYFORMULA(A442 - SPLIT(REGEXREPLACE(E442,""[a-zA-Z,\-'.()]"","" ""), "" "")),"" "")")," ")</f>
        <v> </v>
      </c>
    </row>
    <row r="443">
      <c r="F443" s="8" t="str">
        <f>IFERROR(__xludf.DUMMYFUNCTION("IF(REGEXMATCH(E443, ""[0-9]+""), ARRAYFORMULA(A443 - SPLIT(REGEXREPLACE(E443,""[a-zA-Z,\-'.()]"","" ""), "" "")),"" "")")," ")</f>
        <v> </v>
      </c>
    </row>
    <row r="444">
      <c r="F444" s="8" t="str">
        <f>IFERROR(__xludf.DUMMYFUNCTION("IF(REGEXMATCH(E444, ""[0-9]+""), ARRAYFORMULA(A444 - SPLIT(REGEXREPLACE(E444,""[a-zA-Z,\-'.()]"","" ""), "" "")),"" "")")," ")</f>
        <v> </v>
      </c>
    </row>
    <row r="445">
      <c r="F445" s="8" t="str">
        <f>IFERROR(__xludf.DUMMYFUNCTION("IF(REGEXMATCH(E445, ""[0-9]+""), ARRAYFORMULA(A445 - SPLIT(REGEXREPLACE(E445,""[a-zA-Z,\-'.()]"","" ""), "" "")),"" "")")," ")</f>
        <v> </v>
      </c>
    </row>
    <row r="446">
      <c r="F446" s="8" t="str">
        <f>IFERROR(__xludf.DUMMYFUNCTION("IF(REGEXMATCH(E446, ""[0-9]+""), ARRAYFORMULA(A446 - SPLIT(REGEXREPLACE(E446,""[a-zA-Z,\-'.()]"","" ""), "" "")),"" "")")," ")</f>
        <v> </v>
      </c>
    </row>
    <row r="447">
      <c r="F447" s="8" t="str">
        <f>IFERROR(__xludf.DUMMYFUNCTION("IF(REGEXMATCH(E447, ""[0-9]+""), ARRAYFORMULA(A447 - SPLIT(REGEXREPLACE(E447,""[a-zA-Z,\-'.()]"","" ""), "" "")),"" "")")," ")</f>
        <v> </v>
      </c>
    </row>
    <row r="448">
      <c r="F448" s="8" t="str">
        <f>IFERROR(__xludf.DUMMYFUNCTION("IF(REGEXMATCH(E448, ""[0-9]+""), ARRAYFORMULA(A448 - SPLIT(REGEXREPLACE(E448,""[a-zA-Z,\-'.()]"","" ""), "" "")),"" "")")," ")</f>
        <v> </v>
      </c>
    </row>
    <row r="449">
      <c r="F449" s="8" t="str">
        <f>IFERROR(__xludf.DUMMYFUNCTION("IF(REGEXMATCH(E449, ""[0-9]+""), ARRAYFORMULA(A449 - SPLIT(REGEXREPLACE(E449,""[a-zA-Z,\-'.()]"","" ""), "" "")),"" "")")," ")</f>
        <v> </v>
      </c>
    </row>
    <row r="450">
      <c r="F450" s="8" t="str">
        <f>IFERROR(__xludf.DUMMYFUNCTION("IF(REGEXMATCH(E450, ""[0-9]+""), ARRAYFORMULA(A450 - SPLIT(REGEXREPLACE(E450,""[a-zA-Z,\-'.()]"","" ""), "" "")),"" "")")," ")</f>
        <v> </v>
      </c>
    </row>
    <row r="451">
      <c r="F451" s="8" t="str">
        <f>IFERROR(__xludf.DUMMYFUNCTION("IF(REGEXMATCH(E451, ""[0-9]+""), ARRAYFORMULA(A451 - SPLIT(REGEXREPLACE(E451,""[a-zA-Z,\-'.()]"","" ""), "" "")),"" "")")," ")</f>
        <v> </v>
      </c>
    </row>
    <row r="452">
      <c r="F452" s="8" t="str">
        <f>IFERROR(__xludf.DUMMYFUNCTION("IF(REGEXMATCH(E452, ""[0-9]+""), ARRAYFORMULA(A452 - SPLIT(REGEXREPLACE(E452,""[a-zA-Z,\-'.()]"","" ""), "" "")),"" "")")," ")</f>
        <v> </v>
      </c>
    </row>
    <row r="453">
      <c r="F453" s="8" t="str">
        <f>IFERROR(__xludf.DUMMYFUNCTION("IF(REGEXMATCH(E453, ""[0-9]+""), ARRAYFORMULA(A453 - SPLIT(REGEXREPLACE(E453,""[a-zA-Z,\-'.()]"","" ""), "" "")),"" "")")," ")</f>
        <v> </v>
      </c>
    </row>
    <row r="454">
      <c r="F454" s="8" t="str">
        <f>IFERROR(__xludf.DUMMYFUNCTION("IF(REGEXMATCH(E454, ""[0-9]+""), ARRAYFORMULA(A454 - SPLIT(REGEXREPLACE(E454,""[a-zA-Z,\-'.()]"","" ""), "" "")),"" "")")," ")</f>
        <v> </v>
      </c>
    </row>
    <row r="455">
      <c r="F455" s="8" t="str">
        <f>IFERROR(__xludf.DUMMYFUNCTION("IF(REGEXMATCH(E455, ""[0-9]+""), ARRAYFORMULA(A455 - SPLIT(REGEXREPLACE(E455,""[a-zA-Z,\-'.()]"","" ""), "" "")),"" "")")," ")</f>
        <v> </v>
      </c>
    </row>
    <row r="456">
      <c r="F456" s="8" t="str">
        <f>IFERROR(__xludf.DUMMYFUNCTION("IF(REGEXMATCH(E456, ""[0-9]+""), ARRAYFORMULA(A456 - SPLIT(REGEXREPLACE(E456,""[a-zA-Z,\-'.()]"","" ""), "" "")),"" "")")," ")</f>
        <v> </v>
      </c>
    </row>
    <row r="457">
      <c r="F457" s="8" t="str">
        <f>IFERROR(__xludf.DUMMYFUNCTION("IF(REGEXMATCH(E457, ""[0-9]+""), ARRAYFORMULA(A457 - SPLIT(REGEXREPLACE(E457,""[a-zA-Z,\-'.()]"","" ""), "" "")),"" "")")," ")</f>
        <v> </v>
      </c>
    </row>
    <row r="458">
      <c r="F458" s="8" t="str">
        <f>IFERROR(__xludf.DUMMYFUNCTION("IF(REGEXMATCH(E458, ""[0-9]+""), ARRAYFORMULA(A458 - SPLIT(REGEXREPLACE(E458,""[a-zA-Z,\-'.()]"","" ""), "" "")),"" "")")," ")</f>
        <v> </v>
      </c>
    </row>
    <row r="459">
      <c r="F459" s="8" t="str">
        <f>IFERROR(__xludf.DUMMYFUNCTION("IF(REGEXMATCH(E459, ""[0-9]+""), ARRAYFORMULA(A459 - SPLIT(REGEXREPLACE(E459,""[a-zA-Z,\-'.()]"","" ""), "" "")),"" "")")," ")</f>
        <v> </v>
      </c>
    </row>
    <row r="460">
      <c r="F460" s="8" t="str">
        <f>IFERROR(__xludf.DUMMYFUNCTION("IF(REGEXMATCH(E460, ""[0-9]+""), ARRAYFORMULA(A460 - SPLIT(REGEXREPLACE(E460,""[a-zA-Z,\-'.()]"","" ""), "" "")),"" "")")," ")</f>
        <v> </v>
      </c>
    </row>
    <row r="461">
      <c r="F461" s="8" t="str">
        <f>IFERROR(__xludf.DUMMYFUNCTION("IF(REGEXMATCH(E461, ""[0-9]+""), ARRAYFORMULA(A461 - SPLIT(REGEXREPLACE(E461,""[a-zA-Z,\-'.()]"","" ""), "" "")),"" "")")," ")</f>
        <v> </v>
      </c>
    </row>
    <row r="462">
      <c r="F462" s="8" t="str">
        <f>IFERROR(__xludf.DUMMYFUNCTION("IF(REGEXMATCH(E462, ""[0-9]+""), ARRAYFORMULA(A462 - SPLIT(REGEXREPLACE(E462,""[a-zA-Z,\-'.()]"","" ""), "" "")),"" "")")," ")</f>
        <v> </v>
      </c>
    </row>
    <row r="463">
      <c r="F463" s="8" t="str">
        <f>IFERROR(__xludf.DUMMYFUNCTION("IF(REGEXMATCH(E463, ""[0-9]+""), ARRAYFORMULA(A463 - SPLIT(REGEXREPLACE(E463,""[a-zA-Z,\-'.()]"","" ""), "" "")),"" "")")," ")</f>
        <v> </v>
      </c>
    </row>
    <row r="464">
      <c r="F464" s="8" t="str">
        <f>IFERROR(__xludf.DUMMYFUNCTION("IF(REGEXMATCH(E464, ""[0-9]+""), ARRAYFORMULA(A464 - SPLIT(REGEXREPLACE(E464,""[a-zA-Z,\-'.()]"","" ""), "" "")),"" "")")," ")</f>
        <v> </v>
      </c>
    </row>
    <row r="465">
      <c r="F465" s="8" t="str">
        <f>IFERROR(__xludf.DUMMYFUNCTION("IF(REGEXMATCH(E465, ""[0-9]+""), ARRAYFORMULA(A465 - SPLIT(REGEXREPLACE(E465,""[a-zA-Z,\-'.()]"","" ""), "" "")),"" "")")," ")</f>
        <v> </v>
      </c>
    </row>
    <row r="466">
      <c r="F466" s="8" t="str">
        <f>IFERROR(__xludf.DUMMYFUNCTION("IF(REGEXMATCH(E466, ""[0-9]+""), ARRAYFORMULA(A466 - SPLIT(REGEXREPLACE(E466,""[a-zA-Z,\-'.()]"","" ""), "" "")),"" "")")," ")</f>
        <v> </v>
      </c>
    </row>
    <row r="467">
      <c r="F467" s="8" t="str">
        <f>IFERROR(__xludf.DUMMYFUNCTION("IF(REGEXMATCH(E467, ""[0-9]+""), ARRAYFORMULA(A467 - SPLIT(REGEXREPLACE(E467,""[a-zA-Z,\-'.()]"","" ""), "" "")),"" "")")," ")</f>
        <v> </v>
      </c>
    </row>
    <row r="468">
      <c r="F468" s="8" t="str">
        <f>IFERROR(__xludf.DUMMYFUNCTION("IF(REGEXMATCH(E468, ""[0-9]+""), ARRAYFORMULA(A468 - SPLIT(REGEXREPLACE(E468,""[a-zA-Z,\-'.()]"","" ""), "" "")),"" "")")," ")</f>
        <v> </v>
      </c>
    </row>
    <row r="469">
      <c r="F469" s="8" t="str">
        <f>IFERROR(__xludf.DUMMYFUNCTION("IF(REGEXMATCH(E469, ""[0-9]+""), ARRAYFORMULA(A469 - SPLIT(REGEXREPLACE(E469,""[a-zA-Z,\-'.()]"","" ""), "" "")),"" "")")," ")</f>
        <v> </v>
      </c>
    </row>
    <row r="470">
      <c r="F470" s="8" t="str">
        <f>IFERROR(__xludf.DUMMYFUNCTION("IF(REGEXMATCH(E470, ""[0-9]+""), ARRAYFORMULA(A470 - SPLIT(REGEXREPLACE(E470,""[a-zA-Z,\-'.()]"","" ""), "" "")),"" "")")," ")</f>
        <v> </v>
      </c>
    </row>
    <row r="471">
      <c r="F471" s="8" t="str">
        <f>IFERROR(__xludf.DUMMYFUNCTION("IF(REGEXMATCH(E471, ""[0-9]+""), ARRAYFORMULA(A471 - SPLIT(REGEXREPLACE(E471,""[a-zA-Z,\-'.()]"","" ""), "" "")),"" "")")," ")</f>
        <v> </v>
      </c>
    </row>
    <row r="472">
      <c r="F472" s="8" t="str">
        <f>IFERROR(__xludf.DUMMYFUNCTION("IF(REGEXMATCH(E472, ""[0-9]+""), ARRAYFORMULA(A472 - SPLIT(REGEXREPLACE(E472,""[a-zA-Z,\-'.()]"","" ""), "" "")),"" "")")," ")</f>
        <v> </v>
      </c>
    </row>
    <row r="473">
      <c r="F473" s="8" t="str">
        <f>IFERROR(__xludf.DUMMYFUNCTION("IF(REGEXMATCH(E473, ""[0-9]+""), ARRAYFORMULA(A473 - SPLIT(REGEXREPLACE(E473,""[a-zA-Z,\-'.()]"","" ""), "" "")),"" "")")," ")</f>
        <v> </v>
      </c>
    </row>
    <row r="474">
      <c r="F474" s="8" t="str">
        <f>IFERROR(__xludf.DUMMYFUNCTION("IF(REGEXMATCH(E474, ""[0-9]+""), ARRAYFORMULA(A474 - SPLIT(REGEXREPLACE(E474,""[a-zA-Z,\-'.()]"","" ""), "" "")),"" "")")," ")</f>
        <v> </v>
      </c>
    </row>
    <row r="475">
      <c r="F475" s="8" t="str">
        <f>IFERROR(__xludf.DUMMYFUNCTION("IF(REGEXMATCH(E475, ""[0-9]+""), ARRAYFORMULA(A475 - SPLIT(REGEXREPLACE(E475,""[a-zA-Z,\-'.()]"","" ""), "" "")),"" "")")," ")</f>
        <v> </v>
      </c>
    </row>
    <row r="476">
      <c r="F476" s="8" t="str">
        <f>IFERROR(__xludf.DUMMYFUNCTION("IF(REGEXMATCH(E476, ""[0-9]+""), ARRAYFORMULA(A476 - SPLIT(REGEXREPLACE(E476,""[a-zA-Z,\-'.()]"","" ""), "" "")),"" "")")," ")</f>
        <v> </v>
      </c>
    </row>
    <row r="477">
      <c r="F477" s="8" t="str">
        <f>IFERROR(__xludf.DUMMYFUNCTION("IF(REGEXMATCH(E477, ""[0-9]+""), ARRAYFORMULA(A477 - SPLIT(REGEXREPLACE(E477,""[a-zA-Z,\-'.()]"","" ""), "" "")),"" "")")," ")</f>
        <v> </v>
      </c>
    </row>
    <row r="478">
      <c r="F478" s="8" t="str">
        <f>IFERROR(__xludf.DUMMYFUNCTION("IF(REGEXMATCH(E478, ""[0-9]+""), ARRAYFORMULA(A478 - SPLIT(REGEXREPLACE(E478,""[a-zA-Z,\-'.()]"","" ""), "" "")),"" "")")," ")</f>
        <v> </v>
      </c>
    </row>
    <row r="479">
      <c r="F479" s="8" t="str">
        <f>IFERROR(__xludf.DUMMYFUNCTION("IF(REGEXMATCH(E479, ""[0-9]+""), ARRAYFORMULA(A479 - SPLIT(REGEXREPLACE(E479,""[a-zA-Z,\-'.()]"","" ""), "" "")),"" "")")," ")</f>
        <v> </v>
      </c>
    </row>
    <row r="480">
      <c r="F480" s="8" t="str">
        <f>IFERROR(__xludf.DUMMYFUNCTION("IF(REGEXMATCH(E480, ""[0-9]+""), ARRAYFORMULA(A480 - SPLIT(REGEXREPLACE(E480,""[a-zA-Z,\-'.()]"","" ""), "" "")),"" "")")," ")</f>
        <v> </v>
      </c>
    </row>
    <row r="481">
      <c r="F481" s="8" t="str">
        <f>IFERROR(__xludf.DUMMYFUNCTION("IF(REGEXMATCH(E481, ""[0-9]+""), ARRAYFORMULA(A481 - SPLIT(REGEXREPLACE(E481,""[a-zA-Z,\-'.()]"","" ""), "" "")),"" "")")," ")</f>
        <v> </v>
      </c>
    </row>
    <row r="482">
      <c r="F482" s="8" t="str">
        <f>IFERROR(__xludf.DUMMYFUNCTION("IF(REGEXMATCH(E482, ""[0-9]+""), ARRAYFORMULA(A482 - SPLIT(REGEXREPLACE(E482,""[a-zA-Z,\-'.()]"","" ""), "" "")),"" "")")," ")</f>
        <v> </v>
      </c>
    </row>
    <row r="483">
      <c r="F483" s="8" t="str">
        <f>IFERROR(__xludf.DUMMYFUNCTION("IF(REGEXMATCH(E483, ""[0-9]+""), ARRAYFORMULA(A483 - SPLIT(REGEXREPLACE(E483,""[a-zA-Z,\-'.()]"","" ""), "" "")),"" "")")," ")</f>
        <v> </v>
      </c>
    </row>
    <row r="484">
      <c r="F484" s="8" t="str">
        <f>IFERROR(__xludf.DUMMYFUNCTION("IF(REGEXMATCH(E484, ""[0-9]+""), ARRAYFORMULA(A484 - SPLIT(REGEXREPLACE(E484,""[a-zA-Z,\-'.()]"","" ""), "" "")),"" "")")," ")</f>
        <v> </v>
      </c>
    </row>
    <row r="485">
      <c r="F485" s="8" t="str">
        <f>IFERROR(__xludf.DUMMYFUNCTION("IF(REGEXMATCH(E485, ""[0-9]+""), ARRAYFORMULA(A485 - SPLIT(REGEXREPLACE(E485,""[a-zA-Z,\-'.()]"","" ""), "" "")),"" "")")," ")</f>
        <v> </v>
      </c>
    </row>
    <row r="486">
      <c r="F486" s="8" t="str">
        <f>IFERROR(__xludf.DUMMYFUNCTION("IF(REGEXMATCH(E486, ""[0-9]+""), ARRAYFORMULA(A486 - SPLIT(REGEXREPLACE(E486,""[a-zA-Z,\-'.()]"","" ""), "" "")),"" "")")," ")</f>
        <v> </v>
      </c>
    </row>
    <row r="487">
      <c r="F487" s="8" t="str">
        <f>IFERROR(__xludf.DUMMYFUNCTION("IF(REGEXMATCH(E487, ""[0-9]+""), ARRAYFORMULA(A487 - SPLIT(REGEXREPLACE(E487,""[a-zA-Z,\-'.()]"","" ""), "" "")),"" "")")," ")</f>
        <v> </v>
      </c>
    </row>
    <row r="488">
      <c r="F488" s="8" t="str">
        <f>IFERROR(__xludf.DUMMYFUNCTION("IF(REGEXMATCH(E488, ""[0-9]+""), ARRAYFORMULA(A488 - SPLIT(REGEXREPLACE(E488,""[a-zA-Z,\-'.()]"","" ""), "" "")),"" "")")," ")</f>
        <v> </v>
      </c>
    </row>
    <row r="489">
      <c r="F489" s="8" t="str">
        <f>IFERROR(__xludf.DUMMYFUNCTION("IF(REGEXMATCH(E489, ""[0-9]+""), ARRAYFORMULA(A489 - SPLIT(REGEXREPLACE(E489,""[a-zA-Z,\-'.()]"","" ""), "" "")),"" "")")," ")</f>
        <v> </v>
      </c>
    </row>
    <row r="490">
      <c r="F490" s="8" t="str">
        <f>IFERROR(__xludf.DUMMYFUNCTION("IF(REGEXMATCH(E490, ""[0-9]+""), ARRAYFORMULA(A490 - SPLIT(REGEXREPLACE(E490,""[a-zA-Z,\-'.()]"","" ""), "" "")),"" "")")," ")</f>
        <v> </v>
      </c>
    </row>
    <row r="491">
      <c r="F491" s="8" t="str">
        <f>IFERROR(__xludf.DUMMYFUNCTION("IF(REGEXMATCH(E491, ""[0-9]+""), ARRAYFORMULA(A491 - SPLIT(REGEXREPLACE(E491,""[a-zA-Z,\-'.()]"","" ""), "" "")),"" "")")," ")</f>
        <v> </v>
      </c>
    </row>
    <row r="492">
      <c r="F492" s="8" t="str">
        <f>IFERROR(__xludf.DUMMYFUNCTION("IF(REGEXMATCH(E492, ""[0-9]+""), ARRAYFORMULA(A492 - SPLIT(REGEXREPLACE(E492,""[a-zA-Z,\-'.()]"","" ""), "" "")),"" "")")," ")</f>
        <v> </v>
      </c>
    </row>
    <row r="493">
      <c r="F493" s="8" t="str">
        <f>IFERROR(__xludf.DUMMYFUNCTION("IF(REGEXMATCH(E493, ""[0-9]+""), ARRAYFORMULA(A493 - SPLIT(REGEXREPLACE(E493,""[a-zA-Z,\-'.()]"","" ""), "" "")),"" "")")," ")</f>
        <v> </v>
      </c>
    </row>
    <row r="494">
      <c r="F494" s="8" t="str">
        <f>IFERROR(__xludf.DUMMYFUNCTION("IF(REGEXMATCH(E494, ""[0-9]+""), ARRAYFORMULA(A494 - SPLIT(REGEXREPLACE(E494,""[a-zA-Z,\-'.()]"","" ""), "" "")),"" "")")," ")</f>
        <v> </v>
      </c>
    </row>
    <row r="495">
      <c r="F495" s="8" t="str">
        <f>IFERROR(__xludf.DUMMYFUNCTION("IF(REGEXMATCH(E495, ""[0-9]+""), ARRAYFORMULA(A495 - SPLIT(REGEXREPLACE(E495,""[a-zA-Z,\-'.()]"","" ""), "" "")),"" "")")," ")</f>
        <v> </v>
      </c>
    </row>
    <row r="496">
      <c r="F496" s="8" t="str">
        <f>IFERROR(__xludf.DUMMYFUNCTION("IF(REGEXMATCH(E496, ""[0-9]+""), ARRAYFORMULA(A496 - SPLIT(REGEXREPLACE(E496,""[a-zA-Z,\-'.()]"","" ""), "" "")),"" "")")," ")</f>
        <v> </v>
      </c>
    </row>
    <row r="497">
      <c r="F497" s="8" t="str">
        <f>IFERROR(__xludf.DUMMYFUNCTION("IF(REGEXMATCH(E497, ""[0-9]+""), ARRAYFORMULA(A497 - SPLIT(REGEXREPLACE(E497,""[a-zA-Z,\-'.()]"","" ""), "" "")),"" "")")," ")</f>
        <v> </v>
      </c>
    </row>
    <row r="498">
      <c r="F498" s="8" t="str">
        <f>IFERROR(__xludf.DUMMYFUNCTION("IF(REGEXMATCH(E498, ""[0-9]+""), ARRAYFORMULA(A498 - SPLIT(REGEXREPLACE(E498,""[a-zA-Z,\-'.()]"","" ""), "" "")),"" "")")," ")</f>
        <v> </v>
      </c>
    </row>
    <row r="499">
      <c r="F499" s="8" t="str">
        <f>IFERROR(__xludf.DUMMYFUNCTION("IF(REGEXMATCH(E499, ""[0-9]+""), ARRAYFORMULA(A499 - SPLIT(REGEXREPLACE(E499,""[a-zA-Z,\-'.()]"","" ""), "" "")),"" "")")," ")</f>
        <v> </v>
      </c>
    </row>
    <row r="500">
      <c r="F500" s="8" t="str">
        <f>IFERROR(__xludf.DUMMYFUNCTION("IF(REGEXMATCH(E500, ""[0-9]+""), ARRAYFORMULA(A500 - SPLIT(REGEXREPLACE(E500,""[a-zA-Z,\-'.()]"","" ""), "" "")),"" "")")," ")</f>
        <v> </v>
      </c>
    </row>
    <row r="501">
      <c r="F501" s="8" t="str">
        <f>IFERROR(__xludf.DUMMYFUNCTION("IF(REGEXMATCH(E501, ""[0-9]+""), ARRAYFORMULA(A501 - SPLIT(REGEXREPLACE(E501,""[a-zA-Z,\-'.()]"","" ""), "" "")),"" "")")," ")</f>
        <v> </v>
      </c>
    </row>
    <row r="502">
      <c r="F502" s="8" t="str">
        <f>IFERROR(__xludf.DUMMYFUNCTION("IF(REGEXMATCH(E502, ""[0-9]+""), ARRAYFORMULA(A502 - SPLIT(REGEXREPLACE(E502,""[a-zA-Z,\-'.()]"","" ""), "" "")),"" "")")," ")</f>
        <v> </v>
      </c>
    </row>
    <row r="503">
      <c r="F503" s="8" t="str">
        <f>IFERROR(__xludf.DUMMYFUNCTION("IF(REGEXMATCH(E503, ""[0-9]+""), ARRAYFORMULA(A503 - SPLIT(REGEXREPLACE(E503,""[a-zA-Z,\-'.()]"","" ""), "" "")),"" "")")," ")</f>
        <v> </v>
      </c>
    </row>
    <row r="504">
      <c r="F504" s="8" t="str">
        <f>IFERROR(__xludf.DUMMYFUNCTION("IF(REGEXMATCH(E504, ""[0-9]+""), ARRAYFORMULA(A504 - SPLIT(REGEXREPLACE(E504,""[a-zA-Z,\-'.()]"","" ""), "" "")),"" "")")," ")</f>
        <v> </v>
      </c>
    </row>
    <row r="505">
      <c r="F505" s="8" t="str">
        <f>IFERROR(__xludf.DUMMYFUNCTION("IF(REGEXMATCH(E505, ""[0-9]+""), ARRAYFORMULA(A505 - SPLIT(REGEXREPLACE(E505,""[a-zA-Z,\-'.()]"","" ""), "" "")),"" "")")," ")</f>
        <v> </v>
      </c>
    </row>
    <row r="506">
      <c r="F506" s="8" t="str">
        <f>IFERROR(__xludf.DUMMYFUNCTION("IF(REGEXMATCH(E506, ""[0-9]+""), ARRAYFORMULA(A506 - SPLIT(REGEXREPLACE(E506,""[a-zA-Z,\-'.()]"","" ""), "" "")),"" "")")," ")</f>
        <v> </v>
      </c>
    </row>
    <row r="507">
      <c r="F507" s="8" t="str">
        <f>IFERROR(__xludf.DUMMYFUNCTION("IF(REGEXMATCH(E507, ""[0-9]+""), ARRAYFORMULA(A507 - SPLIT(REGEXREPLACE(E507,""[a-zA-Z,\-'.()]"","" ""), "" "")),"" "")")," ")</f>
        <v> </v>
      </c>
    </row>
    <row r="508">
      <c r="F508" s="8" t="str">
        <f>IFERROR(__xludf.DUMMYFUNCTION("IF(REGEXMATCH(E508, ""[0-9]+""), ARRAYFORMULA(A508 - SPLIT(REGEXREPLACE(E508,""[a-zA-Z,\-'.()]"","" ""), "" "")),"" "")")," ")</f>
        <v> </v>
      </c>
    </row>
    <row r="509">
      <c r="F509" s="8" t="str">
        <f>IFERROR(__xludf.DUMMYFUNCTION("IF(REGEXMATCH(E509, ""[0-9]+""), ARRAYFORMULA(A509 - SPLIT(REGEXREPLACE(E509,""[a-zA-Z,\-'.()]"","" ""), "" "")),"" "")")," ")</f>
        <v> </v>
      </c>
    </row>
    <row r="510">
      <c r="F510" s="8" t="str">
        <f>IFERROR(__xludf.DUMMYFUNCTION("IF(REGEXMATCH(E510, ""[0-9]+""), ARRAYFORMULA(A510 - SPLIT(REGEXREPLACE(E510,""[a-zA-Z,\-'.()]"","" ""), "" "")),"" "")")," ")</f>
        <v> </v>
      </c>
    </row>
    <row r="511">
      <c r="F511" s="8" t="str">
        <f>IFERROR(__xludf.DUMMYFUNCTION("IF(REGEXMATCH(E511, ""[0-9]+""), ARRAYFORMULA(A511 - SPLIT(REGEXREPLACE(E511,""[a-zA-Z,\-'.()]"","" ""), "" "")),"" "")")," ")</f>
        <v> </v>
      </c>
    </row>
    <row r="512">
      <c r="F512" s="8" t="str">
        <f>IFERROR(__xludf.DUMMYFUNCTION("IF(REGEXMATCH(E512, ""[0-9]+""), ARRAYFORMULA(A512 - SPLIT(REGEXREPLACE(E512,""[a-zA-Z,\-'.()]"","" ""), "" "")),"" "")")," ")</f>
        <v> </v>
      </c>
    </row>
    <row r="513">
      <c r="F513" s="8" t="str">
        <f>IFERROR(__xludf.DUMMYFUNCTION("IF(REGEXMATCH(E513, ""[0-9]+""), ARRAYFORMULA(A513 - SPLIT(REGEXREPLACE(E513,""[a-zA-Z,\-'.()]"","" ""), "" "")),"" "")")," ")</f>
        <v> </v>
      </c>
    </row>
    <row r="514">
      <c r="F514" s="8" t="str">
        <f>IFERROR(__xludf.DUMMYFUNCTION("IF(REGEXMATCH(E514, ""[0-9]+""), ARRAYFORMULA(A514 - SPLIT(REGEXREPLACE(E514,""[a-zA-Z,\-'.()]"","" ""), "" "")),"" "")")," ")</f>
        <v> </v>
      </c>
    </row>
    <row r="515">
      <c r="F515" s="8" t="str">
        <f>IFERROR(__xludf.DUMMYFUNCTION("IF(REGEXMATCH(E515, ""[0-9]+""), ARRAYFORMULA(A515 - SPLIT(REGEXREPLACE(E515,""[a-zA-Z,\-'.()]"","" ""), "" "")),"" "")")," ")</f>
        <v> </v>
      </c>
    </row>
    <row r="516">
      <c r="F516" s="8" t="str">
        <f>IFERROR(__xludf.DUMMYFUNCTION("IF(REGEXMATCH(E516, ""[0-9]+""), ARRAYFORMULA(A516 - SPLIT(REGEXREPLACE(E516,""[a-zA-Z,\-'.()]"","" ""), "" "")),"" "")")," ")</f>
        <v> </v>
      </c>
    </row>
    <row r="517">
      <c r="F517" s="8" t="str">
        <f>IFERROR(__xludf.DUMMYFUNCTION("IF(REGEXMATCH(E517, ""[0-9]+""), ARRAYFORMULA(A517 - SPLIT(REGEXREPLACE(E517,""[a-zA-Z,\-'.()]"","" ""), "" "")),"" "")")," ")</f>
        <v> </v>
      </c>
    </row>
    <row r="518">
      <c r="F518" s="8" t="str">
        <f>IFERROR(__xludf.DUMMYFUNCTION("IF(REGEXMATCH(E518, ""[0-9]+""), ARRAYFORMULA(A518 - SPLIT(REGEXREPLACE(E518,""[a-zA-Z,\-'.()]"","" ""), "" "")),"" "")")," ")</f>
        <v> </v>
      </c>
    </row>
    <row r="519">
      <c r="F519" s="8" t="str">
        <f>IFERROR(__xludf.DUMMYFUNCTION("IF(REGEXMATCH(E519, ""[0-9]+""), ARRAYFORMULA(A519 - SPLIT(REGEXREPLACE(E519,""[a-zA-Z,\-'.()]"","" ""), "" "")),"" "")")," ")</f>
        <v> </v>
      </c>
    </row>
    <row r="520">
      <c r="F520" s="8" t="str">
        <f>IFERROR(__xludf.DUMMYFUNCTION("IF(REGEXMATCH(E520, ""[0-9]+""), ARRAYFORMULA(A520 - SPLIT(REGEXREPLACE(E520,""[a-zA-Z,\-'.()]"","" ""), "" "")),"" "")")," ")</f>
        <v> </v>
      </c>
    </row>
    <row r="521">
      <c r="F521" s="8" t="str">
        <f>IFERROR(__xludf.DUMMYFUNCTION("IF(REGEXMATCH(E521, ""[0-9]+""), ARRAYFORMULA(A521 - SPLIT(REGEXREPLACE(E521,""[a-zA-Z,\-'.()]"","" ""), "" "")),"" "")")," ")</f>
        <v> </v>
      </c>
    </row>
    <row r="522">
      <c r="F522" s="8" t="str">
        <f>IFERROR(__xludf.DUMMYFUNCTION("IF(REGEXMATCH(E522, ""[0-9]+""), ARRAYFORMULA(A522 - SPLIT(REGEXREPLACE(E522,""[a-zA-Z,\-'.()]"","" ""), "" "")),"" "")")," ")</f>
        <v> </v>
      </c>
    </row>
    <row r="523">
      <c r="F523" s="8" t="str">
        <f>IFERROR(__xludf.DUMMYFUNCTION("IF(REGEXMATCH(E523, ""[0-9]+""), ARRAYFORMULA(A523 - SPLIT(REGEXREPLACE(E523,""[a-zA-Z,\-'.()]"","" ""), "" "")),"" "")")," ")</f>
        <v> </v>
      </c>
    </row>
    <row r="524">
      <c r="F524" s="8" t="str">
        <f>IFERROR(__xludf.DUMMYFUNCTION("IF(REGEXMATCH(E524, ""[0-9]+""), ARRAYFORMULA(A524 - SPLIT(REGEXREPLACE(E524,""[a-zA-Z,\-'.()]"","" ""), "" "")),"" "")")," ")</f>
        <v> </v>
      </c>
    </row>
    <row r="525">
      <c r="F525" s="8" t="str">
        <f>IFERROR(__xludf.DUMMYFUNCTION("IF(REGEXMATCH(E525, ""[0-9]+""), ARRAYFORMULA(A525 - SPLIT(REGEXREPLACE(E525,""[a-zA-Z,\-'.()]"","" ""), "" "")),"" "")")," ")</f>
        <v> </v>
      </c>
    </row>
    <row r="526">
      <c r="F526" s="8" t="str">
        <f>IFERROR(__xludf.DUMMYFUNCTION("IF(REGEXMATCH(E526, ""[0-9]+""), ARRAYFORMULA(A526 - SPLIT(REGEXREPLACE(E526,""[a-zA-Z,\-'.()]"","" ""), "" "")),"" "")")," ")</f>
        <v> </v>
      </c>
    </row>
    <row r="527">
      <c r="F527" s="8" t="str">
        <f>IFERROR(__xludf.DUMMYFUNCTION("IF(REGEXMATCH(E527, ""[0-9]+""), ARRAYFORMULA(A527 - SPLIT(REGEXREPLACE(E527,""[a-zA-Z,\-'.()]"","" ""), "" "")),"" "")")," ")</f>
        <v> </v>
      </c>
    </row>
    <row r="528">
      <c r="F528" s="8" t="str">
        <f>IFERROR(__xludf.DUMMYFUNCTION("IF(REGEXMATCH(E528, ""[0-9]+""), ARRAYFORMULA(A528 - SPLIT(REGEXREPLACE(E528,""[a-zA-Z,\-'.()]"","" ""), "" "")),"" "")")," ")</f>
        <v> </v>
      </c>
    </row>
    <row r="529">
      <c r="F529" s="8" t="str">
        <f>IFERROR(__xludf.DUMMYFUNCTION("IF(REGEXMATCH(E529, ""[0-9]+""), ARRAYFORMULA(A529 - SPLIT(REGEXREPLACE(E529,""[a-zA-Z,\-'.()]"","" ""), "" "")),"" "")")," ")</f>
        <v> </v>
      </c>
    </row>
    <row r="530">
      <c r="F530" s="8" t="str">
        <f>IFERROR(__xludf.DUMMYFUNCTION("IF(REGEXMATCH(E530, ""[0-9]+""), ARRAYFORMULA(A530 - SPLIT(REGEXREPLACE(E530,""[a-zA-Z,\-'.()]"","" ""), "" "")),"" "")")," ")</f>
        <v> </v>
      </c>
    </row>
    <row r="531">
      <c r="F531" s="8" t="str">
        <f>IFERROR(__xludf.DUMMYFUNCTION("IF(REGEXMATCH(E531, ""[0-9]+""), ARRAYFORMULA(A531 - SPLIT(REGEXREPLACE(E531,""[a-zA-Z,\-'.()]"","" ""), "" "")),"" "")")," ")</f>
        <v> </v>
      </c>
    </row>
    <row r="532">
      <c r="F532" s="8" t="str">
        <f>IFERROR(__xludf.DUMMYFUNCTION("IF(REGEXMATCH(E532, ""[0-9]+""), ARRAYFORMULA(A532 - SPLIT(REGEXREPLACE(E532,""[a-zA-Z,\-'.()]"","" ""), "" "")),"" "")")," ")</f>
        <v> </v>
      </c>
    </row>
    <row r="533">
      <c r="F533" s="8" t="str">
        <f>IFERROR(__xludf.DUMMYFUNCTION("IF(REGEXMATCH(E533, ""[0-9]+""), ARRAYFORMULA(A533 - SPLIT(REGEXREPLACE(E533,""[a-zA-Z,\-'.()]"","" ""), "" "")),"" "")")," ")</f>
        <v> </v>
      </c>
    </row>
    <row r="534">
      <c r="F534" s="8" t="str">
        <f>IFERROR(__xludf.DUMMYFUNCTION("IF(REGEXMATCH(E534, ""[0-9]+""), ARRAYFORMULA(A534 - SPLIT(REGEXREPLACE(E534,""[a-zA-Z,\-'.()]"","" ""), "" "")),"" "")")," ")</f>
        <v> </v>
      </c>
    </row>
    <row r="535">
      <c r="F535" s="8" t="str">
        <f>IFERROR(__xludf.DUMMYFUNCTION("IF(REGEXMATCH(E535, ""[0-9]+""), ARRAYFORMULA(A535 - SPLIT(REGEXREPLACE(E535,""[a-zA-Z,\-'.()]"","" ""), "" "")),"" "")")," ")</f>
        <v> </v>
      </c>
    </row>
    <row r="536">
      <c r="F536" s="8" t="str">
        <f>IFERROR(__xludf.DUMMYFUNCTION("IF(REGEXMATCH(E536, ""[0-9]+""), ARRAYFORMULA(A536 - SPLIT(REGEXREPLACE(E536,""[a-zA-Z,\-'.()]"","" ""), "" "")),"" "")")," ")</f>
        <v> </v>
      </c>
    </row>
    <row r="537">
      <c r="F537" s="8" t="str">
        <f>IFERROR(__xludf.DUMMYFUNCTION("IF(REGEXMATCH(E537, ""[0-9]+""), ARRAYFORMULA(A537 - SPLIT(REGEXREPLACE(E537,""[a-zA-Z,\-'.()]"","" ""), "" "")),"" "")")," ")</f>
        <v> </v>
      </c>
    </row>
    <row r="538">
      <c r="F538" s="8" t="str">
        <f>IFERROR(__xludf.DUMMYFUNCTION("IF(REGEXMATCH(E538, ""[0-9]+""), ARRAYFORMULA(A538 - SPLIT(REGEXREPLACE(E538,""[a-zA-Z,\-'.()]"","" ""), "" "")),"" "")")," ")</f>
        <v> </v>
      </c>
    </row>
    <row r="539">
      <c r="F539" s="8" t="str">
        <f>IFERROR(__xludf.DUMMYFUNCTION("IF(REGEXMATCH(E539, ""[0-9]+""), ARRAYFORMULA(A539 - SPLIT(REGEXREPLACE(E539,""[a-zA-Z,\-'.()]"","" ""), "" "")),"" "")")," ")</f>
        <v> </v>
      </c>
    </row>
    <row r="540">
      <c r="F540" s="8" t="str">
        <f>IFERROR(__xludf.DUMMYFUNCTION("IF(REGEXMATCH(E540, ""[0-9]+""), ARRAYFORMULA(A540 - SPLIT(REGEXREPLACE(E540,""[a-zA-Z,\-'.()]"","" ""), "" "")),"" "")")," ")</f>
        <v> </v>
      </c>
    </row>
    <row r="541">
      <c r="F541" s="8" t="str">
        <f>IFERROR(__xludf.DUMMYFUNCTION("IF(REGEXMATCH(E541, ""[0-9]+""), ARRAYFORMULA(A541 - SPLIT(REGEXREPLACE(E541,""[a-zA-Z,\-'.()]"","" ""), "" "")),"" "")")," ")</f>
        <v> </v>
      </c>
    </row>
    <row r="542">
      <c r="F542" s="8" t="str">
        <f>IFERROR(__xludf.DUMMYFUNCTION("IF(REGEXMATCH(E542, ""[0-9]+""), ARRAYFORMULA(A542 - SPLIT(REGEXREPLACE(E542,""[a-zA-Z,\-'.()]"","" ""), "" "")),"" "")")," ")</f>
        <v> </v>
      </c>
    </row>
    <row r="543">
      <c r="F543" s="8" t="str">
        <f>IFERROR(__xludf.DUMMYFUNCTION("IF(REGEXMATCH(E543, ""[0-9]+""), ARRAYFORMULA(A543 - SPLIT(REGEXREPLACE(E543,""[a-zA-Z,\-'.()]"","" ""), "" "")),"" "")")," ")</f>
        <v> </v>
      </c>
    </row>
    <row r="544">
      <c r="F544" s="8" t="str">
        <f>IFERROR(__xludf.DUMMYFUNCTION("IF(REGEXMATCH(E544, ""[0-9]+""), ARRAYFORMULA(A544 - SPLIT(REGEXREPLACE(E544,""[a-zA-Z,\-'.()]"","" ""), "" "")),"" "")")," ")</f>
        <v> </v>
      </c>
    </row>
    <row r="545">
      <c r="F545" s="8" t="str">
        <f>IFERROR(__xludf.DUMMYFUNCTION("IF(REGEXMATCH(E545, ""[0-9]+""), ARRAYFORMULA(A545 - SPLIT(REGEXREPLACE(E545,""[a-zA-Z,\-'.()]"","" ""), "" "")),"" "")")," ")</f>
        <v> </v>
      </c>
    </row>
    <row r="546">
      <c r="F546" s="8" t="str">
        <f>IFERROR(__xludf.DUMMYFUNCTION("IF(REGEXMATCH(E546, ""[0-9]+""), ARRAYFORMULA(A546 - SPLIT(REGEXREPLACE(E546,""[a-zA-Z,\-'.()]"","" ""), "" "")),"" "")")," ")</f>
        <v> </v>
      </c>
    </row>
    <row r="547">
      <c r="F547" s="8" t="str">
        <f>IFERROR(__xludf.DUMMYFUNCTION("IF(REGEXMATCH(E547, ""[0-9]+""), ARRAYFORMULA(A547 - SPLIT(REGEXREPLACE(E547,""[a-zA-Z,\-'.()]"","" ""), "" "")),"" "")")," ")</f>
        <v> </v>
      </c>
    </row>
    <row r="548">
      <c r="F548" s="8" t="str">
        <f>IFERROR(__xludf.DUMMYFUNCTION("IF(REGEXMATCH(E548, ""[0-9]+""), ARRAYFORMULA(A548 - SPLIT(REGEXREPLACE(E548,""[a-zA-Z,\-'.()]"","" ""), "" "")),"" "")")," ")</f>
        <v> </v>
      </c>
    </row>
    <row r="549">
      <c r="F549" s="8" t="str">
        <f>IFERROR(__xludf.DUMMYFUNCTION("IF(REGEXMATCH(E549, ""[0-9]+""), ARRAYFORMULA(A549 - SPLIT(REGEXREPLACE(E549,""[a-zA-Z,\-'.()]"","" ""), "" "")),"" "")")," ")</f>
        <v> </v>
      </c>
    </row>
    <row r="550">
      <c r="F550" s="8" t="str">
        <f>IFERROR(__xludf.DUMMYFUNCTION("IF(REGEXMATCH(E550, ""[0-9]+""), ARRAYFORMULA(A550 - SPLIT(REGEXREPLACE(E550,""[a-zA-Z,\-'.()]"","" ""), "" "")),"" "")")," ")</f>
        <v> </v>
      </c>
    </row>
    <row r="551">
      <c r="F551" s="8" t="str">
        <f>IFERROR(__xludf.DUMMYFUNCTION("IF(REGEXMATCH(E551, ""[0-9]+""), ARRAYFORMULA(A551 - SPLIT(REGEXREPLACE(E551,""[a-zA-Z,\-'.()]"","" ""), "" "")),"" "")")," ")</f>
        <v> </v>
      </c>
    </row>
    <row r="552">
      <c r="F552" s="8" t="str">
        <f>IFERROR(__xludf.DUMMYFUNCTION("IF(REGEXMATCH(E552, ""[0-9]+""), ARRAYFORMULA(A552 - SPLIT(REGEXREPLACE(E552,""[a-zA-Z,\-'.()]"","" ""), "" "")),"" "")")," ")</f>
        <v> </v>
      </c>
    </row>
    <row r="553">
      <c r="F553" s="8" t="str">
        <f>IFERROR(__xludf.DUMMYFUNCTION("IF(REGEXMATCH(E553, ""[0-9]+""), ARRAYFORMULA(A553 - SPLIT(REGEXREPLACE(E553,""[a-zA-Z,\-'.()]"","" ""), "" "")),"" "")")," ")</f>
        <v> </v>
      </c>
    </row>
    <row r="554">
      <c r="F554" s="8" t="str">
        <f>IFERROR(__xludf.DUMMYFUNCTION("IF(REGEXMATCH(E554, ""[0-9]+""), ARRAYFORMULA(A554 - SPLIT(REGEXREPLACE(E554,""[a-zA-Z,\-'.()]"","" ""), "" "")),"" "")")," ")</f>
        <v> </v>
      </c>
    </row>
    <row r="555">
      <c r="F555" s="8" t="str">
        <f>IFERROR(__xludf.DUMMYFUNCTION("IF(REGEXMATCH(E555, ""[0-9]+""), ARRAYFORMULA(A555 - SPLIT(REGEXREPLACE(E555,""[a-zA-Z,\-'.()]"","" ""), "" "")),"" "")")," ")</f>
        <v> </v>
      </c>
    </row>
    <row r="556">
      <c r="F556" s="8" t="str">
        <f>IFERROR(__xludf.DUMMYFUNCTION("IF(REGEXMATCH(E556, ""[0-9]+""), ARRAYFORMULA(A556 - SPLIT(REGEXREPLACE(E556,""[a-zA-Z,\-'.()]"","" ""), "" "")),"" "")")," ")</f>
        <v> </v>
      </c>
    </row>
    <row r="557">
      <c r="F557" s="8" t="str">
        <f>IFERROR(__xludf.DUMMYFUNCTION("IF(REGEXMATCH(E557, ""[0-9]+""), ARRAYFORMULA(A557 - SPLIT(REGEXREPLACE(E557,""[a-zA-Z,\-'.()]"","" ""), "" "")),"" "")")," ")</f>
        <v> </v>
      </c>
    </row>
    <row r="558">
      <c r="F558" s="8" t="str">
        <f>IFERROR(__xludf.DUMMYFUNCTION("IF(REGEXMATCH(E558, ""[0-9]+""), ARRAYFORMULA(A558 - SPLIT(REGEXREPLACE(E558,""[a-zA-Z,\-'.()]"","" ""), "" "")),"" "")")," ")</f>
        <v> </v>
      </c>
    </row>
    <row r="559">
      <c r="F559" s="8" t="str">
        <f>IFERROR(__xludf.DUMMYFUNCTION("IF(REGEXMATCH(E559, ""[0-9]+""), ARRAYFORMULA(A559 - SPLIT(REGEXREPLACE(E559,""[a-zA-Z,\-'.()]"","" ""), "" "")),"" "")")," ")</f>
        <v> </v>
      </c>
    </row>
    <row r="560">
      <c r="F560" s="8" t="str">
        <f>IFERROR(__xludf.DUMMYFUNCTION("IF(REGEXMATCH(E560, ""[0-9]+""), ARRAYFORMULA(A560 - SPLIT(REGEXREPLACE(E560,""[a-zA-Z,\-'.()]"","" ""), "" "")),"" "")")," ")</f>
        <v> </v>
      </c>
    </row>
    <row r="561">
      <c r="F561" s="8" t="str">
        <f>IFERROR(__xludf.DUMMYFUNCTION("IF(REGEXMATCH(E561, ""[0-9]+""), ARRAYFORMULA(A561 - SPLIT(REGEXREPLACE(E561,""[a-zA-Z,\-'.()]"","" ""), "" "")),"" "")")," ")</f>
        <v> </v>
      </c>
    </row>
    <row r="562">
      <c r="F562" s="8" t="str">
        <f>IFERROR(__xludf.DUMMYFUNCTION("IF(REGEXMATCH(E562, ""[0-9]+""), ARRAYFORMULA(A562 - SPLIT(REGEXREPLACE(E562,""[a-zA-Z,\-'.()]"","" ""), "" "")),"" "")")," ")</f>
        <v> </v>
      </c>
    </row>
    <row r="563">
      <c r="F563" s="8" t="str">
        <f>IFERROR(__xludf.DUMMYFUNCTION("IF(REGEXMATCH(E563, ""[0-9]+""), ARRAYFORMULA(A563 - SPLIT(REGEXREPLACE(E563,""[a-zA-Z,\-'.()]"","" ""), "" "")),"" "")")," ")</f>
        <v> </v>
      </c>
    </row>
    <row r="564">
      <c r="F564" s="8" t="str">
        <f>IFERROR(__xludf.DUMMYFUNCTION("IF(REGEXMATCH(E564, ""[0-9]+""), ARRAYFORMULA(A564 - SPLIT(REGEXREPLACE(E564,""[a-zA-Z,\-'.()]"","" ""), "" "")),"" "")")," ")</f>
        <v> </v>
      </c>
    </row>
    <row r="565">
      <c r="F565" s="8" t="str">
        <f>IFERROR(__xludf.DUMMYFUNCTION("IF(REGEXMATCH(E565, ""[0-9]+""), ARRAYFORMULA(A565 - SPLIT(REGEXREPLACE(E565,""[a-zA-Z,\-'.()]"","" ""), "" "")),"" "")")," ")</f>
        <v> </v>
      </c>
    </row>
    <row r="566">
      <c r="F566" s="8" t="str">
        <f>IFERROR(__xludf.DUMMYFUNCTION("IF(REGEXMATCH(E566, ""[0-9]+""), ARRAYFORMULA(A566 - SPLIT(REGEXREPLACE(E566,""[a-zA-Z,\-'.()]"","" ""), "" "")),"" "")")," ")</f>
        <v> </v>
      </c>
    </row>
    <row r="567">
      <c r="F567" s="8" t="str">
        <f>IFERROR(__xludf.DUMMYFUNCTION("IF(REGEXMATCH(E567, ""[0-9]+""), ARRAYFORMULA(A567 - SPLIT(REGEXREPLACE(E567,""[a-zA-Z,\-'.()]"","" ""), "" "")),"" "")")," ")</f>
        <v> </v>
      </c>
    </row>
    <row r="568">
      <c r="F568" s="8" t="str">
        <f>IFERROR(__xludf.DUMMYFUNCTION("IF(REGEXMATCH(E568, ""[0-9]+""), ARRAYFORMULA(A568 - SPLIT(REGEXREPLACE(E568,""[a-zA-Z,\-'.()]"","" ""), "" "")),"" "")")," ")</f>
        <v> </v>
      </c>
    </row>
    <row r="569">
      <c r="F569" s="8" t="str">
        <f>IFERROR(__xludf.DUMMYFUNCTION("IF(REGEXMATCH(E569, ""[0-9]+""), ARRAYFORMULA(A569 - SPLIT(REGEXREPLACE(E569,""[a-zA-Z,\-'.()]"","" ""), "" "")),"" "")")," ")</f>
        <v> </v>
      </c>
    </row>
    <row r="570">
      <c r="F570" s="8" t="str">
        <f>IFERROR(__xludf.DUMMYFUNCTION("IF(REGEXMATCH(E570, ""[0-9]+""), ARRAYFORMULA(A570 - SPLIT(REGEXREPLACE(E570,""[a-zA-Z,\-'.()]"","" ""), "" "")),"" "")")," ")</f>
        <v> </v>
      </c>
    </row>
    <row r="571">
      <c r="F571" s="8" t="str">
        <f>IFERROR(__xludf.DUMMYFUNCTION("IF(REGEXMATCH(E571, ""[0-9]+""), ARRAYFORMULA(A571 - SPLIT(REGEXREPLACE(E571,""[a-zA-Z,\-'.()]"","" ""), "" "")),"" "")")," ")</f>
        <v> </v>
      </c>
    </row>
    <row r="572">
      <c r="F572" s="8" t="str">
        <f>IFERROR(__xludf.DUMMYFUNCTION("IF(REGEXMATCH(E572, ""[0-9]+""), ARRAYFORMULA(A572 - SPLIT(REGEXREPLACE(E572,""[a-zA-Z,\-'.()]"","" ""), "" "")),"" "")")," ")</f>
        <v> </v>
      </c>
    </row>
    <row r="573">
      <c r="F573" s="8" t="str">
        <f>IFERROR(__xludf.DUMMYFUNCTION("IF(REGEXMATCH(E573, ""[0-9]+""), ARRAYFORMULA(A573 - SPLIT(REGEXREPLACE(E573,""[a-zA-Z,\-'.()]"","" ""), "" "")),"" "")")," ")</f>
        <v> </v>
      </c>
    </row>
    <row r="574">
      <c r="F574" s="8" t="str">
        <f>IFERROR(__xludf.DUMMYFUNCTION("IF(REGEXMATCH(E574, ""[0-9]+""), ARRAYFORMULA(A574 - SPLIT(REGEXREPLACE(E574,""[a-zA-Z,\-'.()]"","" ""), "" "")),"" "")")," ")</f>
        <v> </v>
      </c>
    </row>
    <row r="575">
      <c r="F575" s="8" t="str">
        <f>IFERROR(__xludf.DUMMYFUNCTION("IF(REGEXMATCH(E575, ""[0-9]+""), ARRAYFORMULA(A575 - SPLIT(REGEXREPLACE(E575,""[a-zA-Z,\-'.()]"","" ""), "" "")),"" "")")," ")</f>
        <v> </v>
      </c>
    </row>
    <row r="576">
      <c r="F576" s="8" t="str">
        <f>IFERROR(__xludf.DUMMYFUNCTION("IF(REGEXMATCH(E576, ""[0-9]+""), ARRAYFORMULA(A576 - SPLIT(REGEXREPLACE(E576,""[a-zA-Z,\-'.()]"","" ""), "" "")),"" "")")," ")</f>
        <v> </v>
      </c>
    </row>
    <row r="577">
      <c r="F577" s="8" t="str">
        <f>IFERROR(__xludf.DUMMYFUNCTION("IF(REGEXMATCH(E577, ""[0-9]+""), ARRAYFORMULA(A577 - SPLIT(REGEXREPLACE(E577,""[a-zA-Z,\-'.()]"","" ""), "" "")),"" "")")," ")</f>
        <v> </v>
      </c>
    </row>
    <row r="578">
      <c r="F578" s="8" t="str">
        <f>IFERROR(__xludf.DUMMYFUNCTION("IF(REGEXMATCH(E578, ""[0-9]+""), ARRAYFORMULA(A578 - SPLIT(REGEXREPLACE(E578,""[a-zA-Z,\-'.()]"","" ""), "" "")),"" "")")," ")</f>
        <v> </v>
      </c>
    </row>
    <row r="579">
      <c r="F579" s="8" t="str">
        <f>IFERROR(__xludf.DUMMYFUNCTION("IF(REGEXMATCH(E579, ""[0-9]+""), ARRAYFORMULA(A579 - SPLIT(REGEXREPLACE(E579,""[a-zA-Z,\-'.()]"","" ""), "" "")),"" "")")," ")</f>
        <v> </v>
      </c>
    </row>
    <row r="580">
      <c r="F580" s="8" t="str">
        <f>IFERROR(__xludf.DUMMYFUNCTION("IF(REGEXMATCH(E580, ""[0-9]+""), ARRAYFORMULA(A580 - SPLIT(REGEXREPLACE(E580,""[a-zA-Z,\-'.()]"","" ""), "" "")),"" "")")," ")</f>
        <v> </v>
      </c>
    </row>
    <row r="581">
      <c r="F581" s="8" t="str">
        <f>IFERROR(__xludf.DUMMYFUNCTION("IF(REGEXMATCH(E581, ""[0-9]+""), ARRAYFORMULA(A581 - SPLIT(REGEXREPLACE(E581,""[a-zA-Z,\-'.()]"","" ""), "" "")),"" "")")," ")</f>
        <v> </v>
      </c>
    </row>
    <row r="582">
      <c r="F582" s="8" t="str">
        <f>IFERROR(__xludf.DUMMYFUNCTION("IF(REGEXMATCH(E582, ""[0-9]+""), ARRAYFORMULA(A582 - SPLIT(REGEXREPLACE(E582,""[a-zA-Z,\-'.()]"","" ""), "" "")),"" "")")," ")</f>
        <v> </v>
      </c>
    </row>
    <row r="583">
      <c r="F583" s="8" t="str">
        <f>IFERROR(__xludf.DUMMYFUNCTION("IF(REGEXMATCH(E583, ""[0-9]+""), ARRAYFORMULA(A583 - SPLIT(REGEXREPLACE(E583,""[a-zA-Z,\-'.()]"","" ""), "" "")),"" "")")," ")</f>
        <v> </v>
      </c>
    </row>
    <row r="584">
      <c r="F584" s="8" t="str">
        <f>IFERROR(__xludf.DUMMYFUNCTION("IF(REGEXMATCH(E584, ""[0-9]+""), ARRAYFORMULA(A584 - SPLIT(REGEXREPLACE(E584,""[a-zA-Z,\-'.()]"","" ""), "" "")),"" "")")," ")</f>
        <v> </v>
      </c>
    </row>
    <row r="585">
      <c r="F585" s="8" t="str">
        <f>IFERROR(__xludf.DUMMYFUNCTION("IF(REGEXMATCH(E585, ""[0-9]+""), ARRAYFORMULA(A585 - SPLIT(REGEXREPLACE(E585,""[a-zA-Z,\-'.()]"","" ""), "" "")),"" "")")," ")</f>
        <v> </v>
      </c>
    </row>
    <row r="586">
      <c r="F586" s="8" t="str">
        <f>IFERROR(__xludf.DUMMYFUNCTION("IF(REGEXMATCH(E586, ""[0-9]+""), ARRAYFORMULA(A586 - SPLIT(REGEXREPLACE(E586,""[a-zA-Z,\-'.()]"","" ""), "" "")),"" "")")," ")</f>
        <v> </v>
      </c>
    </row>
    <row r="587">
      <c r="F587" s="8" t="str">
        <f>IFERROR(__xludf.DUMMYFUNCTION("IF(REGEXMATCH(E587, ""[0-9]+""), ARRAYFORMULA(A587 - SPLIT(REGEXREPLACE(E587,""[a-zA-Z,\-'.()]"","" ""), "" "")),"" "")")," ")</f>
        <v> </v>
      </c>
    </row>
    <row r="588">
      <c r="F588" s="8" t="str">
        <f>IFERROR(__xludf.DUMMYFUNCTION("IF(REGEXMATCH(E588, ""[0-9]+""), ARRAYFORMULA(A588 - SPLIT(REGEXREPLACE(E588,""[a-zA-Z,\-'.()]"","" ""), "" "")),"" "")")," ")</f>
        <v> </v>
      </c>
    </row>
    <row r="589">
      <c r="F589" s="8" t="str">
        <f>IFERROR(__xludf.DUMMYFUNCTION("IF(REGEXMATCH(E589, ""[0-9]+""), ARRAYFORMULA(A589 - SPLIT(REGEXREPLACE(E589,""[a-zA-Z,\-'.()]"","" ""), "" "")),"" "")")," ")</f>
        <v> </v>
      </c>
    </row>
    <row r="590">
      <c r="F590" s="8" t="str">
        <f>IFERROR(__xludf.DUMMYFUNCTION("IF(REGEXMATCH(E590, ""[0-9]+""), ARRAYFORMULA(A590 - SPLIT(REGEXREPLACE(E590,""[a-zA-Z,\-'.()]"","" ""), "" "")),"" "")")," ")</f>
        <v> </v>
      </c>
    </row>
    <row r="591">
      <c r="F591" s="8" t="str">
        <f>IFERROR(__xludf.DUMMYFUNCTION("IF(REGEXMATCH(E591, ""[0-9]+""), ARRAYFORMULA(A591 - SPLIT(REGEXREPLACE(E591,""[a-zA-Z,\-'.()]"","" ""), "" "")),"" "")")," ")</f>
        <v> </v>
      </c>
    </row>
    <row r="592">
      <c r="F592" s="8" t="str">
        <f>IFERROR(__xludf.DUMMYFUNCTION("IF(REGEXMATCH(E592, ""[0-9]+""), ARRAYFORMULA(A592 - SPLIT(REGEXREPLACE(E592,""[a-zA-Z,\-'.()]"","" ""), "" "")),"" "")")," ")</f>
        <v> </v>
      </c>
    </row>
    <row r="593">
      <c r="F593" s="8" t="str">
        <f>IFERROR(__xludf.DUMMYFUNCTION("IF(REGEXMATCH(E593, ""[0-9]+""), ARRAYFORMULA(A593 - SPLIT(REGEXREPLACE(E593,""[a-zA-Z,\-'.()]"","" ""), "" "")),"" "")")," ")</f>
        <v> </v>
      </c>
    </row>
    <row r="594">
      <c r="F594" s="8" t="str">
        <f>IFERROR(__xludf.DUMMYFUNCTION("IF(REGEXMATCH(E594, ""[0-9]+""), ARRAYFORMULA(A594 - SPLIT(REGEXREPLACE(E594,""[a-zA-Z,\-'.()]"","" ""), "" "")),"" "")")," ")</f>
        <v> </v>
      </c>
    </row>
    <row r="595">
      <c r="F595" s="8" t="str">
        <f>IFERROR(__xludf.DUMMYFUNCTION("IF(REGEXMATCH(E595, ""[0-9]+""), ARRAYFORMULA(A595 - SPLIT(REGEXREPLACE(E595,""[a-zA-Z,\-'.()]"","" ""), "" "")),"" "")")," ")</f>
        <v> </v>
      </c>
    </row>
    <row r="596">
      <c r="F596" s="8" t="str">
        <f>IFERROR(__xludf.DUMMYFUNCTION("IF(REGEXMATCH(E596, ""[0-9]+""), ARRAYFORMULA(A596 - SPLIT(REGEXREPLACE(E596,""[a-zA-Z,\-'.()]"","" ""), "" "")),"" "")")," ")</f>
        <v> </v>
      </c>
    </row>
    <row r="597">
      <c r="F597" s="8" t="str">
        <f>IFERROR(__xludf.DUMMYFUNCTION("IF(REGEXMATCH(E597, ""[0-9]+""), ARRAYFORMULA(A597 - SPLIT(REGEXREPLACE(E597,""[a-zA-Z,\-'.()]"","" ""), "" "")),"" "")")," ")</f>
        <v> </v>
      </c>
    </row>
    <row r="598">
      <c r="F598" s="8" t="str">
        <f>IFERROR(__xludf.DUMMYFUNCTION("IF(REGEXMATCH(E598, ""[0-9]+""), ARRAYFORMULA(A598 - SPLIT(REGEXREPLACE(E598,""[a-zA-Z,\-'.()]"","" ""), "" "")),"" "")")," ")</f>
        <v> </v>
      </c>
    </row>
    <row r="599">
      <c r="F599" s="8" t="str">
        <f>IFERROR(__xludf.DUMMYFUNCTION("IF(REGEXMATCH(E599, ""[0-9]+""), ARRAYFORMULA(A599 - SPLIT(REGEXREPLACE(E599,""[a-zA-Z,\-'.()]"","" ""), "" "")),"" "")")," ")</f>
        <v> </v>
      </c>
    </row>
    <row r="600">
      <c r="F600" s="8" t="str">
        <f>IFERROR(__xludf.DUMMYFUNCTION("IF(REGEXMATCH(E600, ""[0-9]+""), ARRAYFORMULA(A600 - SPLIT(REGEXREPLACE(E600,""[a-zA-Z,\-'.()]"","" ""), "" "")),"" "")")," ")</f>
        <v> </v>
      </c>
    </row>
    <row r="601">
      <c r="F601" s="8" t="str">
        <f>IFERROR(__xludf.DUMMYFUNCTION("IF(REGEXMATCH(E601, ""[0-9]+""), ARRAYFORMULA(A601 - SPLIT(REGEXREPLACE(E601,""[a-zA-Z,\-'.()]"","" ""), "" "")),"" "")")," ")</f>
        <v> </v>
      </c>
    </row>
    <row r="602">
      <c r="F602" s="8" t="str">
        <f>IFERROR(__xludf.DUMMYFUNCTION("IF(REGEXMATCH(E602, ""[0-9]+""), ARRAYFORMULA(A602 - SPLIT(REGEXREPLACE(E602,""[a-zA-Z,\-'.()]"","" ""), "" "")),"" "")")," ")</f>
        <v> </v>
      </c>
    </row>
    <row r="603">
      <c r="F603" s="8" t="str">
        <f>IFERROR(__xludf.DUMMYFUNCTION("IF(REGEXMATCH(E603, ""[0-9]+""), ARRAYFORMULA(A603 - SPLIT(REGEXREPLACE(E603,""[a-zA-Z,\-'.()]"","" ""), "" "")),"" "")")," ")</f>
        <v> </v>
      </c>
    </row>
    <row r="604">
      <c r="F604" s="8" t="str">
        <f>IFERROR(__xludf.DUMMYFUNCTION("IF(REGEXMATCH(E604, ""[0-9]+""), ARRAYFORMULA(A604 - SPLIT(REGEXREPLACE(E604,""[a-zA-Z,\-'.()]"","" ""), "" "")),"" "")")," ")</f>
        <v> </v>
      </c>
    </row>
    <row r="605">
      <c r="F605" s="8" t="str">
        <f>IFERROR(__xludf.DUMMYFUNCTION("IF(REGEXMATCH(E605, ""[0-9]+""), ARRAYFORMULA(A605 - SPLIT(REGEXREPLACE(E605,""[a-zA-Z,\-'.()]"","" ""), "" "")),"" "")")," ")</f>
        <v> </v>
      </c>
    </row>
    <row r="606">
      <c r="F606" s="8" t="str">
        <f>IFERROR(__xludf.DUMMYFUNCTION("IF(REGEXMATCH(E606, ""[0-9]+""), ARRAYFORMULA(A606 - SPLIT(REGEXREPLACE(E606,""[a-zA-Z,\-'.()]"","" ""), "" "")),"" "")")," ")</f>
        <v> </v>
      </c>
    </row>
    <row r="607">
      <c r="F607" s="8" t="str">
        <f>IFERROR(__xludf.DUMMYFUNCTION("IF(REGEXMATCH(E607, ""[0-9]+""), ARRAYFORMULA(A607 - SPLIT(REGEXREPLACE(E607,""[a-zA-Z,\-'.()]"","" ""), "" "")),"" "")")," ")</f>
        <v> </v>
      </c>
    </row>
    <row r="608">
      <c r="F608" s="8" t="str">
        <f>IFERROR(__xludf.DUMMYFUNCTION("IF(REGEXMATCH(E608, ""[0-9]+""), ARRAYFORMULA(A608 - SPLIT(REGEXREPLACE(E608,""[a-zA-Z,\-'.()]"","" ""), "" "")),"" "")")," ")</f>
        <v> </v>
      </c>
    </row>
    <row r="609">
      <c r="F609" s="8" t="str">
        <f>IFERROR(__xludf.DUMMYFUNCTION("IF(REGEXMATCH(E609, ""[0-9]+""), ARRAYFORMULA(A609 - SPLIT(REGEXREPLACE(E609,""[a-zA-Z,\-'.()]"","" ""), "" "")),"" "")")," ")</f>
        <v> </v>
      </c>
    </row>
    <row r="610">
      <c r="F610" s="8" t="str">
        <f>IFERROR(__xludf.DUMMYFUNCTION("IF(REGEXMATCH(E610, ""[0-9]+""), ARRAYFORMULA(A610 - SPLIT(REGEXREPLACE(E610,""[a-zA-Z,\-'.()]"","" ""), "" "")),"" "")")," ")</f>
        <v> </v>
      </c>
    </row>
    <row r="611">
      <c r="F611" s="8" t="str">
        <f>IFERROR(__xludf.DUMMYFUNCTION("IF(REGEXMATCH(E611, ""[0-9]+""), ARRAYFORMULA(A611 - SPLIT(REGEXREPLACE(E611,""[a-zA-Z,\-'.()]"","" ""), "" "")),"" "")")," ")</f>
        <v> </v>
      </c>
    </row>
    <row r="612">
      <c r="F612" s="8" t="str">
        <f>IFERROR(__xludf.DUMMYFUNCTION("IF(REGEXMATCH(E612, ""[0-9]+""), ARRAYFORMULA(A612 - SPLIT(REGEXREPLACE(E612,""[a-zA-Z,\-'.()]"","" ""), "" "")),"" "")")," ")</f>
        <v> </v>
      </c>
    </row>
    <row r="613">
      <c r="F613" s="8" t="str">
        <f>IFERROR(__xludf.DUMMYFUNCTION("IF(REGEXMATCH(E613, ""[0-9]+""), ARRAYFORMULA(A613 - SPLIT(REGEXREPLACE(E613,""[a-zA-Z,\-'.()]"","" ""), "" "")),"" "")")," ")</f>
        <v> </v>
      </c>
    </row>
    <row r="614">
      <c r="F614" s="8" t="str">
        <f>IFERROR(__xludf.DUMMYFUNCTION("IF(REGEXMATCH(E614, ""[0-9]+""), ARRAYFORMULA(A614 - SPLIT(REGEXREPLACE(E614,""[a-zA-Z,\-'.()]"","" ""), "" "")),"" "")")," ")</f>
        <v> </v>
      </c>
    </row>
    <row r="615">
      <c r="F615" s="8" t="str">
        <f>IFERROR(__xludf.DUMMYFUNCTION("IF(REGEXMATCH(E615, ""[0-9]+""), ARRAYFORMULA(A615 - SPLIT(REGEXREPLACE(E615,""[a-zA-Z,\-'.()]"","" ""), "" "")),"" "")")," ")</f>
        <v> </v>
      </c>
    </row>
    <row r="616">
      <c r="F616" s="8" t="str">
        <f>IFERROR(__xludf.DUMMYFUNCTION("IF(REGEXMATCH(E616, ""[0-9]+""), ARRAYFORMULA(A616 - SPLIT(REGEXREPLACE(E616,""[a-zA-Z,\-'.()]"","" ""), "" "")),"" "")")," ")</f>
        <v> </v>
      </c>
    </row>
    <row r="617">
      <c r="F617" s="8" t="str">
        <f>IFERROR(__xludf.DUMMYFUNCTION("IF(REGEXMATCH(E617, ""[0-9]+""), ARRAYFORMULA(A617 - SPLIT(REGEXREPLACE(E617,""[a-zA-Z,\-'.()]"","" ""), "" "")),"" "")")," ")</f>
        <v> </v>
      </c>
    </row>
    <row r="618">
      <c r="F618" s="8" t="str">
        <f>IFERROR(__xludf.DUMMYFUNCTION("IF(REGEXMATCH(E618, ""[0-9]+""), ARRAYFORMULA(A618 - SPLIT(REGEXREPLACE(E618,""[a-zA-Z,\-'.()]"","" ""), "" "")),"" "")")," ")</f>
        <v> </v>
      </c>
    </row>
    <row r="619">
      <c r="F619" s="8" t="str">
        <f>IFERROR(__xludf.DUMMYFUNCTION("IF(REGEXMATCH(E619, ""[0-9]+""), ARRAYFORMULA(A619 - SPLIT(REGEXREPLACE(E619,""[a-zA-Z,\-'.()]"","" ""), "" "")),"" "")")," ")</f>
        <v> </v>
      </c>
    </row>
    <row r="620">
      <c r="F620" s="8" t="str">
        <f>IFERROR(__xludf.DUMMYFUNCTION("IF(REGEXMATCH(E620, ""[0-9]+""), ARRAYFORMULA(A620 - SPLIT(REGEXREPLACE(E620,""[a-zA-Z,\-'.()]"","" ""), "" "")),"" "")")," ")</f>
        <v> </v>
      </c>
    </row>
    <row r="621">
      <c r="F621" s="8" t="str">
        <f>IFERROR(__xludf.DUMMYFUNCTION("IF(REGEXMATCH(E621, ""[0-9]+""), ARRAYFORMULA(A621 - SPLIT(REGEXREPLACE(E621,""[a-zA-Z,\-'.()]"","" ""), "" "")),"" "")")," ")</f>
        <v> </v>
      </c>
    </row>
    <row r="622">
      <c r="F622" s="8" t="str">
        <f>IFERROR(__xludf.DUMMYFUNCTION("IF(REGEXMATCH(E622, ""[0-9]+""), ARRAYFORMULA(A622 - SPLIT(REGEXREPLACE(E622,""[a-zA-Z,\-'.()]"","" ""), "" "")),"" "")")," ")</f>
        <v> </v>
      </c>
    </row>
    <row r="623">
      <c r="F623" s="8" t="str">
        <f>IFERROR(__xludf.DUMMYFUNCTION("IF(REGEXMATCH(E623, ""[0-9]+""), ARRAYFORMULA(A623 - SPLIT(REGEXREPLACE(E623,""[a-zA-Z,\-'.()]"","" ""), "" "")),"" "")")," ")</f>
        <v> </v>
      </c>
    </row>
    <row r="624">
      <c r="F624" s="8" t="str">
        <f>IFERROR(__xludf.DUMMYFUNCTION("IF(REGEXMATCH(E624, ""[0-9]+""), ARRAYFORMULA(A624 - SPLIT(REGEXREPLACE(E624,""[a-zA-Z,\-'.()]"","" ""), "" "")),"" "")")," ")</f>
        <v> </v>
      </c>
    </row>
    <row r="625">
      <c r="F625" s="8" t="str">
        <f>IFERROR(__xludf.DUMMYFUNCTION("IF(REGEXMATCH(E625, ""[0-9]+""), ARRAYFORMULA(A625 - SPLIT(REGEXREPLACE(E625,""[a-zA-Z,\-'.()]"","" ""), "" "")),"" "")")," ")</f>
        <v> </v>
      </c>
    </row>
    <row r="626">
      <c r="F626" s="8" t="str">
        <f>IFERROR(__xludf.DUMMYFUNCTION("IF(REGEXMATCH(E626, ""[0-9]+""), ARRAYFORMULA(A626 - SPLIT(REGEXREPLACE(E626,""[a-zA-Z,\-'.()]"","" ""), "" "")),"" "")")," ")</f>
        <v> </v>
      </c>
    </row>
    <row r="627">
      <c r="F627" s="8" t="str">
        <f>IFERROR(__xludf.DUMMYFUNCTION("IF(REGEXMATCH(E627, ""[0-9]+""), ARRAYFORMULA(A627 - SPLIT(REGEXREPLACE(E627,""[a-zA-Z,\-'.()]"","" ""), "" "")),"" "")")," ")</f>
        <v> </v>
      </c>
    </row>
    <row r="628">
      <c r="F628" s="8" t="str">
        <f>IFERROR(__xludf.DUMMYFUNCTION("IF(REGEXMATCH(E628, ""[0-9]+""), ARRAYFORMULA(A628 - SPLIT(REGEXREPLACE(E628,""[a-zA-Z,\-'.()]"","" ""), "" "")),"" "")")," ")</f>
        <v> </v>
      </c>
    </row>
    <row r="629">
      <c r="F629" s="8" t="str">
        <f>IFERROR(__xludf.DUMMYFUNCTION("IF(REGEXMATCH(E629, ""[0-9]+""), ARRAYFORMULA(A629 - SPLIT(REGEXREPLACE(E629,""[a-zA-Z,\-'.()]"","" ""), "" "")),"" "")")," ")</f>
        <v> </v>
      </c>
    </row>
    <row r="630">
      <c r="F630" s="8" t="str">
        <f>IFERROR(__xludf.DUMMYFUNCTION("IF(REGEXMATCH(E630, ""[0-9]+""), ARRAYFORMULA(A630 - SPLIT(REGEXREPLACE(E630,""[a-zA-Z,\-'.()]"","" ""), "" "")),"" "")")," ")</f>
        <v> </v>
      </c>
    </row>
    <row r="631">
      <c r="F631" s="8" t="str">
        <f>IFERROR(__xludf.DUMMYFUNCTION("IF(REGEXMATCH(E631, ""[0-9]+""), ARRAYFORMULA(A631 - SPLIT(REGEXREPLACE(E631,""[a-zA-Z,\-'.()]"","" ""), "" "")),"" "")")," ")</f>
        <v> </v>
      </c>
    </row>
    <row r="632">
      <c r="F632" s="8" t="str">
        <f>IFERROR(__xludf.DUMMYFUNCTION("IF(REGEXMATCH(E632, ""[0-9]+""), ARRAYFORMULA(A632 - SPLIT(REGEXREPLACE(E632,""[a-zA-Z,\-'.()]"","" ""), "" "")),"" "")")," ")</f>
        <v> </v>
      </c>
    </row>
    <row r="633">
      <c r="F633" s="8" t="str">
        <f>IFERROR(__xludf.DUMMYFUNCTION("IF(REGEXMATCH(E633, ""[0-9]+""), ARRAYFORMULA(A633 - SPLIT(REGEXREPLACE(E633,""[a-zA-Z,\-'.()]"","" ""), "" "")),"" "")")," ")</f>
        <v> </v>
      </c>
    </row>
    <row r="634">
      <c r="F634" s="8" t="str">
        <f>IFERROR(__xludf.DUMMYFUNCTION("IF(REGEXMATCH(E634, ""[0-9]+""), ARRAYFORMULA(A634 - SPLIT(REGEXREPLACE(E634,""[a-zA-Z,\-'.()]"","" ""), "" "")),"" "")")," ")</f>
        <v> </v>
      </c>
    </row>
    <row r="635">
      <c r="F635" s="8" t="str">
        <f>IFERROR(__xludf.DUMMYFUNCTION("IF(REGEXMATCH(E635, ""[0-9]+""), ARRAYFORMULA(A635 - SPLIT(REGEXREPLACE(E635,""[a-zA-Z,\-'.()]"","" ""), "" "")),"" "")")," ")</f>
        <v> </v>
      </c>
    </row>
    <row r="636">
      <c r="F636" s="8" t="str">
        <f>IFERROR(__xludf.DUMMYFUNCTION("IF(REGEXMATCH(E636, ""[0-9]+""), ARRAYFORMULA(A636 - SPLIT(REGEXREPLACE(E636,""[a-zA-Z,\-'.()]"","" ""), "" "")),"" "")")," ")</f>
        <v> </v>
      </c>
    </row>
    <row r="637">
      <c r="F637" s="8" t="str">
        <f>IFERROR(__xludf.DUMMYFUNCTION("IF(REGEXMATCH(E637, ""[0-9]+""), ARRAYFORMULA(A637 - SPLIT(REGEXREPLACE(E637,""[a-zA-Z,\-'.()]"","" ""), "" "")),"" "")")," ")</f>
        <v> </v>
      </c>
    </row>
    <row r="638">
      <c r="F638" s="8" t="str">
        <f>IFERROR(__xludf.DUMMYFUNCTION("IF(REGEXMATCH(E638, ""[0-9]+""), ARRAYFORMULA(A638 - SPLIT(REGEXREPLACE(E638,""[a-zA-Z,\-'.()]"","" ""), "" "")),"" "")")," ")</f>
        <v> </v>
      </c>
    </row>
    <row r="639">
      <c r="F639" s="8" t="str">
        <f>IFERROR(__xludf.DUMMYFUNCTION("IF(REGEXMATCH(E639, ""[0-9]+""), ARRAYFORMULA(A639 - SPLIT(REGEXREPLACE(E639,""[a-zA-Z,\-'.()]"","" ""), "" "")),"" "")")," ")</f>
        <v> </v>
      </c>
    </row>
    <row r="640">
      <c r="F640" s="8" t="str">
        <f>IFERROR(__xludf.DUMMYFUNCTION("IF(REGEXMATCH(E640, ""[0-9]+""), ARRAYFORMULA(A640 - SPLIT(REGEXREPLACE(E640,""[a-zA-Z,\-'.()]"","" ""), "" "")),"" "")")," ")</f>
        <v> </v>
      </c>
    </row>
    <row r="641">
      <c r="F641" s="8" t="str">
        <f>IFERROR(__xludf.DUMMYFUNCTION("IF(REGEXMATCH(E641, ""[0-9]+""), ARRAYFORMULA(A641 - SPLIT(REGEXREPLACE(E641,""[a-zA-Z,\-'.()]"","" ""), "" "")),"" "")")," ")</f>
        <v> </v>
      </c>
    </row>
    <row r="642">
      <c r="F642" s="8" t="str">
        <f>IFERROR(__xludf.DUMMYFUNCTION("IF(REGEXMATCH(E642, ""[0-9]+""), ARRAYFORMULA(A642 - SPLIT(REGEXREPLACE(E642,""[a-zA-Z,\-'.()]"","" ""), "" "")),"" "")")," ")</f>
        <v> </v>
      </c>
    </row>
    <row r="643">
      <c r="F643" s="8" t="str">
        <f>IFERROR(__xludf.DUMMYFUNCTION("IF(REGEXMATCH(E643, ""[0-9]+""), ARRAYFORMULA(A643 - SPLIT(REGEXREPLACE(E643,""[a-zA-Z,\-'.()]"","" ""), "" "")),"" "")")," ")</f>
        <v> </v>
      </c>
    </row>
    <row r="644">
      <c r="F644" s="8" t="str">
        <f>IFERROR(__xludf.DUMMYFUNCTION("IF(REGEXMATCH(E644, ""[0-9]+""), ARRAYFORMULA(A644 - SPLIT(REGEXREPLACE(E644,""[a-zA-Z,\-'.()]"","" ""), "" "")),"" "")")," ")</f>
        <v> </v>
      </c>
    </row>
    <row r="645">
      <c r="F645" s="8" t="str">
        <f>IFERROR(__xludf.DUMMYFUNCTION("IF(REGEXMATCH(E645, ""[0-9]+""), ARRAYFORMULA(A645 - SPLIT(REGEXREPLACE(E645,""[a-zA-Z,\-'.()]"","" ""), "" "")),"" "")")," ")</f>
        <v> </v>
      </c>
    </row>
    <row r="646">
      <c r="F646" s="8" t="str">
        <f>IFERROR(__xludf.DUMMYFUNCTION("IF(REGEXMATCH(E646, ""[0-9]+""), ARRAYFORMULA(A646 - SPLIT(REGEXREPLACE(E646,""[a-zA-Z,\-'.()]"","" ""), "" "")),"" "")")," ")</f>
        <v> </v>
      </c>
    </row>
    <row r="647">
      <c r="F647" s="8" t="str">
        <f>IFERROR(__xludf.DUMMYFUNCTION("IF(REGEXMATCH(E647, ""[0-9]+""), ARRAYFORMULA(A647 - SPLIT(REGEXREPLACE(E647,""[a-zA-Z,\-'.()]"","" ""), "" "")),"" "")")," ")</f>
        <v> </v>
      </c>
    </row>
    <row r="648">
      <c r="F648" s="8" t="str">
        <f>IFERROR(__xludf.DUMMYFUNCTION("IF(REGEXMATCH(E648, ""[0-9]+""), ARRAYFORMULA(A648 - SPLIT(REGEXREPLACE(E648,""[a-zA-Z,\-'.()]"","" ""), "" "")),"" "")")," ")</f>
        <v> </v>
      </c>
    </row>
    <row r="649">
      <c r="F649" s="8" t="str">
        <f>IFERROR(__xludf.DUMMYFUNCTION("IF(REGEXMATCH(E649, ""[0-9]+""), ARRAYFORMULA(A649 - SPLIT(REGEXREPLACE(E649,""[a-zA-Z,\-'.()]"","" ""), "" "")),"" "")")," ")</f>
        <v> </v>
      </c>
    </row>
    <row r="650">
      <c r="F650" s="8" t="str">
        <f>IFERROR(__xludf.DUMMYFUNCTION("IF(REGEXMATCH(E650, ""[0-9]+""), ARRAYFORMULA(A650 - SPLIT(REGEXREPLACE(E650,""[a-zA-Z,\-'.()]"","" ""), "" "")),"" "")")," ")</f>
        <v> </v>
      </c>
    </row>
    <row r="651">
      <c r="F651" s="8" t="str">
        <f>IFERROR(__xludf.DUMMYFUNCTION("IF(REGEXMATCH(E651, ""[0-9]+""), ARRAYFORMULA(A651 - SPLIT(REGEXREPLACE(E651,""[a-zA-Z,\-'.()]"","" ""), "" "")),"" "")")," ")</f>
        <v> </v>
      </c>
    </row>
    <row r="652">
      <c r="F652" s="8" t="str">
        <f>IFERROR(__xludf.DUMMYFUNCTION("IF(REGEXMATCH(E652, ""[0-9]+""), ARRAYFORMULA(A652 - SPLIT(REGEXREPLACE(E652,""[a-zA-Z,\-'.()]"","" ""), "" "")),"" "")")," ")</f>
        <v> </v>
      </c>
    </row>
    <row r="653">
      <c r="F653" s="8" t="str">
        <f>IFERROR(__xludf.DUMMYFUNCTION("IF(REGEXMATCH(E653, ""[0-9]+""), ARRAYFORMULA(A653 - SPLIT(REGEXREPLACE(E653,""[a-zA-Z,\-'.()]"","" ""), "" "")),"" "")")," ")</f>
        <v> </v>
      </c>
    </row>
    <row r="654">
      <c r="F654" s="8" t="str">
        <f>IFERROR(__xludf.DUMMYFUNCTION("IF(REGEXMATCH(E654, ""[0-9]+""), ARRAYFORMULA(A654 - SPLIT(REGEXREPLACE(E654,""[a-zA-Z,\-'.()]"","" ""), "" "")),"" "")")," ")</f>
        <v> </v>
      </c>
    </row>
    <row r="655">
      <c r="F655" s="8" t="str">
        <f>IFERROR(__xludf.DUMMYFUNCTION("IF(REGEXMATCH(E655, ""[0-9]+""), ARRAYFORMULA(A655 - SPLIT(REGEXREPLACE(E655,""[a-zA-Z,\-'.()]"","" ""), "" "")),"" "")")," ")</f>
        <v> </v>
      </c>
    </row>
    <row r="656">
      <c r="F656" s="8" t="str">
        <f>IFERROR(__xludf.DUMMYFUNCTION("IF(REGEXMATCH(E656, ""[0-9]+""), ARRAYFORMULA(A656 - SPLIT(REGEXREPLACE(E656,""[a-zA-Z,\-'.()]"","" ""), "" "")),"" "")")," ")</f>
        <v> </v>
      </c>
    </row>
    <row r="657">
      <c r="F657" s="8" t="str">
        <f>IFERROR(__xludf.DUMMYFUNCTION("IF(REGEXMATCH(E657, ""[0-9]+""), ARRAYFORMULA(A657 - SPLIT(REGEXREPLACE(E657,""[a-zA-Z,\-'.()]"","" ""), "" "")),"" "")")," ")</f>
        <v> </v>
      </c>
    </row>
    <row r="658">
      <c r="F658" s="8" t="str">
        <f>IFERROR(__xludf.DUMMYFUNCTION("IF(REGEXMATCH(E658, ""[0-9]+""), ARRAYFORMULA(A658 - SPLIT(REGEXREPLACE(E658,""[a-zA-Z,\-'.()]"","" ""), "" "")),"" "")")," ")</f>
        <v> </v>
      </c>
    </row>
    <row r="659">
      <c r="F659" s="8" t="str">
        <f>IFERROR(__xludf.DUMMYFUNCTION("IF(REGEXMATCH(E659, ""[0-9]+""), ARRAYFORMULA(A659 - SPLIT(REGEXREPLACE(E659,""[a-zA-Z,\-'.()]"","" ""), "" "")),"" "")")," ")</f>
        <v> </v>
      </c>
    </row>
    <row r="660">
      <c r="F660" s="8" t="str">
        <f>IFERROR(__xludf.DUMMYFUNCTION("IF(REGEXMATCH(E660, ""[0-9]+""), ARRAYFORMULA(A660 - SPLIT(REGEXREPLACE(E660,""[a-zA-Z,\-'.()]"","" ""), "" "")),"" "")")," ")</f>
        <v> </v>
      </c>
    </row>
    <row r="661">
      <c r="F661" s="8" t="str">
        <f>IFERROR(__xludf.DUMMYFUNCTION("IF(REGEXMATCH(E661, ""[0-9]+""), ARRAYFORMULA(A661 - SPLIT(REGEXREPLACE(E661,""[a-zA-Z,\-'.()]"","" ""), "" "")),"" "")")," ")</f>
        <v> </v>
      </c>
    </row>
    <row r="662">
      <c r="F662" s="8" t="str">
        <f>IFERROR(__xludf.DUMMYFUNCTION("IF(REGEXMATCH(E662, ""[0-9]+""), ARRAYFORMULA(A662 - SPLIT(REGEXREPLACE(E662,""[a-zA-Z,\-'.()]"","" ""), "" "")),"" "")")," ")</f>
        <v> </v>
      </c>
    </row>
    <row r="663">
      <c r="F663" s="8" t="str">
        <f>IFERROR(__xludf.DUMMYFUNCTION("IF(REGEXMATCH(E663, ""[0-9]+""), ARRAYFORMULA(A663 - SPLIT(REGEXREPLACE(E663,""[a-zA-Z,\-'.()]"","" ""), "" "")),"" "")")," ")</f>
        <v> </v>
      </c>
    </row>
    <row r="664">
      <c r="F664" s="8" t="str">
        <f>IFERROR(__xludf.DUMMYFUNCTION("IF(REGEXMATCH(E664, ""[0-9]+""), ARRAYFORMULA(A664 - SPLIT(REGEXREPLACE(E664,""[a-zA-Z,\-'.()]"","" ""), "" "")),"" "")")," ")</f>
        <v> </v>
      </c>
    </row>
    <row r="665">
      <c r="F665" s="8" t="str">
        <f>IFERROR(__xludf.DUMMYFUNCTION("IF(REGEXMATCH(E665, ""[0-9]+""), ARRAYFORMULA(A665 - SPLIT(REGEXREPLACE(E665,""[a-zA-Z,\-'.()]"","" ""), "" "")),"" "")")," ")</f>
        <v> </v>
      </c>
    </row>
    <row r="666">
      <c r="F666" s="8" t="str">
        <f>IFERROR(__xludf.DUMMYFUNCTION("IF(REGEXMATCH(E666, ""[0-9]+""), ARRAYFORMULA(A666 - SPLIT(REGEXREPLACE(E666,""[a-zA-Z,\-'.()]"","" ""), "" "")),"" "")")," ")</f>
        <v> </v>
      </c>
    </row>
    <row r="667">
      <c r="F667" s="8" t="str">
        <f>IFERROR(__xludf.DUMMYFUNCTION("IF(REGEXMATCH(E667, ""[0-9]+""), ARRAYFORMULA(A667 - SPLIT(REGEXREPLACE(E667,""[a-zA-Z,\-'.()]"","" ""), "" "")),"" "")")," ")</f>
        <v> </v>
      </c>
    </row>
    <row r="668">
      <c r="F668" s="8" t="str">
        <f>IFERROR(__xludf.DUMMYFUNCTION("IF(REGEXMATCH(E668, ""[0-9]+""), ARRAYFORMULA(A668 - SPLIT(REGEXREPLACE(E668,""[a-zA-Z,\-'.()]"","" ""), "" "")),"" "")")," ")</f>
        <v> </v>
      </c>
    </row>
    <row r="669">
      <c r="F669" s="8" t="str">
        <f>IFERROR(__xludf.DUMMYFUNCTION("IF(REGEXMATCH(E669, ""[0-9]+""), ARRAYFORMULA(A669 - SPLIT(REGEXREPLACE(E669,""[a-zA-Z,\-'.()]"","" ""), "" "")),"" "")")," ")</f>
        <v> </v>
      </c>
    </row>
    <row r="670">
      <c r="F670" s="8" t="str">
        <f>IFERROR(__xludf.DUMMYFUNCTION("IF(REGEXMATCH(E670, ""[0-9]+""), ARRAYFORMULA(A670 - SPLIT(REGEXREPLACE(E670,""[a-zA-Z,\-'.()]"","" ""), "" "")),"" "")")," ")</f>
        <v> </v>
      </c>
    </row>
    <row r="671">
      <c r="F671" s="8" t="str">
        <f>IFERROR(__xludf.DUMMYFUNCTION("IF(REGEXMATCH(E671, ""[0-9]+""), ARRAYFORMULA(A671 - SPLIT(REGEXREPLACE(E671,""[a-zA-Z,\-'.()]"","" ""), "" "")),"" "")")," ")</f>
        <v> </v>
      </c>
    </row>
    <row r="672">
      <c r="F672" s="8" t="str">
        <f>IFERROR(__xludf.DUMMYFUNCTION("IF(REGEXMATCH(E672, ""[0-9]+""), ARRAYFORMULA(A672 - SPLIT(REGEXREPLACE(E672,""[a-zA-Z,\-'.()]"","" ""), "" "")),"" "")")," ")</f>
        <v> </v>
      </c>
    </row>
    <row r="673">
      <c r="F673" s="8" t="str">
        <f>IFERROR(__xludf.DUMMYFUNCTION("IF(REGEXMATCH(E673, ""[0-9]+""), ARRAYFORMULA(A673 - SPLIT(REGEXREPLACE(E673,""[a-zA-Z,\-'.()]"","" ""), "" "")),"" "")")," ")</f>
        <v> </v>
      </c>
    </row>
    <row r="674">
      <c r="F674" s="8" t="str">
        <f>IFERROR(__xludf.DUMMYFUNCTION("IF(REGEXMATCH(E674, ""[0-9]+""), ARRAYFORMULA(A674 - SPLIT(REGEXREPLACE(E674,""[a-zA-Z,\-'.()]"","" ""), "" "")),"" "")")," ")</f>
        <v> </v>
      </c>
    </row>
    <row r="675">
      <c r="F675" s="8" t="str">
        <f>IFERROR(__xludf.DUMMYFUNCTION("IF(REGEXMATCH(E675, ""[0-9]+""), ARRAYFORMULA(A675 - SPLIT(REGEXREPLACE(E675,""[a-zA-Z,\-'.()]"","" ""), "" "")),"" "")")," ")</f>
        <v> </v>
      </c>
    </row>
    <row r="676">
      <c r="F676" s="8" t="str">
        <f>IFERROR(__xludf.DUMMYFUNCTION("IF(REGEXMATCH(E676, ""[0-9]+""), ARRAYFORMULA(A676 - SPLIT(REGEXREPLACE(E676,""[a-zA-Z,\-'.()]"","" ""), "" "")),"" "")")," ")</f>
        <v> </v>
      </c>
    </row>
    <row r="677">
      <c r="F677" s="8" t="str">
        <f>IFERROR(__xludf.DUMMYFUNCTION("IF(REGEXMATCH(E677, ""[0-9]+""), ARRAYFORMULA(A677 - SPLIT(REGEXREPLACE(E677,""[a-zA-Z,\-'.()]"","" ""), "" "")),"" "")")," ")</f>
        <v> </v>
      </c>
    </row>
    <row r="678">
      <c r="F678" s="8" t="str">
        <f>IFERROR(__xludf.DUMMYFUNCTION("IF(REGEXMATCH(E678, ""[0-9]+""), ARRAYFORMULA(A678 - SPLIT(REGEXREPLACE(E678,""[a-zA-Z,\-'.()]"","" ""), "" "")),"" "")")," ")</f>
        <v> </v>
      </c>
    </row>
    <row r="679">
      <c r="F679" s="8" t="str">
        <f>IFERROR(__xludf.DUMMYFUNCTION("IF(REGEXMATCH(E679, ""[0-9]+""), ARRAYFORMULA(A679 - SPLIT(REGEXREPLACE(E679,""[a-zA-Z,\-'.()]"","" ""), "" "")),"" "")")," ")</f>
        <v> </v>
      </c>
    </row>
    <row r="680">
      <c r="F680" s="8" t="str">
        <f>IFERROR(__xludf.DUMMYFUNCTION("IF(REGEXMATCH(E680, ""[0-9]+""), ARRAYFORMULA(A680 - SPLIT(REGEXREPLACE(E680,""[a-zA-Z,\-'.()]"","" ""), "" "")),"" "")")," ")</f>
        <v> </v>
      </c>
    </row>
    <row r="681">
      <c r="F681" s="8" t="str">
        <f>IFERROR(__xludf.DUMMYFUNCTION("IF(REGEXMATCH(E681, ""[0-9]+""), ARRAYFORMULA(A681 - SPLIT(REGEXREPLACE(E681,""[a-zA-Z,\-'.()]"","" ""), "" "")),"" "")")," ")</f>
        <v> </v>
      </c>
    </row>
    <row r="682">
      <c r="F682" s="8" t="str">
        <f>IFERROR(__xludf.DUMMYFUNCTION("IF(REGEXMATCH(E682, ""[0-9]+""), ARRAYFORMULA(A682 - SPLIT(REGEXREPLACE(E682,""[a-zA-Z,\-'.()]"","" ""), "" "")),"" "")")," ")</f>
        <v> </v>
      </c>
    </row>
    <row r="683">
      <c r="F683" s="8" t="str">
        <f>IFERROR(__xludf.DUMMYFUNCTION("IF(REGEXMATCH(E683, ""[0-9]+""), ARRAYFORMULA(A683 - SPLIT(REGEXREPLACE(E683,""[a-zA-Z,\-'.()]"","" ""), "" "")),"" "")")," ")</f>
        <v> </v>
      </c>
    </row>
    <row r="684">
      <c r="F684" s="8" t="str">
        <f>IFERROR(__xludf.DUMMYFUNCTION("IF(REGEXMATCH(E684, ""[0-9]+""), ARRAYFORMULA(A684 - SPLIT(REGEXREPLACE(E684,""[a-zA-Z,\-'.()]"","" ""), "" "")),"" "")")," ")</f>
        <v> </v>
      </c>
    </row>
    <row r="685">
      <c r="F685" s="8" t="str">
        <f>IFERROR(__xludf.DUMMYFUNCTION("IF(REGEXMATCH(E685, ""[0-9]+""), ARRAYFORMULA(A685 - SPLIT(REGEXREPLACE(E685,""[a-zA-Z,\-'.()]"","" ""), "" "")),"" "")")," ")</f>
        <v> </v>
      </c>
    </row>
    <row r="686">
      <c r="F686" s="8" t="str">
        <f>IFERROR(__xludf.DUMMYFUNCTION("IF(REGEXMATCH(E686, ""[0-9]+""), ARRAYFORMULA(A686 - SPLIT(REGEXREPLACE(E686,""[a-zA-Z,\-'.()]"","" ""), "" "")),"" "")")," ")</f>
        <v> </v>
      </c>
    </row>
    <row r="687">
      <c r="F687" s="8" t="str">
        <f>IFERROR(__xludf.DUMMYFUNCTION("IF(REGEXMATCH(E687, ""[0-9]+""), ARRAYFORMULA(A687 - SPLIT(REGEXREPLACE(E687,""[a-zA-Z,\-'.()]"","" ""), "" "")),"" "")")," ")</f>
        <v> </v>
      </c>
    </row>
    <row r="688">
      <c r="F688" s="8" t="str">
        <f>IFERROR(__xludf.DUMMYFUNCTION("IF(REGEXMATCH(E688, ""[0-9]+""), ARRAYFORMULA(A688 - SPLIT(REGEXREPLACE(E688,""[a-zA-Z,\-'.()]"","" ""), "" "")),"" "")")," ")</f>
        <v> </v>
      </c>
    </row>
    <row r="689">
      <c r="F689" s="8" t="str">
        <f>IFERROR(__xludf.DUMMYFUNCTION("IF(REGEXMATCH(E689, ""[0-9]+""), ARRAYFORMULA(A689 - SPLIT(REGEXREPLACE(E689,""[a-zA-Z,\-'.()]"","" ""), "" "")),"" "")")," ")</f>
        <v> </v>
      </c>
    </row>
    <row r="690">
      <c r="F690" s="8" t="str">
        <f>IFERROR(__xludf.DUMMYFUNCTION("IF(REGEXMATCH(E690, ""[0-9]+""), ARRAYFORMULA(A690 - SPLIT(REGEXREPLACE(E690,""[a-zA-Z,\-'.()]"","" ""), "" "")),"" "")")," ")</f>
        <v> </v>
      </c>
    </row>
    <row r="691">
      <c r="F691" s="8" t="str">
        <f>IFERROR(__xludf.DUMMYFUNCTION("IF(REGEXMATCH(E691, ""[0-9]+""), ARRAYFORMULA(A691 - SPLIT(REGEXREPLACE(E691,""[a-zA-Z,\-'.()]"","" ""), "" "")),"" "")")," ")</f>
        <v> </v>
      </c>
    </row>
    <row r="692">
      <c r="F692" s="8" t="str">
        <f>IFERROR(__xludf.DUMMYFUNCTION("IF(REGEXMATCH(E692, ""[0-9]+""), ARRAYFORMULA(A692 - SPLIT(REGEXREPLACE(E692,""[a-zA-Z,\-'.()]"","" ""), "" "")),"" "")")," ")</f>
        <v> </v>
      </c>
    </row>
    <row r="693">
      <c r="F693" s="8" t="str">
        <f>IFERROR(__xludf.DUMMYFUNCTION("IF(REGEXMATCH(E693, ""[0-9]+""), ARRAYFORMULA(A693 - SPLIT(REGEXREPLACE(E693,""[a-zA-Z,\-'.()]"","" ""), "" "")),"" "")")," ")</f>
        <v> </v>
      </c>
    </row>
    <row r="694">
      <c r="F694" s="8" t="str">
        <f>IFERROR(__xludf.DUMMYFUNCTION("IF(REGEXMATCH(E694, ""[0-9]+""), ARRAYFORMULA(A694 - SPLIT(REGEXREPLACE(E694,""[a-zA-Z,\-'.()]"","" ""), "" "")),"" "")")," ")</f>
        <v> </v>
      </c>
    </row>
    <row r="695">
      <c r="F695" s="8" t="str">
        <f>IFERROR(__xludf.DUMMYFUNCTION("IF(REGEXMATCH(E695, ""[0-9]+""), ARRAYFORMULA(A695 - SPLIT(REGEXREPLACE(E695,""[a-zA-Z,\-'.()]"","" ""), "" "")),"" "")")," ")</f>
        <v> </v>
      </c>
    </row>
    <row r="696">
      <c r="F696" s="8" t="str">
        <f>IFERROR(__xludf.DUMMYFUNCTION("IF(REGEXMATCH(E696, ""[0-9]+""), ARRAYFORMULA(A696 - SPLIT(REGEXREPLACE(E696,""[a-zA-Z,\-'.()]"","" ""), "" "")),"" "")")," ")</f>
        <v> </v>
      </c>
    </row>
    <row r="697">
      <c r="F697" s="8" t="str">
        <f>IFERROR(__xludf.DUMMYFUNCTION("IF(REGEXMATCH(E697, ""[0-9]+""), ARRAYFORMULA(A697 - SPLIT(REGEXREPLACE(E697,""[a-zA-Z,\-'.()]"","" ""), "" "")),"" "")")," ")</f>
        <v> </v>
      </c>
    </row>
    <row r="698">
      <c r="F698" s="8" t="str">
        <f>IFERROR(__xludf.DUMMYFUNCTION("IF(REGEXMATCH(E698, ""[0-9]+""), ARRAYFORMULA(A698 - SPLIT(REGEXREPLACE(E698,""[a-zA-Z,\-'.()]"","" ""), "" "")),"" "")")," ")</f>
        <v> </v>
      </c>
    </row>
    <row r="699">
      <c r="F699" s="8" t="str">
        <f>IFERROR(__xludf.DUMMYFUNCTION("IF(REGEXMATCH(E699, ""[0-9]+""), ARRAYFORMULA(A699 - SPLIT(REGEXREPLACE(E699,""[a-zA-Z,\-'.()]"","" ""), "" "")),"" "")")," ")</f>
        <v> </v>
      </c>
    </row>
    <row r="700">
      <c r="F700" s="8" t="str">
        <f>IFERROR(__xludf.DUMMYFUNCTION("IF(REGEXMATCH(E700, ""[0-9]+""), ARRAYFORMULA(A700 - SPLIT(REGEXREPLACE(E700,""[a-zA-Z,\-'.()]"","" ""), "" "")),"" "")")," ")</f>
        <v> </v>
      </c>
    </row>
    <row r="701">
      <c r="F701" s="8" t="str">
        <f>IFERROR(__xludf.DUMMYFUNCTION("IF(REGEXMATCH(E701, ""[0-9]+""), ARRAYFORMULA(A701 - SPLIT(REGEXREPLACE(E701,""[a-zA-Z,\-'.()]"","" ""), "" "")),"" "")")," ")</f>
        <v> </v>
      </c>
    </row>
    <row r="702">
      <c r="F702" s="8" t="str">
        <f>IFERROR(__xludf.DUMMYFUNCTION("IF(REGEXMATCH(E702, ""[0-9]+""), ARRAYFORMULA(A702 - SPLIT(REGEXREPLACE(E702,""[a-zA-Z,\-'.()]"","" ""), "" "")),"" "")")," ")</f>
        <v> </v>
      </c>
    </row>
    <row r="703">
      <c r="F703" s="8" t="str">
        <f>IFERROR(__xludf.DUMMYFUNCTION("IF(REGEXMATCH(E703, ""[0-9]+""), ARRAYFORMULA(A703 - SPLIT(REGEXREPLACE(E703,""[a-zA-Z,\-'.()]"","" ""), "" "")),"" "")")," ")</f>
        <v> </v>
      </c>
    </row>
    <row r="704">
      <c r="F704" s="8" t="str">
        <f>IFERROR(__xludf.DUMMYFUNCTION("IF(REGEXMATCH(E704, ""[0-9]+""), ARRAYFORMULA(A704 - SPLIT(REGEXREPLACE(E704,""[a-zA-Z,\-'.()]"","" ""), "" "")),"" "")")," ")</f>
        <v> </v>
      </c>
    </row>
    <row r="705">
      <c r="F705" s="8" t="str">
        <f>IFERROR(__xludf.DUMMYFUNCTION("IF(REGEXMATCH(E705, ""[0-9]+""), ARRAYFORMULA(A705 - SPLIT(REGEXREPLACE(E705,""[a-zA-Z,\-'.()]"","" ""), "" "")),"" "")")," ")</f>
        <v> </v>
      </c>
    </row>
    <row r="706">
      <c r="F706" s="8" t="str">
        <f>IFERROR(__xludf.DUMMYFUNCTION("IF(REGEXMATCH(E706, ""[0-9]+""), ARRAYFORMULA(A706 - SPLIT(REGEXREPLACE(E706,""[a-zA-Z,\-'.()]"","" ""), "" "")),"" "")")," ")</f>
        <v> </v>
      </c>
    </row>
    <row r="707">
      <c r="F707" s="8" t="str">
        <f>IFERROR(__xludf.DUMMYFUNCTION("IF(REGEXMATCH(E707, ""[0-9]+""), ARRAYFORMULA(A707 - SPLIT(REGEXREPLACE(E707,""[a-zA-Z,\-'.()]"","" ""), "" "")),"" "")")," ")</f>
        <v> </v>
      </c>
    </row>
    <row r="708">
      <c r="F708" s="8" t="str">
        <f>IFERROR(__xludf.DUMMYFUNCTION("IF(REGEXMATCH(E708, ""[0-9]+""), ARRAYFORMULA(A708 - SPLIT(REGEXREPLACE(E708,""[a-zA-Z,\-'.()]"","" ""), "" "")),"" "")")," ")</f>
        <v> </v>
      </c>
    </row>
    <row r="709">
      <c r="F709" s="8" t="str">
        <f>IFERROR(__xludf.DUMMYFUNCTION("IF(REGEXMATCH(E709, ""[0-9]+""), ARRAYFORMULA(A709 - SPLIT(REGEXREPLACE(E709,""[a-zA-Z,\-'.()]"","" ""), "" "")),"" "")")," ")</f>
        <v> </v>
      </c>
    </row>
    <row r="710">
      <c r="F710" s="8" t="str">
        <f>IFERROR(__xludf.DUMMYFUNCTION("IF(REGEXMATCH(E710, ""[0-9]+""), ARRAYFORMULA(A710 - SPLIT(REGEXREPLACE(E710,""[a-zA-Z,\-'.()]"","" ""), "" "")),"" "")")," ")</f>
        <v> </v>
      </c>
    </row>
    <row r="711">
      <c r="F711" s="8" t="str">
        <f>IFERROR(__xludf.DUMMYFUNCTION("IF(REGEXMATCH(E711, ""[0-9]+""), ARRAYFORMULA(A711 - SPLIT(REGEXREPLACE(E711,""[a-zA-Z,\-'.()]"","" ""), "" "")),"" "")")," ")</f>
        <v> </v>
      </c>
    </row>
    <row r="712">
      <c r="F712" s="8" t="str">
        <f>IFERROR(__xludf.DUMMYFUNCTION("IF(REGEXMATCH(E712, ""[0-9]+""), ARRAYFORMULA(A712 - SPLIT(REGEXREPLACE(E712,""[a-zA-Z,\-'.()]"","" ""), "" "")),"" "")")," ")</f>
        <v> </v>
      </c>
    </row>
    <row r="713">
      <c r="F713" s="8" t="str">
        <f>IFERROR(__xludf.DUMMYFUNCTION("IF(REGEXMATCH(E713, ""[0-9]+""), ARRAYFORMULA(A713 - SPLIT(REGEXREPLACE(E713,""[a-zA-Z,\-'.()]"","" ""), "" "")),"" "")")," ")</f>
        <v> </v>
      </c>
    </row>
    <row r="714">
      <c r="F714" s="8" t="str">
        <f>IFERROR(__xludf.DUMMYFUNCTION("IF(REGEXMATCH(E714, ""[0-9]+""), ARRAYFORMULA(A714 - SPLIT(REGEXREPLACE(E714,""[a-zA-Z,\-'.()]"","" ""), "" "")),"" "")")," ")</f>
        <v> </v>
      </c>
    </row>
    <row r="715">
      <c r="F715" s="8" t="str">
        <f>IFERROR(__xludf.DUMMYFUNCTION("IF(REGEXMATCH(E715, ""[0-9]+""), ARRAYFORMULA(A715 - SPLIT(REGEXREPLACE(E715,""[a-zA-Z,\-'.()]"","" ""), "" "")),"" "")")," ")</f>
        <v> </v>
      </c>
    </row>
    <row r="716">
      <c r="F716" s="8" t="str">
        <f>IFERROR(__xludf.DUMMYFUNCTION("IF(REGEXMATCH(E716, ""[0-9]+""), ARRAYFORMULA(A716 - SPLIT(REGEXREPLACE(E716,""[a-zA-Z,\-'.()]"","" ""), "" "")),"" "")")," ")</f>
        <v> </v>
      </c>
    </row>
    <row r="717">
      <c r="F717" s="8" t="str">
        <f>IFERROR(__xludf.DUMMYFUNCTION("IF(REGEXMATCH(E717, ""[0-9]+""), ARRAYFORMULA(A717 - SPLIT(REGEXREPLACE(E717,""[a-zA-Z,\-'.()]"","" ""), "" "")),"" "")")," ")</f>
        <v> </v>
      </c>
    </row>
    <row r="718">
      <c r="F718" s="8" t="str">
        <f>IFERROR(__xludf.DUMMYFUNCTION("IF(REGEXMATCH(E718, ""[0-9]+""), ARRAYFORMULA(A718 - SPLIT(REGEXREPLACE(E718,""[a-zA-Z,\-'.()]"","" ""), "" "")),"" "")")," ")</f>
        <v> </v>
      </c>
    </row>
    <row r="719">
      <c r="F719" s="8" t="str">
        <f>IFERROR(__xludf.DUMMYFUNCTION("IF(REGEXMATCH(E719, ""[0-9]+""), ARRAYFORMULA(A719 - SPLIT(REGEXREPLACE(E719,""[a-zA-Z,\-'.()]"","" ""), "" "")),"" "")")," ")</f>
        <v> </v>
      </c>
    </row>
    <row r="720">
      <c r="F720" s="8" t="str">
        <f>IFERROR(__xludf.DUMMYFUNCTION("IF(REGEXMATCH(E720, ""[0-9]+""), ARRAYFORMULA(A720 - SPLIT(REGEXREPLACE(E720,""[a-zA-Z,\-'.()]"","" ""), "" "")),"" "")")," ")</f>
        <v> </v>
      </c>
    </row>
    <row r="721">
      <c r="F721" s="8" t="str">
        <f>IFERROR(__xludf.DUMMYFUNCTION("IF(REGEXMATCH(E721, ""[0-9]+""), ARRAYFORMULA(A721 - SPLIT(REGEXREPLACE(E721,""[a-zA-Z,\-'.()]"","" ""), "" "")),"" "")")," ")</f>
        <v> </v>
      </c>
    </row>
    <row r="722">
      <c r="F722" s="8" t="str">
        <f>IFERROR(__xludf.DUMMYFUNCTION("IF(REGEXMATCH(E722, ""[0-9]+""), ARRAYFORMULA(A722 - SPLIT(REGEXREPLACE(E722,""[a-zA-Z,\-'.()]"","" ""), "" "")),"" "")")," ")</f>
        <v> </v>
      </c>
    </row>
    <row r="723">
      <c r="F723" s="8" t="str">
        <f>IFERROR(__xludf.DUMMYFUNCTION("IF(REGEXMATCH(E723, ""[0-9]+""), ARRAYFORMULA(A723 - SPLIT(REGEXREPLACE(E723,""[a-zA-Z,\-'.()]"","" ""), "" "")),"" "")")," ")</f>
        <v> </v>
      </c>
    </row>
    <row r="724">
      <c r="F724" s="8" t="str">
        <f>IFERROR(__xludf.DUMMYFUNCTION("IF(REGEXMATCH(E724, ""[0-9]+""), ARRAYFORMULA(A724 - SPLIT(REGEXREPLACE(E724,""[a-zA-Z,\-'.()]"","" ""), "" "")),"" "")")," ")</f>
        <v> </v>
      </c>
    </row>
    <row r="725">
      <c r="F725" s="8" t="str">
        <f>IFERROR(__xludf.DUMMYFUNCTION("IF(REGEXMATCH(E725, ""[0-9]+""), ARRAYFORMULA(A725 - SPLIT(REGEXREPLACE(E725,""[a-zA-Z,\-'.()]"","" ""), "" "")),"" "")")," ")</f>
        <v> </v>
      </c>
    </row>
    <row r="726">
      <c r="F726" s="8" t="str">
        <f>IFERROR(__xludf.DUMMYFUNCTION("IF(REGEXMATCH(E726, ""[0-9]+""), ARRAYFORMULA(A726 - SPLIT(REGEXREPLACE(E726,""[a-zA-Z,\-'.()]"","" ""), "" "")),"" "")")," ")</f>
        <v> </v>
      </c>
    </row>
    <row r="727">
      <c r="F727" s="8" t="str">
        <f>IFERROR(__xludf.DUMMYFUNCTION("IF(REGEXMATCH(E727, ""[0-9]+""), ARRAYFORMULA(A727 - SPLIT(REGEXREPLACE(E727,""[a-zA-Z,\-'.()]"","" ""), "" "")),"" "")")," ")</f>
        <v> </v>
      </c>
    </row>
    <row r="728">
      <c r="F728" s="8" t="str">
        <f>IFERROR(__xludf.DUMMYFUNCTION("IF(REGEXMATCH(E728, ""[0-9]+""), ARRAYFORMULA(A728 - SPLIT(REGEXREPLACE(E728,""[a-zA-Z,\-'.()]"","" ""), "" "")),"" "")")," ")</f>
        <v> </v>
      </c>
    </row>
    <row r="729">
      <c r="F729" s="8" t="str">
        <f>IFERROR(__xludf.DUMMYFUNCTION("IF(REGEXMATCH(E729, ""[0-9]+""), ARRAYFORMULA(A729 - SPLIT(REGEXREPLACE(E729,""[a-zA-Z,\-'.()]"","" ""), "" "")),"" "")")," ")</f>
        <v> </v>
      </c>
    </row>
    <row r="730">
      <c r="F730" s="8" t="str">
        <f>IFERROR(__xludf.DUMMYFUNCTION("IF(REGEXMATCH(E730, ""[0-9]+""), ARRAYFORMULA(A730 - SPLIT(REGEXREPLACE(E730,""[a-zA-Z,\-'.()]"","" ""), "" "")),"" "")")," ")</f>
        <v> </v>
      </c>
    </row>
    <row r="731">
      <c r="F731" s="8" t="str">
        <f>IFERROR(__xludf.DUMMYFUNCTION("IF(REGEXMATCH(E731, ""[0-9]+""), ARRAYFORMULA(A731 - SPLIT(REGEXREPLACE(E731,""[a-zA-Z,\-'.()]"","" ""), "" "")),"" "")")," ")</f>
        <v> </v>
      </c>
    </row>
    <row r="732">
      <c r="F732" s="8" t="str">
        <f>IFERROR(__xludf.DUMMYFUNCTION("IF(REGEXMATCH(E732, ""[0-9]+""), ARRAYFORMULA(A732 - SPLIT(REGEXREPLACE(E732,""[a-zA-Z,\-'.()]"","" ""), "" "")),"" "")")," ")</f>
        <v> </v>
      </c>
    </row>
    <row r="733">
      <c r="F733" s="8" t="str">
        <f>IFERROR(__xludf.DUMMYFUNCTION("IF(REGEXMATCH(E733, ""[0-9]+""), ARRAYFORMULA(A733 - SPLIT(REGEXREPLACE(E733,""[a-zA-Z,\-'.()]"","" ""), "" "")),"" "")")," ")</f>
        <v> </v>
      </c>
    </row>
    <row r="734">
      <c r="F734" s="8" t="str">
        <f>IFERROR(__xludf.DUMMYFUNCTION("IF(REGEXMATCH(E734, ""[0-9]+""), ARRAYFORMULA(A734 - SPLIT(REGEXREPLACE(E734,""[a-zA-Z,\-'.()]"","" ""), "" "")),"" "")")," ")</f>
        <v> </v>
      </c>
    </row>
    <row r="735">
      <c r="F735" s="8" t="str">
        <f>IFERROR(__xludf.DUMMYFUNCTION("IF(REGEXMATCH(E735, ""[0-9]+""), ARRAYFORMULA(A735 - SPLIT(REGEXREPLACE(E735,""[a-zA-Z,\-'.()]"","" ""), "" "")),"" "")")," ")</f>
        <v> </v>
      </c>
    </row>
    <row r="736">
      <c r="F736" s="8" t="str">
        <f>IFERROR(__xludf.DUMMYFUNCTION("IF(REGEXMATCH(E736, ""[0-9]+""), ARRAYFORMULA(A736 - SPLIT(REGEXREPLACE(E736,""[a-zA-Z,\-'.()]"","" ""), "" "")),"" "")")," ")</f>
        <v> </v>
      </c>
    </row>
    <row r="737">
      <c r="F737" s="8" t="str">
        <f>IFERROR(__xludf.DUMMYFUNCTION("IF(REGEXMATCH(E737, ""[0-9]+""), ARRAYFORMULA(A737 - SPLIT(REGEXREPLACE(E737,""[a-zA-Z,\-'.()]"","" ""), "" "")),"" "")")," ")</f>
        <v> </v>
      </c>
    </row>
    <row r="738">
      <c r="F738" s="8" t="str">
        <f>IFERROR(__xludf.DUMMYFUNCTION("IF(REGEXMATCH(E738, ""[0-9]+""), ARRAYFORMULA(A738 - SPLIT(REGEXREPLACE(E738,""[a-zA-Z,\-'.()]"","" ""), "" "")),"" "")")," ")</f>
        <v> </v>
      </c>
    </row>
    <row r="739">
      <c r="F739" s="8" t="str">
        <f>IFERROR(__xludf.DUMMYFUNCTION("IF(REGEXMATCH(E739, ""[0-9]+""), ARRAYFORMULA(A739 - SPLIT(REGEXREPLACE(E739,""[a-zA-Z,\-'.()]"","" ""), "" "")),"" "")")," ")</f>
        <v> </v>
      </c>
    </row>
    <row r="740">
      <c r="F740" s="8" t="str">
        <f>IFERROR(__xludf.DUMMYFUNCTION("IF(REGEXMATCH(E740, ""[0-9]+""), ARRAYFORMULA(A740 - SPLIT(REGEXREPLACE(E740,""[a-zA-Z,\-'.()]"","" ""), "" "")),"" "")")," ")</f>
        <v> </v>
      </c>
    </row>
    <row r="741">
      <c r="F741" s="8" t="str">
        <f>IFERROR(__xludf.DUMMYFUNCTION("IF(REGEXMATCH(E741, ""[0-9]+""), ARRAYFORMULA(A741 - SPLIT(REGEXREPLACE(E741,""[a-zA-Z,\-'.()]"","" ""), "" "")),"" "")")," ")</f>
        <v> </v>
      </c>
    </row>
    <row r="742">
      <c r="F742" s="8" t="str">
        <f>IFERROR(__xludf.DUMMYFUNCTION("IF(REGEXMATCH(E742, ""[0-9]+""), ARRAYFORMULA(A742 - SPLIT(REGEXREPLACE(E742,""[a-zA-Z,\-'.()]"","" ""), "" "")),"" "")")," ")</f>
        <v> </v>
      </c>
    </row>
    <row r="743">
      <c r="F743" s="8" t="str">
        <f>IFERROR(__xludf.DUMMYFUNCTION("IF(REGEXMATCH(E743, ""[0-9]+""), ARRAYFORMULA(A743 - SPLIT(REGEXREPLACE(E743,""[a-zA-Z,\-'.()]"","" ""), "" "")),"" "")")," ")</f>
        <v> </v>
      </c>
    </row>
    <row r="744">
      <c r="F744" s="8" t="str">
        <f>IFERROR(__xludf.DUMMYFUNCTION("IF(REGEXMATCH(E744, ""[0-9]+""), ARRAYFORMULA(A744 - SPLIT(REGEXREPLACE(E744,""[a-zA-Z,\-'.()]"","" ""), "" "")),"" "")")," ")</f>
        <v> </v>
      </c>
    </row>
    <row r="745">
      <c r="F745" s="8" t="str">
        <f>IFERROR(__xludf.DUMMYFUNCTION("IF(REGEXMATCH(E745, ""[0-9]+""), ARRAYFORMULA(A745 - SPLIT(REGEXREPLACE(E745,""[a-zA-Z,\-'.()]"","" ""), "" "")),"" "")")," ")</f>
        <v> </v>
      </c>
    </row>
    <row r="746">
      <c r="F746" s="8" t="str">
        <f>IFERROR(__xludf.DUMMYFUNCTION("IF(REGEXMATCH(E746, ""[0-9]+""), ARRAYFORMULA(A746 - SPLIT(REGEXREPLACE(E746,""[a-zA-Z,\-'.()]"","" ""), "" "")),"" "")")," ")</f>
        <v> </v>
      </c>
    </row>
    <row r="747">
      <c r="F747" s="8" t="str">
        <f>IFERROR(__xludf.DUMMYFUNCTION("IF(REGEXMATCH(E747, ""[0-9]+""), ARRAYFORMULA(A747 - SPLIT(REGEXREPLACE(E747,""[a-zA-Z,\-'.()]"","" ""), "" "")),"" "")")," ")</f>
        <v> </v>
      </c>
    </row>
    <row r="748">
      <c r="F748" s="8" t="str">
        <f>IFERROR(__xludf.DUMMYFUNCTION("IF(REGEXMATCH(E748, ""[0-9]+""), ARRAYFORMULA(A748 - SPLIT(REGEXREPLACE(E748,""[a-zA-Z,\-'.()]"","" ""), "" "")),"" "")")," ")</f>
        <v> </v>
      </c>
    </row>
    <row r="749">
      <c r="F749" s="8" t="str">
        <f>IFERROR(__xludf.DUMMYFUNCTION("IF(REGEXMATCH(E749, ""[0-9]+""), ARRAYFORMULA(A749 - SPLIT(REGEXREPLACE(E749,""[a-zA-Z,\-'.()]"","" ""), "" "")),"" "")")," ")</f>
        <v> </v>
      </c>
    </row>
    <row r="750">
      <c r="F750" s="8" t="str">
        <f>IFERROR(__xludf.DUMMYFUNCTION("IF(REGEXMATCH(E750, ""[0-9]+""), ARRAYFORMULA(A750 - SPLIT(REGEXREPLACE(E750,""[a-zA-Z,\-'.()]"","" ""), "" "")),"" "")")," ")</f>
        <v> </v>
      </c>
    </row>
    <row r="751">
      <c r="F751" s="8" t="str">
        <f>IFERROR(__xludf.DUMMYFUNCTION("IF(REGEXMATCH(E751, ""[0-9]+""), ARRAYFORMULA(A751 - SPLIT(REGEXREPLACE(E751,""[a-zA-Z,\-'.()]"","" ""), "" "")),"" "")")," ")</f>
        <v> </v>
      </c>
    </row>
    <row r="752">
      <c r="F752" s="8" t="str">
        <f>IFERROR(__xludf.DUMMYFUNCTION("IF(REGEXMATCH(E752, ""[0-9]+""), ARRAYFORMULA(A752 - SPLIT(REGEXREPLACE(E752,""[a-zA-Z,\-'.()]"","" ""), "" "")),"" "")")," ")</f>
        <v> </v>
      </c>
    </row>
    <row r="753">
      <c r="F753" s="8" t="str">
        <f>IFERROR(__xludf.DUMMYFUNCTION("IF(REGEXMATCH(E753, ""[0-9]+""), ARRAYFORMULA(A753 - SPLIT(REGEXREPLACE(E753,""[a-zA-Z,\-'.()]"","" ""), "" "")),"" "")")," ")</f>
        <v> </v>
      </c>
    </row>
    <row r="754">
      <c r="F754" s="8" t="str">
        <f>IFERROR(__xludf.DUMMYFUNCTION("IF(REGEXMATCH(E754, ""[0-9]+""), ARRAYFORMULA(A754 - SPLIT(REGEXREPLACE(E754,""[a-zA-Z,\-'.()]"","" ""), "" "")),"" "")")," ")</f>
        <v> </v>
      </c>
    </row>
    <row r="755">
      <c r="F755" s="8" t="str">
        <f>IFERROR(__xludf.DUMMYFUNCTION("IF(REGEXMATCH(E755, ""[0-9]+""), ARRAYFORMULA(A755 - SPLIT(REGEXREPLACE(E755,""[a-zA-Z,\-'.()]"","" ""), "" "")),"" "")")," ")</f>
        <v> </v>
      </c>
    </row>
    <row r="756">
      <c r="F756" s="8" t="str">
        <f>IFERROR(__xludf.DUMMYFUNCTION("IF(REGEXMATCH(E756, ""[0-9]+""), ARRAYFORMULA(A756 - SPLIT(REGEXREPLACE(E756,""[a-zA-Z,\-'.()]"","" ""), "" "")),"" "")")," ")</f>
        <v> </v>
      </c>
    </row>
    <row r="757">
      <c r="F757" s="8" t="str">
        <f>IFERROR(__xludf.DUMMYFUNCTION("IF(REGEXMATCH(E757, ""[0-9]+""), ARRAYFORMULA(A757 - SPLIT(REGEXREPLACE(E757,""[a-zA-Z,\-'.()]"","" ""), "" "")),"" "")")," ")</f>
        <v> </v>
      </c>
    </row>
    <row r="758">
      <c r="F758" s="8" t="str">
        <f>IFERROR(__xludf.DUMMYFUNCTION("IF(REGEXMATCH(E758, ""[0-9]+""), ARRAYFORMULA(A758 - SPLIT(REGEXREPLACE(E758,""[a-zA-Z,\-'.()]"","" ""), "" "")),"" "")")," ")</f>
        <v> </v>
      </c>
    </row>
    <row r="759">
      <c r="F759" s="8" t="str">
        <f>IFERROR(__xludf.DUMMYFUNCTION("IF(REGEXMATCH(E759, ""[0-9]+""), ARRAYFORMULA(A759 - SPLIT(REGEXREPLACE(E759,""[a-zA-Z,\-'.()]"","" ""), "" "")),"" "")")," ")</f>
        <v> </v>
      </c>
    </row>
    <row r="760">
      <c r="F760" s="8" t="str">
        <f>IFERROR(__xludf.DUMMYFUNCTION("IF(REGEXMATCH(E760, ""[0-9]+""), ARRAYFORMULA(A760 - SPLIT(REGEXREPLACE(E760,""[a-zA-Z,\-'.()]"","" ""), "" "")),"" "")")," ")</f>
        <v> </v>
      </c>
    </row>
    <row r="761">
      <c r="F761" s="8" t="str">
        <f>IFERROR(__xludf.DUMMYFUNCTION("IF(REGEXMATCH(E761, ""[0-9]+""), ARRAYFORMULA(A761 - SPLIT(REGEXREPLACE(E761,""[a-zA-Z,\-'.()]"","" ""), "" "")),"" "")")," ")</f>
        <v> </v>
      </c>
    </row>
    <row r="762">
      <c r="F762" s="8" t="str">
        <f>IFERROR(__xludf.DUMMYFUNCTION("IF(REGEXMATCH(E762, ""[0-9]+""), ARRAYFORMULA(A762 - SPLIT(REGEXREPLACE(E762,""[a-zA-Z,\-'.()]"","" ""), "" "")),"" "")")," ")</f>
        <v> </v>
      </c>
    </row>
    <row r="763">
      <c r="F763" s="8" t="str">
        <f>IFERROR(__xludf.DUMMYFUNCTION("IF(REGEXMATCH(E763, ""[0-9]+""), ARRAYFORMULA(A763 - SPLIT(REGEXREPLACE(E763,""[a-zA-Z,\-'.()]"","" ""), "" "")),"" "")")," ")</f>
        <v> </v>
      </c>
    </row>
    <row r="764">
      <c r="F764" s="8" t="str">
        <f>IFERROR(__xludf.DUMMYFUNCTION("IF(REGEXMATCH(E764, ""[0-9]+""), ARRAYFORMULA(A764 - SPLIT(REGEXREPLACE(E764,""[a-zA-Z,\-'.()]"","" ""), "" "")),"" "")")," ")</f>
        <v> </v>
      </c>
    </row>
    <row r="765">
      <c r="F765" s="8" t="str">
        <f>IFERROR(__xludf.DUMMYFUNCTION("IF(REGEXMATCH(E765, ""[0-9]+""), ARRAYFORMULA(A765 - SPLIT(REGEXREPLACE(E765,""[a-zA-Z,\-'.()]"","" ""), "" "")),"" "")")," ")</f>
        <v> </v>
      </c>
    </row>
    <row r="766">
      <c r="F766" s="8" t="str">
        <f>IFERROR(__xludf.DUMMYFUNCTION("IF(REGEXMATCH(E766, ""[0-9]+""), ARRAYFORMULA(A766 - SPLIT(REGEXREPLACE(E766,""[a-zA-Z,\-'.()]"","" ""), "" "")),"" "")")," ")</f>
        <v> </v>
      </c>
    </row>
    <row r="767">
      <c r="F767" s="8" t="str">
        <f>IFERROR(__xludf.DUMMYFUNCTION("IF(REGEXMATCH(E767, ""[0-9]+""), ARRAYFORMULA(A767 - SPLIT(REGEXREPLACE(E767,""[a-zA-Z,\-'.()]"","" ""), "" "")),"" "")")," ")</f>
        <v> </v>
      </c>
    </row>
    <row r="768">
      <c r="F768" s="8" t="str">
        <f>IFERROR(__xludf.DUMMYFUNCTION("IF(REGEXMATCH(E768, ""[0-9]+""), ARRAYFORMULA(A768 - SPLIT(REGEXREPLACE(E768,""[a-zA-Z,\-'.()]"","" ""), "" "")),"" "")")," ")</f>
        <v> </v>
      </c>
    </row>
    <row r="769">
      <c r="F769" s="8" t="str">
        <f>IFERROR(__xludf.DUMMYFUNCTION("IF(REGEXMATCH(E769, ""[0-9]+""), ARRAYFORMULA(A769 - SPLIT(REGEXREPLACE(E769,""[a-zA-Z,\-'.()]"","" ""), "" "")),"" "")")," ")</f>
        <v> </v>
      </c>
    </row>
    <row r="770">
      <c r="F770" s="8" t="str">
        <f>IFERROR(__xludf.DUMMYFUNCTION("IF(REGEXMATCH(E770, ""[0-9]+""), ARRAYFORMULA(A770 - SPLIT(REGEXREPLACE(E770,""[a-zA-Z,\-'.()]"","" ""), "" "")),"" "")")," ")</f>
        <v> </v>
      </c>
    </row>
    <row r="771">
      <c r="F771" s="8" t="str">
        <f>IFERROR(__xludf.DUMMYFUNCTION("IF(REGEXMATCH(E771, ""[0-9]+""), ARRAYFORMULA(A771 - SPLIT(REGEXREPLACE(E771,""[a-zA-Z,\-'.()]"","" ""), "" "")),"" "")")," ")</f>
        <v> </v>
      </c>
    </row>
    <row r="772">
      <c r="F772" s="8" t="str">
        <f>IFERROR(__xludf.DUMMYFUNCTION("IF(REGEXMATCH(E772, ""[0-9]+""), ARRAYFORMULA(A772 - SPLIT(REGEXREPLACE(E772,""[a-zA-Z,\-'.()]"","" ""), "" "")),"" "")")," ")</f>
        <v> </v>
      </c>
    </row>
    <row r="773">
      <c r="F773" s="8" t="str">
        <f>IFERROR(__xludf.DUMMYFUNCTION("IF(REGEXMATCH(E773, ""[0-9]+""), ARRAYFORMULA(A773 - SPLIT(REGEXREPLACE(E773,""[a-zA-Z,\-'.()]"","" ""), "" "")),"" "")")," ")</f>
        <v> </v>
      </c>
    </row>
    <row r="774">
      <c r="F774" s="8" t="str">
        <f>IFERROR(__xludf.DUMMYFUNCTION("IF(REGEXMATCH(E774, ""[0-9]+""), ARRAYFORMULA(A774 - SPLIT(REGEXREPLACE(E774,""[a-zA-Z,\-'.()]"","" ""), "" "")),"" "")")," ")</f>
        <v> </v>
      </c>
    </row>
    <row r="775">
      <c r="F775" s="8" t="str">
        <f>IFERROR(__xludf.DUMMYFUNCTION("IF(REGEXMATCH(E775, ""[0-9]+""), ARRAYFORMULA(A775 - SPLIT(REGEXREPLACE(E775,""[a-zA-Z,\-'.()]"","" ""), "" "")),"" "")")," ")</f>
        <v> </v>
      </c>
    </row>
    <row r="776">
      <c r="F776" s="8" t="str">
        <f>IFERROR(__xludf.DUMMYFUNCTION("IF(REGEXMATCH(E776, ""[0-9]+""), ARRAYFORMULA(A776 - SPLIT(REGEXREPLACE(E776,""[a-zA-Z,\-'.()]"","" ""), "" "")),"" "")")," ")</f>
        <v> </v>
      </c>
    </row>
    <row r="777">
      <c r="F777" s="8" t="str">
        <f>IFERROR(__xludf.DUMMYFUNCTION("IF(REGEXMATCH(E777, ""[0-9]+""), ARRAYFORMULA(A777 - SPLIT(REGEXREPLACE(E777,""[a-zA-Z,\-'.()]"","" ""), "" "")),"" "")")," ")</f>
        <v> </v>
      </c>
    </row>
    <row r="778">
      <c r="F778" s="8" t="str">
        <f>IFERROR(__xludf.DUMMYFUNCTION("IF(REGEXMATCH(E778, ""[0-9]+""), ARRAYFORMULA(A778 - SPLIT(REGEXREPLACE(E778,""[a-zA-Z,\-'.()]"","" ""), "" "")),"" "")")," ")</f>
        <v> </v>
      </c>
    </row>
    <row r="779">
      <c r="F779" s="8" t="str">
        <f>IFERROR(__xludf.DUMMYFUNCTION("IF(REGEXMATCH(E779, ""[0-9]+""), ARRAYFORMULA(A779 - SPLIT(REGEXREPLACE(E779,""[a-zA-Z,\-'.()]"","" ""), "" "")),"" "")")," ")</f>
        <v> </v>
      </c>
    </row>
    <row r="780">
      <c r="F780" s="8" t="str">
        <f>IFERROR(__xludf.DUMMYFUNCTION("IF(REGEXMATCH(E780, ""[0-9]+""), ARRAYFORMULA(A780 - SPLIT(REGEXREPLACE(E780,""[a-zA-Z,\-'.()]"","" ""), "" "")),"" "")")," ")</f>
        <v> </v>
      </c>
    </row>
    <row r="781">
      <c r="F781" s="8" t="str">
        <f>IFERROR(__xludf.DUMMYFUNCTION("IF(REGEXMATCH(E781, ""[0-9]+""), ARRAYFORMULA(A781 - SPLIT(REGEXREPLACE(E781,""[a-zA-Z,\-'.()]"","" ""), "" "")),"" "")")," ")</f>
        <v> </v>
      </c>
    </row>
    <row r="782">
      <c r="F782" s="8" t="str">
        <f>IFERROR(__xludf.DUMMYFUNCTION("IF(REGEXMATCH(E782, ""[0-9]+""), ARRAYFORMULA(A782 - SPLIT(REGEXREPLACE(E782,""[a-zA-Z,\-'.()]"","" ""), "" "")),"" "")")," ")</f>
        <v> </v>
      </c>
    </row>
    <row r="783">
      <c r="F783" s="8" t="str">
        <f>IFERROR(__xludf.DUMMYFUNCTION("IF(REGEXMATCH(E783, ""[0-9]+""), ARRAYFORMULA(A783 - SPLIT(REGEXREPLACE(E783,""[a-zA-Z,\-'.()]"","" ""), "" "")),"" "")")," ")</f>
        <v> </v>
      </c>
    </row>
    <row r="784">
      <c r="F784" s="8" t="str">
        <f>IFERROR(__xludf.DUMMYFUNCTION("IF(REGEXMATCH(E784, ""[0-9]+""), ARRAYFORMULA(A784 - SPLIT(REGEXREPLACE(E784,""[a-zA-Z,\-'.()]"","" ""), "" "")),"" "")")," ")</f>
        <v> </v>
      </c>
    </row>
    <row r="785">
      <c r="F785" s="8" t="str">
        <f>IFERROR(__xludf.DUMMYFUNCTION("IF(REGEXMATCH(E785, ""[0-9]+""), ARRAYFORMULA(A785 - SPLIT(REGEXREPLACE(E785,""[a-zA-Z,\-'.()]"","" ""), "" "")),"" "")")," ")</f>
        <v> </v>
      </c>
    </row>
    <row r="786">
      <c r="F786" s="8" t="str">
        <f>IFERROR(__xludf.DUMMYFUNCTION("IF(REGEXMATCH(E786, ""[0-9]+""), ARRAYFORMULA(A786 - SPLIT(REGEXREPLACE(E786,""[a-zA-Z,\-'.()]"","" ""), "" "")),"" "")")," ")</f>
        <v> </v>
      </c>
    </row>
    <row r="787">
      <c r="F787" s="8" t="str">
        <f>IFERROR(__xludf.DUMMYFUNCTION("IF(REGEXMATCH(E787, ""[0-9]+""), ARRAYFORMULA(A787 - SPLIT(REGEXREPLACE(E787,""[a-zA-Z,\-'.()]"","" ""), "" "")),"" "")")," ")</f>
        <v> </v>
      </c>
    </row>
    <row r="788">
      <c r="F788" s="8" t="str">
        <f>IFERROR(__xludf.DUMMYFUNCTION("IF(REGEXMATCH(E788, ""[0-9]+""), ARRAYFORMULA(A788 - SPLIT(REGEXREPLACE(E788,""[a-zA-Z,\-'.()]"","" ""), "" "")),"" "")")," ")</f>
        <v> </v>
      </c>
    </row>
    <row r="789">
      <c r="F789" s="8" t="str">
        <f>IFERROR(__xludf.DUMMYFUNCTION("IF(REGEXMATCH(E789, ""[0-9]+""), ARRAYFORMULA(A789 - SPLIT(REGEXREPLACE(E789,""[a-zA-Z,\-'.()]"","" ""), "" "")),"" "")")," ")</f>
        <v> </v>
      </c>
    </row>
    <row r="790">
      <c r="F790" s="8" t="str">
        <f>IFERROR(__xludf.DUMMYFUNCTION("IF(REGEXMATCH(E790, ""[0-9]+""), ARRAYFORMULA(A790 - SPLIT(REGEXREPLACE(E790,""[a-zA-Z,\-'.()]"","" ""), "" "")),"" "")")," ")</f>
        <v> </v>
      </c>
    </row>
    <row r="791">
      <c r="F791" s="8" t="str">
        <f>IFERROR(__xludf.DUMMYFUNCTION("IF(REGEXMATCH(E791, ""[0-9]+""), ARRAYFORMULA(A791 - SPLIT(REGEXREPLACE(E791,""[a-zA-Z,\-'.()]"","" ""), "" "")),"" "")")," ")</f>
        <v> </v>
      </c>
    </row>
    <row r="792">
      <c r="F792" s="8" t="str">
        <f>IFERROR(__xludf.DUMMYFUNCTION("IF(REGEXMATCH(E792, ""[0-9]+""), ARRAYFORMULA(A792 - SPLIT(REGEXREPLACE(E792,""[a-zA-Z,\-'.()]"","" ""), "" "")),"" "")")," ")</f>
        <v> </v>
      </c>
    </row>
    <row r="793">
      <c r="F793" s="8" t="str">
        <f>IFERROR(__xludf.DUMMYFUNCTION("IF(REGEXMATCH(E793, ""[0-9]+""), ARRAYFORMULA(A793 - SPLIT(REGEXREPLACE(E793,""[a-zA-Z,\-'.()]"","" ""), "" "")),"" "")")," ")</f>
        <v> </v>
      </c>
    </row>
    <row r="794">
      <c r="F794" s="8" t="str">
        <f>IFERROR(__xludf.DUMMYFUNCTION("IF(REGEXMATCH(E794, ""[0-9]+""), ARRAYFORMULA(A794 - SPLIT(REGEXREPLACE(E794,""[a-zA-Z,\-'.()]"","" ""), "" "")),"" "")")," ")</f>
        <v> </v>
      </c>
    </row>
    <row r="795">
      <c r="F795" s="8" t="str">
        <f>IFERROR(__xludf.DUMMYFUNCTION("IF(REGEXMATCH(E795, ""[0-9]+""), ARRAYFORMULA(A795 - SPLIT(REGEXREPLACE(E795,""[a-zA-Z,\-'.()]"","" ""), "" "")),"" "")")," ")</f>
        <v> </v>
      </c>
    </row>
    <row r="796">
      <c r="F796" s="8" t="str">
        <f>IFERROR(__xludf.DUMMYFUNCTION("IF(REGEXMATCH(E796, ""[0-9]+""), ARRAYFORMULA(A796 - SPLIT(REGEXREPLACE(E796,""[a-zA-Z,\-'.()]"","" ""), "" "")),"" "")")," ")</f>
        <v> </v>
      </c>
    </row>
    <row r="797">
      <c r="F797" s="8" t="str">
        <f>IFERROR(__xludf.DUMMYFUNCTION("IF(REGEXMATCH(E797, ""[0-9]+""), ARRAYFORMULA(A797 - SPLIT(REGEXREPLACE(E797,""[a-zA-Z,\-'.()]"","" ""), "" "")),"" "")")," ")</f>
        <v> </v>
      </c>
    </row>
    <row r="798">
      <c r="F798" s="8" t="str">
        <f>IFERROR(__xludf.DUMMYFUNCTION("IF(REGEXMATCH(E798, ""[0-9]+""), ARRAYFORMULA(A798 - SPLIT(REGEXREPLACE(E798,""[a-zA-Z,\-'.()]"","" ""), "" "")),"" "")")," ")</f>
        <v> </v>
      </c>
    </row>
    <row r="799">
      <c r="F799" s="8" t="str">
        <f>IFERROR(__xludf.DUMMYFUNCTION("IF(REGEXMATCH(E799, ""[0-9]+""), ARRAYFORMULA(A799 - SPLIT(REGEXREPLACE(E799,""[a-zA-Z,\-'.()]"","" ""), "" "")),"" "")")," ")</f>
        <v> </v>
      </c>
    </row>
    <row r="800">
      <c r="F800" s="8" t="str">
        <f>IFERROR(__xludf.DUMMYFUNCTION("IF(REGEXMATCH(E800, ""[0-9]+""), ARRAYFORMULA(A800 - SPLIT(REGEXREPLACE(E800,""[a-zA-Z,\-'.()]"","" ""), "" "")),"" "")")," ")</f>
        <v> </v>
      </c>
    </row>
    <row r="801">
      <c r="F801" s="8" t="str">
        <f>IFERROR(__xludf.DUMMYFUNCTION("IF(REGEXMATCH(E801, ""[0-9]+""), ARRAYFORMULA(A801 - SPLIT(REGEXREPLACE(E801,""[a-zA-Z,\-'.()]"","" ""), "" "")),"" "")")," ")</f>
        <v> </v>
      </c>
    </row>
    <row r="802">
      <c r="F802" s="8" t="str">
        <f>IFERROR(__xludf.DUMMYFUNCTION("IF(REGEXMATCH(E802, ""[0-9]+""), ARRAYFORMULA(A802 - SPLIT(REGEXREPLACE(E802,""[a-zA-Z,\-'.()]"","" ""), "" "")),"" "")")," ")</f>
        <v> </v>
      </c>
    </row>
    <row r="803">
      <c r="F803" s="8" t="str">
        <f>IFERROR(__xludf.DUMMYFUNCTION("IF(REGEXMATCH(E803, ""[0-9]+""), ARRAYFORMULA(A803 - SPLIT(REGEXREPLACE(E803,""[a-zA-Z,\-'.()]"","" ""), "" "")),"" "")")," ")</f>
        <v> </v>
      </c>
    </row>
    <row r="804">
      <c r="F804" s="8" t="str">
        <f>IFERROR(__xludf.DUMMYFUNCTION("IF(REGEXMATCH(E804, ""[0-9]+""), ARRAYFORMULA(A804 - SPLIT(REGEXREPLACE(E804,""[a-zA-Z,\-'.()]"","" ""), "" "")),"" "")")," ")</f>
        <v> </v>
      </c>
    </row>
    <row r="805">
      <c r="F805" s="8" t="str">
        <f>IFERROR(__xludf.DUMMYFUNCTION("IF(REGEXMATCH(E805, ""[0-9]+""), ARRAYFORMULA(A805 - SPLIT(REGEXREPLACE(E805,""[a-zA-Z,\-'.()]"","" ""), "" "")),"" "")")," ")</f>
        <v> </v>
      </c>
    </row>
    <row r="806">
      <c r="F806" s="8" t="str">
        <f>IFERROR(__xludf.DUMMYFUNCTION("IF(REGEXMATCH(E806, ""[0-9]+""), ARRAYFORMULA(A806 - SPLIT(REGEXREPLACE(E806,""[a-zA-Z,\-'.()]"","" ""), "" "")),"" "")")," ")</f>
        <v> </v>
      </c>
    </row>
    <row r="807">
      <c r="F807" s="8" t="str">
        <f>IFERROR(__xludf.DUMMYFUNCTION("IF(REGEXMATCH(E807, ""[0-9]+""), ARRAYFORMULA(A807 - SPLIT(REGEXREPLACE(E807,""[a-zA-Z,\-'.()]"","" ""), "" "")),"" "")")," ")</f>
        <v> </v>
      </c>
    </row>
    <row r="808">
      <c r="F808" s="8" t="str">
        <f>IFERROR(__xludf.DUMMYFUNCTION("IF(REGEXMATCH(E808, ""[0-9]+""), ARRAYFORMULA(A808 - SPLIT(REGEXREPLACE(E808,""[a-zA-Z,\-'.()]"","" ""), "" "")),"" "")")," ")</f>
        <v> </v>
      </c>
    </row>
    <row r="809">
      <c r="F809" s="8" t="str">
        <f>IFERROR(__xludf.DUMMYFUNCTION("IF(REGEXMATCH(E809, ""[0-9]+""), ARRAYFORMULA(A809 - SPLIT(REGEXREPLACE(E809,""[a-zA-Z,\-'.()]"","" ""), "" "")),"" "")")," ")</f>
        <v> </v>
      </c>
    </row>
    <row r="810">
      <c r="F810" s="8" t="str">
        <f>IFERROR(__xludf.DUMMYFUNCTION("IF(REGEXMATCH(E810, ""[0-9]+""), ARRAYFORMULA(A810 - SPLIT(REGEXREPLACE(E810,""[a-zA-Z,\-'.()]"","" ""), "" "")),"" "")")," ")</f>
        <v> </v>
      </c>
    </row>
    <row r="811">
      <c r="F811" s="8" t="str">
        <f>IFERROR(__xludf.DUMMYFUNCTION("IF(REGEXMATCH(E811, ""[0-9]+""), ARRAYFORMULA(A811 - SPLIT(REGEXREPLACE(E811,""[a-zA-Z,\-'.()]"","" ""), "" "")),"" "")")," ")</f>
        <v> </v>
      </c>
    </row>
    <row r="812">
      <c r="F812" s="8" t="str">
        <f>IFERROR(__xludf.DUMMYFUNCTION("IF(REGEXMATCH(E812, ""[0-9]+""), ARRAYFORMULA(A812 - SPLIT(REGEXREPLACE(E812,""[a-zA-Z,\-'.()]"","" ""), "" "")),"" "")")," ")</f>
        <v> </v>
      </c>
    </row>
    <row r="813">
      <c r="F813" s="8" t="str">
        <f>IFERROR(__xludf.DUMMYFUNCTION("IF(REGEXMATCH(E813, ""[0-9]+""), ARRAYFORMULA(A813 - SPLIT(REGEXREPLACE(E813,""[a-zA-Z,\-'.()]"","" ""), "" "")),"" "")")," ")</f>
        <v> </v>
      </c>
    </row>
    <row r="814">
      <c r="F814" s="8" t="str">
        <f>IFERROR(__xludf.DUMMYFUNCTION("IF(REGEXMATCH(E814, ""[0-9]+""), ARRAYFORMULA(A814 - SPLIT(REGEXREPLACE(E814,""[a-zA-Z,\-'.()]"","" ""), "" "")),"" "")")," ")</f>
        <v> </v>
      </c>
    </row>
    <row r="815">
      <c r="F815" s="8" t="str">
        <f>IFERROR(__xludf.DUMMYFUNCTION("IF(REGEXMATCH(E815, ""[0-9]+""), ARRAYFORMULA(A815 - SPLIT(REGEXREPLACE(E815,""[a-zA-Z,\-'.()]"","" ""), "" "")),"" "")")," ")</f>
        <v> </v>
      </c>
    </row>
    <row r="816">
      <c r="F816" s="8" t="str">
        <f>IFERROR(__xludf.DUMMYFUNCTION("IF(REGEXMATCH(E816, ""[0-9]+""), ARRAYFORMULA(A816 - SPLIT(REGEXREPLACE(E816,""[a-zA-Z,\-'.()]"","" ""), "" "")),"" "")")," ")</f>
        <v> </v>
      </c>
    </row>
    <row r="817">
      <c r="F817" s="8" t="str">
        <f>IFERROR(__xludf.DUMMYFUNCTION("IF(REGEXMATCH(E817, ""[0-9]+""), ARRAYFORMULA(A817 - SPLIT(REGEXREPLACE(E817,""[a-zA-Z,\-'.()]"","" ""), "" "")),"" "")")," ")</f>
        <v> </v>
      </c>
    </row>
    <row r="818">
      <c r="F818" s="8" t="str">
        <f>IFERROR(__xludf.DUMMYFUNCTION("IF(REGEXMATCH(E818, ""[0-9]+""), ARRAYFORMULA(A818 - SPLIT(REGEXREPLACE(E818,""[a-zA-Z,\-'.()]"","" ""), "" "")),"" "")")," ")</f>
        <v> </v>
      </c>
    </row>
    <row r="819">
      <c r="F819" s="8" t="str">
        <f>IFERROR(__xludf.DUMMYFUNCTION("IF(REGEXMATCH(E819, ""[0-9]+""), ARRAYFORMULA(A819 - SPLIT(REGEXREPLACE(E819,""[a-zA-Z,\-'.()]"","" ""), "" "")),"" "")")," ")</f>
        <v> </v>
      </c>
    </row>
    <row r="820">
      <c r="F820" s="8" t="str">
        <f>IFERROR(__xludf.DUMMYFUNCTION("IF(REGEXMATCH(E820, ""[0-9]+""), ARRAYFORMULA(A820 - SPLIT(REGEXREPLACE(E820,""[a-zA-Z,\-'.()]"","" ""), "" "")),"" "")")," ")</f>
        <v> </v>
      </c>
    </row>
    <row r="821">
      <c r="F821" s="8" t="str">
        <f>IFERROR(__xludf.DUMMYFUNCTION("IF(REGEXMATCH(E821, ""[0-9]+""), ARRAYFORMULA(A821 - SPLIT(REGEXREPLACE(E821,""[a-zA-Z,\-'.()]"","" ""), "" "")),"" "")")," ")</f>
        <v> </v>
      </c>
    </row>
    <row r="822">
      <c r="F822" s="8" t="str">
        <f>IFERROR(__xludf.DUMMYFUNCTION("IF(REGEXMATCH(E822, ""[0-9]+""), ARRAYFORMULA(A822 - SPLIT(REGEXREPLACE(E822,""[a-zA-Z,\-'.()]"","" ""), "" "")),"" "")")," ")</f>
        <v> </v>
      </c>
    </row>
    <row r="823">
      <c r="F823" s="8" t="str">
        <f>IFERROR(__xludf.DUMMYFUNCTION("IF(REGEXMATCH(E823, ""[0-9]+""), ARRAYFORMULA(A823 - SPLIT(REGEXREPLACE(E823,""[a-zA-Z,\-'.()]"","" ""), "" "")),"" "")")," ")</f>
        <v> </v>
      </c>
    </row>
    <row r="824">
      <c r="F824" s="8" t="str">
        <f>IFERROR(__xludf.DUMMYFUNCTION("IF(REGEXMATCH(E824, ""[0-9]+""), ARRAYFORMULA(A824 - SPLIT(REGEXREPLACE(E824,""[a-zA-Z,\-'.()]"","" ""), "" "")),"" "")")," ")</f>
        <v> </v>
      </c>
    </row>
    <row r="825">
      <c r="F825" s="8" t="str">
        <f>IFERROR(__xludf.DUMMYFUNCTION("IF(REGEXMATCH(E825, ""[0-9]+""), ARRAYFORMULA(A825 - SPLIT(REGEXREPLACE(E825,""[a-zA-Z,\-'.()]"","" ""), "" "")),"" "")")," ")</f>
        <v> </v>
      </c>
    </row>
    <row r="826">
      <c r="F826" s="8" t="str">
        <f>IFERROR(__xludf.DUMMYFUNCTION("IF(REGEXMATCH(E826, ""[0-9]+""), ARRAYFORMULA(A826 - SPLIT(REGEXREPLACE(E826,""[a-zA-Z,\-'.()]"","" ""), "" "")),"" "")")," ")</f>
        <v> </v>
      </c>
    </row>
    <row r="827">
      <c r="F827" s="8" t="str">
        <f>IFERROR(__xludf.DUMMYFUNCTION("IF(REGEXMATCH(E827, ""[0-9]+""), ARRAYFORMULA(A827 - SPLIT(REGEXREPLACE(E827,""[a-zA-Z,\-'.()]"","" ""), "" "")),"" "")")," ")</f>
        <v> </v>
      </c>
    </row>
    <row r="828">
      <c r="F828" s="8" t="str">
        <f>IFERROR(__xludf.DUMMYFUNCTION("IF(REGEXMATCH(E828, ""[0-9]+""), ARRAYFORMULA(A828 - SPLIT(REGEXREPLACE(E828,""[a-zA-Z,\-'.()]"","" ""), "" "")),"" "")")," ")</f>
        <v> </v>
      </c>
    </row>
    <row r="829">
      <c r="F829" s="8" t="str">
        <f>IFERROR(__xludf.DUMMYFUNCTION("IF(REGEXMATCH(E829, ""[0-9]+""), ARRAYFORMULA(A829 - SPLIT(REGEXREPLACE(E829,""[a-zA-Z,\-'.()]"","" ""), "" "")),"" "")")," ")</f>
        <v> </v>
      </c>
    </row>
    <row r="830">
      <c r="F830" s="8" t="str">
        <f>IFERROR(__xludf.DUMMYFUNCTION("IF(REGEXMATCH(E830, ""[0-9]+""), ARRAYFORMULA(A830 - SPLIT(REGEXREPLACE(E830,""[a-zA-Z,\-'.()]"","" ""), "" "")),"" "")")," ")</f>
        <v> </v>
      </c>
    </row>
    <row r="831">
      <c r="F831" s="8" t="str">
        <f>IFERROR(__xludf.DUMMYFUNCTION("IF(REGEXMATCH(E831, ""[0-9]+""), ARRAYFORMULA(A831 - SPLIT(REGEXREPLACE(E831,""[a-zA-Z,\-'.()]"","" ""), "" "")),"" "")")," ")</f>
        <v> </v>
      </c>
    </row>
    <row r="832">
      <c r="F832" s="8" t="str">
        <f>IFERROR(__xludf.DUMMYFUNCTION("IF(REGEXMATCH(E832, ""[0-9]+""), ARRAYFORMULA(A832 - SPLIT(REGEXREPLACE(E832,""[a-zA-Z,\-'.()]"","" ""), "" "")),"" "")")," ")</f>
        <v> </v>
      </c>
    </row>
    <row r="833">
      <c r="F833" s="8" t="str">
        <f>IFERROR(__xludf.DUMMYFUNCTION("IF(REGEXMATCH(E833, ""[0-9]+""), ARRAYFORMULA(A833 - SPLIT(REGEXREPLACE(E833,""[a-zA-Z,\-'.()]"","" ""), "" "")),"" "")")," ")</f>
        <v> </v>
      </c>
    </row>
    <row r="834">
      <c r="F834" s="8" t="str">
        <f>IFERROR(__xludf.DUMMYFUNCTION("IF(REGEXMATCH(E834, ""[0-9]+""), ARRAYFORMULA(A834 - SPLIT(REGEXREPLACE(E834,""[a-zA-Z,\-'.()]"","" ""), "" "")),"" "")")," ")</f>
        <v> </v>
      </c>
    </row>
    <row r="835">
      <c r="F835" s="8" t="str">
        <f>IFERROR(__xludf.DUMMYFUNCTION("IF(REGEXMATCH(E835, ""[0-9]+""), ARRAYFORMULA(A835 - SPLIT(REGEXREPLACE(E835,""[a-zA-Z,\-'.()]"","" ""), "" "")),"" "")")," ")</f>
        <v> </v>
      </c>
    </row>
    <row r="836">
      <c r="F836" s="8" t="str">
        <f>IFERROR(__xludf.DUMMYFUNCTION("IF(REGEXMATCH(E836, ""[0-9]+""), ARRAYFORMULA(A836 - SPLIT(REGEXREPLACE(E836,""[a-zA-Z,\-'.()]"","" ""), "" "")),"" "")")," ")</f>
        <v> </v>
      </c>
    </row>
    <row r="837">
      <c r="F837" s="8" t="str">
        <f>IFERROR(__xludf.DUMMYFUNCTION("IF(REGEXMATCH(E837, ""[0-9]+""), ARRAYFORMULA(A837 - SPLIT(REGEXREPLACE(E837,""[a-zA-Z,\-'.()]"","" ""), "" "")),"" "")")," ")</f>
        <v> </v>
      </c>
    </row>
    <row r="838">
      <c r="F838" s="8" t="str">
        <f>IFERROR(__xludf.DUMMYFUNCTION("IF(REGEXMATCH(E838, ""[0-9]+""), ARRAYFORMULA(A838 - SPLIT(REGEXREPLACE(E838,""[a-zA-Z,\-'.()]"","" ""), "" "")),"" "")")," ")</f>
        <v> </v>
      </c>
    </row>
    <row r="839">
      <c r="F839" s="8" t="str">
        <f>IFERROR(__xludf.DUMMYFUNCTION("IF(REGEXMATCH(E839, ""[0-9]+""), ARRAYFORMULA(A839 - SPLIT(REGEXREPLACE(E839,""[a-zA-Z,\-'.()]"","" ""), "" "")),"" "")")," ")</f>
        <v> </v>
      </c>
    </row>
    <row r="840">
      <c r="F840" s="8" t="str">
        <f>IFERROR(__xludf.DUMMYFUNCTION("IF(REGEXMATCH(E840, ""[0-9]+""), ARRAYFORMULA(A840 - SPLIT(REGEXREPLACE(E840,""[a-zA-Z,\-'.()]"","" ""), "" "")),"" "")")," ")</f>
        <v> </v>
      </c>
    </row>
    <row r="841">
      <c r="F841" s="8" t="str">
        <f>IFERROR(__xludf.DUMMYFUNCTION("IF(REGEXMATCH(E841, ""[0-9]+""), ARRAYFORMULA(A841 - SPLIT(REGEXREPLACE(E841,""[a-zA-Z,\-'.()]"","" ""), "" "")),"" "")")," ")</f>
        <v> </v>
      </c>
    </row>
    <row r="842">
      <c r="F842" s="8" t="str">
        <f>IFERROR(__xludf.DUMMYFUNCTION("IF(REGEXMATCH(E842, ""[0-9]+""), ARRAYFORMULA(A842 - SPLIT(REGEXREPLACE(E842,""[a-zA-Z,\-'.()]"","" ""), "" "")),"" "")")," ")</f>
        <v> </v>
      </c>
    </row>
    <row r="843">
      <c r="F843" s="8" t="str">
        <f>IFERROR(__xludf.DUMMYFUNCTION("IF(REGEXMATCH(E843, ""[0-9]+""), ARRAYFORMULA(A843 - SPLIT(REGEXREPLACE(E843,""[a-zA-Z,\-'.()]"","" ""), "" "")),"" "")")," ")</f>
        <v> </v>
      </c>
    </row>
    <row r="844">
      <c r="F844" s="8" t="str">
        <f>IFERROR(__xludf.DUMMYFUNCTION("IF(REGEXMATCH(E844, ""[0-9]+""), ARRAYFORMULA(A844 - SPLIT(REGEXREPLACE(E844,""[a-zA-Z,\-'.()]"","" ""), "" "")),"" "")")," ")</f>
        <v> </v>
      </c>
    </row>
    <row r="845">
      <c r="F845" s="8" t="str">
        <f>IFERROR(__xludf.DUMMYFUNCTION("IF(REGEXMATCH(E845, ""[0-9]+""), ARRAYFORMULA(A845 - SPLIT(REGEXREPLACE(E845,""[a-zA-Z,\-'.()]"","" ""), "" "")),"" "")")," ")</f>
        <v> </v>
      </c>
    </row>
    <row r="846">
      <c r="F846" s="8" t="str">
        <f>IFERROR(__xludf.DUMMYFUNCTION("IF(REGEXMATCH(E846, ""[0-9]+""), ARRAYFORMULA(A846 - SPLIT(REGEXREPLACE(E846,""[a-zA-Z,\-'.()]"","" ""), "" "")),"" "")")," ")</f>
        <v> </v>
      </c>
    </row>
    <row r="847">
      <c r="F847" s="8" t="str">
        <f>IFERROR(__xludf.DUMMYFUNCTION("IF(REGEXMATCH(E847, ""[0-9]+""), ARRAYFORMULA(A847 - SPLIT(REGEXREPLACE(E847,""[a-zA-Z,\-'.()]"","" ""), "" "")),"" "")")," ")</f>
        <v> </v>
      </c>
    </row>
    <row r="848">
      <c r="F848" s="8" t="str">
        <f>IFERROR(__xludf.DUMMYFUNCTION("IF(REGEXMATCH(E848, ""[0-9]+""), ARRAYFORMULA(A848 - SPLIT(REGEXREPLACE(E848,""[a-zA-Z,\-'.()]"","" ""), "" "")),"" "")")," ")</f>
        <v> </v>
      </c>
    </row>
    <row r="849">
      <c r="F849" s="8" t="str">
        <f>IFERROR(__xludf.DUMMYFUNCTION("IF(REGEXMATCH(E849, ""[0-9]+""), ARRAYFORMULA(A849 - SPLIT(REGEXREPLACE(E849,""[a-zA-Z,\-'.()]"","" ""), "" "")),"" "")")," ")</f>
        <v> </v>
      </c>
    </row>
    <row r="850">
      <c r="F850" s="8" t="str">
        <f>IFERROR(__xludf.DUMMYFUNCTION("IF(REGEXMATCH(E850, ""[0-9]+""), ARRAYFORMULA(A850 - SPLIT(REGEXREPLACE(E850,""[a-zA-Z,\-'.()]"","" ""), "" "")),"" "")")," ")</f>
        <v> </v>
      </c>
    </row>
    <row r="851">
      <c r="F851" s="8" t="str">
        <f>IFERROR(__xludf.DUMMYFUNCTION("IF(REGEXMATCH(E851, ""[0-9]+""), ARRAYFORMULA(A851 - SPLIT(REGEXREPLACE(E851,""[a-zA-Z,\-'.()]"","" ""), "" "")),"" "")")," ")</f>
        <v> </v>
      </c>
    </row>
    <row r="852">
      <c r="F852" s="8" t="str">
        <f>IFERROR(__xludf.DUMMYFUNCTION("IF(REGEXMATCH(E852, ""[0-9]+""), ARRAYFORMULA(A852 - SPLIT(REGEXREPLACE(E852,""[a-zA-Z,\-'.()]"","" ""), "" "")),"" "")")," ")</f>
        <v> </v>
      </c>
    </row>
    <row r="853">
      <c r="F853" s="8" t="str">
        <f>IFERROR(__xludf.DUMMYFUNCTION("IF(REGEXMATCH(E853, ""[0-9]+""), ARRAYFORMULA(A853 - SPLIT(REGEXREPLACE(E853,""[a-zA-Z,\-'.()]"","" ""), "" "")),"" "")")," ")</f>
        <v> </v>
      </c>
    </row>
    <row r="854">
      <c r="F854" s="8" t="str">
        <f>IFERROR(__xludf.DUMMYFUNCTION("IF(REGEXMATCH(E854, ""[0-9]+""), ARRAYFORMULA(A854 - SPLIT(REGEXREPLACE(E854,""[a-zA-Z,\-'.()]"","" ""), "" "")),"" "")")," ")</f>
        <v> </v>
      </c>
    </row>
    <row r="855">
      <c r="F855" s="8" t="str">
        <f>IFERROR(__xludf.DUMMYFUNCTION("IF(REGEXMATCH(E855, ""[0-9]+""), ARRAYFORMULA(A855 - SPLIT(REGEXREPLACE(E855,""[a-zA-Z,\-'.()]"","" ""), "" "")),"" "")")," ")</f>
        <v> </v>
      </c>
    </row>
    <row r="856">
      <c r="F856" s="8" t="str">
        <f>IFERROR(__xludf.DUMMYFUNCTION("IF(REGEXMATCH(E856, ""[0-9]+""), ARRAYFORMULA(A856 - SPLIT(REGEXREPLACE(E856,""[a-zA-Z,\-'.()]"","" ""), "" "")),"" "")")," ")</f>
        <v> </v>
      </c>
    </row>
    <row r="857">
      <c r="F857" s="8" t="str">
        <f>IFERROR(__xludf.DUMMYFUNCTION("IF(REGEXMATCH(E857, ""[0-9]+""), ARRAYFORMULA(A857 - SPLIT(REGEXREPLACE(E857,""[a-zA-Z,\-'.()]"","" ""), "" "")),"" "")")," ")</f>
        <v> </v>
      </c>
    </row>
    <row r="858">
      <c r="F858" s="8" t="str">
        <f>IFERROR(__xludf.DUMMYFUNCTION("IF(REGEXMATCH(E858, ""[0-9]+""), ARRAYFORMULA(A858 - SPLIT(REGEXREPLACE(E858,""[a-zA-Z,\-'.()]"","" ""), "" "")),"" "")")," ")</f>
        <v> </v>
      </c>
    </row>
    <row r="859">
      <c r="F859" s="8" t="str">
        <f>IFERROR(__xludf.DUMMYFUNCTION("IF(REGEXMATCH(E859, ""[0-9]+""), ARRAYFORMULA(A859 - SPLIT(REGEXREPLACE(E859,""[a-zA-Z,\-'.()]"","" ""), "" "")),"" "")")," ")</f>
        <v> </v>
      </c>
    </row>
    <row r="860">
      <c r="F860" s="8" t="str">
        <f>IFERROR(__xludf.DUMMYFUNCTION("IF(REGEXMATCH(E860, ""[0-9]+""), ARRAYFORMULA(A860 - SPLIT(REGEXREPLACE(E860,""[a-zA-Z,\-'.()]"","" ""), "" "")),"" "")")," ")</f>
        <v> </v>
      </c>
    </row>
    <row r="861">
      <c r="F861" s="8" t="str">
        <f>IFERROR(__xludf.DUMMYFUNCTION("IF(REGEXMATCH(E861, ""[0-9]+""), ARRAYFORMULA(A861 - SPLIT(REGEXREPLACE(E861,""[a-zA-Z,\-'.()]"","" ""), "" "")),"" "")")," ")</f>
        <v> </v>
      </c>
    </row>
    <row r="862">
      <c r="F862" s="8" t="str">
        <f>IFERROR(__xludf.DUMMYFUNCTION("IF(REGEXMATCH(E862, ""[0-9]+""), ARRAYFORMULA(A862 - SPLIT(REGEXREPLACE(E862,""[a-zA-Z,\-'.()]"","" ""), "" "")),"" "")")," ")</f>
        <v> </v>
      </c>
    </row>
    <row r="863">
      <c r="F863" s="8" t="str">
        <f>IFERROR(__xludf.DUMMYFUNCTION("IF(REGEXMATCH(E863, ""[0-9]+""), ARRAYFORMULA(A863 - SPLIT(REGEXREPLACE(E863,""[a-zA-Z,\-'.()]"","" ""), "" "")),"" "")")," ")</f>
        <v> </v>
      </c>
    </row>
    <row r="864">
      <c r="F864" s="8" t="str">
        <f>IFERROR(__xludf.DUMMYFUNCTION("IF(REGEXMATCH(E864, ""[0-9]+""), ARRAYFORMULA(A864 - SPLIT(REGEXREPLACE(E864,""[a-zA-Z,\-'.()]"","" ""), "" "")),"" "")")," ")</f>
        <v> </v>
      </c>
    </row>
    <row r="865">
      <c r="F865" s="8" t="str">
        <f>IFERROR(__xludf.DUMMYFUNCTION("IF(REGEXMATCH(E865, ""[0-9]+""), ARRAYFORMULA(A865 - SPLIT(REGEXREPLACE(E865,""[a-zA-Z,\-'.()]"","" ""), "" "")),"" "")")," ")</f>
        <v> </v>
      </c>
    </row>
    <row r="866">
      <c r="F866" s="8" t="str">
        <f>IFERROR(__xludf.DUMMYFUNCTION("IF(REGEXMATCH(E866, ""[0-9]+""), ARRAYFORMULA(A866 - SPLIT(REGEXREPLACE(E866,""[a-zA-Z,\-'.()]"","" ""), "" "")),"" "")")," ")</f>
        <v> </v>
      </c>
    </row>
    <row r="867">
      <c r="F867" s="8" t="str">
        <f>IFERROR(__xludf.DUMMYFUNCTION("IF(REGEXMATCH(E867, ""[0-9]+""), ARRAYFORMULA(A867 - SPLIT(REGEXREPLACE(E867,""[a-zA-Z,\-'.()]"","" ""), "" "")),"" "")")," ")</f>
        <v> </v>
      </c>
    </row>
    <row r="868">
      <c r="F868" s="8" t="str">
        <f>IFERROR(__xludf.DUMMYFUNCTION("IF(REGEXMATCH(E868, ""[0-9]+""), ARRAYFORMULA(A868 - SPLIT(REGEXREPLACE(E868,""[a-zA-Z,\-'.()]"","" ""), "" "")),"" "")")," ")</f>
        <v> </v>
      </c>
    </row>
    <row r="869">
      <c r="F869" s="8" t="str">
        <f>IFERROR(__xludf.DUMMYFUNCTION("IF(REGEXMATCH(E869, ""[0-9]+""), ARRAYFORMULA(A869 - SPLIT(REGEXREPLACE(E869,""[a-zA-Z,\-'.()]"","" ""), "" "")),"" "")")," ")</f>
        <v> </v>
      </c>
    </row>
    <row r="870">
      <c r="F870" s="8" t="str">
        <f>IFERROR(__xludf.DUMMYFUNCTION("IF(REGEXMATCH(E870, ""[0-9]+""), ARRAYFORMULA(A870 - SPLIT(REGEXREPLACE(E870,""[a-zA-Z,\-'.()]"","" ""), "" "")),"" "")")," ")</f>
        <v> </v>
      </c>
    </row>
    <row r="871">
      <c r="F871" s="8" t="str">
        <f>IFERROR(__xludf.DUMMYFUNCTION("IF(REGEXMATCH(E871, ""[0-9]+""), ARRAYFORMULA(A871 - SPLIT(REGEXREPLACE(E871,""[a-zA-Z,\-'.()]"","" ""), "" "")),"" "")")," ")</f>
        <v> </v>
      </c>
    </row>
    <row r="872">
      <c r="F872" s="8" t="str">
        <f>IFERROR(__xludf.DUMMYFUNCTION("IF(REGEXMATCH(E872, ""[0-9]+""), ARRAYFORMULA(A872 - SPLIT(REGEXREPLACE(E872,""[a-zA-Z,\-'.()]"","" ""), "" "")),"" "")")," ")</f>
        <v> </v>
      </c>
    </row>
    <row r="873">
      <c r="F873" s="8" t="str">
        <f>IFERROR(__xludf.DUMMYFUNCTION("IF(REGEXMATCH(E873, ""[0-9]+""), ARRAYFORMULA(A873 - SPLIT(REGEXREPLACE(E873,""[a-zA-Z,\-'.()]"","" ""), "" "")),"" "")")," ")</f>
        <v> </v>
      </c>
    </row>
    <row r="874">
      <c r="F874" s="8" t="str">
        <f>IFERROR(__xludf.DUMMYFUNCTION("IF(REGEXMATCH(E874, ""[0-9]+""), ARRAYFORMULA(A874 - SPLIT(REGEXREPLACE(E874,""[a-zA-Z,\-'.()]"","" ""), "" "")),"" "")")," ")</f>
        <v> </v>
      </c>
    </row>
    <row r="875">
      <c r="F875" s="8" t="str">
        <f>IFERROR(__xludf.DUMMYFUNCTION("IF(REGEXMATCH(E875, ""[0-9]+""), ARRAYFORMULA(A875 - SPLIT(REGEXREPLACE(E875,""[a-zA-Z,\-'.()]"","" ""), "" "")),"" "")")," ")</f>
        <v> </v>
      </c>
    </row>
    <row r="876">
      <c r="F876" s="8" t="str">
        <f>IFERROR(__xludf.DUMMYFUNCTION("IF(REGEXMATCH(E876, ""[0-9]+""), ARRAYFORMULA(A876 - SPLIT(REGEXREPLACE(E876,""[a-zA-Z,\-'.()]"","" ""), "" "")),"" "")")," ")</f>
        <v> </v>
      </c>
    </row>
    <row r="877">
      <c r="F877" s="8" t="str">
        <f>IFERROR(__xludf.DUMMYFUNCTION("IF(REGEXMATCH(E877, ""[0-9]+""), ARRAYFORMULA(A877 - SPLIT(REGEXREPLACE(E877,""[a-zA-Z,\-'.()]"","" ""), "" "")),"" "")")," ")</f>
        <v> </v>
      </c>
    </row>
    <row r="878">
      <c r="F878" s="8" t="str">
        <f>IFERROR(__xludf.DUMMYFUNCTION("IF(REGEXMATCH(E878, ""[0-9]+""), ARRAYFORMULA(A878 - SPLIT(REGEXREPLACE(E878,""[a-zA-Z,\-'.()]"","" ""), "" "")),"" "")")," ")</f>
        <v> </v>
      </c>
    </row>
    <row r="879">
      <c r="F879" s="8" t="str">
        <f>IFERROR(__xludf.DUMMYFUNCTION("IF(REGEXMATCH(E879, ""[0-9]+""), ARRAYFORMULA(A879 - SPLIT(REGEXREPLACE(E879,""[a-zA-Z,\-'.()]"","" ""), "" "")),"" "")")," ")</f>
        <v> </v>
      </c>
    </row>
    <row r="880">
      <c r="F880" s="8" t="str">
        <f>IFERROR(__xludf.DUMMYFUNCTION("IF(REGEXMATCH(E880, ""[0-9]+""), ARRAYFORMULA(A880 - SPLIT(REGEXREPLACE(E880,""[a-zA-Z,\-'.()]"","" ""), "" "")),"" "")")," ")</f>
        <v> </v>
      </c>
    </row>
    <row r="881">
      <c r="F881" s="8" t="str">
        <f>IFERROR(__xludf.DUMMYFUNCTION("IF(REGEXMATCH(E881, ""[0-9]+""), ARRAYFORMULA(A881 - SPLIT(REGEXREPLACE(E881,""[a-zA-Z,\-'.()]"","" ""), "" "")),"" "")")," ")</f>
        <v> </v>
      </c>
    </row>
    <row r="882">
      <c r="F882" s="8" t="str">
        <f>IFERROR(__xludf.DUMMYFUNCTION("IF(REGEXMATCH(E882, ""[0-9]+""), ARRAYFORMULA(A882 - SPLIT(REGEXREPLACE(E882,""[a-zA-Z,\-'.()]"","" ""), "" "")),"" "")")," ")</f>
        <v> </v>
      </c>
    </row>
    <row r="883">
      <c r="F883" s="8" t="str">
        <f>IFERROR(__xludf.DUMMYFUNCTION("IF(REGEXMATCH(E883, ""[0-9]+""), ARRAYFORMULA(A883 - SPLIT(REGEXREPLACE(E883,""[a-zA-Z,\-'.()]"","" ""), "" "")),"" "")")," ")</f>
        <v> </v>
      </c>
    </row>
    <row r="884">
      <c r="F884" s="8" t="str">
        <f>IFERROR(__xludf.DUMMYFUNCTION("IF(REGEXMATCH(E884, ""[0-9]+""), ARRAYFORMULA(A884 - SPLIT(REGEXREPLACE(E884,""[a-zA-Z,\-'.()]"","" ""), "" "")),"" "")")," ")</f>
        <v> </v>
      </c>
    </row>
    <row r="885">
      <c r="F885" s="8" t="str">
        <f>IFERROR(__xludf.DUMMYFUNCTION("IF(REGEXMATCH(E885, ""[0-9]+""), ARRAYFORMULA(A885 - SPLIT(REGEXREPLACE(E885,""[a-zA-Z,\-'.()]"","" ""), "" "")),"" "")")," ")</f>
        <v> </v>
      </c>
    </row>
    <row r="886">
      <c r="F886" s="8" t="str">
        <f>IFERROR(__xludf.DUMMYFUNCTION("IF(REGEXMATCH(E886, ""[0-9]+""), ARRAYFORMULA(A886 - SPLIT(REGEXREPLACE(E886,""[a-zA-Z,\-'.()]"","" ""), "" "")),"" "")")," ")</f>
        <v> </v>
      </c>
    </row>
    <row r="887">
      <c r="F887" s="8" t="str">
        <f>IFERROR(__xludf.DUMMYFUNCTION("IF(REGEXMATCH(E887, ""[0-9]+""), ARRAYFORMULA(A887 - SPLIT(REGEXREPLACE(E887,""[a-zA-Z,\-'.()]"","" ""), "" "")),"" "")")," ")</f>
        <v> </v>
      </c>
    </row>
    <row r="888">
      <c r="F888" s="8" t="str">
        <f>IFERROR(__xludf.DUMMYFUNCTION("IF(REGEXMATCH(E888, ""[0-9]+""), ARRAYFORMULA(A888 - SPLIT(REGEXREPLACE(E888,""[a-zA-Z,\-'.()]"","" ""), "" "")),"" "")")," ")</f>
        <v> </v>
      </c>
    </row>
    <row r="889">
      <c r="F889" s="8" t="str">
        <f>IFERROR(__xludf.DUMMYFUNCTION("IF(REGEXMATCH(E889, ""[0-9]+""), ARRAYFORMULA(A889 - SPLIT(REGEXREPLACE(E889,""[a-zA-Z,\-'.()]"","" ""), "" "")),"" "")")," ")</f>
        <v> </v>
      </c>
    </row>
    <row r="890">
      <c r="F890" s="8" t="str">
        <f>IFERROR(__xludf.DUMMYFUNCTION("IF(REGEXMATCH(E890, ""[0-9]+""), ARRAYFORMULA(A890 - SPLIT(REGEXREPLACE(E890,""[a-zA-Z,\-'.()]"","" ""), "" "")),"" "")")," ")</f>
        <v> </v>
      </c>
    </row>
    <row r="891">
      <c r="F891" s="8" t="str">
        <f>IFERROR(__xludf.DUMMYFUNCTION("IF(REGEXMATCH(E891, ""[0-9]+""), ARRAYFORMULA(A891 - SPLIT(REGEXREPLACE(E891,""[a-zA-Z,\-'.()]"","" ""), "" "")),"" "")")," ")</f>
        <v> </v>
      </c>
    </row>
    <row r="892">
      <c r="F892" s="8" t="str">
        <f>IFERROR(__xludf.DUMMYFUNCTION("IF(REGEXMATCH(E892, ""[0-9]+""), ARRAYFORMULA(A892 - SPLIT(REGEXREPLACE(E892,""[a-zA-Z,\-'.()]"","" ""), "" "")),"" "")")," ")</f>
        <v> </v>
      </c>
    </row>
    <row r="893">
      <c r="F893" s="8" t="str">
        <f>IFERROR(__xludf.DUMMYFUNCTION("IF(REGEXMATCH(E893, ""[0-9]+""), ARRAYFORMULA(A893 - SPLIT(REGEXREPLACE(E893,""[a-zA-Z,\-'.()]"","" ""), "" "")),"" "")")," ")</f>
        <v> </v>
      </c>
    </row>
    <row r="894">
      <c r="F894" s="8" t="str">
        <f>IFERROR(__xludf.DUMMYFUNCTION("IF(REGEXMATCH(E894, ""[0-9]+""), ARRAYFORMULA(A894 - SPLIT(REGEXREPLACE(E894,""[a-zA-Z,\-'.()]"","" ""), "" "")),"" "")")," ")</f>
        <v> </v>
      </c>
    </row>
    <row r="895">
      <c r="F895" s="8" t="str">
        <f>IFERROR(__xludf.DUMMYFUNCTION("IF(REGEXMATCH(E895, ""[0-9]+""), ARRAYFORMULA(A895 - SPLIT(REGEXREPLACE(E895,""[a-zA-Z,\-'.()]"","" ""), "" "")),"" "")")," ")</f>
        <v> </v>
      </c>
    </row>
    <row r="896">
      <c r="F896" s="8" t="str">
        <f>IFERROR(__xludf.DUMMYFUNCTION("IF(REGEXMATCH(E896, ""[0-9]+""), ARRAYFORMULA(A896 - SPLIT(REGEXREPLACE(E896,""[a-zA-Z,\-'.()]"","" ""), "" "")),"" "")")," ")</f>
        <v> </v>
      </c>
    </row>
    <row r="897">
      <c r="F897" s="8" t="str">
        <f>IFERROR(__xludf.DUMMYFUNCTION("IF(REGEXMATCH(E897, ""[0-9]+""), ARRAYFORMULA(A897 - SPLIT(REGEXREPLACE(E897,""[a-zA-Z,\-'.()]"","" ""), "" "")),"" "")")," ")</f>
        <v> </v>
      </c>
    </row>
    <row r="898">
      <c r="F898" s="8" t="str">
        <f>IFERROR(__xludf.DUMMYFUNCTION("IF(REGEXMATCH(E898, ""[0-9]+""), ARRAYFORMULA(A898 - SPLIT(REGEXREPLACE(E898,""[a-zA-Z,\-'.()]"","" ""), "" "")),"" "")")," ")</f>
        <v> </v>
      </c>
    </row>
    <row r="899">
      <c r="F899" s="8" t="str">
        <f>IFERROR(__xludf.DUMMYFUNCTION("IF(REGEXMATCH(E899, ""[0-9]+""), ARRAYFORMULA(A899 - SPLIT(REGEXREPLACE(E899,""[a-zA-Z,\-'.()]"","" ""), "" "")),"" "")")," ")</f>
        <v> </v>
      </c>
    </row>
    <row r="900">
      <c r="F900" s="8" t="str">
        <f>IFERROR(__xludf.DUMMYFUNCTION("IF(REGEXMATCH(E900, ""[0-9]+""), ARRAYFORMULA(A900 - SPLIT(REGEXREPLACE(E900,""[a-zA-Z,\-'.()]"","" ""), "" "")),"" "")")," ")</f>
        <v> </v>
      </c>
    </row>
    <row r="901">
      <c r="F901" s="8" t="str">
        <f>IFERROR(__xludf.DUMMYFUNCTION("IF(REGEXMATCH(E901, ""[0-9]+""), ARRAYFORMULA(A901 - SPLIT(REGEXREPLACE(E901,""[a-zA-Z,\-'.()]"","" ""), "" "")),"" "")")," ")</f>
        <v> </v>
      </c>
    </row>
    <row r="902">
      <c r="F902" s="8" t="str">
        <f>IFERROR(__xludf.DUMMYFUNCTION("IF(REGEXMATCH(E902, ""[0-9]+""), ARRAYFORMULA(A902 - SPLIT(REGEXREPLACE(E902,""[a-zA-Z,\-'.()]"","" ""), "" "")),"" "")")," ")</f>
        <v> </v>
      </c>
    </row>
    <row r="903">
      <c r="F903" s="8" t="str">
        <f>IFERROR(__xludf.DUMMYFUNCTION("IF(REGEXMATCH(E903, ""[0-9]+""), ARRAYFORMULA(A903 - SPLIT(REGEXREPLACE(E903,""[a-zA-Z,\-'.()]"","" ""), "" "")),"" "")")," ")</f>
        <v> </v>
      </c>
    </row>
    <row r="904">
      <c r="F904" s="8" t="str">
        <f>IFERROR(__xludf.DUMMYFUNCTION("IF(REGEXMATCH(E904, ""[0-9]+""), ARRAYFORMULA(A904 - SPLIT(REGEXREPLACE(E904,""[a-zA-Z,\-'.()]"","" ""), "" "")),"" "")")," ")</f>
        <v> </v>
      </c>
    </row>
    <row r="905">
      <c r="F905" s="8" t="str">
        <f>IFERROR(__xludf.DUMMYFUNCTION("IF(REGEXMATCH(E905, ""[0-9]+""), ARRAYFORMULA(A905 - SPLIT(REGEXREPLACE(E905,""[a-zA-Z,\-'.()]"","" ""), "" "")),"" "")")," ")</f>
        <v> </v>
      </c>
    </row>
    <row r="906">
      <c r="F906" s="8" t="str">
        <f>IFERROR(__xludf.DUMMYFUNCTION("IF(REGEXMATCH(E906, ""[0-9]+""), ARRAYFORMULA(A906 - SPLIT(REGEXREPLACE(E906,""[a-zA-Z,\-'.()]"","" ""), "" "")),"" "")")," ")</f>
        <v> </v>
      </c>
    </row>
    <row r="907">
      <c r="F907" s="8" t="str">
        <f>IFERROR(__xludf.DUMMYFUNCTION("IF(REGEXMATCH(E907, ""[0-9]+""), ARRAYFORMULA(A907 - SPLIT(REGEXREPLACE(E907,""[a-zA-Z,\-'.()]"","" ""), "" "")),"" "")")," ")</f>
        <v> </v>
      </c>
    </row>
    <row r="908">
      <c r="F908" s="8" t="str">
        <f>IFERROR(__xludf.DUMMYFUNCTION("IF(REGEXMATCH(E908, ""[0-9]+""), ARRAYFORMULA(A908 - SPLIT(REGEXREPLACE(E908,""[a-zA-Z,\-'.()]"","" ""), "" "")),"" "")")," ")</f>
        <v> </v>
      </c>
    </row>
    <row r="909">
      <c r="F909" s="8" t="str">
        <f>IFERROR(__xludf.DUMMYFUNCTION("IF(REGEXMATCH(E909, ""[0-9]+""), ARRAYFORMULA(A909 - SPLIT(REGEXREPLACE(E909,""[a-zA-Z,\-'.()]"","" ""), "" "")),"" "")")," ")</f>
        <v> </v>
      </c>
    </row>
    <row r="910">
      <c r="F910" s="8" t="str">
        <f>IFERROR(__xludf.DUMMYFUNCTION("IF(REGEXMATCH(E910, ""[0-9]+""), ARRAYFORMULA(A910 - SPLIT(REGEXREPLACE(E910,""[a-zA-Z,\-'.()]"","" ""), "" "")),"" "")")," ")</f>
        <v> </v>
      </c>
    </row>
    <row r="911">
      <c r="F911" s="8" t="str">
        <f>IFERROR(__xludf.DUMMYFUNCTION("IF(REGEXMATCH(E911, ""[0-9]+""), ARRAYFORMULA(A911 - SPLIT(REGEXREPLACE(E911,""[a-zA-Z,\-'.()]"","" ""), "" "")),"" "")")," ")</f>
        <v> </v>
      </c>
    </row>
    <row r="912">
      <c r="F912" s="8" t="str">
        <f>IFERROR(__xludf.DUMMYFUNCTION("IF(REGEXMATCH(E912, ""[0-9]+""), ARRAYFORMULA(A912 - SPLIT(REGEXREPLACE(E912,""[a-zA-Z,\-'.()]"","" ""), "" "")),"" "")")," ")</f>
        <v> </v>
      </c>
    </row>
    <row r="913">
      <c r="F913" s="8" t="str">
        <f>IFERROR(__xludf.DUMMYFUNCTION("IF(REGEXMATCH(E913, ""[0-9]+""), ARRAYFORMULA(A913 - SPLIT(REGEXREPLACE(E913,""[a-zA-Z,\-'.()]"","" ""), "" "")),"" "")")," ")</f>
        <v> </v>
      </c>
    </row>
    <row r="914">
      <c r="F914" s="8" t="str">
        <f>IFERROR(__xludf.DUMMYFUNCTION("IF(REGEXMATCH(E914, ""[0-9]+""), ARRAYFORMULA(A914 - SPLIT(REGEXREPLACE(E914,""[a-zA-Z,\-'.()]"","" ""), "" "")),"" "")")," ")</f>
        <v> </v>
      </c>
    </row>
    <row r="915">
      <c r="F915" s="8" t="str">
        <f>IFERROR(__xludf.DUMMYFUNCTION("IF(REGEXMATCH(E915, ""[0-9]+""), ARRAYFORMULA(A915 - SPLIT(REGEXREPLACE(E915,""[a-zA-Z,\-'.()]"","" ""), "" "")),"" "")")," ")</f>
        <v> </v>
      </c>
    </row>
    <row r="916">
      <c r="F916" s="8" t="str">
        <f>IFERROR(__xludf.DUMMYFUNCTION("IF(REGEXMATCH(E916, ""[0-9]+""), ARRAYFORMULA(A916 - SPLIT(REGEXREPLACE(E916,""[a-zA-Z,\-'.()]"","" ""), "" "")),"" "")")," ")</f>
        <v> </v>
      </c>
    </row>
    <row r="917">
      <c r="F917" s="8" t="str">
        <f>IFERROR(__xludf.DUMMYFUNCTION("IF(REGEXMATCH(E917, ""[0-9]+""), ARRAYFORMULA(A917 - SPLIT(REGEXREPLACE(E917,""[a-zA-Z,\-'.()]"","" ""), "" "")),"" "")")," ")</f>
        <v> </v>
      </c>
    </row>
    <row r="918">
      <c r="F918" s="8" t="str">
        <f>IFERROR(__xludf.DUMMYFUNCTION("IF(REGEXMATCH(E918, ""[0-9]+""), ARRAYFORMULA(A918 - SPLIT(REGEXREPLACE(E918,""[a-zA-Z,\-'.()]"","" ""), "" "")),"" "")")," ")</f>
        <v> </v>
      </c>
    </row>
    <row r="919">
      <c r="F919" s="8" t="str">
        <f>IFERROR(__xludf.DUMMYFUNCTION("IF(REGEXMATCH(E919, ""[0-9]+""), ARRAYFORMULA(A919 - SPLIT(REGEXREPLACE(E919,""[a-zA-Z,\-'.()]"","" ""), "" "")),"" "")")," ")</f>
        <v> </v>
      </c>
    </row>
    <row r="920">
      <c r="F920" s="8" t="str">
        <f>IFERROR(__xludf.DUMMYFUNCTION("IF(REGEXMATCH(E920, ""[0-9]+""), ARRAYFORMULA(A920 - SPLIT(REGEXREPLACE(E920,""[a-zA-Z,\-'.()]"","" ""), "" "")),"" "")")," ")</f>
        <v> </v>
      </c>
    </row>
    <row r="921">
      <c r="F921" s="8" t="str">
        <f>IFERROR(__xludf.DUMMYFUNCTION("IF(REGEXMATCH(E921, ""[0-9]+""), ARRAYFORMULA(A921 - SPLIT(REGEXREPLACE(E921,""[a-zA-Z,\-'.()]"","" ""), "" "")),"" "")")," ")</f>
        <v> </v>
      </c>
    </row>
    <row r="922">
      <c r="F922" s="8" t="str">
        <f>IFERROR(__xludf.DUMMYFUNCTION("IF(REGEXMATCH(E922, ""[0-9]+""), ARRAYFORMULA(A922 - SPLIT(REGEXREPLACE(E922,""[a-zA-Z,\-'.()]"","" ""), "" "")),"" "")")," ")</f>
        <v> </v>
      </c>
    </row>
    <row r="923">
      <c r="F923" s="8" t="str">
        <f>IFERROR(__xludf.DUMMYFUNCTION("IF(REGEXMATCH(E923, ""[0-9]+""), ARRAYFORMULA(A923 - SPLIT(REGEXREPLACE(E923,""[a-zA-Z,\-'.()]"","" ""), "" "")),"" "")")," ")</f>
        <v> </v>
      </c>
    </row>
    <row r="924">
      <c r="F924" s="8" t="str">
        <f>IFERROR(__xludf.DUMMYFUNCTION("IF(REGEXMATCH(E924, ""[0-9]+""), ARRAYFORMULA(A924 - SPLIT(REGEXREPLACE(E924,""[a-zA-Z,\-'.()]"","" ""), "" "")),"" "")")," ")</f>
        <v> </v>
      </c>
    </row>
    <row r="925">
      <c r="F925" s="8" t="str">
        <f>IFERROR(__xludf.DUMMYFUNCTION("IF(REGEXMATCH(E925, ""[0-9]+""), ARRAYFORMULA(A925 - SPLIT(REGEXREPLACE(E925,""[a-zA-Z,\-'.()]"","" ""), "" "")),"" "")")," ")</f>
        <v> </v>
      </c>
    </row>
    <row r="926">
      <c r="F926" s="8" t="str">
        <f>IFERROR(__xludf.DUMMYFUNCTION("IF(REGEXMATCH(E926, ""[0-9]+""), ARRAYFORMULA(A926 - SPLIT(REGEXREPLACE(E926,""[a-zA-Z,\-'.()]"","" ""), "" "")),"" "")")," ")</f>
        <v> </v>
      </c>
    </row>
    <row r="927">
      <c r="F927" s="8" t="str">
        <f>IFERROR(__xludf.DUMMYFUNCTION("IF(REGEXMATCH(E927, ""[0-9]+""), ARRAYFORMULA(A927 - SPLIT(REGEXREPLACE(E927,""[a-zA-Z,\-'.()]"","" ""), "" "")),"" "")")," ")</f>
        <v> </v>
      </c>
    </row>
    <row r="928">
      <c r="F928" s="8" t="str">
        <f>IFERROR(__xludf.DUMMYFUNCTION("IF(REGEXMATCH(E928, ""[0-9]+""), ARRAYFORMULA(A928 - SPLIT(REGEXREPLACE(E928,""[a-zA-Z,\-'.()]"","" ""), "" "")),"" "")")," ")</f>
        <v> </v>
      </c>
    </row>
    <row r="929">
      <c r="F929" s="8" t="str">
        <f>IFERROR(__xludf.DUMMYFUNCTION("IF(REGEXMATCH(E929, ""[0-9]+""), ARRAYFORMULA(A929 - SPLIT(REGEXREPLACE(E929,""[a-zA-Z,\-'.()]"","" ""), "" "")),"" "")")," ")</f>
        <v> </v>
      </c>
    </row>
    <row r="930">
      <c r="F930" s="8" t="str">
        <f>IFERROR(__xludf.DUMMYFUNCTION("IF(REGEXMATCH(E930, ""[0-9]+""), ARRAYFORMULA(A930 - SPLIT(REGEXREPLACE(E930,""[a-zA-Z,\-'.()]"","" ""), "" "")),"" "")")," ")</f>
        <v> </v>
      </c>
    </row>
    <row r="931">
      <c r="F931" s="8" t="str">
        <f>IFERROR(__xludf.DUMMYFUNCTION("IF(REGEXMATCH(E931, ""[0-9]+""), ARRAYFORMULA(A931 - SPLIT(REGEXREPLACE(E931,""[a-zA-Z,\-'.()]"","" ""), "" "")),"" "")")," ")</f>
        <v> </v>
      </c>
    </row>
    <row r="932">
      <c r="F932" s="8" t="str">
        <f>IFERROR(__xludf.DUMMYFUNCTION("IF(REGEXMATCH(E932, ""[0-9]+""), ARRAYFORMULA(A932 - SPLIT(REGEXREPLACE(E932,""[a-zA-Z,\-'.()]"","" ""), "" "")),"" "")")," ")</f>
        <v> </v>
      </c>
    </row>
    <row r="933">
      <c r="F933" s="8" t="str">
        <f>IFERROR(__xludf.DUMMYFUNCTION("IF(REGEXMATCH(E933, ""[0-9]+""), ARRAYFORMULA(A933 - SPLIT(REGEXREPLACE(E933,""[a-zA-Z,\-'.()]"","" ""), "" "")),"" "")")," ")</f>
        <v> </v>
      </c>
    </row>
    <row r="934">
      <c r="F934" s="8" t="str">
        <f>IFERROR(__xludf.DUMMYFUNCTION("IF(REGEXMATCH(E934, ""[0-9]+""), ARRAYFORMULA(A934 - SPLIT(REGEXREPLACE(E934,""[a-zA-Z,\-'.()]"","" ""), "" "")),"" "")")," ")</f>
        <v> </v>
      </c>
    </row>
    <row r="935">
      <c r="F935" s="8" t="str">
        <f>IFERROR(__xludf.DUMMYFUNCTION("IF(REGEXMATCH(E935, ""[0-9]+""), ARRAYFORMULA(A935 - SPLIT(REGEXREPLACE(E935,""[a-zA-Z,\-'.()]"","" ""), "" "")),"" "")")," ")</f>
        <v> </v>
      </c>
    </row>
    <row r="936">
      <c r="F936" s="8" t="str">
        <f>IFERROR(__xludf.DUMMYFUNCTION("IF(REGEXMATCH(E936, ""[0-9]+""), ARRAYFORMULA(A936 - SPLIT(REGEXREPLACE(E936,""[a-zA-Z,\-'.()]"","" ""), "" "")),"" "")")," ")</f>
        <v> </v>
      </c>
    </row>
    <row r="937">
      <c r="F937" s="8" t="str">
        <f>IFERROR(__xludf.DUMMYFUNCTION("IF(REGEXMATCH(E937, ""[0-9]+""), ARRAYFORMULA(A937 - SPLIT(REGEXREPLACE(E937,""[a-zA-Z,\-'.()]"","" ""), "" "")),"" "")")," ")</f>
        <v> </v>
      </c>
    </row>
    <row r="938">
      <c r="F938" s="8" t="str">
        <f>IFERROR(__xludf.DUMMYFUNCTION("IF(REGEXMATCH(E938, ""[0-9]+""), ARRAYFORMULA(A938 - SPLIT(REGEXREPLACE(E938,""[a-zA-Z,\-'.()]"","" ""), "" "")),"" "")")," ")</f>
        <v> </v>
      </c>
    </row>
    <row r="939">
      <c r="F939" s="8" t="str">
        <f>IFERROR(__xludf.DUMMYFUNCTION("IF(REGEXMATCH(E939, ""[0-9]+""), ARRAYFORMULA(A939 - SPLIT(REGEXREPLACE(E939,""[a-zA-Z,\-'.()]"","" ""), "" "")),"" "")")," ")</f>
        <v> </v>
      </c>
    </row>
    <row r="940">
      <c r="F940" s="8" t="str">
        <f>IFERROR(__xludf.DUMMYFUNCTION("IF(REGEXMATCH(E940, ""[0-9]+""), ARRAYFORMULA(A940 - SPLIT(REGEXREPLACE(E940,""[a-zA-Z,\-'.()]"","" ""), "" "")),"" "")")," ")</f>
        <v> </v>
      </c>
    </row>
    <row r="941">
      <c r="F941" s="8" t="str">
        <f>IFERROR(__xludf.DUMMYFUNCTION("IF(REGEXMATCH(E941, ""[0-9]+""), ARRAYFORMULA(A941 - SPLIT(REGEXREPLACE(E941,""[a-zA-Z,\-'.()]"","" ""), "" "")),"" "")")," ")</f>
        <v> </v>
      </c>
    </row>
    <row r="942">
      <c r="F942" s="8" t="str">
        <f>IFERROR(__xludf.DUMMYFUNCTION("IF(REGEXMATCH(E942, ""[0-9]+""), ARRAYFORMULA(A942 - SPLIT(REGEXREPLACE(E942,""[a-zA-Z,\-'.()]"","" ""), "" "")),"" "")")," ")</f>
        <v> </v>
      </c>
    </row>
    <row r="943">
      <c r="F943" s="8" t="str">
        <f>IFERROR(__xludf.DUMMYFUNCTION("IF(REGEXMATCH(E943, ""[0-9]+""), ARRAYFORMULA(A943 - SPLIT(REGEXREPLACE(E943,""[a-zA-Z,\-'.()]"","" ""), "" "")),"" "")")," ")</f>
        <v> </v>
      </c>
    </row>
    <row r="944">
      <c r="F944" s="8" t="str">
        <f>IFERROR(__xludf.DUMMYFUNCTION("IF(REGEXMATCH(E944, ""[0-9]+""), ARRAYFORMULA(A944 - SPLIT(REGEXREPLACE(E944,""[a-zA-Z,\-'.()]"","" ""), "" "")),"" "")")," ")</f>
        <v> </v>
      </c>
    </row>
    <row r="945">
      <c r="F945" s="8" t="str">
        <f>IFERROR(__xludf.DUMMYFUNCTION("IF(REGEXMATCH(E945, ""[0-9]+""), ARRAYFORMULA(A945 - SPLIT(REGEXREPLACE(E945,""[a-zA-Z,\-'.()]"","" ""), "" "")),"" "")")," ")</f>
        <v> </v>
      </c>
    </row>
    <row r="946">
      <c r="F946" s="8" t="str">
        <f>IFERROR(__xludf.DUMMYFUNCTION("IF(REGEXMATCH(E946, ""[0-9]+""), ARRAYFORMULA(A946 - SPLIT(REGEXREPLACE(E946,""[a-zA-Z,\-'.()]"","" ""), "" "")),"" "")")," ")</f>
        <v> </v>
      </c>
    </row>
    <row r="947">
      <c r="F947" s="8" t="str">
        <f>IFERROR(__xludf.DUMMYFUNCTION("IF(REGEXMATCH(E947, ""[0-9]+""), ARRAYFORMULA(A947 - SPLIT(REGEXREPLACE(E947,""[a-zA-Z,\-'.()]"","" ""), "" "")),"" "")")," ")</f>
        <v> </v>
      </c>
    </row>
    <row r="948">
      <c r="F948" s="8" t="str">
        <f>IFERROR(__xludf.DUMMYFUNCTION("IF(REGEXMATCH(E948, ""[0-9]+""), ARRAYFORMULA(A948 - SPLIT(REGEXREPLACE(E948,""[a-zA-Z,\-'.()]"","" ""), "" "")),"" "")")," ")</f>
        <v> </v>
      </c>
    </row>
    <row r="949">
      <c r="F949" s="8" t="str">
        <f>IFERROR(__xludf.DUMMYFUNCTION("IF(REGEXMATCH(E949, ""[0-9]+""), ARRAYFORMULA(A949 - SPLIT(REGEXREPLACE(E949,""[a-zA-Z,\-'.()]"","" ""), "" "")),"" "")")," ")</f>
        <v> </v>
      </c>
    </row>
    <row r="950">
      <c r="F950" s="8" t="str">
        <f>IFERROR(__xludf.DUMMYFUNCTION("IF(REGEXMATCH(E950, ""[0-9]+""), ARRAYFORMULA(A950 - SPLIT(REGEXREPLACE(E950,""[a-zA-Z,\-'.()]"","" ""), "" "")),"" "")")," ")</f>
        <v> </v>
      </c>
    </row>
    <row r="951">
      <c r="F951" s="8" t="str">
        <f>IFERROR(__xludf.DUMMYFUNCTION("IF(REGEXMATCH(E951, ""[0-9]+""), ARRAYFORMULA(A951 - SPLIT(REGEXREPLACE(E951,""[a-zA-Z,\-'.()]"","" ""), "" "")),"" "")")," ")</f>
        <v> </v>
      </c>
    </row>
    <row r="952">
      <c r="F952" s="8" t="str">
        <f>IFERROR(__xludf.DUMMYFUNCTION("IF(REGEXMATCH(E952, ""[0-9]+""), ARRAYFORMULA(A952 - SPLIT(REGEXREPLACE(E952,""[a-zA-Z,\-'.()]"","" ""), "" "")),"" "")")," ")</f>
        <v> </v>
      </c>
    </row>
    <row r="953">
      <c r="F953" s="8" t="str">
        <f>IFERROR(__xludf.DUMMYFUNCTION("IF(REGEXMATCH(E953, ""[0-9]+""), ARRAYFORMULA(A953 - SPLIT(REGEXREPLACE(E953,""[a-zA-Z,\-'.()]"","" ""), "" "")),"" "")")," ")</f>
        <v> </v>
      </c>
    </row>
    <row r="954">
      <c r="F954" s="8" t="str">
        <f>IFERROR(__xludf.DUMMYFUNCTION("IF(REGEXMATCH(E954, ""[0-9]+""), ARRAYFORMULA(A954 - SPLIT(REGEXREPLACE(E954,""[a-zA-Z,\-'.()]"","" ""), "" "")),"" "")")," ")</f>
        <v> </v>
      </c>
    </row>
    <row r="955">
      <c r="F955" s="8" t="str">
        <f>IFERROR(__xludf.DUMMYFUNCTION("IF(REGEXMATCH(E955, ""[0-9]+""), ARRAYFORMULA(A955 - SPLIT(REGEXREPLACE(E955,""[a-zA-Z,\-'.()]"","" ""), "" "")),"" "")")," ")</f>
        <v> </v>
      </c>
    </row>
    <row r="956">
      <c r="F956" s="8" t="str">
        <f>IFERROR(__xludf.DUMMYFUNCTION("IF(REGEXMATCH(E956, ""[0-9]+""), ARRAYFORMULA(A956 - SPLIT(REGEXREPLACE(E956,""[a-zA-Z,\-'.()]"","" ""), "" "")),"" "")")," ")</f>
        <v> </v>
      </c>
    </row>
    <row r="957">
      <c r="F957" s="8" t="str">
        <f>IFERROR(__xludf.DUMMYFUNCTION("IF(REGEXMATCH(E957, ""[0-9]+""), ARRAYFORMULA(A957 - SPLIT(REGEXREPLACE(E957,""[a-zA-Z,\-'.()]"","" ""), "" "")),"" "")")," ")</f>
        <v> </v>
      </c>
    </row>
    <row r="958">
      <c r="F958" s="8" t="str">
        <f>IFERROR(__xludf.DUMMYFUNCTION("IF(REGEXMATCH(E958, ""[0-9]+""), ARRAYFORMULA(A958 - SPLIT(REGEXREPLACE(E958,""[a-zA-Z,\-'.()]"","" ""), "" "")),"" "")")," ")</f>
        <v> </v>
      </c>
    </row>
    <row r="959">
      <c r="F959" s="8" t="str">
        <f>IFERROR(__xludf.DUMMYFUNCTION("IF(REGEXMATCH(E959, ""[0-9]+""), ARRAYFORMULA(A959 - SPLIT(REGEXREPLACE(E959,""[a-zA-Z,\-'.()]"","" ""), "" "")),"" "")")," ")</f>
        <v> </v>
      </c>
    </row>
    <row r="960">
      <c r="F960" s="8" t="str">
        <f>IFERROR(__xludf.DUMMYFUNCTION("IF(REGEXMATCH(E960, ""[0-9]+""), ARRAYFORMULA(A960 - SPLIT(REGEXREPLACE(E960,""[a-zA-Z,\-'.()]"","" ""), "" "")),"" "")")," ")</f>
        <v> </v>
      </c>
    </row>
    <row r="961">
      <c r="F961" s="8" t="str">
        <f>IFERROR(__xludf.DUMMYFUNCTION("IF(REGEXMATCH(E961, ""[0-9]+""), ARRAYFORMULA(A961 - SPLIT(REGEXREPLACE(E961,""[a-zA-Z,\-'.()]"","" ""), "" "")),"" "")")," ")</f>
        <v> </v>
      </c>
    </row>
    <row r="962">
      <c r="F962" s="8" t="str">
        <f>IFERROR(__xludf.DUMMYFUNCTION("IF(REGEXMATCH(E962, ""[0-9]+""), ARRAYFORMULA(A962 - SPLIT(REGEXREPLACE(E962,""[a-zA-Z,\-'.()]"","" ""), "" "")),"" "")")," ")</f>
        <v> </v>
      </c>
    </row>
    <row r="963">
      <c r="F963" s="8" t="str">
        <f>IFERROR(__xludf.DUMMYFUNCTION("IF(REGEXMATCH(E963, ""[0-9]+""), ARRAYFORMULA(A963 - SPLIT(REGEXREPLACE(E963,""[a-zA-Z,\-'.()]"","" ""), "" "")),"" "")")," ")</f>
        <v> </v>
      </c>
    </row>
    <row r="964">
      <c r="F964" s="8" t="str">
        <f>IFERROR(__xludf.DUMMYFUNCTION("IF(REGEXMATCH(E964, ""[0-9]+""), ARRAYFORMULA(A964 - SPLIT(REGEXREPLACE(E964,""[a-zA-Z,\-'.()]"","" ""), "" "")),"" "")")," ")</f>
        <v> </v>
      </c>
    </row>
    <row r="965">
      <c r="F965" s="8" t="str">
        <f>IFERROR(__xludf.DUMMYFUNCTION("IF(REGEXMATCH(E965, ""[0-9]+""), ARRAYFORMULA(A965 - SPLIT(REGEXREPLACE(E965,""[a-zA-Z,\-'.()]"","" ""), "" "")),"" "")")," ")</f>
        <v> </v>
      </c>
    </row>
    <row r="966">
      <c r="F966" s="8" t="str">
        <f>IFERROR(__xludf.DUMMYFUNCTION("IF(REGEXMATCH(E966, ""[0-9]+""), ARRAYFORMULA(A966 - SPLIT(REGEXREPLACE(E966,""[a-zA-Z,\-'.()]"","" ""), "" "")),"" "")")," ")</f>
        <v> </v>
      </c>
    </row>
    <row r="967">
      <c r="F967" s="8" t="str">
        <f>IFERROR(__xludf.DUMMYFUNCTION("IF(REGEXMATCH(E967, ""[0-9]+""), ARRAYFORMULA(A967 - SPLIT(REGEXREPLACE(E967,""[a-zA-Z,\-'.()]"","" ""), "" "")),"" "")")," ")</f>
        <v> </v>
      </c>
    </row>
    <row r="968">
      <c r="F968" s="8" t="str">
        <f>IFERROR(__xludf.DUMMYFUNCTION("IF(REGEXMATCH(E968, ""[0-9]+""), ARRAYFORMULA(A968 - SPLIT(REGEXREPLACE(E968,""[a-zA-Z,\-'.()]"","" ""), "" "")),"" "")")," ")</f>
        <v> </v>
      </c>
    </row>
    <row r="969">
      <c r="F969" s="8" t="str">
        <f>IFERROR(__xludf.DUMMYFUNCTION("IF(REGEXMATCH(E969, ""[0-9]+""), ARRAYFORMULA(A969 - SPLIT(REGEXREPLACE(E969,""[a-zA-Z,\-'.()]"","" ""), "" "")),"" "")")," ")</f>
        <v> </v>
      </c>
    </row>
    <row r="970">
      <c r="F970" s="8" t="str">
        <f>IFERROR(__xludf.DUMMYFUNCTION("IF(REGEXMATCH(E970, ""[0-9]+""), ARRAYFORMULA(A970 - SPLIT(REGEXREPLACE(E970,""[a-zA-Z,\-'.()]"","" ""), "" "")),"" "")")," ")</f>
        <v> </v>
      </c>
    </row>
    <row r="971">
      <c r="F971" s="8" t="str">
        <f>IFERROR(__xludf.DUMMYFUNCTION("IF(REGEXMATCH(E971, ""[0-9]+""), ARRAYFORMULA(A971 - SPLIT(REGEXREPLACE(E971,""[a-zA-Z,\-'.()]"","" ""), "" "")),"" "")")," ")</f>
        <v> </v>
      </c>
    </row>
    <row r="972">
      <c r="F972" s="8" t="str">
        <f>IFERROR(__xludf.DUMMYFUNCTION("IF(REGEXMATCH(E972, ""[0-9]+""), ARRAYFORMULA(A972 - SPLIT(REGEXREPLACE(E972,""[a-zA-Z,\-'.()]"","" ""), "" "")),"" "")")," ")</f>
        <v> </v>
      </c>
    </row>
    <row r="973">
      <c r="F973" s="8" t="str">
        <f>IFERROR(__xludf.DUMMYFUNCTION("IF(REGEXMATCH(E973, ""[0-9]+""), ARRAYFORMULA(A973 - SPLIT(REGEXREPLACE(E973,""[a-zA-Z,\-'.()]"","" ""), "" "")),"" "")")," ")</f>
        <v> </v>
      </c>
    </row>
    <row r="974">
      <c r="F974" s="8" t="str">
        <f>IFERROR(__xludf.DUMMYFUNCTION("IF(REGEXMATCH(E974, ""[0-9]+""), ARRAYFORMULA(A974 - SPLIT(REGEXREPLACE(E974,""[a-zA-Z,\-'.()]"","" ""), "" "")),"" "")")," ")</f>
        <v> </v>
      </c>
    </row>
    <row r="975">
      <c r="F975" s="8" t="str">
        <f>IFERROR(__xludf.DUMMYFUNCTION("IF(REGEXMATCH(E975, ""[0-9]+""), ARRAYFORMULA(A975 - SPLIT(REGEXREPLACE(E975,""[a-zA-Z,\-'.()]"","" ""), "" "")),"" "")")," ")</f>
        <v> </v>
      </c>
    </row>
    <row r="976">
      <c r="F976" s="8" t="str">
        <f>IFERROR(__xludf.DUMMYFUNCTION("IF(REGEXMATCH(E976, ""[0-9]+""), ARRAYFORMULA(A976 - SPLIT(REGEXREPLACE(E976,""[a-zA-Z,\-'.()]"","" ""), "" "")),"" "")")," ")</f>
        <v> </v>
      </c>
    </row>
    <row r="977">
      <c r="F977" s="8" t="str">
        <f>IFERROR(__xludf.DUMMYFUNCTION("IF(REGEXMATCH(E977, ""[0-9]+""), ARRAYFORMULA(A977 - SPLIT(REGEXREPLACE(E977,""[a-zA-Z,\-'.()]"","" ""), "" "")),"" "")")," ")</f>
        <v> </v>
      </c>
    </row>
    <row r="978">
      <c r="F978" s="8" t="str">
        <f>IFERROR(__xludf.DUMMYFUNCTION("IF(REGEXMATCH(E978, ""[0-9]+""), ARRAYFORMULA(A978 - SPLIT(REGEXREPLACE(E978,""[a-zA-Z,\-'.()]"","" ""), "" "")),"" "")")," ")</f>
        <v> </v>
      </c>
    </row>
    <row r="979">
      <c r="F979" s="8" t="str">
        <f>IFERROR(__xludf.DUMMYFUNCTION("IF(REGEXMATCH(E979, ""[0-9]+""), ARRAYFORMULA(A979 - SPLIT(REGEXREPLACE(E979,""[a-zA-Z,\-'.()]"","" ""), "" "")),"" "")")," ")</f>
        <v> </v>
      </c>
    </row>
    <row r="980">
      <c r="F980" s="8" t="str">
        <f>IFERROR(__xludf.DUMMYFUNCTION("IF(REGEXMATCH(E980, ""[0-9]+""), ARRAYFORMULA(A980 - SPLIT(REGEXREPLACE(E980,""[a-zA-Z,\-'.()]"","" ""), "" "")),"" "")")," ")</f>
        <v> </v>
      </c>
    </row>
    <row r="981">
      <c r="F981" s="8" t="str">
        <f>IFERROR(__xludf.DUMMYFUNCTION("IF(REGEXMATCH(E981, ""[0-9]+""), ARRAYFORMULA(A981 - SPLIT(REGEXREPLACE(E981,""[a-zA-Z,\-'.()]"","" ""), "" "")),"" "")")," ")</f>
        <v> </v>
      </c>
    </row>
    <row r="982">
      <c r="F982" s="8" t="str">
        <f>IFERROR(__xludf.DUMMYFUNCTION("IF(REGEXMATCH(E982, ""[0-9]+""), ARRAYFORMULA(A982 - SPLIT(REGEXREPLACE(E982,""[a-zA-Z,\-'.()]"","" ""), "" "")),"" "")")," ")</f>
        <v> </v>
      </c>
    </row>
    <row r="983">
      <c r="F983" s="8" t="str">
        <f>IFERROR(__xludf.DUMMYFUNCTION("IF(REGEXMATCH(E983, ""[0-9]+""), ARRAYFORMULA(A983 - SPLIT(REGEXREPLACE(E983,""[a-zA-Z,\-'.()]"","" ""), "" "")),"" "")")," ")</f>
        <v> </v>
      </c>
    </row>
    <row r="984">
      <c r="F984" s="8" t="str">
        <f>IFERROR(__xludf.DUMMYFUNCTION("IF(REGEXMATCH(E984, ""[0-9]+""), ARRAYFORMULA(A984 - SPLIT(REGEXREPLACE(E984,""[a-zA-Z,\-'.()]"","" ""), "" "")),"" "")")," ")</f>
        <v> </v>
      </c>
    </row>
    <row r="985">
      <c r="F985" s="8" t="str">
        <f>IFERROR(__xludf.DUMMYFUNCTION("IF(REGEXMATCH(E985, ""[0-9]+""), ARRAYFORMULA(A985 - SPLIT(REGEXREPLACE(E985,""[a-zA-Z,\-'.()]"","" ""), "" "")),"" "")")," ")</f>
        <v> </v>
      </c>
    </row>
    <row r="986">
      <c r="F986" s="8" t="str">
        <f>IFERROR(__xludf.DUMMYFUNCTION("IF(REGEXMATCH(E986, ""[0-9]+""), ARRAYFORMULA(A986 - SPLIT(REGEXREPLACE(E986,""[a-zA-Z,\-'.()]"","" ""), "" "")),"" "")")," ")</f>
        <v> </v>
      </c>
    </row>
    <row r="987">
      <c r="F987" s="8" t="str">
        <f>IFERROR(__xludf.DUMMYFUNCTION("IF(REGEXMATCH(E987, ""[0-9]+""), ARRAYFORMULA(A987 - SPLIT(REGEXREPLACE(E987,""[a-zA-Z,\-'.()]"","" ""), "" "")),"" "")")," ")</f>
        <v> </v>
      </c>
    </row>
    <row r="988">
      <c r="F988" s="8" t="str">
        <f>IFERROR(__xludf.DUMMYFUNCTION("IF(REGEXMATCH(E988, ""[0-9]+""), ARRAYFORMULA(A988 - SPLIT(REGEXREPLACE(E988,""[a-zA-Z,\-'.()]"","" ""), "" "")),"" "")")," ")</f>
        <v> </v>
      </c>
    </row>
    <row r="989">
      <c r="F989" s="8" t="str">
        <f>IFERROR(__xludf.DUMMYFUNCTION("IF(REGEXMATCH(E989, ""[0-9]+""), ARRAYFORMULA(A989 - SPLIT(REGEXREPLACE(E989,""[a-zA-Z,\-'.()]"","" ""), "" "")),"" "")")," ")</f>
        <v> </v>
      </c>
    </row>
    <row r="990">
      <c r="F990" s="8" t="str">
        <f>IFERROR(__xludf.DUMMYFUNCTION("IF(REGEXMATCH(E990, ""[0-9]+""), ARRAYFORMULA(A990 - SPLIT(REGEXREPLACE(E990,""[a-zA-Z,\-'.()]"","" ""), "" "")),"" "")")," ")</f>
        <v> </v>
      </c>
    </row>
    <row r="991">
      <c r="F991" s="8" t="str">
        <f>IFERROR(__xludf.DUMMYFUNCTION("IF(REGEXMATCH(E991, ""[0-9]+""), ARRAYFORMULA(A991 - SPLIT(REGEXREPLACE(E991,""[a-zA-Z,\-'.()]"","" ""), "" "")),"" "")")," ")</f>
        <v> </v>
      </c>
    </row>
    <row r="992">
      <c r="F992" s="8" t="str">
        <f>IFERROR(__xludf.DUMMYFUNCTION("IF(REGEXMATCH(E992, ""[0-9]+""), ARRAYFORMULA(A992 - SPLIT(REGEXREPLACE(E992,""[a-zA-Z,\-'.()]"","" ""), "" "")),"" "")")," ")</f>
        <v> </v>
      </c>
    </row>
    <row r="993">
      <c r="F993" s="8" t="str">
        <f>IFERROR(__xludf.DUMMYFUNCTION("IF(REGEXMATCH(E993, ""[0-9]+""), ARRAYFORMULA(A993 - SPLIT(REGEXREPLACE(E993,""[a-zA-Z,\-'.()]"","" ""), "" "")),"" "")")," ")</f>
        <v> </v>
      </c>
    </row>
    <row r="994">
      <c r="F994" s="8" t="str">
        <f>IFERROR(__xludf.DUMMYFUNCTION("IF(REGEXMATCH(E994, ""[0-9]+""), ARRAYFORMULA(A994 - SPLIT(REGEXREPLACE(E994,""[a-zA-Z,\-'.()]"","" ""), "" "")),"" "")")," ")</f>
        <v> </v>
      </c>
    </row>
    <row r="995">
      <c r="F995" s="8" t="str">
        <f>IFERROR(__xludf.DUMMYFUNCTION("IF(REGEXMATCH(E995, ""[0-9]+""), ARRAYFORMULA(A995 - SPLIT(REGEXREPLACE(E995,""[a-zA-Z,\-'.()]"","" ""), "" "")),"" "")")," ")</f>
        <v> </v>
      </c>
    </row>
    <row r="996">
      <c r="F996" s="8" t="str">
        <f>IFERROR(__xludf.DUMMYFUNCTION("IF(REGEXMATCH(E996, ""[0-9]+""), ARRAYFORMULA(A996 - SPLIT(REGEXREPLACE(E996,""[a-zA-Z,\-'.()]"","" ""), "" "")),"" "")")," ")</f>
        <v> </v>
      </c>
    </row>
    <row r="997">
      <c r="F997" s="8" t="str">
        <f>IFERROR(__xludf.DUMMYFUNCTION("IF(REGEXMATCH(E997, ""[0-9]+""), ARRAYFORMULA(A997 - SPLIT(REGEXREPLACE(E997,""[a-zA-Z,\-'.()]"","" ""), "" "")),"" "")")," ")</f>
        <v> </v>
      </c>
    </row>
    <row r="998">
      <c r="F998" s="8" t="str">
        <f>IFERROR(__xludf.DUMMYFUNCTION("IF(REGEXMATCH(E998, ""[0-9]+""), ARRAYFORMULA(A998 - SPLIT(REGEXREPLACE(E998,""[a-zA-Z,\-'.()]"","" ""), "" "")),"" "")")," ")</f>
        <v> </v>
      </c>
    </row>
    <row r="999">
      <c r="F999" s="8" t="str">
        <f>IFERROR(__xludf.DUMMYFUNCTION("IF(REGEXMATCH(E999, ""[0-9]+""), ARRAYFORMULA(A999 - SPLIT(REGEXREPLACE(E999,""[a-zA-Z,\-'.()]"","" ""), "" "")),"" "")")," ")</f>
        <v> </v>
      </c>
    </row>
    <row r="1000">
      <c r="F1000" s="8" t="str">
        <f>IFERROR(__xludf.DUMMYFUNCTION("IF(REGEXMATCH(E1000, ""[0-9]+""), ARRAYFORMULA(A1000 - SPLIT(REGEXREPLACE(E1000,""[a-zA-Z,\-'.()]"","" ""), "" "")),"" "")")," ")</f>
        <v> </v>
      </c>
    </row>
    <row r="1001">
      <c r="F1001" s="8" t="str">
        <f>IFERROR(__xludf.DUMMYFUNCTION("IF(REGEXMATCH(E1001, ""[0-9]+""), ARRAYFORMULA(A1001 - SPLIT(REGEXREPLACE(E1001,""[a-zA-Z,\-'.()]"","" ""), "" "")),"" "")")," ")</f>
        <v> </v>
      </c>
    </row>
    <row r="1002">
      <c r="F1002" s="8" t="str">
        <f>IFERROR(__xludf.DUMMYFUNCTION("IF(REGEXMATCH(E1002, ""[0-9]+""), ARRAYFORMULA(A1002 - SPLIT(REGEXREPLACE(E1002,""[a-zA-Z,\-'.()]"","" ""), "" "")),"" "")")," ")</f>
        <v> </v>
      </c>
    </row>
    <row r="1003">
      <c r="F1003" s="8" t="str">
        <f>IFERROR(__xludf.DUMMYFUNCTION("IF(REGEXMATCH(E1003, ""[0-9]+""), ARRAYFORMULA(A1003 - SPLIT(REGEXREPLACE(E1003,""[a-zA-Z,\-'.()]"","" ""), "" "")),"" "")")," ")</f>
        <v> </v>
      </c>
    </row>
    <row r="1004">
      <c r="F1004" s="8" t="str">
        <f>IFERROR(__xludf.DUMMYFUNCTION("IF(REGEXMATCH(E1004, ""[0-9]+""), ARRAYFORMULA(A1004 - SPLIT(REGEXREPLACE(E1004,""[a-zA-Z,\-'.()]"","" ""), "" "")),"" "")")," ")</f>
        <v> </v>
      </c>
    </row>
    <row r="1005">
      <c r="F1005" s="8" t="str">
        <f>IFERROR(__xludf.DUMMYFUNCTION("IF(REGEXMATCH(E1005, ""[0-9]+""), ARRAYFORMULA(A1005 - SPLIT(REGEXREPLACE(E1005,""[a-zA-Z,\-'.()]"","" ""), "" "")),"" "")")," ")</f>
        <v> </v>
      </c>
    </row>
    <row r="1006">
      <c r="F1006" s="8" t="str">
        <f>IFERROR(__xludf.DUMMYFUNCTION("IF(REGEXMATCH(E1006, ""[0-9]+""), ARRAYFORMULA(A1006 - SPLIT(REGEXREPLACE(E1006,""[a-zA-Z,\-'.()]"","" ""), "" "")),"" "")")," ")</f>
        <v> </v>
      </c>
    </row>
    <row r="1007">
      <c r="F1007" s="8" t="str">
        <f>IFERROR(__xludf.DUMMYFUNCTION("IF(REGEXMATCH(E1007, ""[0-9]+""), ARRAYFORMULA(A1007 - SPLIT(REGEXREPLACE(E1007,""[a-zA-Z,\-'.()]"","" ""), "" "")),"" "")")," ")</f>
        <v> </v>
      </c>
    </row>
    <row r="1008">
      <c r="F1008" s="8" t="str">
        <f>IFERROR(__xludf.DUMMYFUNCTION("IF(REGEXMATCH(E1008, ""[0-9]+""), ARRAYFORMULA(A1008 - SPLIT(REGEXREPLACE(E1008,""[a-zA-Z,\-'.()]"","" ""), "" "")),"" "")")," ")</f>
        <v> </v>
      </c>
    </row>
    <row r="1009">
      <c r="F1009" s="8" t="str">
        <f>IFERROR(__xludf.DUMMYFUNCTION("IF(REGEXMATCH(E1009, ""[0-9]+""), ARRAYFORMULA(A1009 - SPLIT(REGEXREPLACE(E1009,""[a-zA-Z,\-'.()]"","" ""), "" "")),"" "")")," ")</f>
        <v> </v>
      </c>
    </row>
    <row r="1010">
      <c r="F1010" s="8" t="str">
        <f>IFERROR(__xludf.DUMMYFUNCTION("IF(REGEXMATCH(E1010, ""[0-9]+""), ARRAYFORMULA(A1010 - SPLIT(REGEXREPLACE(E1010,""[a-zA-Z,\-'.()]"","" ""), "" "")),"" "")")," ")</f>
        <v> </v>
      </c>
    </row>
    <row r="1011">
      <c r="F1011" s="8" t="str">
        <f>IFERROR(__xludf.DUMMYFUNCTION("IF(REGEXMATCH(E1011, ""[0-9]+""), ARRAYFORMULA(A1011 - SPLIT(REGEXREPLACE(E1011,""[a-zA-Z,\-'.()]"","" ""), "" "")),"" "")")," ")</f>
        <v> </v>
      </c>
    </row>
    <row r="1012">
      <c r="F1012" s="8" t="str">
        <f>IFERROR(__xludf.DUMMYFUNCTION("IF(REGEXMATCH(E1012, ""[0-9]+""), ARRAYFORMULA(A1012 - SPLIT(REGEXREPLACE(E1012,""[a-zA-Z,\-'.()]"","" ""), "" "")),"" "")")," ")</f>
        <v> </v>
      </c>
    </row>
    <row r="1013">
      <c r="F1013" s="8" t="str">
        <f>IFERROR(__xludf.DUMMYFUNCTION("IF(REGEXMATCH(E1013, ""[0-9]+""), ARRAYFORMULA(A1013 - SPLIT(REGEXREPLACE(E1013,""[a-zA-Z,\-'.()]"","" ""), "" "")),"" "")")," ")</f>
        <v> </v>
      </c>
    </row>
    <row r="1014">
      <c r="F1014" s="8" t="str">
        <f>IFERROR(__xludf.DUMMYFUNCTION("IF(REGEXMATCH(E1014, ""[0-9]+""), ARRAYFORMULA(A1014 - SPLIT(REGEXREPLACE(E1014,""[a-zA-Z,\-'.()]"","" ""), "" "")),"" "")")," ")</f>
        <v> </v>
      </c>
    </row>
    <row r="1015">
      <c r="F1015" s="8" t="str">
        <f>IFERROR(__xludf.DUMMYFUNCTION("IF(REGEXMATCH(E1015, ""[0-9]+""), ARRAYFORMULA(A1015 - SPLIT(REGEXREPLACE(E1015,""[a-zA-Z,\-'.()]"","" ""), "" "")),"" "")")," ")</f>
        <v> </v>
      </c>
    </row>
    <row r="1016">
      <c r="F1016" s="8" t="str">
        <f>IFERROR(__xludf.DUMMYFUNCTION("IF(REGEXMATCH(E1016, ""[0-9]+""), ARRAYFORMULA(A1016 - SPLIT(REGEXREPLACE(E1016,""[a-zA-Z,\-'.()]"","" ""), "" "")),"" "")")," ")</f>
        <v> </v>
      </c>
    </row>
    <row r="1017">
      <c r="F1017" s="8" t="str">
        <f>IFERROR(__xludf.DUMMYFUNCTION("IF(REGEXMATCH(E1017, ""[0-9]+""), ARRAYFORMULA(A1017 - SPLIT(REGEXREPLACE(E1017,""[a-zA-Z,\-'.()]"","" ""), "" "")),"" "")")," ")</f>
        <v> </v>
      </c>
    </row>
    <row r="1018">
      <c r="F1018" s="8" t="str">
        <f>IFERROR(__xludf.DUMMYFUNCTION("IF(REGEXMATCH(E1018, ""[0-9]+""), ARRAYFORMULA(A1018 - SPLIT(REGEXREPLACE(E1018,""[a-zA-Z,\-'.()]"","" ""), "" "")),"" "")")," ")</f>
        <v> </v>
      </c>
    </row>
    <row r="1019">
      <c r="F1019" s="8" t="str">
        <f>IFERROR(__xludf.DUMMYFUNCTION("IF(REGEXMATCH(E1019, ""[0-9]+""), ARRAYFORMULA(A1019 - SPLIT(REGEXREPLACE(E1019,""[a-zA-Z,\-'.()]"","" ""), "" "")),"" "")")," ")</f>
        <v> </v>
      </c>
    </row>
    <row r="1020">
      <c r="F1020" s="8" t="str">
        <f>IFERROR(__xludf.DUMMYFUNCTION("IF(REGEXMATCH(E1020, ""[0-9]+""), ARRAYFORMULA(A1020 - SPLIT(REGEXREPLACE(E1020,""[a-zA-Z,\-'.()]"","" ""), "" "")),"" "")")," ")</f>
        <v> </v>
      </c>
    </row>
    <row r="1021">
      <c r="F1021" s="8" t="str">
        <f>IFERROR(__xludf.DUMMYFUNCTION("IF(REGEXMATCH(E1021, ""[0-9]+""), ARRAYFORMULA(A1021 - SPLIT(REGEXREPLACE(E1021,""[a-zA-Z,\-'.()]"","" ""), "" "")),"" "")")," ")</f>
        <v> </v>
      </c>
    </row>
    <row r="1022">
      <c r="F1022" s="8" t="str">
        <f>IFERROR(__xludf.DUMMYFUNCTION("IF(REGEXMATCH(E1022, ""[0-9]+""), ARRAYFORMULA(A1022 - SPLIT(REGEXREPLACE(E1022,""[a-zA-Z,\-'.()]"","" ""), "" "")),"" "")")," ")</f>
        <v> </v>
      </c>
    </row>
    <row r="1023">
      <c r="F1023" s="8" t="str">
        <f>IFERROR(__xludf.DUMMYFUNCTION("IF(REGEXMATCH(E1023, ""[0-9]+""), ARRAYFORMULA(A1023 - SPLIT(REGEXREPLACE(E1023,""[a-zA-Z,\-'.()]"","" ""), "" "")),"" "")")," ")</f>
        <v> </v>
      </c>
    </row>
    <row r="1024">
      <c r="F1024" s="8" t="str">
        <f>IFERROR(__xludf.DUMMYFUNCTION("IF(REGEXMATCH(E1024, ""[0-9]+""), ARRAYFORMULA(A1024 - SPLIT(REGEXREPLACE(E1024,""[a-zA-Z,\-'.()]"","" ""), "" "")),"" "")")," ")</f>
        <v> </v>
      </c>
    </row>
    <row r="1025">
      <c r="F1025" s="8" t="str">
        <f>IFERROR(__xludf.DUMMYFUNCTION("IF(REGEXMATCH(E1025, ""[0-9]+""), ARRAYFORMULA(A1025 - SPLIT(REGEXREPLACE(E1025,""[a-zA-Z,\-'.()]"","" ""), "" "")),"" "")")," ")</f>
        <v> </v>
      </c>
    </row>
    <row r="1026">
      <c r="F1026" s="8" t="str">
        <f>IFERROR(__xludf.DUMMYFUNCTION("IF(REGEXMATCH(E1026, ""[0-9]+""), ARRAYFORMULA(A1026 - SPLIT(REGEXREPLACE(E1026,""[a-zA-Z,\-'.()]"","" ""), "" "")),"" "")")," ")</f>
        <v> </v>
      </c>
    </row>
    <row r="1027">
      <c r="F1027" s="8" t="str">
        <f>IFERROR(__xludf.DUMMYFUNCTION("IF(REGEXMATCH(E1027, ""[0-9]+""), ARRAYFORMULA(A1027 - SPLIT(REGEXREPLACE(E1027,""[a-zA-Z,\-'.()]"","" ""), "" "")),"" "")")," ")</f>
        <v> </v>
      </c>
    </row>
    <row r="1028">
      <c r="F1028" s="8" t="str">
        <f>IFERROR(__xludf.DUMMYFUNCTION("IF(REGEXMATCH(E1028, ""[0-9]+""), ARRAYFORMULA(A1028 - SPLIT(REGEXREPLACE(E1028,""[a-zA-Z,\-'.()]"","" ""), "" "")),"" "")")," ")</f>
        <v> </v>
      </c>
    </row>
    <row r="1029">
      <c r="F1029" s="8" t="str">
        <f>IFERROR(__xludf.DUMMYFUNCTION("IF(REGEXMATCH(E1029, ""[0-9]+""), ARRAYFORMULA(A1029 - SPLIT(REGEXREPLACE(E1029,""[a-zA-Z,\-'.()]"","" ""), "" "")),"" "")")," ")</f>
        <v> </v>
      </c>
    </row>
    <row r="1030">
      <c r="F1030" s="8" t="str">
        <f>IFERROR(__xludf.DUMMYFUNCTION("IF(REGEXMATCH(E1030, ""[0-9]+""), ARRAYFORMULA(A1030 - SPLIT(REGEXREPLACE(E1030,""[a-zA-Z,\-'.()]"","" ""), "" "")),"" "")")," ")</f>
        <v> </v>
      </c>
    </row>
    <row r="1031">
      <c r="F1031" s="8" t="str">
        <f>IFERROR(__xludf.DUMMYFUNCTION("IF(REGEXMATCH(E1031, ""[0-9]+""), ARRAYFORMULA(A1031 - SPLIT(REGEXREPLACE(E1031,""[a-zA-Z,\-'.()]"","" ""), "" "")),"" "")")," ")</f>
        <v> </v>
      </c>
    </row>
    <row r="1032">
      <c r="F1032" s="8" t="str">
        <f>IFERROR(__xludf.DUMMYFUNCTION("IF(REGEXMATCH(E1032, ""[0-9]+""), ARRAYFORMULA(A1032 - SPLIT(REGEXREPLACE(E1032,""[a-zA-Z,\-'.()]"","" ""), "" "")),"" "")")," ")</f>
        <v> </v>
      </c>
    </row>
    <row r="1033">
      <c r="F1033" s="8" t="str">
        <f>IFERROR(__xludf.DUMMYFUNCTION("IF(REGEXMATCH(E1033, ""[0-9]+""), ARRAYFORMULA(A1033 - SPLIT(REGEXREPLACE(E1033,""[a-zA-Z,\-'.()]"","" ""), "" "")),"" "")")," ")</f>
        <v> </v>
      </c>
    </row>
    <row r="1034">
      <c r="F1034" s="8" t="str">
        <f>IFERROR(__xludf.DUMMYFUNCTION("IF(REGEXMATCH(E1034, ""[0-9]+""), ARRAYFORMULA(A1034 - SPLIT(REGEXREPLACE(E1034,""[a-zA-Z,\-'.()]"","" ""), "" "")),"" "")")," ")</f>
        <v> </v>
      </c>
    </row>
    <row r="1035">
      <c r="F1035" s="8" t="str">
        <f>IFERROR(__xludf.DUMMYFUNCTION("IF(REGEXMATCH(E1035, ""[0-9]+""), ARRAYFORMULA(A1035 - SPLIT(REGEXREPLACE(E1035,""[a-zA-Z,\-'.()]"","" ""), "" "")),"" "")")," ")</f>
        <v> </v>
      </c>
    </row>
    <row r="1036">
      <c r="F1036" s="8" t="str">
        <f>IFERROR(__xludf.DUMMYFUNCTION("IF(REGEXMATCH(E1036, ""[0-9]+""), ARRAYFORMULA(A1036 - SPLIT(REGEXREPLACE(E1036,""[a-zA-Z,\-'.()]"","" ""), "" "")),"" "")")," ")</f>
        <v> </v>
      </c>
    </row>
    <row r="1037">
      <c r="F1037" s="8" t="str">
        <f>IFERROR(__xludf.DUMMYFUNCTION("IF(REGEXMATCH(E1037, ""[0-9]+""), ARRAYFORMULA(A1037 - SPLIT(REGEXREPLACE(E1037,""[a-zA-Z,\-'.()]"","" ""), "" "")),"" "")")," ")</f>
        <v> </v>
      </c>
    </row>
    <row r="1038">
      <c r="F1038" s="8" t="str">
        <f>IFERROR(__xludf.DUMMYFUNCTION("IF(REGEXMATCH(E1038, ""[0-9]+""), ARRAYFORMULA(A1038 - SPLIT(REGEXREPLACE(E1038,""[a-zA-Z,\-'.()]"","" ""), "" "")),"" "")")," ")</f>
        <v> </v>
      </c>
    </row>
    <row r="1039">
      <c r="F1039" s="8" t="str">
        <f>IFERROR(__xludf.DUMMYFUNCTION("IF(REGEXMATCH(E1039, ""[0-9]+""), ARRAYFORMULA(A1039 - SPLIT(REGEXREPLACE(E1039,""[a-zA-Z,\-'.()]"","" ""), "" "")),"" "")")," ")</f>
        <v> </v>
      </c>
    </row>
    <row r="1040">
      <c r="F1040" s="8" t="str">
        <f>IFERROR(__xludf.DUMMYFUNCTION("IF(REGEXMATCH(E1040, ""[0-9]+""), ARRAYFORMULA(A1040 - SPLIT(REGEXREPLACE(E1040,""[a-zA-Z,\-'.()]"","" ""), "" "")),"" "")")," ")</f>
        <v> </v>
      </c>
    </row>
    <row r="1041">
      <c r="F1041" s="8" t="str">
        <f>IFERROR(__xludf.DUMMYFUNCTION("IF(REGEXMATCH(E1041, ""[0-9]+""), ARRAYFORMULA(A1041 - SPLIT(REGEXREPLACE(E1041,""[a-zA-Z,\-'.()]"","" ""), "" "")),"" "")")," ")</f>
        <v> </v>
      </c>
    </row>
    <row r="1042">
      <c r="F1042" s="8" t="str">
        <f>IFERROR(__xludf.DUMMYFUNCTION("IF(REGEXMATCH(E1042, ""[0-9]+""), ARRAYFORMULA(A1042 - SPLIT(REGEXREPLACE(E1042,""[a-zA-Z,\-'.()]"","" ""), "" "")),"" "")")," ")</f>
        <v> </v>
      </c>
    </row>
    <row r="1043">
      <c r="F1043" s="8" t="str">
        <f>IFERROR(__xludf.DUMMYFUNCTION("IF(REGEXMATCH(E1043, ""[0-9]+""), ARRAYFORMULA(A1043 - SPLIT(REGEXREPLACE(E1043,""[a-zA-Z,\-'.()]"","" ""), "" "")),"" "")")," ")</f>
        <v> </v>
      </c>
    </row>
    <row r="1044">
      <c r="F1044" s="8" t="str">
        <f>IFERROR(__xludf.DUMMYFUNCTION("IF(REGEXMATCH(E1044, ""[0-9]+""), ARRAYFORMULA(A1044 - SPLIT(REGEXREPLACE(E1044,""[a-zA-Z,\-'.()]"","" ""), "" "")),"" "")")," ")</f>
        <v> </v>
      </c>
    </row>
    <row r="1045">
      <c r="F1045" s="8" t="str">
        <f>IFERROR(__xludf.DUMMYFUNCTION("IF(REGEXMATCH(E1045, ""[0-9]+""), ARRAYFORMULA(A1045 - SPLIT(REGEXREPLACE(E1045,""[a-zA-Z,\-'.()]"","" ""), "" "")),"" "")")," ")</f>
        <v> </v>
      </c>
    </row>
    <row r="1046">
      <c r="F1046" s="8" t="str">
        <f>IFERROR(__xludf.DUMMYFUNCTION("IF(REGEXMATCH(E1046, ""[0-9]+""), ARRAYFORMULA(A1046 - SPLIT(REGEXREPLACE(E1046,""[a-zA-Z,\-'.()]"","" ""), "" "")),"" "")")," ")</f>
        <v> </v>
      </c>
    </row>
    <row r="1047">
      <c r="F1047" s="8" t="str">
        <f>IFERROR(__xludf.DUMMYFUNCTION("IF(REGEXMATCH(E1047, ""[0-9]+""), ARRAYFORMULA(A1047 - SPLIT(REGEXREPLACE(E1047,""[a-zA-Z,\-'.()]"","" ""), "" "")),"" "")")," ")</f>
        <v> </v>
      </c>
    </row>
    <row r="1048">
      <c r="F1048" s="8" t="str">
        <f>IFERROR(__xludf.DUMMYFUNCTION("IF(REGEXMATCH(E1048, ""[0-9]+""), ARRAYFORMULA(A1048 - SPLIT(REGEXREPLACE(E1048,""[a-zA-Z,\-'.()]"","" ""), "" "")),"" "")")," ")</f>
        <v> </v>
      </c>
    </row>
    <row r="1049">
      <c r="F1049" s="8" t="str">
        <f>IFERROR(__xludf.DUMMYFUNCTION("IF(REGEXMATCH(E1049, ""[0-9]+""), ARRAYFORMULA(A1049 - SPLIT(REGEXREPLACE(E1049,""[a-zA-Z,\-'.()]"","" ""), "" "")),"" "")")," ")</f>
        <v> </v>
      </c>
    </row>
    <row r="1050">
      <c r="F1050" s="8" t="str">
        <f>IFERROR(__xludf.DUMMYFUNCTION("IF(REGEXMATCH(E1050, ""[0-9]+""), ARRAYFORMULA(A1050 - SPLIT(REGEXREPLACE(E1050,""[a-zA-Z,\-'.()]"","" ""), "" "")),"" "")")," ")</f>
        <v> </v>
      </c>
    </row>
    <row r="1051">
      <c r="F1051" s="8" t="str">
        <f>IFERROR(__xludf.DUMMYFUNCTION("IF(REGEXMATCH(E1051, ""[0-9]+""), ARRAYFORMULA(A1051 - SPLIT(REGEXREPLACE(E1051,""[a-zA-Z,\-'.()]"","" ""), "" "")),"" "")")," ")</f>
        <v> </v>
      </c>
    </row>
    <row r="1052">
      <c r="F1052" s="8" t="str">
        <f>IFERROR(__xludf.DUMMYFUNCTION("IF(REGEXMATCH(E1052, ""[0-9]+""), ARRAYFORMULA(A1052 - SPLIT(REGEXREPLACE(E1052,""[a-zA-Z,\-'.()]"","" ""), "" "")),"" "")")," ")</f>
        <v> </v>
      </c>
    </row>
    <row r="1053">
      <c r="F1053" s="8" t="str">
        <f>IFERROR(__xludf.DUMMYFUNCTION("IF(REGEXMATCH(E1053, ""[0-9]+""), ARRAYFORMULA(A1053 - SPLIT(REGEXREPLACE(E1053,""[a-zA-Z,\-'.()]"","" ""), "" "")),"" "")")," ")</f>
        <v> </v>
      </c>
    </row>
    <row r="1054">
      <c r="F1054" s="8" t="str">
        <f>IFERROR(__xludf.DUMMYFUNCTION("IF(REGEXMATCH(E1054, ""[0-9]+""), ARRAYFORMULA(A1054 - SPLIT(REGEXREPLACE(E1054,""[a-zA-Z,\-'.()]"","" ""), "" "")),"" "")")," ")</f>
        <v> </v>
      </c>
    </row>
    <row r="1055">
      <c r="F1055" s="8" t="str">
        <f>IFERROR(__xludf.DUMMYFUNCTION("IF(REGEXMATCH(E1055, ""[0-9]+""), ARRAYFORMULA(A1055 - SPLIT(REGEXREPLACE(E1055,""[a-zA-Z,\-'.()]"","" ""), "" "")),"" "")")," ")</f>
        <v> </v>
      </c>
    </row>
    <row r="1056">
      <c r="F1056" s="8" t="str">
        <f>IFERROR(__xludf.DUMMYFUNCTION("IF(REGEXMATCH(E1056, ""[0-9]+""), ARRAYFORMULA(A1056 - SPLIT(REGEXREPLACE(E1056,""[a-zA-Z,\-'.()]"","" ""), "" "")),"" "")")," ")</f>
        <v> </v>
      </c>
    </row>
    <row r="1057">
      <c r="F1057" s="8" t="str">
        <f>IFERROR(__xludf.DUMMYFUNCTION("IF(REGEXMATCH(E1057, ""[0-9]+""), ARRAYFORMULA(A1057 - SPLIT(REGEXREPLACE(E1057,""[a-zA-Z,\-'.()]"","" ""), "" "")),"" "")")," ")</f>
        <v> </v>
      </c>
    </row>
    <row r="1058">
      <c r="F1058" s="8" t="str">
        <f>IFERROR(__xludf.DUMMYFUNCTION("IF(REGEXMATCH(E1058, ""[0-9]+""), ARRAYFORMULA(A1058 - SPLIT(REGEXREPLACE(E1058,""[a-zA-Z,\-'.()]"","" ""), "" "")),"" "")")," ")</f>
        <v> </v>
      </c>
    </row>
    <row r="1059">
      <c r="F1059" s="8" t="str">
        <f>IFERROR(__xludf.DUMMYFUNCTION("IF(REGEXMATCH(E1059, ""[0-9]+""), ARRAYFORMULA(A1059 - SPLIT(REGEXREPLACE(E1059,""[a-zA-Z,\-'.()]"","" ""), "" "")),"" "")")," ")</f>
        <v> </v>
      </c>
    </row>
    <row r="1060">
      <c r="F1060" s="8" t="str">
        <f>IFERROR(__xludf.DUMMYFUNCTION("IF(REGEXMATCH(E1060, ""[0-9]+""), ARRAYFORMULA(A1060 - SPLIT(REGEXREPLACE(E1060,""[a-zA-Z,\-'.()]"","" ""), "" "")),"" "")")," ")</f>
        <v> </v>
      </c>
    </row>
    <row r="1061">
      <c r="F1061" s="8" t="str">
        <f>IFERROR(__xludf.DUMMYFUNCTION("IF(REGEXMATCH(E1061, ""[0-9]+""), ARRAYFORMULA(A1061 - SPLIT(REGEXREPLACE(E1061,""[a-zA-Z,\-'.()]"","" ""), "" "")),"" "")")," ")</f>
        <v> </v>
      </c>
    </row>
    <row r="1062">
      <c r="F1062" s="8" t="str">
        <f>IFERROR(__xludf.DUMMYFUNCTION("IF(REGEXMATCH(E1062, ""[0-9]+""), ARRAYFORMULA(A1062 - SPLIT(REGEXREPLACE(E1062,""[a-zA-Z,\-'.()]"","" ""), "" "")),"" "")")," ")</f>
        <v> </v>
      </c>
    </row>
    <row r="1063">
      <c r="F1063" s="8" t="str">
        <f>IFERROR(__xludf.DUMMYFUNCTION("IF(REGEXMATCH(E1063, ""[0-9]+""), ARRAYFORMULA(A1063 - SPLIT(REGEXREPLACE(E1063,""[a-zA-Z,\-'.()]"","" ""), "" "")),"" "")")," ")</f>
        <v> </v>
      </c>
    </row>
    <row r="1064">
      <c r="F1064" s="8" t="str">
        <f>IFERROR(__xludf.DUMMYFUNCTION("IF(REGEXMATCH(E1064, ""[0-9]+""), ARRAYFORMULA(A1064 - SPLIT(REGEXREPLACE(E1064,""[a-zA-Z,\-'.()]"","" ""), "" "")),"" "")")," ")</f>
        <v> </v>
      </c>
    </row>
    <row r="1065">
      <c r="F1065" s="8" t="str">
        <f>IFERROR(__xludf.DUMMYFUNCTION("IF(REGEXMATCH(E1065, ""[0-9]+""), ARRAYFORMULA(A1065 - SPLIT(REGEXREPLACE(E1065,""[a-zA-Z,\-'.()]"","" ""), "" "")),"" "")")," ")</f>
        <v> </v>
      </c>
    </row>
    <row r="1066">
      <c r="F1066" s="8" t="str">
        <f>IFERROR(__xludf.DUMMYFUNCTION("IF(REGEXMATCH(E1066, ""[0-9]+""), ARRAYFORMULA(A1066 - SPLIT(REGEXREPLACE(E1066,""[a-zA-Z,\-'.()]"","" ""), "" "")),"" "")")," ")</f>
        <v> </v>
      </c>
    </row>
    <row r="1067">
      <c r="F1067" s="8" t="str">
        <f>IFERROR(__xludf.DUMMYFUNCTION("IF(REGEXMATCH(E1067, ""[0-9]+""), ARRAYFORMULA(A1067 - SPLIT(REGEXREPLACE(E1067,""[a-zA-Z,\-'.()]"","" ""), "" "")),"" "")")," ")</f>
        <v> </v>
      </c>
    </row>
    <row r="1068">
      <c r="F1068" s="8" t="str">
        <f>IFERROR(__xludf.DUMMYFUNCTION("IF(REGEXMATCH(E1068, ""[0-9]+""), ARRAYFORMULA(A1068 - SPLIT(REGEXREPLACE(E1068,""[a-zA-Z,\-'.()]"","" ""), "" "")),"" "")")," ")</f>
        <v> </v>
      </c>
    </row>
    <row r="1069">
      <c r="F1069" s="8" t="str">
        <f>IFERROR(__xludf.DUMMYFUNCTION("IF(REGEXMATCH(E1069, ""[0-9]+""), ARRAYFORMULA(A1069 - SPLIT(REGEXREPLACE(E1069,""[a-zA-Z,\-'.()]"","" ""), "" "")),"" "")")," ")</f>
        <v> </v>
      </c>
    </row>
    <row r="1070">
      <c r="F1070" s="8" t="str">
        <f>IFERROR(__xludf.DUMMYFUNCTION("IF(REGEXMATCH(E1070, ""[0-9]+""), ARRAYFORMULA(A1070 - SPLIT(REGEXREPLACE(E1070,""[a-zA-Z,\-'.()]"","" ""), "" "")),"" "")")," ")</f>
        <v> </v>
      </c>
    </row>
    <row r="1071">
      <c r="F1071" s="8" t="str">
        <f>IFERROR(__xludf.DUMMYFUNCTION("IF(REGEXMATCH(E1071, ""[0-9]+""), ARRAYFORMULA(A1071 - SPLIT(REGEXREPLACE(E1071,""[a-zA-Z,\-'.()]"","" ""), "" "")),"" "")")," ")</f>
        <v> </v>
      </c>
    </row>
    <row r="1072">
      <c r="F1072" s="8" t="str">
        <f>IFERROR(__xludf.DUMMYFUNCTION("IF(REGEXMATCH(E1072, ""[0-9]+""), ARRAYFORMULA(A1072 - SPLIT(REGEXREPLACE(E1072,""[a-zA-Z,\-'.()]"","" ""), "" "")),"" "")")," ")</f>
        <v> </v>
      </c>
    </row>
    <row r="1073">
      <c r="F1073" s="8" t="str">
        <f>IFERROR(__xludf.DUMMYFUNCTION("IF(REGEXMATCH(E1073, ""[0-9]+""), ARRAYFORMULA(A1073 - SPLIT(REGEXREPLACE(E1073,""[a-zA-Z,\-'.()]"","" ""), "" "")),"" "")")," ")</f>
        <v> </v>
      </c>
    </row>
    <row r="1074">
      <c r="F1074" s="8" t="str">
        <f>IFERROR(__xludf.DUMMYFUNCTION("IF(REGEXMATCH(E1074, ""[0-9]+""), ARRAYFORMULA(A1074 - SPLIT(REGEXREPLACE(E1074,""[a-zA-Z,\-'.()]"","" ""), "" "")),"" "")")," ")</f>
        <v> </v>
      </c>
    </row>
    <row r="1075">
      <c r="F1075" s="8" t="str">
        <f>IFERROR(__xludf.DUMMYFUNCTION("IF(REGEXMATCH(E1075, ""[0-9]+""), ARRAYFORMULA(A1075 - SPLIT(REGEXREPLACE(E1075,""[a-zA-Z,\-'.()]"","" ""), "" "")),"" "")")," ")</f>
        <v> </v>
      </c>
    </row>
    <row r="1076">
      <c r="F1076" s="8" t="str">
        <f>IFERROR(__xludf.DUMMYFUNCTION("IF(REGEXMATCH(E1076, ""[0-9]+""), ARRAYFORMULA(A1076 - SPLIT(REGEXREPLACE(E1076,""[a-zA-Z,\-'.()]"","" ""), "" "")),"" "")")," ")</f>
        <v> </v>
      </c>
    </row>
    <row r="1077">
      <c r="F1077" s="8" t="str">
        <f>IFERROR(__xludf.DUMMYFUNCTION("IF(REGEXMATCH(E1077, ""[0-9]+""), ARRAYFORMULA(A1077 - SPLIT(REGEXREPLACE(E1077,""[a-zA-Z,\-'.()]"","" ""), "" "")),"" "")")," ")</f>
        <v> </v>
      </c>
    </row>
    <row r="1078">
      <c r="F1078" s="8" t="str">
        <f>IFERROR(__xludf.DUMMYFUNCTION("IF(REGEXMATCH(E1078, ""[0-9]+""), ARRAYFORMULA(A1078 - SPLIT(REGEXREPLACE(E1078,""[a-zA-Z,\-'.()]"","" ""), "" "")),"" "")")," ")</f>
        <v> </v>
      </c>
    </row>
    <row r="1079">
      <c r="F1079" s="8" t="str">
        <f>IFERROR(__xludf.DUMMYFUNCTION("IF(REGEXMATCH(E1079, ""[0-9]+""), ARRAYFORMULA(A1079 - SPLIT(REGEXREPLACE(E1079,""[a-zA-Z,\-'.()]"","" ""), "" "")),"" "")")," ")</f>
        <v> </v>
      </c>
    </row>
    <row r="1080">
      <c r="F1080" s="8" t="str">
        <f>IFERROR(__xludf.DUMMYFUNCTION("IF(REGEXMATCH(E1080, ""[0-9]+""), ARRAYFORMULA(A1080 - SPLIT(REGEXREPLACE(E1080,""[a-zA-Z,\-'.()]"","" ""), "" "")),"" "")")," ")</f>
        <v> </v>
      </c>
    </row>
    <row r="1081">
      <c r="F1081" s="8" t="str">
        <f>IFERROR(__xludf.DUMMYFUNCTION("IF(REGEXMATCH(E1081, ""[0-9]+""), ARRAYFORMULA(A1081 - SPLIT(REGEXREPLACE(E1081,""[a-zA-Z,\-'.()]"","" ""), "" "")),"" "")")," ")</f>
        <v> </v>
      </c>
    </row>
    <row r="1082">
      <c r="F1082" s="8" t="str">
        <f>IFERROR(__xludf.DUMMYFUNCTION("IF(REGEXMATCH(E1082, ""[0-9]+""), ARRAYFORMULA(A1082 - SPLIT(REGEXREPLACE(E1082,""[a-zA-Z,\-'.()]"","" ""), "" "")),"" "")")," ")</f>
        <v> </v>
      </c>
    </row>
    <row r="1083">
      <c r="F1083" s="8" t="str">
        <f>IFERROR(__xludf.DUMMYFUNCTION("IF(REGEXMATCH(E1083, ""[0-9]+""), ARRAYFORMULA(A1083 - SPLIT(REGEXREPLACE(E1083,""[a-zA-Z,\-'.()]"","" ""), "" "")),"" "")")," ")</f>
        <v> </v>
      </c>
    </row>
    <row r="1084">
      <c r="F1084" s="8" t="str">
        <f>IFERROR(__xludf.DUMMYFUNCTION("IF(REGEXMATCH(E1084, ""[0-9]+""), ARRAYFORMULA(A1084 - SPLIT(REGEXREPLACE(E1084,""[a-zA-Z,\-'.()]"","" ""), "" "")),"" "")")," ")</f>
        <v> </v>
      </c>
    </row>
    <row r="1085">
      <c r="F1085" s="8" t="str">
        <f>IFERROR(__xludf.DUMMYFUNCTION("IF(REGEXMATCH(E1085, ""[0-9]+""), ARRAYFORMULA(A1085 - SPLIT(REGEXREPLACE(E1085,""[a-zA-Z,\-'.()]"","" ""), "" "")),"" "")")," ")</f>
        <v> </v>
      </c>
    </row>
    <row r="1086">
      <c r="F1086" s="8" t="str">
        <f>IFERROR(__xludf.DUMMYFUNCTION("IF(REGEXMATCH(E1086, ""[0-9]+""), ARRAYFORMULA(A1086 - SPLIT(REGEXREPLACE(E1086,""[a-zA-Z,\-'.()]"","" ""), "" "")),"" "")")," ")</f>
        <v> </v>
      </c>
    </row>
    <row r="1087">
      <c r="F1087" s="8" t="str">
        <f>IFERROR(__xludf.DUMMYFUNCTION("IF(REGEXMATCH(E1087, ""[0-9]+""), ARRAYFORMULA(A1087 - SPLIT(REGEXREPLACE(E1087,""[a-zA-Z,\-'.()]"","" ""), "" "")),"" "")")," ")</f>
        <v> </v>
      </c>
    </row>
    <row r="1088">
      <c r="F1088" s="8" t="str">
        <f>IFERROR(__xludf.DUMMYFUNCTION("IF(REGEXMATCH(E1088, ""[0-9]+""), ARRAYFORMULA(A1088 - SPLIT(REGEXREPLACE(E1088,""[a-zA-Z,\-'.()]"","" ""), "" "")),"" "")")," ")</f>
        <v> </v>
      </c>
    </row>
    <row r="1089">
      <c r="F1089" s="8" t="str">
        <f>IFERROR(__xludf.DUMMYFUNCTION("IF(REGEXMATCH(E1089, ""[0-9]+""), ARRAYFORMULA(A1089 - SPLIT(REGEXREPLACE(E1089,""[a-zA-Z,\-'.()]"","" ""), "" "")),"" "")")," ")</f>
        <v> </v>
      </c>
    </row>
    <row r="1090">
      <c r="F1090" s="8" t="str">
        <f>IFERROR(__xludf.DUMMYFUNCTION("IF(REGEXMATCH(E1090, ""[0-9]+""), ARRAYFORMULA(A1090 - SPLIT(REGEXREPLACE(E1090,""[a-zA-Z,\-'.()]"","" ""), "" "")),"" "")")," ")</f>
        <v> </v>
      </c>
    </row>
    <row r="1091">
      <c r="F1091" s="8" t="str">
        <f>IFERROR(__xludf.DUMMYFUNCTION("IF(REGEXMATCH(E1091, ""[0-9]+""), ARRAYFORMULA(A1091 - SPLIT(REGEXREPLACE(E1091,""[a-zA-Z,\-'.()]"","" ""), "" "")),"" "")")," ")</f>
        <v> </v>
      </c>
    </row>
    <row r="1092">
      <c r="F1092" s="8" t="str">
        <f>IFERROR(__xludf.DUMMYFUNCTION("IF(REGEXMATCH(E1092, ""[0-9]+""), ARRAYFORMULA(A1092 - SPLIT(REGEXREPLACE(E1092,""[a-zA-Z,\-'.()]"","" ""), "" "")),"" "")")," ")</f>
        <v> </v>
      </c>
    </row>
    <row r="1093">
      <c r="F1093" s="8" t="str">
        <f>IFERROR(__xludf.DUMMYFUNCTION("IF(REGEXMATCH(E1093, ""[0-9]+""), ARRAYFORMULA(A1093 - SPLIT(REGEXREPLACE(E1093,""[a-zA-Z,\-'.()]"","" ""), "" "")),"" "")")," ")</f>
        <v> </v>
      </c>
    </row>
    <row r="1094">
      <c r="F1094" s="8" t="str">
        <f>IFERROR(__xludf.DUMMYFUNCTION("IF(REGEXMATCH(E1094, ""[0-9]+""), ARRAYFORMULA(A1094 - SPLIT(REGEXREPLACE(E1094,""[a-zA-Z,\-'.()]"","" ""), "" "")),"" "")")," ")</f>
        <v> </v>
      </c>
    </row>
    <row r="1095">
      <c r="F1095" s="8" t="str">
        <f>IFERROR(__xludf.DUMMYFUNCTION("IF(REGEXMATCH(E1095, ""[0-9]+""), ARRAYFORMULA(A1095 - SPLIT(REGEXREPLACE(E1095,""[a-zA-Z,\-'.()]"","" ""), "" "")),"" "")")," ")</f>
        <v> </v>
      </c>
    </row>
    <row r="1096">
      <c r="F1096" s="8" t="str">
        <f>IFERROR(__xludf.DUMMYFUNCTION("IF(REGEXMATCH(E1096, ""[0-9]+""), ARRAYFORMULA(A1096 - SPLIT(REGEXREPLACE(E1096,""[a-zA-Z,\-'.()]"","" ""), "" "")),"" "")")," ")</f>
        <v> </v>
      </c>
    </row>
    <row r="1097">
      <c r="F1097" s="8" t="str">
        <f>IFERROR(__xludf.DUMMYFUNCTION("IF(REGEXMATCH(E1097, ""[0-9]+""), ARRAYFORMULA(A1097 - SPLIT(REGEXREPLACE(E1097,""[a-zA-Z,\-'.()]"","" ""), "" "")),"" "")")," ")</f>
        <v> </v>
      </c>
    </row>
    <row r="1098">
      <c r="F1098" s="8" t="str">
        <f>IFERROR(__xludf.DUMMYFUNCTION("IF(REGEXMATCH(E1098, ""[0-9]+""), ARRAYFORMULA(A1098 - SPLIT(REGEXREPLACE(E1098,""[a-zA-Z,\-'.()]"","" ""), "" "")),"" "")")," ")</f>
        <v> </v>
      </c>
    </row>
    <row r="1099">
      <c r="F1099" s="8" t="str">
        <f>IFERROR(__xludf.DUMMYFUNCTION("IF(REGEXMATCH(E1099, ""[0-9]+""), ARRAYFORMULA(A1099 - SPLIT(REGEXREPLACE(E1099,""[a-zA-Z,\-'.()]"","" ""), "" "")),"" "")")," ")</f>
        <v> </v>
      </c>
    </row>
    <row r="1100">
      <c r="F1100" s="8" t="str">
        <f>IFERROR(__xludf.DUMMYFUNCTION("IF(REGEXMATCH(E1100, ""[0-9]+""), ARRAYFORMULA(A1100 - SPLIT(REGEXREPLACE(E1100,""[a-zA-Z,\-'.()]"","" ""), "" "")),"" "")")," ")</f>
        <v> </v>
      </c>
    </row>
    <row r="1101">
      <c r="F1101" s="8" t="str">
        <f>IFERROR(__xludf.DUMMYFUNCTION("IF(REGEXMATCH(E1101, ""[0-9]+""), ARRAYFORMULA(A1101 - SPLIT(REGEXREPLACE(E1101,""[a-zA-Z,\-'.()]"","" ""), "" "")),"" "")")," ")</f>
        <v> </v>
      </c>
    </row>
    <row r="1102">
      <c r="F1102" s="8" t="str">
        <f>IFERROR(__xludf.DUMMYFUNCTION("IF(REGEXMATCH(E1102, ""[0-9]+""), ARRAYFORMULA(A1102 - SPLIT(REGEXREPLACE(E1102,""[a-zA-Z,\-'.()]"","" ""), "" "")),"" "")")," ")</f>
        <v> </v>
      </c>
    </row>
    <row r="1103">
      <c r="F1103" s="8" t="str">
        <f>IFERROR(__xludf.DUMMYFUNCTION("IF(REGEXMATCH(E1103, ""[0-9]+""), ARRAYFORMULA(A1103 - SPLIT(REGEXREPLACE(E1103,""[a-zA-Z,\-'.()]"","" ""), "" "")),"" "")")," ")</f>
        <v> </v>
      </c>
    </row>
    <row r="1104">
      <c r="F1104" s="8" t="str">
        <f>IFERROR(__xludf.DUMMYFUNCTION("IF(REGEXMATCH(E1104, ""[0-9]+""), ARRAYFORMULA(A1104 - SPLIT(REGEXREPLACE(E1104,""[a-zA-Z,\-'.()]"","" ""), "" "")),"" "")")," ")</f>
        <v> </v>
      </c>
    </row>
    <row r="1105">
      <c r="F1105" s="8" t="str">
        <f>IFERROR(__xludf.DUMMYFUNCTION("IF(REGEXMATCH(E1105, ""[0-9]+""), ARRAYFORMULA(A1105 - SPLIT(REGEXREPLACE(E1105,""[a-zA-Z,\-'.()]"","" ""), "" "")),"" "")")," ")</f>
        <v> </v>
      </c>
    </row>
    <row r="1106">
      <c r="F1106" s="8" t="str">
        <f>IFERROR(__xludf.DUMMYFUNCTION("IF(REGEXMATCH(E1106, ""[0-9]+""), ARRAYFORMULA(A1106 - SPLIT(REGEXREPLACE(E1106,""[a-zA-Z,\-'.()]"","" ""), "" "")),"" "")")," ")</f>
        <v> </v>
      </c>
    </row>
    <row r="1107">
      <c r="F1107" s="8" t="str">
        <f>IFERROR(__xludf.DUMMYFUNCTION("IF(REGEXMATCH(E1107, ""[0-9]+""), ARRAYFORMULA(A1107 - SPLIT(REGEXREPLACE(E1107,""[a-zA-Z,\-'.()]"","" ""), "" "")),"" "")")," ")</f>
        <v> </v>
      </c>
    </row>
    <row r="1108">
      <c r="F1108" s="8" t="str">
        <f>IFERROR(__xludf.DUMMYFUNCTION("IF(REGEXMATCH(E1108, ""[0-9]+""), ARRAYFORMULA(A1108 - SPLIT(REGEXREPLACE(E1108,""[a-zA-Z,\-'.()]"","" ""), "" "")),"" "")")," ")</f>
        <v> </v>
      </c>
    </row>
    <row r="1109">
      <c r="F1109" s="8" t="str">
        <f>IFERROR(__xludf.DUMMYFUNCTION("IF(REGEXMATCH(E1109, ""[0-9]+""), ARRAYFORMULA(A1109 - SPLIT(REGEXREPLACE(E1109,""[a-zA-Z,\-'.()]"","" ""), "" "")),"" "")")," ")</f>
        <v> </v>
      </c>
    </row>
    <row r="1110">
      <c r="F1110" s="8" t="str">
        <f>IFERROR(__xludf.DUMMYFUNCTION("IF(REGEXMATCH(E1110, ""[0-9]+""), ARRAYFORMULA(A1110 - SPLIT(REGEXREPLACE(E1110,""[a-zA-Z,\-'.()]"","" ""), "" "")),"" "")")," ")</f>
        <v> </v>
      </c>
    </row>
    <row r="1111">
      <c r="F1111" s="8" t="str">
        <f>IFERROR(__xludf.DUMMYFUNCTION("IF(REGEXMATCH(E1111, ""[0-9]+""), ARRAYFORMULA(A1111 - SPLIT(REGEXREPLACE(E1111,""[a-zA-Z,\-'.()]"","" ""), "" "")),"" "")")," ")</f>
        <v> </v>
      </c>
    </row>
    <row r="1112">
      <c r="F1112" s="8" t="str">
        <f>IFERROR(__xludf.DUMMYFUNCTION("IF(REGEXMATCH(E1112, ""[0-9]+""), ARRAYFORMULA(A1112 - SPLIT(REGEXREPLACE(E1112,""[a-zA-Z,\-'.()]"","" ""), "" "")),"" "")")," ")</f>
        <v> </v>
      </c>
    </row>
    <row r="1113">
      <c r="F1113" s="8" t="str">
        <f>IFERROR(__xludf.DUMMYFUNCTION("IF(REGEXMATCH(E1113, ""[0-9]+""), ARRAYFORMULA(A1113 - SPLIT(REGEXREPLACE(E1113,""[a-zA-Z,\-'.()]"","" ""), "" "")),"" "")")," ")</f>
        <v> </v>
      </c>
    </row>
    <row r="1114">
      <c r="F1114" s="8" t="str">
        <f>IFERROR(__xludf.DUMMYFUNCTION("IF(REGEXMATCH(E1114, ""[0-9]+""), ARRAYFORMULA(A1114 - SPLIT(REGEXREPLACE(E1114,""[a-zA-Z,\-'.()]"","" ""), "" "")),"" "")")," ")</f>
        <v> </v>
      </c>
    </row>
    <row r="1115">
      <c r="F1115" s="8" t="str">
        <f>IFERROR(__xludf.DUMMYFUNCTION("IF(REGEXMATCH(E1115, ""[0-9]+""), ARRAYFORMULA(A1115 - SPLIT(REGEXREPLACE(E1115,""[a-zA-Z,\-'.()]"","" ""), "" "")),"" "")")," ")</f>
        <v> </v>
      </c>
    </row>
    <row r="1116">
      <c r="F1116" s="8" t="str">
        <f>IFERROR(__xludf.DUMMYFUNCTION("IF(REGEXMATCH(E1116, ""[0-9]+""), ARRAYFORMULA(A1116 - SPLIT(REGEXREPLACE(E1116,""[a-zA-Z,\-'.()]"","" ""), "" "")),"" "")")," ")</f>
        <v> </v>
      </c>
    </row>
    <row r="1117">
      <c r="F1117" s="8" t="str">
        <f>IFERROR(__xludf.DUMMYFUNCTION("IF(REGEXMATCH(E1117, ""[0-9]+""), ARRAYFORMULA(A1117 - SPLIT(REGEXREPLACE(E1117,""[a-zA-Z,\-'.()]"","" ""), "" "")),"" "")")," ")</f>
        <v> </v>
      </c>
    </row>
    <row r="1118">
      <c r="F1118" s="8" t="str">
        <f>IFERROR(__xludf.DUMMYFUNCTION("IF(REGEXMATCH(E1118, ""[0-9]+""), ARRAYFORMULA(A1118 - SPLIT(REGEXREPLACE(E1118,""[a-zA-Z,\-'.()]"","" ""), "" "")),"" "")")," ")</f>
        <v> </v>
      </c>
    </row>
    <row r="1119">
      <c r="F1119" s="8" t="str">
        <f>IFERROR(__xludf.DUMMYFUNCTION("IF(REGEXMATCH(E1119, ""[0-9]+""), ARRAYFORMULA(A1119 - SPLIT(REGEXREPLACE(E1119,""[a-zA-Z,\-'.()]"","" ""), "" "")),"" "")")," ")</f>
        <v> </v>
      </c>
    </row>
    <row r="1120">
      <c r="F1120" s="8" t="str">
        <f>IFERROR(__xludf.DUMMYFUNCTION("IF(REGEXMATCH(E1120, ""[0-9]+""), ARRAYFORMULA(A1120 - SPLIT(REGEXREPLACE(E1120,""[a-zA-Z,\-'.()]"","" ""), "" "")),"" "")")," ")</f>
        <v> </v>
      </c>
    </row>
    <row r="1121">
      <c r="F1121" s="8" t="str">
        <f>IFERROR(__xludf.DUMMYFUNCTION("IF(REGEXMATCH(E1121, ""[0-9]+""), ARRAYFORMULA(A1121 - SPLIT(REGEXREPLACE(E1121,""[a-zA-Z,\-'.()]"","" ""), "" "")),"" "")")," ")</f>
        <v> </v>
      </c>
    </row>
    <row r="1122">
      <c r="F1122" s="8" t="str">
        <f>IFERROR(__xludf.DUMMYFUNCTION("IF(REGEXMATCH(E1122, ""[0-9]+""), ARRAYFORMULA(A1122 - SPLIT(REGEXREPLACE(E1122,""[a-zA-Z,\-'.()]"","" ""), "" "")),"" "")")," ")</f>
        <v> </v>
      </c>
    </row>
    <row r="1123">
      <c r="F1123" s="8" t="str">
        <f>IFERROR(__xludf.DUMMYFUNCTION("IF(REGEXMATCH(E1123, ""[0-9]+""), ARRAYFORMULA(A1123 - SPLIT(REGEXREPLACE(E1123,""[a-zA-Z,\-'.()]"","" ""), "" "")),"" "")")," ")</f>
        <v> </v>
      </c>
    </row>
    <row r="1124">
      <c r="F1124" s="8" t="str">
        <f>IFERROR(__xludf.DUMMYFUNCTION("IF(REGEXMATCH(E1124, ""[0-9]+""), ARRAYFORMULA(A1124 - SPLIT(REGEXREPLACE(E1124,""[a-zA-Z,\-'.()]"","" ""), "" "")),"" "")")," ")</f>
        <v> </v>
      </c>
    </row>
    <row r="1125">
      <c r="F1125" s="8" t="str">
        <f>IFERROR(__xludf.DUMMYFUNCTION("IF(REGEXMATCH(E1125, ""[0-9]+""), ARRAYFORMULA(A1125 - SPLIT(REGEXREPLACE(E1125,""[a-zA-Z,\-'.()]"","" ""), "" "")),"" "")")," ")</f>
        <v> </v>
      </c>
    </row>
    <row r="1126">
      <c r="F1126" s="8" t="str">
        <f>IFERROR(__xludf.DUMMYFUNCTION("IF(REGEXMATCH(E1126, ""[0-9]+""), ARRAYFORMULA(A1126 - SPLIT(REGEXREPLACE(E1126,""[a-zA-Z,\-'.()]"","" ""), "" "")),"" "")")," ")</f>
        <v> </v>
      </c>
    </row>
    <row r="1127">
      <c r="F1127" s="8" t="str">
        <f>IFERROR(__xludf.DUMMYFUNCTION("IF(REGEXMATCH(E1127, ""[0-9]+""), ARRAYFORMULA(A1127 - SPLIT(REGEXREPLACE(E1127,""[a-zA-Z,\-'.()]"","" ""), "" "")),"" "")")," ")</f>
        <v> </v>
      </c>
    </row>
    <row r="1128">
      <c r="F1128" s="8" t="str">
        <f>IFERROR(__xludf.DUMMYFUNCTION("IF(REGEXMATCH(E1128, ""[0-9]+""), ARRAYFORMULA(A1128 - SPLIT(REGEXREPLACE(E1128,""[a-zA-Z,\-'.()]"","" ""), "" "")),"" "")")," ")</f>
        <v> </v>
      </c>
    </row>
    <row r="1129">
      <c r="F1129" s="8" t="str">
        <f>IFERROR(__xludf.DUMMYFUNCTION("IF(REGEXMATCH(E1129, ""[0-9]+""), ARRAYFORMULA(A1129 - SPLIT(REGEXREPLACE(E1129,""[a-zA-Z,\-'.()]"","" ""), "" "")),"" "")")," ")</f>
        <v> </v>
      </c>
    </row>
    <row r="1130">
      <c r="F1130" s="8" t="str">
        <f>IFERROR(__xludf.DUMMYFUNCTION("IF(REGEXMATCH(E1130, ""[0-9]+""), ARRAYFORMULA(A1130 - SPLIT(REGEXREPLACE(E1130,""[a-zA-Z,\-'.()]"","" ""), "" "")),"" "")")," ")</f>
        <v> </v>
      </c>
    </row>
    <row r="1131">
      <c r="F1131" s="8" t="str">
        <f>IFERROR(__xludf.DUMMYFUNCTION("IF(REGEXMATCH(E1131, ""[0-9]+""), ARRAYFORMULA(A1131 - SPLIT(REGEXREPLACE(E1131,""[a-zA-Z,\-'.()]"","" ""), "" "")),"" "")")," ")</f>
        <v> </v>
      </c>
    </row>
    <row r="1132">
      <c r="F1132" s="8" t="str">
        <f>IFERROR(__xludf.DUMMYFUNCTION("IF(REGEXMATCH(E1132, ""[0-9]+""), ARRAYFORMULA(A1132 - SPLIT(REGEXREPLACE(E1132,""[a-zA-Z,\-'.()]"","" ""), "" "")),"" "")")," ")</f>
        <v> </v>
      </c>
    </row>
    <row r="1133">
      <c r="F1133" s="8" t="str">
        <f>IFERROR(__xludf.DUMMYFUNCTION("IF(REGEXMATCH(E1133, ""[0-9]+""), ARRAYFORMULA(A1133 - SPLIT(REGEXREPLACE(E1133,""[a-zA-Z,\-'.()]"","" ""), "" "")),"" "")")," ")</f>
        <v> </v>
      </c>
    </row>
    <row r="1134">
      <c r="F1134" s="8" t="str">
        <f>IFERROR(__xludf.DUMMYFUNCTION("IF(REGEXMATCH(E1134, ""[0-9]+""), ARRAYFORMULA(A1134 - SPLIT(REGEXREPLACE(E1134,""[a-zA-Z,\-'.()]"","" ""), "" "")),"" "")")," ")</f>
        <v> </v>
      </c>
    </row>
    <row r="1135">
      <c r="F1135" s="8" t="str">
        <f>IFERROR(__xludf.DUMMYFUNCTION("IF(REGEXMATCH(E1135, ""[0-9]+""), ARRAYFORMULA(A1135 - SPLIT(REGEXREPLACE(E1135,""[a-zA-Z,\-'.()]"","" ""), "" "")),"" "")")," ")</f>
        <v> </v>
      </c>
    </row>
    <row r="1136">
      <c r="F1136" s="8" t="str">
        <f>IFERROR(__xludf.DUMMYFUNCTION("IF(REGEXMATCH(E1136, ""[0-9]+""), ARRAYFORMULA(A1136 - SPLIT(REGEXREPLACE(E1136,""[a-zA-Z,\-'.()]"","" ""), "" "")),"" "")")," ")</f>
        <v> </v>
      </c>
    </row>
    <row r="1137">
      <c r="F1137" s="8" t="str">
        <f>IFERROR(__xludf.DUMMYFUNCTION("IF(REGEXMATCH(E1137, ""[0-9]+""), ARRAYFORMULA(A1137 - SPLIT(REGEXREPLACE(E1137,""[a-zA-Z,\-'.()]"","" ""), "" "")),"" "")")," ")</f>
        <v> </v>
      </c>
    </row>
    <row r="1138">
      <c r="F1138" s="8" t="str">
        <f>IFERROR(__xludf.DUMMYFUNCTION("IF(REGEXMATCH(E1138, ""[0-9]+""), ARRAYFORMULA(A1138 - SPLIT(REGEXREPLACE(E1138,""[a-zA-Z,\-'.()]"","" ""), "" "")),"" "")")," ")</f>
        <v> </v>
      </c>
    </row>
    <row r="1139">
      <c r="F1139" s="8" t="str">
        <f>IFERROR(__xludf.DUMMYFUNCTION("IF(REGEXMATCH(E1139, ""[0-9]+""), ARRAYFORMULA(A1139 - SPLIT(REGEXREPLACE(E1139,""[a-zA-Z,\-'.()]"","" ""), "" "")),"" "")")," ")</f>
        <v> </v>
      </c>
    </row>
    <row r="1140">
      <c r="F1140" s="8" t="str">
        <f>IFERROR(__xludf.DUMMYFUNCTION("IF(REGEXMATCH(E1140, ""[0-9]+""), ARRAYFORMULA(A1140 - SPLIT(REGEXREPLACE(E1140,""[a-zA-Z,\-'.()]"","" ""), "" "")),"" "")")," ")</f>
        <v> </v>
      </c>
    </row>
    <row r="1141">
      <c r="F1141" s="8" t="str">
        <f>IFERROR(__xludf.DUMMYFUNCTION("IF(REGEXMATCH(E1141, ""[0-9]+""), ARRAYFORMULA(A1141 - SPLIT(REGEXREPLACE(E1141,""[a-zA-Z,\-'.()]"","" ""), "" "")),"" "")")," ")</f>
        <v> </v>
      </c>
    </row>
    <row r="1142">
      <c r="F1142" s="8" t="str">
        <f>IFERROR(__xludf.DUMMYFUNCTION("IF(REGEXMATCH(E1142, ""[0-9]+""), ARRAYFORMULA(A1142 - SPLIT(REGEXREPLACE(E1142,""[a-zA-Z,\-'.()]"","" ""), "" "")),"" "")")," ")</f>
        <v> </v>
      </c>
    </row>
    <row r="1143">
      <c r="F1143" s="8" t="str">
        <f>IFERROR(__xludf.DUMMYFUNCTION("IF(REGEXMATCH(E1143, ""[0-9]+""), ARRAYFORMULA(A1143 - SPLIT(REGEXREPLACE(E1143,""[a-zA-Z,\-'.()]"","" ""), "" "")),"" "")")," ")</f>
        <v> </v>
      </c>
    </row>
    <row r="1144">
      <c r="F1144" s="8" t="str">
        <f>IFERROR(__xludf.DUMMYFUNCTION("IF(REGEXMATCH(E1144, ""[0-9]+""), ARRAYFORMULA(A1144 - SPLIT(REGEXREPLACE(E1144,""[a-zA-Z,\-'.()]"","" ""), "" "")),"" "")")," ")</f>
        <v> </v>
      </c>
    </row>
    <row r="1145">
      <c r="F1145" s="8" t="str">
        <f>IFERROR(__xludf.DUMMYFUNCTION("IF(REGEXMATCH(E1145, ""[0-9]+""), ARRAYFORMULA(A1145 - SPLIT(REGEXREPLACE(E1145,""[a-zA-Z,\-'.()]"","" ""), "" "")),"" "")")," ")</f>
        <v> </v>
      </c>
    </row>
    <row r="1146">
      <c r="F1146" s="8" t="str">
        <f>IFERROR(__xludf.DUMMYFUNCTION("IF(REGEXMATCH(E1146, ""[0-9]+""), ARRAYFORMULA(A1146 - SPLIT(REGEXREPLACE(E1146,""[a-zA-Z,\-'.()]"","" ""), "" "")),"" "")")," ")</f>
        <v> </v>
      </c>
    </row>
    <row r="1147">
      <c r="F1147" s="8" t="str">
        <f>IFERROR(__xludf.DUMMYFUNCTION("IF(REGEXMATCH(E1147, ""[0-9]+""), ARRAYFORMULA(A1147 - SPLIT(REGEXREPLACE(E1147,""[a-zA-Z,\-'.()]"","" ""), "" "")),"" "")")," ")</f>
        <v> </v>
      </c>
    </row>
    <row r="1148">
      <c r="F1148" s="8" t="str">
        <f>IFERROR(__xludf.DUMMYFUNCTION("IF(REGEXMATCH(E1148, ""[0-9]+""), ARRAYFORMULA(A1148 - SPLIT(REGEXREPLACE(E1148,""[a-zA-Z,\-'.()]"","" ""), "" "")),"" "")")," ")</f>
        <v> </v>
      </c>
    </row>
    <row r="1149">
      <c r="F1149" s="8" t="str">
        <f>IFERROR(__xludf.DUMMYFUNCTION("IF(REGEXMATCH(E1149, ""[0-9]+""), ARRAYFORMULA(A1149 - SPLIT(REGEXREPLACE(E1149,""[a-zA-Z,\-'.()]"","" ""), "" "")),"" "")")," ")</f>
        <v> </v>
      </c>
    </row>
    <row r="1150">
      <c r="F1150" s="8" t="str">
        <f>IFERROR(__xludf.DUMMYFUNCTION("IF(REGEXMATCH(E1150, ""[0-9]+""), ARRAYFORMULA(A1150 - SPLIT(REGEXREPLACE(E1150,""[a-zA-Z,\-'.()]"","" ""), "" "")),"" "")")," ")</f>
        <v> </v>
      </c>
    </row>
    <row r="1151">
      <c r="F1151" s="8" t="str">
        <f>IFERROR(__xludf.DUMMYFUNCTION("IF(REGEXMATCH(E1151, ""[0-9]+""), ARRAYFORMULA(A1151 - SPLIT(REGEXREPLACE(E1151,""[a-zA-Z,\-'.()]"","" ""), "" "")),"" "")")," ")</f>
        <v> </v>
      </c>
    </row>
    <row r="1152">
      <c r="F1152" s="8" t="str">
        <f>IFERROR(__xludf.DUMMYFUNCTION("IF(REGEXMATCH(E1152, ""[0-9]+""), ARRAYFORMULA(A1152 - SPLIT(REGEXREPLACE(E1152,""[a-zA-Z,\-'.()]"","" ""), "" "")),"" "")")," ")</f>
        <v> </v>
      </c>
    </row>
    <row r="1153">
      <c r="F1153" s="8" t="str">
        <f>IFERROR(__xludf.DUMMYFUNCTION("IF(REGEXMATCH(E1153, ""[0-9]+""), ARRAYFORMULA(A1153 - SPLIT(REGEXREPLACE(E1153,""[a-zA-Z,\-'.()]"","" ""), "" "")),"" "")")," ")</f>
        <v> </v>
      </c>
    </row>
    <row r="1154">
      <c r="F1154" s="8" t="str">
        <f>IFERROR(__xludf.DUMMYFUNCTION("IF(REGEXMATCH(E1154, ""[0-9]+""), ARRAYFORMULA(A1154 - SPLIT(REGEXREPLACE(E1154,""[a-zA-Z,\-'.()]"","" ""), "" "")),"" "")")," ")</f>
        <v> </v>
      </c>
    </row>
    <row r="1155">
      <c r="F1155" s="8" t="str">
        <f>IFERROR(__xludf.DUMMYFUNCTION("IF(REGEXMATCH(E1155, ""[0-9]+""), ARRAYFORMULA(A1155 - SPLIT(REGEXREPLACE(E1155,""[a-zA-Z,\-'.()]"","" ""), "" "")),"" "")")," ")</f>
        <v> </v>
      </c>
    </row>
    <row r="1156">
      <c r="F1156" s="8" t="str">
        <f>IFERROR(__xludf.DUMMYFUNCTION("IF(REGEXMATCH(E1156, ""[0-9]+""), ARRAYFORMULA(A1156 - SPLIT(REGEXREPLACE(E1156,""[a-zA-Z,\-'.()]"","" ""), "" "")),"" "")")," ")</f>
        <v> </v>
      </c>
    </row>
    <row r="1157">
      <c r="F1157" s="8" t="str">
        <f>IFERROR(__xludf.DUMMYFUNCTION("IF(REGEXMATCH(E1157, ""[0-9]+""), ARRAYFORMULA(A1157 - SPLIT(REGEXREPLACE(E1157,""[a-zA-Z,\-'.()]"","" ""), "" "")),"" "")")," ")</f>
        <v> </v>
      </c>
    </row>
    <row r="1158">
      <c r="F1158" s="8" t="str">
        <f>IFERROR(__xludf.DUMMYFUNCTION("IF(REGEXMATCH(E1158, ""[0-9]+""), ARRAYFORMULA(A1158 - SPLIT(REGEXREPLACE(E1158,""[a-zA-Z,\-'.()]"","" ""), "" "")),"" "")")," ")</f>
        <v> </v>
      </c>
    </row>
    <row r="1159">
      <c r="F1159" s="8" t="str">
        <f>IFERROR(__xludf.DUMMYFUNCTION("IF(REGEXMATCH(E1159, ""[0-9]+""), ARRAYFORMULA(A1159 - SPLIT(REGEXREPLACE(E1159,""[a-zA-Z,\-'.()]"","" ""), "" "")),"" "")")," ")</f>
        <v> </v>
      </c>
    </row>
    <row r="1160">
      <c r="F1160" s="8" t="str">
        <f>IFERROR(__xludf.DUMMYFUNCTION("IF(REGEXMATCH(E1160, ""[0-9]+""), ARRAYFORMULA(A1160 - SPLIT(REGEXREPLACE(E1160,""[a-zA-Z,\-'.()]"","" ""), "" "")),"" "")")," ")</f>
        <v> </v>
      </c>
    </row>
    <row r="1161">
      <c r="F1161" s="8" t="str">
        <f>IFERROR(__xludf.DUMMYFUNCTION("IF(REGEXMATCH(E1161, ""[0-9]+""), ARRAYFORMULA(A1161 - SPLIT(REGEXREPLACE(E1161,""[a-zA-Z,\-'.()]"","" ""), "" "")),"" "")")," ")</f>
        <v> </v>
      </c>
    </row>
    <row r="1162">
      <c r="F1162" s="8" t="str">
        <f>IFERROR(__xludf.DUMMYFUNCTION("IF(REGEXMATCH(E1162, ""[0-9]+""), ARRAYFORMULA(A1162 - SPLIT(REGEXREPLACE(E1162,""[a-zA-Z,\-'.()]"","" ""), "" "")),"" "")")," ")</f>
        <v> </v>
      </c>
    </row>
    <row r="1163">
      <c r="F1163" s="8" t="str">
        <f>IFERROR(__xludf.DUMMYFUNCTION("IF(REGEXMATCH(E1163, ""[0-9]+""), ARRAYFORMULA(A1163 - SPLIT(REGEXREPLACE(E1163,""[a-zA-Z,\-'.()]"","" ""), "" "")),"" "")")," ")</f>
        <v> </v>
      </c>
    </row>
    <row r="1164">
      <c r="F1164" s="8" t="str">
        <f>IFERROR(__xludf.DUMMYFUNCTION("IF(REGEXMATCH(E1164, ""[0-9]+""), ARRAYFORMULA(A1164 - SPLIT(REGEXREPLACE(E1164,""[a-zA-Z,\-'.()]"","" ""), "" "")),"" "")")," ")</f>
        <v> </v>
      </c>
    </row>
    <row r="1165">
      <c r="F1165" s="8" t="str">
        <f>IFERROR(__xludf.DUMMYFUNCTION("IF(REGEXMATCH(E1165, ""[0-9]+""), ARRAYFORMULA(A1165 - SPLIT(REGEXREPLACE(E1165,""[a-zA-Z,\-'.()]"","" ""), "" "")),"" "")")," ")</f>
        <v> </v>
      </c>
    </row>
    <row r="1166">
      <c r="F1166" s="8" t="str">
        <f>IFERROR(__xludf.DUMMYFUNCTION("IF(REGEXMATCH(E1166, ""[0-9]+""), ARRAYFORMULA(A1166 - SPLIT(REGEXREPLACE(E1166,""[a-zA-Z,\-'.()]"","" ""), "" "")),"" "")")," ")</f>
        <v> </v>
      </c>
    </row>
    <row r="1167">
      <c r="F1167" s="8" t="str">
        <f>IFERROR(__xludf.DUMMYFUNCTION("IF(REGEXMATCH(E1167, ""[0-9]+""), ARRAYFORMULA(A1167 - SPLIT(REGEXREPLACE(E1167,""[a-zA-Z,\-'.()]"","" ""), "" "")),"" "")")," ")</f>
        <v> </v>
      </c>
    </row>
    <row r="1168">
      <c r="F1168" s="8" t="str">
        <f>IFERROR(__xludf.DUMMYFUNCTION("IF(REGEXMATCH(E1168, ""[0-9]+""), ARRAYFORMULA(A1168 - SPLIT(REGEXREPLACE(E1168,""[a-zA-Z,\-'.()]"","" ""), "" "")),"" "")")," ")</f>
        <v> </v>
      </c>
    </row>
    <row r="1169">
      <c r="F1169" s="8" t="str">
        <f>IFERROR(__xludf.DUMMYFUNCTION("IF(REGEXMATCH(E1169, ""[0-9]+""), ARRAYFORMULA(A1169 - SPLIT(REGEXREPLACE(E1169,""[a-zA-Z,\-'.()]"","" ""), "" "")),"" "")")," ")</f>
        <v> </v>
      </c>
    </row>
    <row r="1170">
      <c r="F1170" s="8" t="str">
        <f>IFERROR(__xludf.DUMMYFUNCTION("IF(REGEXMATCH(E1170, ""[0-9]+""), ARRAYFORMULA(A1170 - SPLIT(REGEXREPLACE(E1170,""[a-zA-Z,\-'.()]"","" ""), "" "")),"" "")")," ")</f>
        <v> </v>
      </c>
    </row>
    <row r="1171">
      <c r="F1171" s="8" t="str">
        <f>IFERROR(__xludf.DUMMYFUNCTION("IF(REGEXMATCH(E1171, ""[0-9]+""), ARRAYFORMULA(A1171 - SPLIT(REGEXREPLACE(E1171,""[a-zA-Z,\-'.()]"","" ""), "" "")),"" "")")," ")</f>
        <v> </v>
      </c>
    </row>
    <row r="1172">
      <c r="F1172" s="8" t="str">
        <f>IFERROR(__xludf.DUMMYFUNCTION("IF(REGEXMATCH(E1172, ""[0-9]+""), ARRAYFORMULA(A1172 - SPLIT(REGEXREPLACE(E1172,""[a-zA-Z,\-'.()]"","" ""), "" "")),"" "")")," ")</f>
        <v> </v>
      </c>
    </row>
    <row r="1173">
      <c r="F1173" s="8" t="str">
        <f>IFERROR(__xludf.DUMMYFUNCTION("IF(REGEXMATCH(E1173, ""[0-9]+""), ARRAYFORMULA(A1173 - SPLIT(REGEXREPLACE(E1173,""[a-zA-Z,\-'.()]"","" ""), "" "")),"" "")")," ")</f>
        <v> </v>
      </c>
    </row>
    <row r="1174">
      <c r="F1174" s="8" t="str">
        <f>IFERROR(__xludf.DUMMYFUNCTION("IF(REGEXMATCH(E1174, ""[0-9]+""), ARRAYFORMULA(A1174 - SPLIT(REGEXREPLACE(E1174,""[a-zA-Z,\-'.()]"","" ""), "" "")),"" "")")," ")</f>
        <v> </v>
      </c>
    </row>
    <row r="1175">
      <c r="F1175" s="8" t="str">
        <f>IFERROR(__xludf.DUMMYFUNCTION("IF(REGEXMATCH(E1175, ""[0-9]+""), ARRAYFORMULA(A1175 - SPLIT(REGEXREPLACE(E1175,""[a-zA-Z,\-'.()]"","" ""), "" "")),"" "")")," ")</f>
        <v> </v>
      </c>
    </row>
    <row r="1176">
      <c r="F1176" s="8" t="str">
        <f>IFERROR(__xludf.DUMMYFUNCTION("IF(REGEXMATCH(E1176, ""[0-9]+""), ARRAYFORMULA(A1176 - SPLIT(REGEXREPLACE(E1176,""[a-zA-Z,\-'.()]"","" ""), "" "")),"" "")")," ")</f>
        <v> </v>
      </c>
    </row>
    <row r="1177">
      <c r="F1177" s="8" t="str">
        <f>IFERROR(__xludf.DUMMYFUNCTION("IF(REGEXMATCH(E1177, ""[0-9]+""), ARRAYFORMULA(A1177 - SPLIT(REGEXREPLACE(E1177,""[a-zA-Z,\-'.()]"","" ""), "" "")),"" "")")," ")</f>
        <v> </v>
      </c>
    </row>
    <row r="1178">
      <c r="F1178" s="8" t="str">
        <f>IFERROR(__xludf.DUMMYFUNCTION("IF(REGEXMATCH(E1178, ""[0-9]+""), ARRAYFORMULA(A1178 - SPLIT(REGEXREPLACE(E1178,""[a-zA-Z,\-'.()]"","" ""), "" "")),"" "")")," ")</f>
        <v> </v>
      </c>
    </row>
    <row r="1179">
      <c r="F1179" s="8" t="str">
        <f>IFERROR(__xludf.DUMMYFUNCTION("IF(REGEXMATCH(E1179, ""[0-9]+""), ARRAYFORMULA(A1179 - SPLIT(REGEXREPLACE(E1179,""[a-zA-Z,\-'.()]"","" ""), "" "")),"" "")")," ")</f>
        <v> </v>
      </c>
    </row>
    <row r="1180">
      <c r="F1180" s="8" t="str">
        <f>IFERROR(__xludf.DUMMYFUNCTION("IF(REGEXMATCH(E1180, ""[0-9]+""), ARRAYFORMULA(A1180 - SPLIT(REGEXREPLACE(E1180,""[a-zA-Z,\-'.()]"","" ""), "" "")),"" "")")," ")</f>
        <v> </v>
      </c>
    </row>
    <row r="1181">
      <c r="F1181" s="8" t="str">
        <f>IFERROR(__xludf.DUMMYFUNCTION("IF(REGEXMATCH(E1181, ""[0-9]+""), ARRAYFORMULA(A1181 - SPLIT(REGEXREPLACE(E1181,""[a-zA-Z,\-'.()]"","" ""), "" "")),"" "")")," ")</f>
        <v> </v>
      </c>
    </row>
    <row r="1182">
      <c r="F1182" s="8" t="str">
        <f>IFERROR(__xludf.DUMMYFUNCTION("IF(REGEXMATCH(E1182, ""[0-9]+""), ARRAYFORMULA(A1182 - SPLIT(REGEXREPLACE(E1182,""[a-zA-Z,\-'.()]"","" ""), "" "")),"" "")")," ")</f>
        <v> </v>
      </c>
    </row>
    <row r="1183">
      <c r="F1183" s="8" t="str">
        <f>IFERROR(__xludf.DUMMYFUNCTION("IF(REGEXMATCH(E1183, ""[0-9]+""), ARRAYFORMULA(A1183 - SPLIT(REGEXREPLACE(E1183,""[a-zA-Z,\-'.()]"","" ""), "" "")),"" "")")," ")</f>
        <v> </v>
      </c>
    </row>
    <row r="1184">
      <c r="F1184" s="8" t="str">
        <f>IFERROR(__xludf.DUMMYFUNCTION("IF(REGEXMATCH(E1184, ""[0-9]+""), ARRAYFORMULA(A1184 - SPLIT(REGEXREPLACE(E1184,""[a-zA-Z,\-'.()]"","" ""), "" "")),"" "")")," ")</f>
        <v> </v>
      </c>
    </row>
    <row r="1185">
      <c r="F1185" s="8" t="str">
        <f>IFERROR(__xludf.DUMMYFUNCTION("IF(REGEXMATCH(E1185, ""[0-9]+""), ARRAYFORMULA(A1185 - SPLIT(REGEXREPLACE(E1185,""[a-zA-Z,\-'.()]"","" ""), "" "")),"" "")")," ")</f>
        <v> </v>
      </c>
    </row>
    <row r="1186">
      <c r="F1186" s="8" t="str">
        <f>IFERROR(__xludf.DUMMYFUNCTION("IF(REGEXMATCH(E1186, ""[0-9]+""), ARRAYFORMULA(A1186 - SPLIT(REGEXREPLACE(E1186,""[a-zA-Z,\-'.()]"","" ""), "" "")),"" "")")," ")</f>
        <v> </v>
      </c>
    </row>
    <row r="1187">
      <c r="F1187" s="8" t="str">
        <f>IFERROR(__xludf.DUMMYFUNCTION("IF(REGEXMATCH(E1187, ""[0-9]+""), ARRAYFORMULA(A1187 - SPLIT(REGEXREPLACE(E1187,""[a-zA-Z,\-'.()]"","" ""), "" "")),"" "")")," ")</f>
        <v> </v>
      </c>
    </row>
    <row r="1188">
      <c r="F1188" s="8" t="str">
        <f>IFERROR(__xludf.DUMMYFUNCTION("IF(REGEXMATCH(E1188, ""[0-9]+""), ARRAYFORMULA(A1188 - SPLIT(REGEXREPLACE(E1188,""[a-zA-Z,\-'.()]"","" ""), "" "")),"" "")")," ")</f>
        <v> </v>
      </c>
    </row>
    <row r="1189">
      <c r="F1189" s="8" t="str">
        <f>IFERROR(__xludf.DUMMYFUNCTION("IF(REGEXMATCH(E1189, ""[0-9]+""), ARRAYFORMULA(A1189 - SPLIT(REGEXREPLACE(E1189,""[a-zA-Z,\-'.()]"","" ""), "" "")),"" "")")," ")</f>
        <v> </v>
      </c>
    </row>
    <row r="1190">
      <c r="F1190" s="8" t="str">
        <f>IFERROR(__xludf.DUMMYFUNCTION("IF(REGEXMATCH(E1190, ""[0-9]+""), ARRAYFORMULA(A1190 - SPLIT(REGEXREPLACE(E1190,""[a-zA-Z,\-'.()]"","" ""), "" "")),"" "")")," ")</f>
        <v> </v>
      </c>
    </row>
    <row r="1191">
      <c r="F1191" s="8" t="str">
        <f>IFERROR(__xludf.DUMMYFUNCTION("IF(REGEXMATCH(E1191, ""[0-9]+""), ARRAYFORMULA(A1191 - SPLIT(REGEXREPLACE(E1191,""[a-zA-Z,\-'.()]"","" ""), "" "")),"" "")")," ")</f>
        <v> </v>
      </c>
    </row>
    <row r="1192">
      <c r="F1192" s="8" t="str">
        <f>IFERROR(__xludf.DUMMYFUNCTION("IF(REGEXMATCH(E1192, ""[0-9]+""), ARRAYFORMULA(A1192 - SPLIT(REGEXREPLACE(E1192,""[a-zA-Z,\-'.()]"","" ""), "" "")),"" "")")," ")</f>
        <v> </v>
      </c>
    </row>
    <row r="1193">
      <c r="F1193" s="8" t="str">
        <f>IFERROR(__xludf.DUMMYFUNCTION("IF(REGEXMATCH(E1193, ""[0-9]+""), ARRAYFORMULA(A1193 - SPLIT(REGEXREPLACE(E1193,""[a-zA-Z,\-'.()]"","" ""), "" "")),"" "")")," ")</f>
        <v> </v>
      </c>
    </row>
    <row r="1194">
      <c r="F1194" s="8" t="str">
        <f>IFERROR(__xludf.DUMMYFUNCTION("IF(REGEXMATCH(E1194, ""[0-9]+""), ARRAYFORMULA(A1194 - SPLIT(REGEXREPLACE(E1194,""[a-zA-Z,\-'.()]"","" ""), "" "")),"" "")")," ")</f>
        <v> </v>
      </c>
    </row>
    <row r="1195">
      <c r="F1195" s="8" t="str">
        <f>IFERROR(__xludf.DUMMYFUNCTION("IF(REGEXMATCH(E1195, ""[0-9]+""), ARRAYFORMULA(A1195 - SPLIT(REGEXREPLACE(E1195,""[a-zA-Z,\-'.()]"","" ""), "" "")),"" "")")," ")</f>
        <v> </v>
      </c>
    </row>
    <row r="1196">
      <c r="F1196" s="8" t="str">
        <f>IFERROR(__xludf.DUMMYFUNCTION("IF(REGEXMATCH(E1196, ""[0-9]+""), ARRAYFORMULA(A1196 - SPLIT(REGEXREPLACE(E1196,""[a-zA-Z,\-'.()]"","" ""), "" "")),"" "")")," ")</f>
        <v> </v>
      </c>
    </row>
    <row r="1197">
      <c r="F1197" s="8" t="str">
        <f>IFERROR(__xludf.DUMMYFUNCTION("IF(REGEXMATCH(E1197, ""[0-9]+""), ARRAYFORMULA(A1197 - SPLIT(REGEXREPLACE(E1197,""[a-zA-Z,\-'.()]"","" ""), "" "")),"" "")")," ")</f>
        <v> </v>
      </c>
    </row>
    <row r="1198">
      <c r="F1198" s="8" t="str">
        <f>IFERROR(__xludf.DUMMYFUNCTION("IF(REGEXMATCH(E1198, ""[0-9]+""), ARRAYFORMULA(A1198 - SPLIT(REGEXREPLACE(E1198,""[a-zA-Z,\-'.()]"","" ""), "" "")),"" "")")," ")</f>
        <v> </v>
      </c>
    </row>
    <row r="1199">
      <c r="F1199" s="8" t="str">
        <f>IFERROR(__xludf.DUMMYFUNCTION("IF(REGEXMATCH(E1199, ""[0-9]+""), ARRAYFORMULA(A1199 - SPLIT(REGEXREPLACE(E1199,""[a-zA-Z,\-'.()]"","" ""), "" "")),"" "")")," ")</f>
        <v> </v>
      </c>
    </row>
    <row r="1200">
      <c r="F1200" s="8" t="str">
        <f>IFERROR(__xludf.DUMMYFUNCTION("IF(REGEXMATCH(E1200, ""[0-9]+""), ARRAYFORMULA(A1200 - SPLIT(REGEXREPLACE(E1200,""[a-zA-Z,\-'.()]"","" ""), "" "")),"" "")")," ")</f>
        <v> </v>
      </c>
    </row>
    <row r="1201">
      <c r="F1201" s="8" t="str">
        <f>IFERROR(__xludf.DUMMYFUNCTION("IF(REGEXMATCH(E1201, ""[0-9]+""), ARRAYFORMULA(A1201 - SPLIT(REGEXREPLACE(E1201,""[a-zA-Z,\-'.()]"","" ""), "" "")),"" "")")," ")</f>
        <v> </v>
      </c>
    </row>
    <row r="1202">
      <c r="F1202" s="8" t="str">
        <f>IFERROR(__xludf.DUMMYFUNCTION("IF(REGEXMATCH(E1202, ""[0-9]+""), ARRAYFORMULA(A1202 - SPLIT(REGEXREPLACE(E1202,""[a-zA-Z,\-'.()]"","" ""), "" "")),"" "")")," ")</f>
        <v> </v>
      </c>
    </row>
    <row r="1203">
      <c r="F1203" s="8" t="str">
        <f>IFERROR(__xludf.DUMMYFUNCTION("IF(REGEXMATCH(E1203, ""[0-9]+""), ARRAYFORMULA(A1203 - SPLIT(REGEXREPLACE(E1203,""[a-zA-Z,\-'.()]"","" ""), "" "")),"" "")")," ")</f>
        <v> </v>
      </c>
    </row>
    <row r="1204">
      <c r="F1204" s="8" t="str">
        <f>IFERROR(__xludf.DUMMYFUNCTION("IF(REGEXMATCH(E1204, ""[0-9]+""), ARRAYFORMULA(A1204 - SPLIT(REGEXREPLACE(E1204,""[a-zA-Z,\-'.()]"","" ""), "" "")),"" "")")," ")</f>
        <v> </v>
      </c>
    </row>
    <row r="1205">
      <c r="F1205" s="8" t="str">
        <f>IFERROR(__xludf.DUMMYFUNCTION("IF(REGEXMATCH(E1205, ""[0-9]+""), ARRAYFORMULA(A1205 - SPLIT(REGEXREPLACE(E1205,""[a-zA-Z,\-'.()]"","" ""), "" "")),"" "")")," ")</f>
        <v> </v>
      </c>
    </row>
    <row r="1206">
      <c r="F1206" s="8" t="str">
        <f>IFERROR(__xludf.DUMMYFUNCTION("IF(REGEXMATCH(E1206, ""[0-9]+""), ARRAYFORMULA(A1206 - SPLIT(REGEXREPLACE(E1206,""[a-zA-Z,\-'.()]"","" ""), "" "")),"" "")")," ")</f>
        <v> </v>
      </c>
    </row>
    <row r="1207">
      <c r="F1207" s="8" t="str">
        <f>IFERROR(__xludf.DUMMYFUNCTION("IF(REGEXMATCH(E1207, ""[0-9]+""), ARRAYFORMULA(A1207 - SPLIT(REGEXREPLACE(E1207,""[a-zA-Z,\-'.()]"","" ""), "" "")),"" "")")," ")</f>
        <v> </v>
      </c>
    </row>
    <row r="1208">
      <c r="F1208" s="8" t="str">
        <f>IFERROR(__xludf.DUMMYFUNCTION("IF(REGEXMATCH(E1208, ""[0-9]+""), ARRAYFORMULA(A1208 - SPLIT(REGEXREPLACE(E1208,""[a-zA-Z,\-'.()]"","" ""), "" "")),"" "")")," ")</f>
        <v> </v>
      </c>
    </row>
    <row r="1209">
      <c r="F1209" s="8" t="str">
        <f>IFERROR(__xludf.DUMMYFUNCTION("IF(REGEXMATCH(E1209, ""[0-9]+""), ARRAYFORMULA(A1209 - SPLIT(REGEXREPLACE(E1209,""[a-zA-Z,\-'.()]"","" ""), "" "")),"" "")")," ")</f>
        <v> </v>
      </c>
    </row>
    <row r="1210">
      <c r="F1210" s="8" t="str">
        <f>IFERROR(__xludf.DUMMYFUNCTION("IF(REGEXMATCH(E1210, ""[0-9]+""), ARRAYFORMULA(A1210 - SPLIT(REGEXREPLACE(E1210,""[a-zA-Z,\-'.()]"","" ""), "" "")),"" "")")," ")</f>
        <v> </v>
      </c>
    </row>
    <row r="1211">
      <c r="F1211" s="8" t="str">
        <f>IFERROR(__xludf.DUMMYFUNCTION("IF(REGEXMATCH(E1211, ""[0-9]+""), ARRAYFORMULA(A1211 - SPLIT(REGEXREPLACE(E1211,""[a-zA-Z,\-'.()]"","" ""), "" "")),"" "")")," ")</f>
        <v> </v>
      </c>
    </row>
    <row r="1212">
      <c r="F1212" s="8" t="str">
        <f>IFERROR(__xludf.DUMMYFUNCTION("IF(REGEXMATCH(E1212, ""[0-9]+""), ARRAYFORMULA(A1212 - SPLIT(REGEXREPLACE(E1212,""[a-zA-Z,\-'.()]"","" ""), "" "")),"" "")")," ")</f>
        <v> </v>
      </c>
    </row>
    <row r="1213">
      <c r="F1213" s="8" t="str">
        <f>IFERROR(__xludf.DUMMYFUNCTION("IF(REGEXMATCH(E1213, ""[0-9]+""), ARRAYFORMULA(A1213 - SPLIT(REGEXREPLACE(E1213,""[a-zA-Z,\-'.()]"","" ""), "" "")),"" "")")," ")</f>
        <v> </v>
      </c>
    </row>
    <row r="1214">
      <c r="F1214" s="8" t="str">
        <f>IFERROR(__xludf.DUMMYFUNCTION("IF(REGEXMATCH(E1214, ""[0-9]+""), ARRAYFORMULA(A1214 - SPLIT(REGEXREPLACE(E1214,""[a-zA-Z,\-'.()]"","" ""), "" "")),"" "")")," ")</f>
        <v> </v>
      </c>
    </row>
    <row r="1215">
      <c r="F1215" s="8" t="str">
        <f>IFERROR(__xludf.DUMMYFUNCTION("IF(REGEXMATCH(E1215, ""[0-9]+""), ARRAYFORMULA(A1215 - SPLIT(REGEXREPLACE(E1215,""[a-zA-Z,\-'.()]"","" ""), "" "")),"" "")")," ")</f>
        <v> </v>
      </c>
    </row>
    <row r="1216">
      <c r="F1216" s="8" t="str">
        <f>IFERROR(__xludf.DUMMYFUNCTION("IF(REGEXMATCH(E1216, ""[0-9]+""), ARRAYFORMULA(A1216 - SPLIT(REGEXREPLACE(E1216,""[a-zA-Z,\-'.()]"","" ""), "" "")),"" "")")," ")</f>
        <v> </v>
      </c>
    </row>
    <row r="1217">
      <c r="F1217" s="8" t="str">
        <f>IFERROR(__xludf.DUMMYFUNCTION("IF(REGEXMATCH(E1217, ""[0-9]+""), ARRAYFORMULA(A1217 - SPLIT(REGEXREPLACE(E1217,""[a-zA-Z,\-'.()]"","" ""), "" "")),"" "")")," ")</f>
        <v> </v>
      </c>
    </row>
    <row r="1218">
      <c r="F1218" s="8" t="str">
        <f>IFERROR(__xludf.DUMMYFUNCTION("IF(REGEXMATCH(E1218, ""[0-9]+""), ARRAYFORMULA(A1218 - SPLIT(REGEXREPLACE(E1218,""[a-zA-Z,\-'.()]"","" ""), "" "")),"" "")")," ")</f>
        <v> </v>
      </c>
    </row>
    <row r="1219">
      <c r="F1219" s="8" t="str">
        <f>IFERROR(__xludf.DUMMYFUNCTION("IF(REGEXMATCH(E1219, ""[0-9]+""), ARRAYFORMULA(A1219 - SPLIT(REGEXREPLACE(E1219,""[a-zA-Z,\-'.()]"","" ""), "" "")),"" "")")," ")</f>
        <v> </v>
      </c>
    </row>
    <row r="1220">
      <c r="F1220" s="8" t="str">
        <f>IFERROR(__xludf.DUMMYFUNCTION("IF(REGEXMATCH(E1220, ""[0-9]+""), ARRAYFORMULA(A1220 - SPLIT(REGEXREPLACE(E1220,""[a-zA-Z,\-'.()]"","" ""), "" "")),"" "")")," ")</f>
        <v> </v>
      </c>
    </row>
    <row r="1221">
      <c r="F1221" s="8" t="str">
        <f>IFERROR(__xludf.DUMMYFUNCTION("IF(REGEXMATCH(E1221, ""[0-9]+""), ARRAYFORMULA(A1221 - SPLIT(REGEXREPLACE(E1221,""[a-zA-Z,\-'.()]"","" ""), "" "")),"" "")")," ")</f>
        <v> </v>
      </c>
    </row>
    <row r="1222">
      <c r="F1222" s="8" t="str">
        <f>IFERROR(__xludf.DUMMYFUNCTION("IF(REGEXMATCH(E1222, ""[0-9]+""), ARRAYFORMULA(A1222 - SPLIT(REGEXREPLACE(E1222,""[a-zA-Z,\-'.()]"","" ""), "" "")),"" "")")," ")</f>
        <v> </v>
      </c>
    </row>
    <row r="1223">
      <c r="F1223" s="8" t="str">
        <f>IFERROR(__xludf.DUMMYFUNCTION("IF(REGEXMATCH(E1223, ""[0-9]+""), ARRAYFORMULA(A1223 - SPLIT(REGEXREPLACE(E1223,""[a-zA-Z,\-'.()]"","" ""), "" "")),"" "")")," ")</f>
        <v> </v>
      </c>
    </row>
    <row r="1224">
      <c r="F1224" s="8" t="str">
        <f>IFERROR(__xludf.DUMMYFUNCTION("IF(REGEXMATCH(E1224, ""[0-9]+""), ARRAYFORMULA(A1224 - SPLIT(REGEXREPLACE(E1224,""[a-zA-Z,\-'.()]"","" ""), "" "")),"" "")")," ")</f>
        <v> </v>
      </c>
    </row>
    <row r="1225">
      <c r="F1225" s="8" t="str">
        <f>IFERROR(__xludf.DUMMYFUNCTION("IF(REGEXMATCH(E1225, ""[0-9]+""), ARRAYFORMULA(A1225 - SPLIT(REGEXREPLACE(E1225,""[a-zA-Z,\-'.()]"","" ""), "" "")),"" "")")," ")</f>
        <v> </v>
      </c>
    </row>
    <row r="1226">
      <c r="F1226" s="8" t="str">
        <f>IFERROR(__xludf.DUMMYFUNCTION("IF(REGEXMATCH(E1226, ""[0-9]+""), ARRAYFORMULA(A1226 - SPLIT(REGEXREPLACE(E1226,""[a-zA-Z,\-'.()]"","" ""), "" "")),"" "")")," ")</f>
        <v> </v>
      </c>
    </row>
    <row r="1227">
      <c r="F1227" s="8" t="str">
        <f>IFERROR(__xludf.DUMMYFUNCTION("IF(REGEXMATCH(E1227, ""[0-9]+""), ARRAYFORMULA(A1227 - SPLIT(REGEXREPLACE(E1227,""[a-zA-Z,\-'.()]"","" ""), "" "")),"" "")")," ")</f>
        <v> </v>
      </c>
    </row>
    <row r="1228">
      <c r="F1228" s="8" t="str">
        <f>IFERROR(__xludf.DUMMYFUNCTION("IF(REGEXMATCH(E1228, ""[0-9]+""), ARRAYFORMULA(A1228 - SPLIT(REGEXREPLACE(E1228,""[a-zA-Z,\-'.()]"","" ""), "" "")),"" "")")," ")</f>
        <v> </v>
      </c>
    </row>
    <row r="1229">
      <c r="F1229" s="8" t="str">
        <f>IFERROR(__xludf.DUMMYFUNCTION("IF(REGEXMATCH(E1229, ""[0-9]+""), ARRAYFORMULA(A1229 - SPLIT(REGEXREPLACE(E1229,""[a-zA-Z,\-'.()]"","" ""), "" "")),"" "")")," ")</f>
        <v> </v>
      </c>
    </row>
    <row r="1230">
      <c r="F1230" s="8" t="str">
        <f>IFERROR(__xludf.DUMMYFUNCTION("IF(REGEXMATCH(E1230, ""[0-9]+""), ARRAYFORMULA(A1230 - SPLIT(REGEXREPLACE(E1230,""[a-zA-Z,\-'.()]"","" ""), "" "")),"" "")")," ")</f>
        <v> </v>
      </c>
    </row>
    <row r="1231">
      <c r="F1231" s="8" t="str">
        <f>IFERROR(__xludf.DUMMYFUNCTION("IF(REGEXMATCH(E1231, ""[0-9]+""), ARRAYFORMULA(A1231 - SPLIT(REGEXREPLACE(E1231,""[a-zA-Z,\-'.()]"","" ""), "" "")),"" "")")," ")</f>
        <v> </v>
      </c>
    </row>
    <row r="1232">
      <c r="F1232" s="8" t="str">
        <f>IFERROR(__xludf.DUMMYFUNCTION("IF(REGEXMATCH(E1232, ""[0-9]+""), ARRAYFORMULA(A1232 - SPLIT(REGEXREPLACE(E1232,""[a-zA-Z,\-'.()]"","" ""), "" "")),"" "")")," ")</f>
        <v> </v>
      </c>
    </row>
    <row r="1233">
      <c r="F1233" s="8" t="str">
        <f>IFERROR(__xludf.DUMMYFUNCTION("IF(REGEXMATCH(E1233, ""[0-9]+""), ARRAYFORMULA(A1233 - SPLIT(REGEXREPLACE(E1233,""[a-zA-Z,\-'.()]"","" ""), "" "")),"" "")")," ")</f>
        <v> </v>
      </c>
    </row>
    <row r="1234">
      <c r="F1234" s="8" t="str">
        <f>IFERROR(__xludf.DUMMYFUNCTION("IF(REGEXMATCH(E1234, ""[0-9]+""), ARRAYFORMULA(A1234 - SPLIT(REGEXREPLACE(E1234,""[a-zA-Z,\-'.()]"","" ""), "" "")),"" "")")," ")</f>
        <v> </v>
      </c>
    </row>
    <row r="1235">
      <c r="F1235" s="8" t="str">
        <f>IFERROR(__xludf.DUMMYFUNCTION("IF(REGEXMATCH(E1235, ""[0-9]+""), ARRAYFORMULA(A1235 - SPLIT(REGEXREPLACE(E1235,""[a-zA-Z,\-'.()]"","" ""), "" "")),"" "")")," ")</f>
        <v> </v>
      </c>
    </row>
    <row r="1236">
      <c r="F1236" s="8" t="str">
        <f>IFERROR(__xludf.DUMMYFUNCTION("IF(REGEXMATCH(E1236, ""[0-9]+""), ARRAYFORMULA(A1236 - SPLIT(REGEXREPLACE(E1236,""[a-zA-Z,\-'.()]"","" ""), "" "")),"" "")")," ")</f>
        <v> </v>
      </c>
    </row>
    <row r="1237">
      <c r="F1237" s="8" t="str">
        <f>IFERROR(__xludf.DUMMYFUNCTION("IF(REGEXMATCH(E1237, ""[0-9]+""), ARRAYFORMULA(A1237 - SPLIT(REGEXREPLACE(E1237,""[a-zA-Z,\-'.()]"","" ""), "" "")),"" "")")," ")</f>
        <v> </v>
      </c>
    </row>
    <row r="1238">
      <c r="F1238" s="8" t="str">
        <f>IFERROR(__xludf.DUMMYFUNCTION("IF(REGEXMATCH(E1238, ""[0-9]+""), ARRAYFORMULA(A1238 - SPLIT(REGEXREPLACE(E1238,""[a-zA-Z,\-'.()]"","" ""), "" "")),"" "")")," ")</f>
        <v> </v>
      </c>
    </row>
    <row r="1239">
      <c r="F1239" s="8" t="str">
        <f>IFERROR(__xludf.DUMMYFUNCTION("IF(REGEXMATCH(E1239, ""[0-9]+""), ARRAYFORMULA(A1239 - SPLIT(REGEXREPLACE(E1239,""[a-zA-Z,\-'.()]"","" ""), "" "")),"" "")")," ")</f>
        <v> </v>
      </c>
    </row>
    <row r="1240">
      <c r="F1240" s="8" t="str">
        <f>IFERROR(__xludf.DUMMYFUNCTION("IF(REGEXMATCH(E1240, ""[0-9]+""), ARRAYFORMULA(A1240 - SPLIT(REGEXREPLACE(E1240,""[a-zA-Z,\-'.()]"","" ""), "" "")),"" "")")," ")</f>
        <v> </v>
      </c>
    </row>
    <row r="1241">
      <c r="F1241" s="8" t="str">
        <f>IFERROR(__xludf.DUMMYFUNCTION("IF(REGEXMATCH(E1241, ""[0-9]+""), ARRAYFORMULA(A1241 - SPLIT(REGEXREPLACE(E1241,""[a-zA-Z,\-'.()]"","" ""), "" "")),"" "")")," ")</f>
        <v> </v>
      </c>
    </row>
    <row r="1242">
      <c r="F1242" s="8" t="str">
        <f>IFERROR(__xludf.DUMMYFUNCTION("IF(REGEXMATCH(E1242, ""[0-9]+""), ARRAYFORMULA(A1242 - SPLIT(REGEXREPLACE(E1242,""[a-zA-Z,\-'.()]"","" ""), "" "")),"" "")")," ")</f>
        <v> </v>
      </c>
    </row>
    <row r="1243">
      <c r="F1243" s="8" t="str">
        <f>IFERROR(__xludf.DUMMYFUNCTION("IF(REGEXMATCH(E1243, ""[0-9]+""), ARRAYFORMULA(A1243 - SPLIT(REGEXREPLACE(E1243,""[a-zA-Z,\-'.()]"","" ""), "" "")),"" "")")," ")</f>
        <v> </v>
      </c>
    </row>
    <row r="1244">
      <c r="F1244" s="8" t="str">
        <f>IFERROR(__xludf.DUMMYFUNCTION("IF(REGEXMATCH(E1244, ""[0-9]+""), ARRAYFORMULA(A1244 - SPLIT(REGEXREPLACE(E1244,""[a-zA-Z,\-'.()]"","" ""), "" "")),"" "")")," ")</f>
        <v> </v>
      </c>
    </row>
    <row r="1245">
      <c r="F1245" s="8" t="str">
        <f>IFERROR(__xludf.DUMMYFUNCTION("IF(REGEXMATCH(E1245, ""[0-9]+""), ARRAYFORMULA(A1245 - SPLIT(REGEXREPLACE(E1245,""[a-zA-Z,\-'.()]"","" ""), "" "")),"" "")")," ")</f>
        <v> </v>
      </c>
    </row>
    <row r="1246">
      <c r="F1246" s="8" t="str">
        <f>IFERROR(__xludf.DUMMYFUNCTION("IF(REGEXMATCH(E1246, ""[0-9]+""), ARRAYFORMULA(A1246 - SPLIT(REGEXREPLACE(E1246,""[a-zA-Z,\-'.()]"","" ""), "" "")),"" "")")," ")</f>
        <v> </v>
      </c>
    </row>
    <row r="1247">
      <c r="F1247" s="8" t="str">
        <f>IFERROR(__xludf.DUMMYFUNCTION("IF(REGEXMATCH(E1247, ""[0-9]+""), ARRAYFORMULA(A1247 - SPLIT(REGEXREPLACE(E1247,""[a-zA-Z,\-'.()]"","" ""), "" "")),"" "")")," ")</f>
        <v> </v>
      </c>
    </row>
    <row r="1248">
      <c r="F1248" s="8" t="str">
        <f>IFERROR(__xludf.DUMMYFUNCTION("IF(REGEXMATCH(E1248, ""[0-9]+""), ARRAYFORMULA(A1248 - SPLIT(REGEXREPLACE(E1248,""[a-zA-Z,\-'.()]"","" ""), "" "")),"" "")")," ")</f>
        <v> </v>
      </c>
    </row>
    <row r="1249">
      <c r="F1249" s="8" t="str">
        <f>IFERROR(__xludf.DUMMYFUNCTION("IF(REGEXMATCH(E1249, ""[0-9]+""), ARRAYFORMULA(A1249 - SPLIT(REGEXREPLACE(E1249,""[a-zA-Z,\-'.()]"","" ""), "" "")),"" "")")," ")</f>
        <v> </v>
      </c>
    </row>
    <row r="1250">
      <c r="F1250" s="8" t="str">
        <f>IFERROR(__xludf.DUMMYFUNCTION("IF(REGEXMATCH(E1250, ""[0-9]+""), ARRAYFORMULA(A1250 - SPLIT(REGEXREPLACE(E1250,""[a-zA-Z,\-'.()]"","" ""), "" "")),"" "")")," ")</f>
        <v> </v>
      </c>
    </row>
    <row r="1251">
      <c r="F1251" s="8" t="str">
        <f>IFERROR(__xludf.DUMMYFUNCTION("IF(REGEXMATCH(E1251, ""[0-9]+""), ARRAYFORMULA(A1251 - SPLIT(REGEXREPLACE(E1251,""[a-zA-Z,\-'.()]"","" ""), "" "")),"" "")")," ")</f>
        <v> </v>
      </c>
    </row>
    <row r="1252">
      <c r="F1252" s="8" t="str">
        <f>IFERROR(__xludf.DUMMYFUNCTION("IF(REGEXMATCH(E1252, ""[0-9]+""), ARRAYFORMULA(A1252 - SPLIT(REGEXREPLACE(E1252,""[a-zA-Z,\-'.()]"","" ""), "" "")),"" "")")," ")</f>
        <v> </v>
      </c>
    </row>
    <row r="1253">
      <c r="F1253" s="8" t="str">
        <f>IFERROR(__xludf.DUMMYFUNCTION("IF(REGEXMATCH(E1253, ""[0-9]+""), ARRAYFORMULA(A1253 - SPLIT(REGEXREPLACE(E1253,""[a-zA-Z,\-'.()]"","" ""), "" "")),"" "")")," ")</f>
        <v> </v>
      </c>
    </row>
    <row r="1254">
      <c r="F1254" s="8" t="str">
        <f>IFERROR(__xludf.DUMMYFUNCTION("IF(REGEXMATCH(E1254, ""[0-9]+""), ARRAYFORMULA(A1254 - SPLIT(REGEXREPLACE(E1254,""[a-zA-Z,\-'.()]"","" ""), "" "")),"" "")")," ")</f>
        <v> </v>
      </c>
    </row>
    <row r="1255">
      <c r="F1255" s="8" t="str">
        <f>IFERROR(__xludf.DUMMYFUNCTION("IF(REGEXMATCH(E1255, ""[0-9]+""), ARRAYFORMULA(A1255 - SPLIT(REGEXREPLACE(E1255,""[a-zA-Z,\-'.()]"","" ""), "" "")),"" "")")," ")</f>
        <v> </v>
      </c>
    </row>
    <row r="1256">
      <c r="F1256" s="8" t="str">
        <f>IFERROR(__xludf.DUMMYFUNCTION("IF(REGEXMATCH(E1256, ""[0-9]+""), ARRAYFORMULA(A1256 - SPLIT(REGEXREPLACE(E1256,""[a-zA-Z,\-'.()]"","" ""), "" "")),"" "")")," ")</f>
        <v> </v>
      </c>
    </row>
    <row r="1257">
      <c r="F1257" s="8" t="str">
        <f>IFERROR(__xludf.DUMMYFUNCTION("IF(REGEXMATCH(E1257, ""[0-9]+""), ARRAYFORMULA(A1257 - SPLIT(REGEXREPLACE(E1257,""[a-zA-Z,\-'.()]"","" ""), "" "")),"" "")")," ")</f>
        <v> </v>
      </c>
    </row>
    <row r="1258">
      <c r="F1258" s="8" t="str">
        <f>IFERROR(__xludf.DUMMYFUNCTION("IF(REGEXMATCH(E1258, ""[0-9]+""), ARRAYFORMULA(A1258 - SPLIT(REGEXREPLACE(E1258,""[a-zA-Z,\-'.()]"","" ""), "" "")),"" "")")," ")</f>
        <v> </v>
      </c>
    </row>
    <row r="1259">
      <c r="F1259" s="8" t="str">
        <f>IFERROR(__xludf.DUMMYFUNCTION("IF(REGEXMATCH(E1259, ""[0-9]+""), ARRAYFORMULA(A1259 - SPLIT(REGEXREPLACE(E1259,""[a-zA-Z,\-'.()]"","" ""), "" "")),"" "")")," ")</f>
        <v> </v>
      </c>
    </row>
    <row r="1260">
      <c r="F1260" s="8" t="str">
        <f>IFERROR(__xludf.DUMMYFUNCTION("IF(REGEXMATCH(E1260, ""[0-9]+""), ARRAYFORMULA(A1260 - SPLIT(REGEXREPLACE(E1260,""[a-zA-Z,\-'.()]"","" ""), "" "")),"" "")")," ")</f>
        <v> </v>
      </c>
    </row>
    <row r="1261">
      <c r="F1261" s="8" t="str">
        <f>IFERROR(__xludf.DUMMYFUNCTION("IF(REGEXMATCH(E1261, ""[0-9]+""), ARRAYFORMULA(A1261 - SPLIT(REGEXREPLACE(E1261,""[a-zA-Z,\-'.()]"","" ""), "" "")),"" "")")," ")</f>
        <v> </v>
      </c>
    </row>
    <row r="1262">
      <c r="F1262" s="8" t="str">
        <f>IFERROR(__xludf.DUMMYFUNCTION("IF(REGEXMATCH(E1262, ""[0-9]+""), ARRAYFORMULA(A1262 - SPLIT(REGEXREPLACE(E1262,""[a-zA-Z,\-'.()]"","" ""), "" "")),"" "")")," ")</f>
        <v> </v>
      </c>
    </row>
    <row r="1263">
      <c r="F1263" s="8" t="str">
        <f>IFERROR(__xludf.DUMMYFUNCTION("IF(REGEXMATCH(E1263, ""[0-9]+""), ARRAYFORMULA(A1263 - SPLIT(REGEXREPLACE(E1263,""[a-zA-Z,\-'.()]"","" ""), "" "")),"" "")")," ")</f>
        <v> </v>
      </c>
    </row>
    <row r="1264">
      <c r="F1264" s="8" t="str">
        <f>IFERROR(__xludf.DUMMYFUNCTION("IF(REGEXMATCH(E1264, ""[0-9]+""), ARRAYFORMULA(A1264 - SPLIT(REGEXREPLACE(E1264,""[a-zA-Z,\-'.()]"","" ""), "" "")),"" "")")," ")</f>
        <v> </v>
      </c>
    </row>
    <row r="1265">
      <c r="F1265" s="8" t="str">
        <f>IFERROR(__xludf.DUMMYFUNCTION("IF(REGEXMATCH(E1265, ""[0-9]+""), ARRAYFORMULA(A1265 - SPLIT(REGEXREPLACE(E1265,""[a-zA-Z,\-'.()]"","" ""), "" "")),"" "")")," ")</f>
        <v> </v>
      </c>
    </row>
    <row r="1266">
      <c r="F1266" s="8" t="str">
        <f>IFERROR(__xludf.DUMMYFUNCTION("IF(REGEXMATCH(E1266, ""[0-9]+""), ARRAYFORMULA(A1266 - SPLIT(REGEXREPLACE(E1266,""[a-zA-Z,\-'.()]"","" ""), "" "")),"" "")")," ")</f>
        <v> </v>
      </c>
    </row>
    <row r="1267">
      <c r="F1267" s="8" t="str">
        <f>IFERROR(__xludf.DUMMYFUNCTION("IF(REGEXMATCH(E1267, ""[0-9]+""), ARRAYFORMULA(A1267 - SPLIT(REGEXREPLACE(E1267,""[a-zA-Z,\-'.()]"","" ""), "" "")),"" "")")," ")</f>
        <v> </v>
      </c>
    </row>
    <row r="1268">
      <c r="F1268" s="8" t="str">
        <f>IFERROR(__xludf.DUMMYFUNCTION("IF(REGEXMATCH(E1268, ""[0-9]+""), ARRAYFORMULA(A1268 - SPLIT(REGEXREPLACE(E1268,""[a-zA-Z,\-'.()]"","" ""), "" "")),"" "")")," ")</f>
        <v> </v>
      </c>
    </row>
    <row r="1269">
      <c r="F1269" s="8" t="str">
        <f>IFERROR(__xludf.DUMMYFUNCTION("IF(REGEXMATCH(E1269, ""[0-9]+""), ARRAYFORMULA(A1269 - SPLIT(REGEXREPLACE(E1269,""[a-zA-Z,\-'.()]"","" ""), "" "")),"" "")")," ")</f>
        <v> </v>
      </c>
    </row>
    <row r="1270">
      <c r="F1270" s="8" t="str">
        <f>IFERROR(__xludf.DUMMYFUNCTION("IF(REGEXMATCH(E1270, ""[0-9]+""), ARRAYFORMULA(A1270 - SPLIT(REGEXREPLACE(E1270,""[a-zA-Z,\-'.()]"","" ""), "" "")),"" "")")," ")</f>
        <v> </v>
      </c>
    </row>
    <row r="1271">
      <c r="F1271" s="8" t="str">
        <f>IFERROR(__xludf.DUMMYFUNCTION("IF(REGEXMATCH(E1271, ""[0-9]+""), ARRAYFORMULA(A1271 - SPLIT(REGEXREPLACE(E1271,""[a-zA-Z,\-'.()]"","" ""), "" "")),"" "")")," ")</f>
        <v> </v>
      </c>
    </row>
    <row r="1272">
      <c r="F1272" s="8" t="str">
        <f>IFERROR(__xludf.DUMMYFUNCTION("IF(REGEXMATCH(E1272, ""[0-9]+""), ARRAYFORMULA(A1272 - SPLIT(REGEXREPLACE(E1272,""[a-zA-Z,\-'.()]"","" ""), "" "")),"" "")")," ")</f>
        <v> </v>
      </c>
    </row>
    <row r="1273">
      <c r="F1273" s="8" t="str">
        <f>IFERROR(__xludf.DUMMYFUNCTION("IF(REGEXMATCH(E1273, ""[0-9]+""), ARRAYFORMULA(A1273 - SPLIT(REGEXREPLACE(E1273,""[a-zA-Z,\-'.()]"","" ""), "" "")),"" "")")," ")</f>
        <v> </v>
      </c>
    </row>
    <row r="1274">
      <c r="F1274" s="8" t="str">
        <f>IFERROR(__xludf.DUMMYFUNCTION("IF(REGEXMATCH(E1274, ""[0-9]+""), ARRAYFORMULA(A1274 - SPLIT(REGEXREPLACE(E1274,""[a-zA-Z,\-'.()]"","" ""), "" "")),"" "")")," ")</f>
        <v> </v>
      </c>
    </row>
    <row r="1275">
      <c r="F1275" s="8" t="str">
        <f>IFERROR(__xludf.DUMMYFUNCTION("IF(REGEXMATCH(E1275, ""[0-9]+""), ARRAYFORMULA(A1275 - SPLIT(REGEXREPLACE(E1275,""[a-zA-Z,\-'.()]"","" ""), "" "")),"" "")")," ")</f>
        <v> </v>
      </c>
    </row>
    <row r="1276">
      <c r="F1276" s="8" t="str">
        <f>IFERROR(__xludf.DUMMYFUNCTION("IF(REGEXMATCH(E1276, ""[0-9]+""), ARRAYFORMULA(A1276 - SPLIT(REGEXREPLACE(E1276,""[a-zA-Z,\-'.()]"","" ""), "" "")),"" "")")," ")</f>
        <v> </v>
      </c>
    </row>
    <row r="1277">
      <c r="F1277" s="8" t="str">
        <f>IFERROR(__xludf.DUMMYFUNCTION("IF(REGEXMATCH(E1277, ""[0-9]+""), ARRAYFORMULA(A1277 - SPLIT(REGEXREPLACE(E1277,""[a-zA-Z,\-'.()]"","" ""), "" "")),"" "")")," ")</f>
        <v> </v>
      </c>
    </row>
    <row r="1278">
      <c r="F1278" s="8" t="str">
        <f>IFERROR(__xludf.DUMMYFUNCTION("IF(REGEXMATCH(E1278, ""[0-9]+""), ARRAYFORMULA(A1278 - SPLIT(REGEXREPLACE(E1278,""[a-zA-Z,\-'.()]"","" ""), "" "")),"" "")")," ")</f>
        <v> </v>
      </c>
    </row>
    <row r="1279">
      <c r="F1279" s="8" t="str">
        <f>IFERROR(__xludf.DUMMYFUNCTION("IF(REGEXMATCH(E1279, ""[0-9]+""), ARRAYFORMULA(A1279 - SPLIT(REGEXREPLACE(E1279,""[a-zA-Z,\-'.()]"","" ""), "" "")),"" "")")," ")</f>
        <v> </v>
      </c>
    </row>
    <row r="1280">
      <c r="F1280" s="8" t="str">
        <f>IFERROR(__xludf.DUMMYFUNCTION("IF(REGEXMATCH(E1280, ""[0-9]+""), ARRAYFORMULA(A1280 - SPLIT(REGEXREPLACE(E1280,""[a-zA-Z,\-'.()]"","" ""), "" "")),"" "")")," ")</f>
        <v> </v>
      </c>
    </row>
    <row r="1281">
      <c r="F1281" s="8" t="str">
        <f>IFERROR(__xludf.DUMMYFUNCTION("IF(REGEXMATCH(E1281, ""[0-9]+""), ARRAYFORMULA(A1281 - SPLIT(REGEXREPLACE(E1281,""[a-zA-Z,\-'.()]"","" ""), "" "")),"" "")")," ")</f>
        <v> </v>
      </c>
    </row>
    <row r="1282">
      <c r="F1282" s="8" t="str">
        <f>IFERROR(__xludf.DUMMYFUNCTION("IF(REGEXMATCH(E1282, ""[0-9]+""), ARRAYFORMULA(A1282 - SPLIT(REGEXREPLACE(E1282,""[a-zA-Z,\-'.()]"","" ""), "" "")),"" "")")," ")</f>
        <v> </v>
      </c>
    </row>
    <row r="1283">
      <c r="F1283" s="8" t="str">
        <f>IFERROR(__xludf.DUMMYFUNCTION("IF(REGEXMATCH(E1283, ""[0-9]+""), ARRAYFORMULA(A1283 - SPLIT(REGEXREPLACE(E1283,""[a-zA-Z,\-'.()]"","" ""), "" "")),"" "")")," ")</f>
        <v> </v>
      </c>
    </row>
    <row r="1284">
      <c r="F1284" s="8" t="str">
        <f>IFERROR(__xludf.DUMMYFUNCTION("IF(REGEXMATCH(E1284, ""[0-9]+""), ARRAYFORMULA(A1284 - SPLIT(REGEXREPLACE(E1284,""[a-zA-Z,\-'.()]"","" ""), "" "")),"" "")")," ")</f>
        <v> </v>
      </c>
    </row>
    <row r="1285">
      <c r="F1285" s="8" t="str">
        <f>IFERROR(__xludf.DUMMYFUNCTION("IF(REGEXMATCH(E1285, ""[0-9]+""), ARRAYFORMULA(A1285 - SPLIT(REGEXREPLACE(E1285,""[a-zA-Z,\-'.()]"","" ""), "" "")),"" "")")," ")</f>
        <v> </v>
      </c>
    </row>
    <row r="1286">
      <c r="F1286" s="8" t="str">
        <f>IFERROR(__xludf.DUMMYFUNCTION("IF(REGEXMATCH(E1286, ""[0-9]+""), ARRAYFORMULA(A1286 - SPLIT(REGEXREPLACE(E1286,""[a-zA-Z,\-'.()]"","" ""), "" "")),"" "")")," ")</f>
        <v> </v>
      </c>
    </row>
    <row r="1287">
      <c r="F1287" s="8" t="str">
        <f>IFERROR(__xludf.DUMMYFUNCTION("IF(REGEXMATCH(E1287, ""[0-9]+""), ARRAYFORMULA(A1287 - SPLIT(REGEXREPLACE(E1287,""[a-zA-Z,\-'.()]"","" ""), "" "")),"" "")")," ")</f>
        <v> </v>
      </c>
    </row>
    <row r="1288">
      <c r="F1288" s="8" t="str">
        <f>IFERROR(__xludf.DUMMYFUNCTION("IF(REGEXMATCH(E1288, ""[0-9]+""), ARRAYFORMULA(A1288 - SPLIT(REGEXREPLACE(E1288,""[a-zA-Z,\-'.()]"","" ""), "" "")),"" "")")," ")</f>
        <v> </v>
      </c>
    </row>
    <row r="1289">
      <c r="F1289" s="8" t="str">
        <f>IFERROR(__xludf.DUMMYFUNCTION("IF(REGEXMATCH(E1289, ""[0-9]+""), ARRAYFORMULA(A1289 - SPLIT(REGEXREPLACE(E1289,""[a-zA-Z,\-'.()]"","" ""), "" "")),"" "")")," ")</f>
        <v> </v>
      </c>
    </row>
    <row r="1290">
      <c r="F1290" s="8" t="str">
        <f>IFERROR(__xludf.DUMMYFUNCTION("IF(REGEXMATCH(E1290, ""[0-9]+""), ARRAYFORMULA(A1290 - SPLIT(REGEXREPLACE(E1290,""[a-zA-Z,\-'.()]"","" ""), "" "")),"" "")")," ")</f>
        <v> </v>
      </c>
    </row>
    <row r="1291">
      <c r="F1291" s="8" t="str">
        <f>IFERROR(__xludf.DUMMYFUNCTION("IF(REGEXMATCH(E1291, ""[0-9]+""), ARRAYFORMULA(A1291 - SPLIT(REGEXREPLACE(E1291,""[a-zA-Z,\-'.()]"","" ""), "" "")),"" "")")," ")</f>
        <v> </v>
      </c>
    </row>
    <row r="1292">
      <c r="F1292" s="8" t="str">
        <f>IFERROR(__xludf.DUMMYFUNCTION("IF(REGEXMATCH(E1292, ""[0-9]+""), ARRAYFORMULA(A1292 - SPLIT(REGEXREPLACE(E1292,""[a-zA-Z,\-'.()]"","" ""), "" "")),"" "")")," ")</f>
        <v> </v>
      </c>
    </row>
    <row r="1293">
      <c r="F1293" s="8" t="str">
        <f>IFERROR(__xludf.DUMMYFUNCTION("IF(REGEXMATCH(E1293, ""[0-9]+""), ARRAYFORMULA(A1293 - SPLIT(REGEXREPLACE(E1293,""[a-zA-Z,\-'.()]"","" ""), "" "")),"" "")")," ")</f>
        <v> </v>
      </c>
    </row>
    <row r="1294">
      <c r="F1294" s="8" t="str">
        <f>IFERROR(__xludf.DUMMYFUNCTION("IF(REGEXMATCH(E1294, ""[0-9]+""), ARRAYFORMULA(A1294 - SPLIT(REGEXREPLACE(E1294,""[a-zA-Z,\-'.()]"","" ""), "" "")),"" "")")," ")</f>
        <v> </v>
      </c>
    </row>
    <row r="1295">
      <c r="F1295" s="8" t="str">
        <f>IFERROR(__xludf.DUMMYFUNCTION("IF(REGEXMATCH(E1295, ""[0-9]+""), ARRAYFORMULA(A1295 - SPLIT(REGEXREPLACE(E1295,""[a-zA-Z,\-'.()]"","" ""), "" "")),"" "")")," ")</f>
        <v> </v>
      </c>
    </row>
    <row r="1296">
      <c r="F1296" s="8" t="str">
        <f>IFERROR(__xludf.DUMMYFUNCTION("IF(REGEXMATCH(E1296, ""[0-9]+""), ARRAYFORMULA(A1296 - SPLIT(REGEXREPLACE(E1296,""[a-zA-Z,\-'.()]"","" ""), "" "")),"" "")")," ")</f>
        <v> </v>
      </c>
    </row>
    <row r="1297">
      <c r="F1297" s="8" t="str">
        <f>IFERROR(__xludf.DUMMYFUNCTION("IF(REGEXMATCH(E1297, ""[0-9]+""), ARRAYFORMULA(A1297 - SPLIT(REGEXREPLACE(E1297,""[a-zA-Z,\-'.()]"","" ""), "" "")),"" "")")," ")</f>
        <v> </v>
      </c>
    </row>
    <row r="1298">
      <c r="F1298" s="8" t="str">
        <f>IFERROR(__xludf.DUMMYFUNCTION("IF(REGEXMATCH(E1298, ""[0-9]+""), ARRAYFORMULA(A1298 - SPLIT(REGEXREPLACE(E1298,""[a-zA-Z,\-'.()]"","" ""), "" "")),"" "")")," ")</f>
        <v> </v>
      </c>
    </row>
    <row r="1299">
      <c r="F1299" s="8" t="str">
        <f>IFERROR(__xludf.DUMMYFUNCTION("IF(REGEXMATCH(E1299, ""[0-9]+""), ARRAYFORMULA(A1299 - SPLIT(REGEXREPLACE(E1299,""[a-zA-Z,\-'.()]"","" ""), "" "")),"" "")")," ")</f>
        <v> </v>
      </c>
    </row>
    <row r="1300">
      <c r="F1300" s="8" t="str">
        <f>IFERROR(__xludf.DUMMYFUNCTION("IF(REGEXMATCH(E1300, ""[0-9]+""), ARRAYFORMULA(A1300 - SPLIT(REGEXREPLACE(E1300,""[a-zA-Z,\-'.()]"","" ""), "" "")),"" "")")," ")</f>
        <v> </v>
      </c>
    </row>
    <row r="1301">
      <c r="F1301" s="8" t="str">
        <f>IFERROR(__xludf.DUMMYFUNCTION("IF(REGEXMATCH(E1301, ""[0-9]+""), ARRAYFORMULA(A1301 - SPLIT(REGEXREPLACE(E1301,""[a-zA-Z,\-'.()]"","" ""), "" "")),"" "")")," ")</f>
        <v> </v>
      </c>
    </row>
    <row r="1302">
      <c r="F1302" s="8" t="str">
        <f>IFERROR(__xludf.DUMMYFUNCTION("IF(REGEXMATCH(E1302, ""[0-9]+""), ARRAYFORMULA(A1302 - SPLIT(REGEXREPLACE(E1302,""[a-zA-Z,\-'.()]"","" ""), "" "")),"" "")")," ")</f>
        <v> </v>
      </c>
    </row>
    <row r="1303">
      <c r="F1303" s="8" t="str">
        <f>IFERROR(__xludf.DUMMYFUNCTION("IF(REGEXMATCH(E1303, ""[0-9]+""), ARRAYFORMULA(A1303 - SPLIT(REGEXREPLACE(E1303,""[a-zA-Z,\-'.()]"","" ""), "" "")),"" "")")," ")</f>
        <v> </v>
      </c>
    </row>
    <row r="1304">
      <c r="F1304" s="8" t="str">
        <f>IFERROR(__xludf.DUMMYFUNCTION("IF(REGEXMATCH(E1304, ""[0-9]+""), ARRAYFORMULA(A1304 - SPLIT(REGEXREPLACE(E1304,""[a-zA-Z,\-'.()]"","" ""), "" "")),"" "")")," ")</f>
        <v> </v>
      </c>
    </row>
    <row r="1305">
      <c r="F1305" s="8" t="str">
        <f>IFERROR(__xludf.DUMMYFUNCTION("IF(REGEXMATCH(E1305, ""[0-9]+""), ARRAYFORMULA(A1305 - SPLIT(REGEXREPLACE(E1305,""[a-zA-Z,\-'.()]"","" ""), "" "")),"" "")")," ")</f>
        <v> </v>
      </c>
    </row>
    <row r="1306">
      <c r="F1306" s="8" t="str">
        <f>IFERROR(__xludf.DUMMYFUNCTION("IF(REGEXMATCH(E1306, ""[0-9]+""), ARRAYFORMULA(A1306 - SPLIT(REGEXREPLACE(E1306,""[a-zA-Z,\-'.()]"","" ""), "" "")),"" "")")," ")</f>
        <v> </v>
      </c>
    </row>
    <row r="1307">
      <c r="F1307" s="8" t="str">
        <f>IFERROR(__xludf.DUMMYFUNCTION("IF(REGEXMATCH(E1307, ""[0-9]+""), ARRAYFORMULA(A1307 - SPLIT(REGEXREPLACE(E1307,""[a-zA-Z,\-'.()]"","" ""), "" "")),"" "")")," ")</f>
        <v> </v>
      </c>
    </row>
    <row r="1308">
      <c r="F1308" s="8" t="str">
        <f>IFERROR(__xludf.DUMMYFUNCTION("IF(REGEXMATCH(E1308, ""[0-9]+""), ARRAYFORMULA(A1308 - SPLIT(REGEXREPLACE(E1308,""[a-zA-Z,\-'.()]"","" ""), "" "")),"" "")")," ")</f>
        <v> </v>
      </c>
    </row>
    <row r="1309">
      <c r="F1309" s="8" t="str">
        <f>IFERROR(__xludf.DUMMYFUNCTION("IF(REGEXMATCH(E1309, ""[0-9]+""), ARRAYFORMULA(A1309 - SPLIT(REGEXREPLACE(E1309,""[a-zA-Z,\-'.()]"","" ""), "" "")),"" "")")," ")</f>
        <v> </v>
      </c>
    </row>
    <row r="1310">
      <c r="F1310" s="8" t="str">
        <f>IFERROR(__xludf.DUMMYFUNCTION("IF(REGEXMATCH(E1310, ""[0-9]+""), ARRAYFORMULA(A1310 - SPLIT(REGEXREPLACE(E1310,""[a-zA-Z,\-'.()]"","" ""), "" "")),"" "")")," ")</f>
        <v> </v>
      </c>
    </row>
    <row r="1311">
      <c r="F1311" s="8" t="str">
        <f>IFERROR(__xludf.DUMMYFUNCTION("IF(REGEXMATCH(E1311, ""[0-9]+""), ARRAYFORMULA(A1311 - SPLIT(REGEXREPLACE(E1311,""[a-zA-Z,\-'.()]"","" ""), "" "")),"" "")")," ")</f>
        <v> </v>
      </c>
    </row>
    <row r="1312">
      <c r="F1312" s="8" t="str">
        <f>IFERROR(__xludf.DUMMYFUNCTION("IF(REGEXMATCH(E1312, ""[0-9]+""), ARRAYFORMULA(A1312 - SPLIT(REGEXREPLACE(E1312,""[a-zA-Z,\-'.()]"","" ""), "" "")),"" "")")," ")</f>
        <v> </v>
      </c>
    </row>
    <row r="1313">
      <c r="F1313" s="8" t="str">
        <f>IFERROR(__xludf.DUMMYFUNCTION("IF(REGEXMATCH(E1313, ""[0-9]+""), ARRAYFORMULA(A1313 - SPLIT(REGEXREPLACE(E1313,""[a-zA-Z,\-'.()]"","" ""), "" "")),"" "")")," ")</f>
        <v> </v>
      </c>
    </row>
    <row r="1314">
      <c r="F1314" s="8" t="str">
        <f>IFERROR(__xludf.DUMMYFUNCTION("IF(REGEXMATCH(E1314, ""[0-9]+""), ARRAYFORMULA(A1314 - SPLIT(REGEXREPLACE(E1314,""[a-zA-Z,\-'.()]"","" ""), "" "")),"" "")")," ")</f>
        <v> </v>
      </c>
    </row>
    <row r="1315">
      <c r="F1315" s="8" t="str">
        <f>IFERROR(__xludf.DUMMYFUNCTION("IF(REGEXMATCH(E1315, ""[0-9]+""), ARRAYFORMULA(A1315 - SPLIT(REGEXREPLACE(E1315,""[a-zA-Z,\-'.()]"","" ""), "" "")),"" "")")," ")</f>
        <v> </v>
      </c>
    </row>
    <row r="1316">
      <c r="F1316" s="8" t="str">
        <f>IFERROR(__xludf.DUMMYFUNCTION("IF(REGEXMATCH(E1316, ""[0-9]+""), ARRAYFORMULA(A1316 - SPLIT(REGEXREPLACE(E1316,""[a-zA-Z,\-'.()]"","" ""), "" "")),"" "")")," ")</f>
        <v> </v>
      </c>
    </row>
    <row r="1317">
      <c r="F1317" s="8" t="str">
        <f>IFERROR(__xludf.DUMMYFUNCTION("IF(REGEXMATCH(E1317, ""[0-9]+""), ARRAYFORMULA(A1317 - SPLIT(REGEXREPLACE(E1317,""[a-zA-Z,\-'.()]"","" ""), "" "")),"" "")")," ")</f>
        <v> </v>
      </c>
    </row>
    <row r="1318">
      <c r="F1318" s="8" t="str">
        <f>IFERROR(__xludf.DUMMYFUNCTION("IF(REGEXMATCH(E1318, ""[0-9]+""), ARRAYFORMULA(A1318 - SPLIT(REGEXREPLACE(E1318,""[a-zA-Z,\-'.()]"","" ""), "" "")),"" "")")," ")</f>
        <v> </v>
      </c>
    </row>
    <row r="1319">
      <c r="F1319" s="8" t="str">
        <f>IFERROR(__xludf.DUMMYFUNCTION("IF(REGEXMATCH(E1319, ""[0-9]+""), ARRAYFORMULA(A1319 - SPLIT(REGEXREPLACE(E1319,""[a-zA-Z,\-'.()]"","" ""), "" "")),"" "")")," ")</f>
        <v> </v>
      </c>
    </row>
    <row r="1320">
      <c r="F1320" s="8" t="str">
        <f>IFERROR(__xludf.DUMMYFUNCTION("IF(REGEXMATCH(E1320, ""[0-9]+""), ARRAYFORMULA(A1320 - SPLIT(REGEXREPLACE(E1320,""[a-zA-Z,\-'.()]"","" ""), "" "")),"" "")")," ")</f>
        <v> </v>
      </c>
    </row>
    <row r="1321">
      <c r="F1321" s="8" t="str">
        <f>IFERROR(__xludf.DUMMYFUNCTION("IF(REGEXMATCH(E1321, ""[0-9]+""), ARRAYFORMULA(A1321 - SPLIT(REGEXREPLACE(E1321,""[a-zA-Z,\-'.()]"","" ""), "" "")),"" "")")," ")</f>
        <v> </v>
      </c>
    </row>
    <row r="1322">
      <c r="F1322" s="8" t="str">
        <f>IFERROR(__xludf.DUMMYFUNCTION("IF(REGEXMATCH(E1322, ""[0-9]+""), ARRAYFORMULA(A1322 - SPLIT(REGEXREPLACE(E1322,""[a-zA-Z,\-'.()]"","" ""), "" "")),"" "")")," ")</f>
        <v> </v>
      </c>
    </row>
    <row r="1323">
      <c r="F1323" s="8" t="str">
        <f>IFERROR(__xludf.DUMMYFUNCTION("IF(REGEXMATCH(E1323, ""[0-9]+""), ARRAYFORMULA(A1323 - SPLIT(REGEXREPLACE(E1323,""[a-zA-Z,\-'.()]"","" ""), "" "")),"" "")")," ")</f>
        <v> </v>
      </c>
    </row>
    <row r="1324">
      <c r="F1324" s="8" t="str">
        <f>IFERROR(__xludf.DUMMYFUNCTION("IF(REGEXMATCH(E1324, ""[0-9]+""), ARRAYFORMULA(A1324 - SPLIT(REGEXREPLACE(E1324,""[a-zA-Z,\-'.()]"","" ""), "" "")),"" "")")," ")</f>
        <v> </v>
      </c>
    </row>
    <row r="1325">
      <c r="F1325" s="8" t="str">
        <f>IFERROR(__xludf.DUMMYFUNCTION("IF(REGEXMATCH(E1325, ""[0-9]+""), ARRAYFORMULA(A1325 - SPLIT(REGEXREPLACE(E1325,""[a-zA-Z,\-'.()]"","" ""), "" "")),"" "")")," ")</f>
        <v> </v>
      </c>
    </row>
    <row r="1326">
      <c r="F1326" s="8" t="str">
        <f>IFERROR(__xludf.DUMMYFUNCTION("IF(REGEXMATCH(E1326, ""[0-9]+""), ARRAYFORMULA(A1326 - SPLIT(REGEXREPLACE(E1326,""[a-zA-Z,\-'.()]"","" ""), "" "")),"" "")")," ")</f>
        <v> </v>
      </c>
    </row>
    <row r="1327">
      <c r="F1327" s="8" t="str">
        <f>IFERROR(__xludf.DUMMYFUNCTION("IF(REGEXMATCH(E1327, ""[0-9]+""), ARRAYFORMULA(A1327 - SPLIT(REGEXREPLACE(E1327,""[a-zA-Z,\-'.()]"","" ""), "" "")),"" "")")," ")</f>
        <v> </v>
      </c>
    </row>
    <row r="1328">
      <c r="F1328" s="8" t="str">
        <f>IFERROR(__xludf.DUMMYFUNCTION("IF(REGEXMATCH(E1328, ""[0-9]+""), ARRAYFORMULA(A1328 - SPLIT(REGEXREPLACE(E1328,""[a-zA-Z,\-'.()]"","" ""), "" "")),"" "")")," ")</f>
        <v> </v>
      </c>
    </row>
    <row r="1329">
      <c r="F1329" s="8" t="str">
        <f>IFERROR(__xludf.DUMMYFUNCTION("IF(REGEXMATCH(E1329, ""[0-9]+""), ARRAYFORMULA(A1329 - SPLIT(REGEXREPLACE(E1329,""[a-zA-Z,\-'.()]"","" ""), "" "")),"" "")")," ")</f>
        <v> </v>
      </c>
    </row>
    <row r="1330">
      <c r="F1330" s="8" t="str">
        <f>IFERROR(__xludf.DUMMYFUNCTION("IF(REGEXMATCH(E1330, ""[0-9]+""), ARRAYFORMULA(A1330 - SPLIT(REGEXREPLACE(E1330,""[a-zA-Z,\-'.()]"","" ""), "" "")),"" "")")," ")</f>
        <v> </v>
      </c>
    </row>
    <row r="1331">
      <c r="F1331" s="8" t="str">
        <f>IFERROR(__xludf.DUMMYFUNCTION("IF(REGEXMATCH(E1331, ""[0-9]+""), ARRAYFORMULA(A1331 - SPLIT(REGEXREPLACE(E1331,""[a-zA-Z,\-'.()]"","" ""), "" "")),"" "")")," ")</f>
        <v> </v>
      </c>
    </row>
    <row r="1332">
      <c r="F1332" s="8" t="str">
        <f>IFERROR(__xludf.DUMMYFUNCTION("IF(REGEXMATCH(E1332, ""[0-9]+""), ARRAYFORMULA(A1332 - SPLIT(REGEXREPLACE(E1332,""[a-zA-Z,\-'.()]"","" ""), "" "")),"" "")")," ")</f>
        <v> </v>
      </c>
    </row>
    <row r="1333">
      <c r="F1333" s="8" t="str">
        <f>IFERROR(__xludf.DUMMYFUNCTION("IF(REGEXMATCH(E1333, ""[0-9]+""), ARRAYFORMULA(A1333 - SPLIT(REGEXREPLACE(E1333,""[a-zA-Z,\-'.()]"","" ""), "" "")),"" "")")," ")</f>
        <v> </v>
      </c>
    </row>
    <row r="1334">
      <c r="F1334" s="8" t="str">
        <f>IFERROR(__xludf.DUMMYFUNCTION("IF(REGEXMATCH(E1334, ""[0-9]+""), ARRAYFORMULA(A1334 - SPLIT(REGEXREPLACE(E1334,""[a-zA-Z,\-'.()]"","" ""), "" "")),"" "")")," ")</f>
        <v> </v>
      </c>
    </row>
    <row r="1335">
      <c r="F1335" s="8" t="str">
        <f>IFERROR(__xludf.DUMMYFUNCTION("IF(REGEXMATCH(E1335, ""[0-9]+""), ARRAYFORMULA(A1335 - SPLIT(REGEXREPLACE(E1335,""[a-zA-Z,\-'.()]"","" ""), "" "")),"" "")")," ")</f>
        <v> </v>
      </c>
    </row>
    <row r="1336">
      <c r="F1336" s="8" t="str">
        <f>IFERROR(__xludf.DUMMYFUNCTION("IF(REGEXMATCH(E1336, ""[0-9]+""), ARRAYFORMULA(A1336 - SPLIT(REGEXREPLACE(E1336,""[a-zA-Z,\-'.()]"","" ""), "" "")),"" "")")," ")</f>
        <v> </v>
      </c>
    </row>
    <row r="1337">
      <c r="F1337" s="8" t="str">
        <f>IFERROR(__xludf.DUMMYFUNCTION("IF(REGEXMATCH(E1337, ""[0-9]+""), ARRAYFORMULA(A1337 - SPLIT(REGEXREPLACE(E1337,""[a-zA-Z,\-'.()]"","" ""), "" "")),"" "")")," ")</f>
        <v> </v>
      </c>
    </row>
    <row r="1338">
      <c r="F1338" s="8" t="str">
        <f>IFERROR(__xludf.DUMMYFUNCTION("IF(REGEXMATCH(E1338, ""[0-9]+""), ARRAYFORMULA(A1338 - SPLIT(REGEXREPLACE(E1338,""[a-zA-Z,\-'.()]"","" ""), "" "")),"" "")")," ")</f>
        <v> </v>
      </c>
    </row>
    <row r="1339">
      <c r="F1339" s="8" t="str">
        <f>IFERROR(__xludf.DUMMYFUNCTION("IF(REGEXMATCH(E1339, ""[0-9]+""), ARRAYFORMULA(A1339 - SPLIT(REGEXREPLACE(E1339,""[a-zA-Z,\-'.()]"","" ""), "" "")),"" "")")," ")</f>
        <v> </v>
      </c>
    </row>
    <row r="1340">
      <c r="F1340" s="8" t="str">
        <f>IFERROR(__xludf.DUMMYFUNCTION("IF(REGEXMATCH(E1340, ""[0-9]+""), ARRAYFORMULA(A1340 - SPLIT(REGEXREPLACE(E1340,""[a-zA-Z,\-'.()]"","" ""), "" "")),"" "")")," ")</f>
        <v> </v>
      </c>
    </row>
    <row r="1341">
      <c r="F1341" s="8" t="str">
        <f>IFERROR(__xludf.DUMMYFUNCTION("IF(REGEXMATCH(E1341, ""[0-9]+""), ARRAYFORMULA(A1341 - SPLIT(REGEXREPLACE(E1341,""[a-zA-Z,\-'.()]"","" ""), "" "")),"" "")")," ")</f>
        <v> </v>
      </c>
    </row>
    <row r="1342">
      <c r="F1342" s="8" t="str">
        <f>IFERROR(__xludf.DUMMYFUNCTION("IF(REGEXMATCH(E1342, ""[0-9]+""), ARRAYFORMULA(A1342 - SPLIT(REGEXREPLACE(E1342,""[a-zA-Z,\-'.()]"","" ""), "" "")),"" "")")," ")</f>
        <v> </v>
      </c>
    </row>
    <row r="1343">
      <c r="F1343" s="8" t="str">
        <f>IFERROR(__xludf.DUMMYFUNCTION("IF(REGEXMATCH(E1343, ""[0-9]+""), ARRAYFORMULA(A1343 - SPLIT(REGEXREPLACE(E1343,""[a-zA-Z,\-'.()]"","" ""), "" "")),"" "")")," ")</f>
        <v> </v>
      </c>
    </row>
    <row r="1344">
      <c r="F1344" s="8" t="str">
        <f>IFERROR(__xludf.DUMMYFUNCTION("IF(REGEXMATCH(E1344, ""[0-9]+""), ARRAYFORMULA(A1344 - SPLIT(REGEXREPLACE(E1344,""[a-zA-Z,\-'.()]"","" ""), "" "")),"" "")")," ")</f>
        <v> </v>
      </c>
    </row>
    <row r="1345">
      <c r="F1345" s="8" t="str">
        <f>IFERROR(__xludf.DUMMYFUNCTION("IF(REGEXMATCH(E1345, ""[0-9]+""), ARRAYFORMULA(A1345 - SPLIT(REGEXREPLACE(E1345,""[a-zA-Z,\-'.()]"","" ""), "" "")),"" "")")," ")</f>
        <v> </v>
      </c>
    </row>
    <row r="1346">
      <c r="F1346" s="8" t="str">
        <f>IFERROR(__xludf.DUMMYFUNCTION("IF(REGEXMATCH(E1346, ""[0-9]+""), ARRAYFORMULA(A1346 - SPLIT(REGEXREPLACE(E1346,""[a-zA-Z,\-'.()]"","" ""), "" "")),"" "")")," ")</f>
        <v> </v>
      </c>
    </row>
    <row r="1347">
      <c r="F1347" s="8" t="str">
        <f>IFERROR(__xludf.DUMMYFUNCTION("IF(REGEXMATCH(E1347, ""[0-9]+""), ARRAYFORMULA(A1347 - SPLIT(REGEXREPLACE(E1347,""[a-zA-Z,\-'.()]"","" ""), "" "")),"" "")")," ")</f>
        <v> </v>
      </c>
    </row>
    <row r="1348">
      <c r="F1348" s="8" t="str">
        <f>IFERROR(__xludf.DUMMYFUNCTION("IF(REGEXMATCH(E1348, ""[0-9]+""), ARRAYFORMULA(A1348 - SPLIT(REGEXREPLACE(E1348,""[a-zA-Z,\-'.()]"","" ""), "" "")),"" "")")," ")</f>
        <v> </v>
      </c>
    </row>
    <row r="1349">
      <c r="F1349" s="8" t="str">
        <f>IFERROR(__xludf.DUMMYFUNCTION("IF(REGEXMATCH(E1349, ""[0-9]+""), ARRAYFORMULA(A1349 - SPLIT(REGEXREPLACE(E1349,""[a-zA-Z,\-'.()]"","" ""), "" "")),"" "")")," ")</f>
        <v> </v>
      </c>
    </row>
    <row r="1350">
      <c r="F1350" s="8" t="str">
        <f>IFERROR(__xludf.DUMMYFUNCTION("IF(REGEXMATCH(E1350, ""[0-9]+""), ARRAYFORMULA(A1350 - SPLIT(REGEXREPLACE(E1350,""[a-zA-Z,\-'.()]"","" ""), "" "")),"" "")")," ")</f>
        <v> </v>
      </c>
    </row>
    <row r="1351">
      <c r="F1351" s="8" t="str">
        <f>IFERROR(__xludf.DUMMYFUNCTION("IF(REGEXMATCH(E1351, ""[0-9]+""), ARRAYFORMULA(A1351 - SPLIT(REGEXREPLACE(E1351,""[a-zA-Z,\-'.()]"","" ""), "" "")),"" "")")," ")</f>
        <v> </v>
      </c>
    </row>
    <row r="1352">
      <c r="F1352" s="8" t="str">
        <f>IFERROR(__xludf.DUMMYFUNCTION("IF(REGEXMATCH(E1352, ""[0-9]+""), ARRAYFORMULA(A1352 - SPLIT(REGEXREPLACE(E1352,""[a-zA-Z,\-'.()]"","" ""), "" "")),"" "")")," ")</f>
        <v> </v>
      </c>
    </row>
    <row r="1353">
      <c r="F1353" s="8" t="str">
        <f>IFERROR(__xludf.DUMMYFUNCTION("IF(REGEXMATCH(E1353, ""[0-9]+""), ARRAYFORMULA(A1353 - SPLIT(REGEXREPLACE(E1353,""[a-zA-Z,\-'.()]"","" ""), "" "")),"" "")")," ")</f>
        <v> </v>
      </c>
    </row>
    <row r="1354">
      <c r="F1354" s="8" t="str">
        <f>IFERROR(__xludf.DUMMYFUNCTION("IF(REGEXMATCH(E1354, ""[0-9]+""), ARRAYFORMULA(A1354 - SPLIT(REGEXREPLACE(E1354,""[a-zA-Z,\-'.()]"","" ""), "" "")),"" "")")," ")</f>
        <v> </v>
      </c>
    </row>
    <row r="1355">
      <c r="F1355" s="8" t="str">
        <f>IFERROR(__xludf.DUMMYFUNCTION("IF(REGEXMATCH(E1355, ""[0-9]+""), ARRAYFORMULA(A1355 - SPLIT(REGEXREPLACE(E1355,""[a-zA-Z,\-'.()]"","" ""), "" "")),"" "")")," ")</f>
        <v> </v>
      </c>
    </row>
    <row r="1356">
      <c r="F1356" s="8" t="str">
        <f>IFERROR(__xludf.DUMMYFUNCTION("IF(REGEXMATCH(E1356, ""[0-9]+""), ARRAYFORMULA(A1356 - SPLIT(REGEXREPLACE(E1356,""[a-zA-Z,\-'.()]"","" ""), "" "")),"" "")")," ")</f>
        <v> </v>
      </c>
    </row>
    <row r="1357">
      <c r="F1357" s="8" t="str">
        <f>IFERROR(__xludf.DUMMYFUNCTION("IF(REGEXMATCH(E1357, ""[0-9]+""), ARRAYFORMULA(A1357 - SPLIT(REGEXREPLACE(E1357,""[a-zA-Z,\-'.()]"","" ""), "" "")),"" "")")," ")</f>
        <v> </v>
      </c>
    </row>
    <row r="1358">
      <c r="F1358" s="8" t="str">
        <f>IFERROR(__xludf.DUMMYFUNCTION("IF(REGEXMATCH(E1358, ""[0-9]+""), ARRAYFORMULA(A1358 - SPLIT(REGEXREPLACE(E1358,""[a-zA-Z,\-'.()]"","" ""), "" "")),"" "")")," ")</f>
        <v> </v>
      </c>
    </row>
    <row r="1359">
      <c r="F1359" s="8" t="str">
        <f>IFERROR(__xludf.DUMMYFUNCTION("IF(REGEXMATCH(E1359, ""[0-9]+""), ARRAYFORMULA(A1359 - SPLIT(REGEXREPLACE(E1359,""[a-zA-Z,\-'.()]"","" ""), "" "")),"" "")")," ")</f>
        <v> </v>
      </c>
    </row>
    <row r="1360">
      <c r="F1360" s="8" t="str">
        <f>IFERROR(__xludf.DUMMYFUNCTION("IF(REGEXMATCH(E1360, ""[0-9]+""), ARRAYFORMULA(A1360 - SPLIT(REGEXREPLACE(E1360,""[a-zA-Z,\-'.()]"","" ""), "" "")),"" "")")," ")</f>
        <v> </v>
      </c>
    </row>
    <row r="1361">
      <c r="F1361" s="8" t="str">
        <f>IFERROR(__xludf.DUMMYFUNCTION("IF(REGEXMATCH(E1361, ""[0-9]+""), ARRAYFORMULA(A1361 - SPLIT(REGEXREPLACE(E1361,""[a-zA-Z,\-'.()]"","" ""), "" "")),"" "")")," ")</f>
        <v> </v>
      </c>
    </row>
    <row r="1362">
      <c r="F1362" s="8" t="str">
        <f>IFERROR(__xludf.DUMMYFUNCTION("IF(REGEXMATCH(E1362, ""[0-9]+""), ARRAYFORMULA(A1362 - SPLIT(REGEXREPLACE(E1362,""[a-zA-Z,\-'.()]"","" ""), "" "")),"" "")")," ")</f>
        <v> </v>
      </c>
    </row>
    <row r="1363">
      <c r="F1363" s="8" t="str">
        <f>IFERROR(__xludf.DUMMYFUNCTION("IF(REGEXMATCH(E1363, ""[0-9]+""), ARRAYFORMULA(A1363 - SPLIT(REGEXREPLACE(E1363,""[a-zA-Z,\-'.()]"","" ""), "" "")),"" "")")," ")</f>
        <v> </v>
      </c>
    </row>
    <row r="1364">
      <c r="F1364" s="8" t="str">
        <f>IFERROR(__xludf.DUMMYFUNCTION("IF(REGEXMATCH(E1364, ""[0-9]+""), ARRAYFORMULA(A1364 - SPLIT(REGEXREPLACE(E1364,""[a-zA-Z,\-'.()]"","" ""), "" "")),"" "")")," ")</f>
        <v> </v>
      </c>
    </row>
    <row r="1365">
      <c r="F1365" s="8" t="str">
        <f>IFERROR(__xludf.DUMMYFUNCTION("IF(REGEXMATCH(E1365, ""[0-9]+""), ARRAYFORMULA(A1365 - SPLIT(REGEXREPLACE(E1365,""[a-zA-Z,\-'.()]"","" ""), "" "")),"" "")")," ")</f>
        <v> </v>
      </c>
    </row>
    <row r="1366">
      <c r="F1366" s="8" t="str">
        <f>IFERROR(__xludf.DUMMYFUNCTION("IF(REGEXMATCH(E1366, ""[0-9]+""), ARRAYFORMULA(A1366 - SPLIT(REGEXREPLACE(E1366,""[a-zA-Z,\-'.()]"","" ""), "" "")),"" "")")," ")</f>
        <v> </v>
      </c>
    </row>
    <row r="1367">
      <c r="F1367" s="8" t="str">
        <f>IFERROR(__xludf.DUMMYFUNCTION("IF(REGEXMATCH(E1367, ""[0-9]+""), ARRAYFORMULA(A1367 - SPLIT(REGEXREPLACE(E1367,""[a-zA-Z,\-'.()]"","" ""), "" "")),"" "")")," ")</f>
        <v> </v>
      </c>
    </row>
    <row r="1368">
      <c r="F1368" s="8" t="str">
        <f>IFERROR(__xludf.DUMMYFUNCTION("IF(REGEXMATCH(E1368, ""[0-9]+""), ARRAYFORMULA(A1368 - SPLIT(REGEXREPLACE(E1368,""[a-zA-Z,\-'.()]"","" ""), "" "")),"" "")")," ")</f>
        <v> </v>
      </c>
    </row>
    <row r="1369">
      <c r="F1369" s="8" t="str">
        <f>IFERROR(__xludf.DUMMYFUNCTION("IF(REGEXMATCH(E1369, ""[0-9]+""), ARRAYFORMULA(A1369 - SPLIT(REGEXREPLACE(E1369,""[a-zA-Z,\-'.()]"","" ""), "" "")),"" "")")," ")</f>
        <v> </v>
      </c>
    </row>
    <row r="1370">
      <c r="F1370" s="8" t="str">
        <f>IFERROR(__xludf.DUMMYFUNCTION("IF(REGEXMATCH(E1370, ""[0-9]+""), ARRAYFORMULA(A1370 - SPLIT(REGEXREPLACE(E1370,""[a-zA-Z,\-'.()]"","" ""), "" "")),"" "")")," ")</f>
        <v> </v>
      </c>
    </row>
    <row r="1371">
      <c r="F1371" s="8" t="str">
        <f>IFERROR(__xludf.DUMMYFUNCTION("IF(REGEXMATCH(E1371, ""[0-9]+""), ARRAYFORMULA(A1371 - SPLIT(REGEXREPLACE(E1371,""[a-zA-Z,\-'.()]"","" ""), "" "")),"" "")")," ")</f>
        <v> </v>
      </c>
    </row>
    <row r="1372">
      <c r="F1372" s="8" t="str">
        <f>IFERROR(__xludf.DUMMYFUNCTION("IF(REGEXMATCH(E1372, ""[0-9]+""), ARRAYFORMULA(A1372 - SPLIT(REGEXREPLACE(E1372,""[a-zA-Z,\-'.()]"","" ""), "" "")),"" "")")," ")</f>
        <v> </v>
      </c>
    </row>
    <row r="1373">
      <c r="F1373" s="8" t="str">
        <f>IFERROR(__xludf.DUMMYFUNCTION("IF(REGEXMATCH(E1373, ""[0-9]+""), ARRAYFORMULA(A1373 - SPLIT(REGEXREPLACE(E1373,""[a-zA-Z,\-'.()]"","" ""), "" "")),"" "")")," ")</f>
        <v> </v>
      </c>
    </row>
    <row r="1374">
      <c r="F1374" s="8" t="str">
        <f>IFERROR(__xludf.DUMMYFUNCTION("IF(REGEXMATCH(E1374, ""[0-9]+""), ARRAYFORMULA(A1374 - SPLIT(REGEXREPLACE(E1374,""[a-zA-Z,\-'.()]"","" ""), "" "")),"" "")")," ")</f>
        <v> </v>
      </c>
    </row>
    <row r="1375">
      <c r="F1375" s="8" t="str">
        <f>IFERROR(__xludf.DUMMYFUNCTION("IF(REGEXMATCH(E1375, ""[0-9]+""), ARRAYFORMULA(A1375 - SPLIT(REGEXREPLACE(E1375,""[a-zA-Z,\-'.()]"","" ""), "" "")),"" "")")," ")</f>
        <v> </v>
      </c>
    </row>
    <row r="1376">
      <c r="F1376" s="8" t="str">
        <f>IFERROR(__xludf.DUMMYFUNCTION("IF(REGEXMATCH(E1376, ""[0-9]+""), ARRAYFORMULA(A1376 - SPLIT(REGEXREPLACE(E1376,""[a-zA-Z,\-'.()]"","" ""), "" "")),"" "")")," ")</f>
        <v> </v>
      </c>
    </row>
    <row r="1377">
      <c r="F1377" s="8" t="str">
        <f>IFERROR(__xludf.DUMMYFUNCTION("IF(REGEXMATCH(E1377, ""[0-9]+""), ARRAYFORMULA(A1377 - SPLIT(REGEXREPLACE(E1377,""[a-zA-Z,\-'.()]"","" ""), "" "")),"" "")")," ")</f>
        <v> </v>
      </c>
    </row>
    <row r="1378">
      <c r="F1378" s="8" t="str">
        <f>IFERROR(__xludf.DUMMYFUNCTION("IF(REGEXMATCH(E1378, ""[0-9]+""), ARRAYFORMULA(A1378 - SPLIT(REGEXREPLACE(E1378,""[a-zA-Z,\-'.()]"","" ""), "" "")),"" "")")," ")</f>
        <v> </v>
      </c>
    </row>
    <row r="1379">
      <c r="F1379" s="8" t="str">
        <f>IFERROR(__xludf.DUMMYFUNCTION("IF(REGEXMATCH(E1379, ""[0-9]+""), ARRAYFORMULA(A1379 - SPLIT(REGEXREPLACE(E1379,""[a-zA-Z,\-'.()]"","" ""), "" "")),"" "")")," ")</f>
        <v> </v>
      </c>
    </row>
    <row r="1380">
      <c r="F1380" s="8" t="str">
        <f>IFERROR(__xludf.DUMMYFUNCTION("IF(REGEXMATCH(E1380, ""[0-9]+""), ARRAYFORMULA(A1380 - SPLIT(REGEXREPLACE(E1380,""[a-zA-Z,\-'.()]"","" ""), "" "")),"" "")")," ")</f>
        <v> </v>
      </c>
    </row>
    <row r="1381">
      <c r="F1381" s="8" t="str">
        <f>IFERROR(__xludf.DUMMYFUNCTION("IF(REGEXMATCH(E1381, ""[0-9]+""), ARRAYFORMULA(A1381 - SPLIT(REGEXREPLACE(E1381,""[a-zA-Z,\-'.()]"","" ""), "" "")),"" "")")," ")</f>
        <v> </v>
      </c>
    </row>
    <row r="1382">
      <c r="F1382" s="8" t="str">
        <f>IFERROR(__xludf.DUMMYFUNCTION("IF(REGEXMATCH(E1382, ""[0-9]+""), ARRAYFORMULA(A1382 - SPLIT(REGEXREPLACE(E1382,""[a-zA-Z,\-'.()]"","" ""), "" "")),"" "")")," ")</f>
        <v> </v>
      </c>
    </row>
    <row r="1383">
      <c r="F1383" s="8" t="str">
        <f>IFERROR(__xludf.DUMMYFUNCTION("IF(REGEXMATCH(E1383, ""[0-9]+""), ARRAYFORMULA(A1383 - SPLIT(REGEXREPLACE(E1383,""[a-zA-Z,\-'.()]"","" ""), "" "")),"" "")")," ")</f>
        <v> </v>
      </c>
    </row>
    <row r="1384">
      <c r="F1384" s="8" t="str">
        <f>IFERROR(__xludf.DUMMYFUNCTION("IF(REGEXMATCH(E1384, ""[0-9]+""), ARRAYFORMULA(A1384 - SPLIT(REGEXREPLACE(E1384,""[a-zA-Z,\-'.()]"","" ""), "" "")),"" "")")," ")</f>
        <v> </v>
      </c>
    </row>
    <row r="1385">
      <c r="F1385" s="8" t="str">
        <f>IFERROR(__xludf.DUMMYFUNCTION("IF(REGEXMATCH(E1385, ""[0-9]+""), ARRAYFORMULA(A1385 - SPLIT(REGEXREPLACE(E1385,""[a-zA-Z,\-'.()]"","" ""), "" "")),"" "")")," ")</f>
        <v> </v>
      </c>
    </row>
    <row r="1386">
      <c r="F1386" s="8" t="str">
        <f>IFERROR(__xludf.DUMMYFUNCTION("IF(REGEXMATCH(E1386, ""[0-9]+""), ARRAYFORMULA(A1386 - SPLIT(REGEXREPLACE(E1386,""[a-zA-Z,\-'.()]"","" ""), "" "")),"" "")")," ")</f>
        <v> </v>
      </c>
    </row>
    <row r="1387">
      <c r="F1387" s="8" t="str">
        <f>IFERROR(__xludf.DUMMYFUNCTION("IF(REGEXMATCH(E1387, ""[0-9]+""), ARRAYFORMULA(A1387 - SPLIT(REGEXREPLACE(E1387,""[a-zA-Z,\-'.()]"","" ""), "" "")),"" "")")," ")</f>
        <v> </v>
      </c>
    </row>
    <row r="1388">
      <c r="F1388" s="8" t="str">
        <f>IFERROR(__xludf.DUMMYFUNCTION("IF(REGEXMATCH(E1388, ""[0-9]+""), ARRAYFORMULA(A1388 - SPLIT(REGEXREPLACE(E1388,""[a-zA-Z,\-'.()]"","" ""), "" "")),"" "")")," ")</f>
        <v> </v>
      </c>
    </row>
    <row r="1389">
      <c r="F1389" s="8" t="str">
        <f>IFERROR(__xludf.DUMMYFUNCTION("IF(REGEXMATCH(E1389, ""[0-9]+""), ARRAYFORMULA(A1389 - SPLIT(REGEXREPLACE(E1389,""[a-zA-Z,\-'.()]"","" ""), "" "")),"" "")")," ")</f>
        <v> </v>
      </c>
    </row>
    <row r="1390">
      <c r="F1390" s="8" t="str">
        <f>IFERROR(__xludf.DUMMYFUNCTION("IF(REGEXMATCH(E1390, ""[0-9]+""), ARRAYFORMULA(A1390 - SPLIT(REGEXREPLACE(E1390,""[a-zA-Z,\-'.()]"","" ""), "" "")),"" "")")," ")</f>
        <v> </v>
      </c>
    </row>
    <row r="1391">
      <c r="F1391" s="8" t="str">
        <f>IFERROR(__xludf.DUMMYFUNCTION("IF(REGEXMATCH(E1391, ""[0-9]+""), ARRAYFORMULA(A1391 - SPLIT(REGEXREPLACE(E1391,""[a-zA-Z,\-'.()]"","" ""), "" "")),"" "")")," ")</f>
        <v> </v>
      </c>
    </row>
    <row r="1392">
      <c r="F1392" s="8" t="str">
        <f>IFERROR(__xludf.DUMMYFUNCTION("IF(REGEXMATCH(E1392, ""[0-9]+""), ARRAYFORMULA(A1392 - SPLIT(REGEXREPLACE(E1392,""[a-zA-Z,\-'.()]"","" ""), "" "")),"" "")")," ")</f>
        <v> </v>
      </c>
    </row>
    <row r="1393">
      <c r="F1393" s="8" t="str">
        <f>IFERROR(__xludf.DUMMYFUNCTION("IF(REGEXMATCH(E1393, ""[0-9]+""), ARRAYFORMULA(A1393 - SPLIT(REGEXREPLACE(E1393,""[a-zA-Z,\-'.()]"","" ""), "" "")),"" "")")," ")</f>
        <v> </v>
      </c>
    </row>
    <row r="1394">
      <c r="F1394" s="8" t="str">
        <f>IFERROR(__xludf.DUMMYFUNCTION("IF(REGEXMATCH(E1394, ""[0-9]+""), ARRAYFORMULA(A1394 - SPLIT(REGEXREPLACE(E1394,""[a-zA-Z,\-'.()]"","" ""), "" "")),"" "")")," ")</f>
        <v> </v>
      </c>
    </row>
    <row r="1395">
      <c r="F1395" s="8" t="str">
        <f>IFERROR(__xludf.DUMMYFUNCTION("IF(REGEXMATCH(E1395, ""[0-9]+""), ARRAYFORMULA(A1395 - SPLIT(REGEXREPLACE(E1395,""[a-zA-Z,\-'.()]"","" ""), "" "")),"" "")")," ")</f>
        <v> </v>
      </c>
    </row>
    <row r="1396">
      <c r="F1396" s="8" t="str">
        <f>IFERROR(__xludf.DUMMYFUNCTION("IF(REGEXMATCH(E1396, ""[0-9]+""), ARRAYFORMULA(A1396 - SPLIT(REGEXREPLACE(E1396,""[a-zA-Z,\-'.()]"","" ""), "" "")),"" "")")," ")</f>
        <v> </v>
      </c>
    </row>
    <row r="1397">
      <c r="F1397" s="8" t="str">
        <f>IFERROR(__xludf.DUMMYFUNCTION("IF(REGEXMATCH(E1397, ""[0-9]+""), ARRAYFORMULA(A1397 - SPLIT(REGEXREPLACE(E1397,""[a-zA-Z,\-'.()]"","" ""), "" "")),"" "")")," ")</f>
        <v> </v>
      </c>
    </row>
    <row r="1398">
      <c r="F1398" s="8" t="str">
        <f>IFERROR(__xludf.DUMMYFUNCTION("IF(REGEXMATCH(E1398, ""[0-9]+""), ARRAYFORMULA(A1398 - SPLIT(REGEXREPLACE(E1398,""[a-zA-Z,\-'.()]"","" ""), "" "")),"" "")")," ")</f>
        <v> </v>
      </c>
    </row>
    <row r="1399">
      <c r="F1399" s="8" t="str">
        <f>IFERROR(__xludf.DUMMYFUNCTION("IF(REGEXMATCH(E1399, ""[0-9]+""), ARRAYFORMULA(A1399 - SPLIT(REGEXREPLACE(E1399,""[a-zA-Z,\-'.()]"","" ""), "" "")),"" "")")," ")</f>
        <v> </v>
      </c>
    </row>
    <row r="1400">
      <c r="F1400" s="8" t="str">
        <f>IFERROR(__xludf.DUMMYFUNCTION("IF(REGEXMATCH(E1400, ""[0-9]+""), ARRAYFORMULA(A1400 - SPLIT(REGEXREPLACE(E1400,""[a-zA-Z,\-'.()]"","" ""), "" "")),"" "")")," ")</f>
        <v> </v>
      </c>
    </row>
    <row r="1401">
      <c r="F1401" s="8" t="str">
        <f>IFERROR(__xludf.DUMMYFUNCTION("IF(REGEXMATCH(E1401, ""[0-9]+""), ARRAYFORMULA(A1401 - SPLIT(REGEXREPLACE(E1401,""[a-zA-Z,\-'.()]"","" ""), "" "")),"" "")")," ")</f>
        <v> </v>
      </c>
    </row>
    <row r="1402">
      <c r="F1402" s="8" t="str">
        <f>IFERROR(__xludf.DUMMYFUNCTION("IF(REGEXMATCH(E1402, ""[0-9]+""), ARRAYFORMULA(A1402 - SPLIT(REGEXREPLACE(E1402,""[a-zA-Z,\-'.()]"","" ""), "" "")),"" "")")," ")</f>
        <v> </v>
      </c>
    </row>
    <row r="1403">
      <c r="F1403" s="8" t="str">
        <f>IFERROR(__xludf.DUMMYFUNCTION("IF(REGEXMATCH(E1403, ""[0-9]+""), ARRAYFORMULA(A1403 - SPLIT(REGEXREPLACE(E1403,""[a-zA-Z,\-'.()]"","" ""), "" "")),"" "")")," ")</f>
        <v> </v>
      </c>
    </row>
    <row r="1404">
      <c r="F1404" s="8" t="str">
        <f>IFERROR(__xludf.DUMMYFUNCTION("IF(REGEXMATCH(E1404, ""[0-9]+""), ARRAYFORMULA(A1404 - SPLIT(REGEXREPLACE(E1404,""[a-zA-Z,\-'.()]"","" ""), "" "")),"" "")")," ")</f>
        <v> </v>
      </c>
    </row>
    <row r="1405">
      <c r="F1405" s="8" t="str">
        <f>IFERROR(__xludf.DUMMYFUNCTION("IF(REGEXMATCH(E1405, ""[0-9]+""), ARRAYFORMULA(A1405 - SPLIT(REGEXREPLACE(E1405,""[a-zA-Z,\-'.()]"","" ""), "" "")),"" "")")," ")</f>
        <v> </v>
      </c>
    </row>
    <row r="1406">
      <c r="F1406" s="8" t="str">
        <f>IFERROR(__xludf.DUMMYFUNCTION("IF(REGEXMATCH(E1406, ""[0-9]+""), ARRAYFORMULA(A1406 - SPLIT(REGEXREPLACE(E1406,""[a-zA-Z,\-'.()]"","" ""), "" "")),"" "")")," ")</f>
        <v> </v>
      </c>
    </row>
    <row r="1407">
      <c r="F1407" s="8" t="str">
        <f>IFERROR(__xludf.DUMMYFUNCTION("IF(REGEXMATCH(E1407, ""[0-9]+""), ARRAYFORMULA(A1407 - SPLIT(REGEXREPLACE(E1407,""[a-zA-Z,\-'.()]"","" ""), "" "")),"" "")")," ")</f>
        <v> </v>
      </c>
    </row>
    <row r="1408">
      <c r="F1408" s="8" t="str">
        <f>IFERROR(__xludf.DUMMYFUNCTION("IF(REGEXMATCH(E1408, ""[0-9]+""), ARRAYFORMULA(A1408 - SPLIT(REGEXREPLACE(E1408,""[a-zA-Z,\-'.()]"","" ""), "" "")),"" "")")," ")</f>
        <v> </v>
      </c>
    </row>
    <row r="1409">
      <c r="F1409" s="8" t="str">
        <f>IFERROR(__xludf.DUMMYFUNCTION("IF(REGEXMATCH(E1409, ""[0-9]+""), ARRAYFORMULA(A1409 - SPLIT(REGEXREPLACE(E1409,""[a-zA-Z,\-'.()]"","" ""), "" "")),"" "")")," ")</f>
        <v> </v>
      </c>
    </row>
    <row r="1410">
      <c r="F1410" s="8" t="str">
        <f>IFERROR(__xludf.DUMMYFUNCTION("IF(REGEXMATCH(E1410, ""[0-9]+""), ARRAYFORMULA(A1410 - SPLIT(REGEXREPLACE(E1410,""[a-zA-Z,\-'.()]"","" ""), "" "")),"" "")")," ")</f>
        <v> </v>
      </c>
    </row>
    <row r="1411">
      <c r="F1411" s="8" t="str">
        <f>IFERROR(__xludf.DUMMYFUNCTION("IF(REGEXMATCH(E1411, ""[0-9]+""), ARRAYFORMULA(A1411 - SPLIT(REGEXREPLACE(E1411,""[a-zA-Z,\-'.()]"","" ""), "" "")),"" "")")," ")</f>
        <v> </v>
      </c>
    </row>
    <row r="1412">
      <c r="F1412" s="8" t="str">
        <f>IFERROR(__xludf.DUMMYFUNCTION("IF(REGEXMATCH(E1412, ""[0-9]+""), ARRAYFORMULA(A1412 - SPLIT(REGEXREPLACE(E1412,""[a-zA-Z,\-'.()]"","" ""), "" "")),"" "")")," ")</f>
        <v> </v>
      </c>
    </row>
    <row r="1413">
      <c r="F1413" s="8" t="str">
        <f>IFERROR(__xludf.DUMMYFUNCTION("IF(REGEXMATCH(E1413, ""[0-9]+""), ARRAYFORMULA(A1413 - SPLIT(REGEXREPLACE(E1413,""[a-zA-Z,\-'.()]"","" ""), "" "")),"" "")")," ")</f>
        <v> </v>
      </c>
    </row>
    <row r="1414">
      <c r="F1414" s="8" t="str">
        <f>IFERROR(__xludf.DUMMYFUNCTION("IF(REGEXMATCH(E1414, ""[0-9]+""), ARRAYFORMULA(A1414 - SPLIT(REGEXREPLACE(E1414,""[a-zA-Z,\-'.()]"","" ""), "" "")),"" "")")," ")</f>
        <v> </v>
      </c>
    </row>
    <row r="1415">
      <c r="F1415" s="8" t="str">
        <f>IFERROR(__xludf.DUMMYFUNCTION("IF(REGEXMATCH(E1415, ""[0-9]+""), ARRAYFORMULA(A1415 - SPLIT(REGEXREPLACE(E1415,""[a-zA-Z,\-'.()]"","" ""), "" "")),"" "")")," ")</f>
        <v> </v>
      </c>
    </row>
    <row r="1416">
      <c r="F1416" s="8" t="str">
        <f>IFERROR(__xludf.DUMMYFUNCTION("IF(REGEXMATCH(E1416, ""[0-9]+""), ARRAYFORMULA(A1416 - SPLIT(REGEXREPLACE(E1416,""[a-zA-Z,\-'.()]"","" ""), "" "")),"" "")")," ")</f>
        <v> </v>
      </c>
    </row>
    <row r="1417">
      <c r="F1417" s="8" t="str">
        <f>IFERROR(__xludf.DUMMYFUNCTION("IF(REGEXMATCH(E1417, ""[0-9]+""), ARRAYFORMULA(A1417 - SPLIT(REGEXREPLACE(E1417,""[a-zA-Z,\-'.()]"","" ""), "" "")),"" "")")," ")</f>
        <v> </v>
      </c>
    </row>
    <row r="1418">
      <c r="F1418" s="8" t="str">
        <f>IFERROR(__xludf.DUMMYFUNCTION("IF(REGEXMATCH(E1418, ""[0-9]+""), ARRAYFORMULA(A1418 - SPLIT(REGEXREPLACE(E1418,""[a-zA-Z,\-'.()]"","" ""), "" "")),"" "")")," ")</f>
        <v> </v>
      </c>
    </row>
    <row r="1419">
      <c r="F1419" s="8" t="str">
        <f>IFERROR(__xludf.DUMMYFUNCTION("IF(REGEXMATCH(E1419, ""[0-9]+""), ARRAYFORMULA(A1419 - SPLIT(REGEXREPLACE(E1419,""[a-zA-Z,\-'.()]"","" ""), "" "")),"" "")")," ")</f>
        <v> </v>
      </c>
    </row>
    <row r="1420">
      <c r="F1420" s="8" t="str">
        <f>IFERROR(__xludf.DUMMYFUNCTION("IF(REGEXMATCH(E1420, ""[0-9]+""), ARRAYFORMULA(A1420 - SPLIT(REGEXREPLACE(E1420,""[a-zA-Z,\-'.()]"","" ""), "" "")),"" "")")," ")</f>
        <v> </v>
      </c>
    </row>
    <row r="1421">
      <c r="F1421" s="8" t="str">
        <f>IFERROR(__xludf.DUMMYFUNCTION("IF(REGEXMATCH(E1421, ""[0-9]+""), ARRAYFORMULA(A1421 - SPLIT(REGEXREPLACE(E1421,""[a-zA-Z,\-'.()]"","" ""), "" "")),"" "")")," ")</f>
        <v> </v>
      </c>
    </row>
    <row r="1422">
      <c r="F1422" s="8" t="str">
        <f>IFERROR(__xludf.DUMMYFUNCTION("IF(REGEXMATCH(E1422, ""[0-9]+""), ARRAYFORMULA(A1422 - SPLIT(REGEXREPLACE(E1422,""[a-zA-Z,\-'.()]"","" ""), "" "")),"" "")")," ")</f>
        <v> </v>
      </c>
    </row>
    <row r="1423">
      <c r="F1423" s="8" t="str">
        <f>IFERROR(__xludf.DUMMYFUNCTION("IF(REGEXMATCH(E1423, ""[0-9]+""), ARRAYFORMULA(A1423 - SPLIT(REGEXREPLACE(E1423,""[a-zA-Z,\-'.()]"","" ""), "" "")),"" "")")," ")</f>
        <v> </v>
      </c>
    </row>
    <row r="1424">
      <c r="F1424" s="8" t="str">
        <f>IFERROR(__xludf.DUMMYFUNCTION("IF(REGEXMATCH(E1424, ""[0-9]+""), ARRAYFORMULA(A1424 - SPLIT(REGEXREPLACE(E1424,""[a-zA-Z,\-'.()]"","" ""), "" "")),"" "")")," ")</f>
        <v> </v>
      </c>
    </row>
    <row r="1425">
      <c r="F1425" s="8" t="str">
        <f>IFERROR(__xludf.DUMMYFUNCTION("IF(REGEXMATCH(E1425, ""[0-9]+""), ARRAYFORMULA(A1425 - SPLIT(REGEXREPLACE(E1425,""[a-zA-Z,\-'.()]"","" ""), "" "")),"" "")")," ")</f>
        <v> </v>
      </c>
    </row>
    <row r="1426">
      <c r="F1426" s="8" t="str">
        <f>IFERROR(__xludf.DUMMYFUNCTION("IF(REGEXMATCH(E1426, ""[0-9]+""), ARRAYFORMULA(A1426 - SPLIT(REGEXREPLACE(E1426,""[a-zA-Z,\-'.()]"","" ""), "" "")),"" "")")," ")</f>
        <v> </v>
      </c>
    </row>
    <row r="1427">
      <c r="F1427" s="8" t="str">
        <f>IFERROR(__xludf.DUMMYFUNCTION("IF(REGEXMATCH(E1427, ""[0-9]+""), ARRAYFORMULA(A1427 - SPLIT(REGEXREPLACE(E1427,""[a-zA-Z,\-'.()]"","" ""), "" "")),"" "")")," ")</f>
        <v> </v>
      </c>
    </row>
    <row r="1428">
      <c r="F1428" s="8" t="str">
        <f>IFERROR(__xludf.DUMMYFUNCTION("IF(REGEXMATCH(E1428, ""[0-9]+""), ARRAYFORMULA(A1428 - SPLIT(REGEXREPLACE(E1428,""[a-zA-Z,\-'.()]"","" ""), "" "")),"" "")")," ")</f>
        <v> </v>
      </c>
    </row>
    <row r="1429">
      <c r="F1429" s="8" t="str">
        <f>IFERROR(__xludf.DUMMYFUNCTION("IF(REGEXMATCH(E1429, ""[0-9]+""), ARRAYFORMULA(A1429 - SPLIT(REGEXREPLACE(E1429,""[a-zA-Z,\-'.()]"","" ""), "" "")),"" "")")," ")</f>
        <v> </v>
      </c>
    </row>
    <row r="1430">
      <c r="F1430" s="8" t="str">
        <f>IFERROR(__xludf.DUMMYFUNCTION("IF(REGEXMATCH(E1430, ""[0-9]+""), ARRAYFORMULA(A1430 - SPLIT(REGEXREPLACE(E1430,""[a-zA-Z,\-'.()]"","" ""), "" "")),"" "")")," ")</f>
        <v> </v>
      </c>
    </row>
    <row r="1431">
      <c r="F1431" s="8" t="str">
        <f>IFERROR(__xludf.DUMMYFUNCTION("IF(REGEXMATCH(E1431, ""[0-9]+""), ARRAYFORMULA(A1431 - SPLIT(REGEXREPLACE(E1431,""[a-zA-Z,\-'.()]"","" ""), "" "")),"" "")")," ")</f>
        <v> </v>
      </c>
    </row>
    <row r="1432">
      <c r="F1432" s="8" t="str">
        <f>IFERROR(__xludf.DUMMYFUNCTION("IF(REGEXMATCH(E1432, ""[0-9]+""), ARRAYFORMULA(A1432 - SPLIT(REGEXREPLACE(E1432,""[a-zA-Z,\-'.()]"","" ""), "" "")),"" "")")," ")</f>
        <v> </v>
      </c>
    </row>
    <row r="1433">
      <c r="F1433" s="8" t="str">
        <f>IFERROR(__xludf.DUMMYFUNCTION("IF(REGEXMATCH(E1433, ""[0-9]+""), ARRAYFORMULA(A1433 - SPLIT(REGEXREPLACE(E1433,""[a-zA-Z,\-'.()]"","" ""), "" "")),"" "")")," ")</f>
        <v> </v>
      </c>
    </row>
    <row r="1434">
      <c r="F1434" s="8" t="str">
        <f>IFERROR(__xludf.DUMMYFUNCTION("IF(REGEXMATCH(E1434, ""[0-9]+""), ARRAYFORMULA(A1434 - SPLIT(REGEXREPLACE(E1434,""[a-zA-Z,\-'.()]"","" ""), "" "")),"" "")")," ")</f>
        <v> </v>
      </c>
    </row>
    <row r="1435">
      <c r="F1435" s="8" t="str">
        <f>IFERROR(__xludf.DUMMYFUNCTION("IF(REGEXMATCH(E1435, ""[0-9]+""), ARRAYFORMULA(A1435 - SPLIT(REGEXREPLACE(E1435,""[a-zA-Z,\-'.()]"","" ""), "" "")),"" "")")," ")</f>
        <v> </v>
      </c>
    </row>
    <row r="1436">
      <c r="F1436" s="8" t="str">
        <f>IFERROR(__xludf.DUMMYFUNCTION("IF(REGEXMATCH(E1436, ""[0-9]+""), ARRAYFORMULA(A1436 - SPLIT(REGEXREPLACE(E1436,""[a-zA-Z,\-'.()]"","" ""), "" "")),"" "")")," ")</f>
        <v> </v>
      </c>
    </row>
    <row r="1437">
      <c r="F1437" s="8" t="str">
        <f>IFERROR(__xludf.DUMMYFUNCTION("IF(REGEXMATCH(E1437, ""[0-9]+""), ARRAYFORMULA(A1437 - SPLIT(REGEXREPLACE(E1437,""[a-zA-Z,\-'.()]"","" ""), "" "")),"" "")")," ")</f>
        <v> </v>
      </c>
    </row>
    <row r="1438">
      <c r="F1438" s="8" t="str">
        <f>IFERROR(__xludf.DUMMYFUNCTION("IF(REGEXMATCH(E1438, ""[0-9]+""), ARRAYFORMULA(A1438 - SPLIT(REGEXREPLACE(E1438,""[a-zA-Z,\-'.()]"","" ""), "" "")),"" "")")," ")</f>
        <v> </v>
      </c>
    </row>
    <row r="1439">
      <c r="F1439" s="8" t="str">
        <f>IFERROR(__xludf.DUMMYFUNCTION("IF(REGEXMATCH(E1439, ""[0-9]+""), ARRAYFORMULA(A1439 - SPLIT(REGEXREPLACE(E1439,""[a-zA-Z,\-'.()]"","" ""), "" "")),"" "")")," ")</f>
        <v> </v>
      </c>
    </row>
    <row r="1440">
      <c r="F1440" s="8" t="str">
        <f>IFERROR(__xludf.DUMMYFUNCTION("IF(REGEXMATCH(E1440, ""[0-9]+""), ARRAYFORMULA(A1440 - SPLIT(REGEXREPLACE(E1440,""[a-zA-Z,\-'.()]"","" ""), "" "")),"" "")")," ")</f>
        <v> </v>
      </c>
    </row>
    <row r="1441">
      <c r="F1441" s="8" t="str">
        <f>IFERROR(__xludf.DUMMYFUNCTION("IF(REGEXMATCH(E1441, ""[0-9]+""), ARRAYFORMULA(A1441 - SPLIT(REGEXREPLACE(E1441,""[a-zA-Z,\-'.()]"","" ""), "" "")),"" "")")," ")</f>
        <v> </v>
      </c>
    </row>
    <row r="1442">
      <c r="F1442" s="8" t="str">
        <f>IFERROR(__xludf.DUMMYFUNCTION("IF(REGEXMATCH(E1442, ""[0-9]+""), ARRAYFORMULA(A1442 - SPLIT(REGEXREPLACE(E1442,""[a-zA-Z,\-'.()]"","" ""), "" "")),"" "")")," ")</f>
        <v> </v>
      </c>
    </row>
    <row r="1443">
      <c r="F1443" s="8" t="str">
        <f>IFERROR(__xludf.DUMMYFUNCTION("IF(REGEXMATCH(E1443, ""[0-9]+""), ARRAYFORMULA(A1443 - SPLIT(REGEXREPLACE(E1443,""[a-zA-Z,\-'.()]"","" ""), "" "")),"" "")")," ")</f>
        <v> </v>
      </c>
    </row>
    <row r="1444">
      <c r="F1444" s="8" t="str">
        <f>IFERROR(__xludf.DUMMYFUNCTION("IF(REGEXMATCH(E1444, ""[0-9]+""), ARRAYFORMULA(A1444 - SPLIT(REGEXREPLACE(E1444,""[a-zA-Z,\-'.()]"","" ""), "" "")),"" "")")," ")</f>
        <v> </v>
      </c>
    </row>
    <row r="1445">
      <c r="F1445" s="8" t="str">
        <f>IFERROR(__xludf.DUMMYFUNCTION("IF(REGEXMATCH(E1445, ""[0-9]+""), ARRAYFORMULA(A1445 - SPLIT(REGEXREPLACE(E1445,""[a-zA-Z,\-'.()]"","" ""), "" "")),"" "")")," ")</f>
        <v> </v>
      </c>
    </row>
    <row r="1446">
      <c r="F1446" s="8" t="str">
        <f>IFERROR(__xludf.DUMMYFUNCTION("IF(REGEXMATCH(E1446, ""[0-9]+""), ARRAYFORMULA(A1446 - SPLIT(REGEXREPLACE(E1446,""[a-zA-Z,\-'.()]"","" ""), "" "")),"" "")")," ")</f>
        <v> </v>
      </c>
    </row>
    <row r="1447">
      <c r="F1447" s="8" t="str">
        <f>IFERROR(__xludf.DUMMYFUNCTION("IF(REGEXMATCH(E1447, ""[0-9]+""), ARRAYFORMULA(A1447 - SPLIT(REGEXREPLACE(E1447,""[a-zA-Z,\-'.()]"","" ""), "" "")),"" "")")," ")</f>
        <v> </v>
      </c>
    </row>
    <row r="1448">
      <c r="F1448" s="8" t="str">
        <f>IFERROR(__xludf.DUMMYFUNCTION("IF(REGEXMATCH(E1448, ""[0-9]+""), ARRAYFORMULA(A1448 - SPLIT(REGEXREPLACE(E1448,""[a-zA-Z,\-'.()]"","" ""), "" "")),"" "")")," ")</f>
        <v> </v>
      </c>
    </row>
    <row r="1449">
      <c r="F1449" s="8" t="str">
        <f>IFERROR(__xludf.DUMMYFUNCTION("IF(REGEXMATCH(E1449, ""[0-9]+""), ARRAYFORMULA(A1449 - SPLIT(REGEXREPLACE(E1449,""[a-zA-Z,\-'.()]"","" ""), "" "")),"" "")")," ")</f>
        <v> </v>
      </c>
    </row>
    <row r="1450">
      <c r="F1450" s="8" t="str">
        <f>IFERROR(__xludf.DUMMYFUNCTION("IF(REGEXMATCH(E1450, ""[0-9]+""), ARRAYFORMULA(A1450 - SPLIT(REGEXREPLACE(E1450,""[a-zA-Z,\-'.()]"","" ""), "" "")),"" "")")," ")</f>
        <v> </v>
      </c>
    </row>
    <row r="1451">
      <c r="F1451" s="8" t="str">
        <f>IFERROR(__xludf.DUMMYFUNCTION("IF(REGEXMATCH(E1451, ""[0-9]+""), ARRAYFORMULA(A1451 - SPLIT(REGEXREPLACE(E1451,""[a-zA-Z,\-'.()]"","" ""), "" "")),"" "")")," ")</f>
        <v> </v>
      </c>
    </row>
    <row r="1452">
      <c r="F1452" s="8" t="str">
        <f>IFERROR(__xludf.DUMMYFUNCTION("IF(REGEXMATCH(E1452, ""[0-9]+""), ARRAYFORMULA(A1452 - SPLIT(REGEXREPLACE(E1452,""[a-zA-Z,\-'.()]"","" ""), "" "")),"" "")")," ")</f>
        <v> </v>
      </c>
    </row>
    <row r="1453">
      <c r="F1453" s="8" t="str">
        <f>IFERROR(__xludf.DUMMYFUNCTION("IF(REGEXMATCH(E1453, ""[0-9]+""), ARRAYFORMULA(A1453 - SPLIT(REGEXREPLACE(E1453,""[a-zA-Z,\-'.()]"","" ""), "" "")),"" "")")," ")</f>
        <v> </v>
      </c>
    </row>
    <row r="1454">
      <c r="F1454" s="8" t="str">
        <f>IFERROR(__xludf.DUMMYFUNCTION("IF(REGEXMATCH(E1454, ""[0-9]+""), ARRAYFORMULA(A1454 - SPLIT(REGEXREPLACE(E1454,""[a-zA-Z,\-'.()]"","" ""), "" "")),"" "")")," ")</f>
        <v> </v>
      </c>
    </row>
    <row r="1455">
      <c r="F1455" s="8" t="str">
        <f>IFERROR(__xludf.DUMMYFUNCTION("IF(REGEXMATCH(E1455, ""[0-9]+""), ARRAYFORMULA(A1455 - SPLIT(REGEXREPLACE(E1455,""[a-zA-Z,\-'.()]"","" ""), "" "")),"" "")")," ")</f>
        <v> </v>
      </c>
    </row>
    <row r="1456">
      <c r="F1456" s="8" t="str">
        <f>IFERROR(__xludf.DUMMYFUNCTION("IF(REGEXMATCH(E1456, ""[0-9]+""), ARRAYFORMULA(A1456 - SPLIT(REGEXREPLACE(E1456,""[a-zA-Z,\-'.()]"","" ""), "" "")),"" "")")," ")</f>
        <v> </v>
      </c>
    </row>
    <row r="1457">
      <c r="F1457" s="8" t="str">
        <f>IFERROR(__xludf.DUMMYFUNCTION("IF(REGEXMATCH(E1457, ""[0-9]+""), ARRAYFORMULA(A1457 - SPLIT(REGEXREPLACE(E1457,""[a-zA-Z,\-'.()]"","" ""), "" "")),"" "")")," ")</f>
        <v> </v>
      </c>
    </row>
    <row r="1458">
      <c r="F1458" s="8" t="str">
        <f>IFERROR(__xludf.DUMMYFUNCTION("IF(REGEXMATCH(E1458, ""[0-9]+""), ARRAYFORMULA(A1458 - SPLIT(REGEXREPLACE(E1458,""[a-zA-Z,\-'.()]"","" ""), "" "")),"" "")")," ")</f>
        <v> </v>
      </c>
    </row>
    <row r="1459">
      <c r="F1459" s="8" t="str">
        <f>IFERROR(__xludf.DUMMYFUNCTION("IF(REGEXMATCH(E1459, ""[0-9]+""), ARRAYFORMULA(A1459 - SPLIT(REGEXREPLACE(E1459,""[a-zA-Z,\-'.()]"","" ""), "" "")),"" "")")," ")</f>
        <v> </v>
      </c>
    </row>
    <row r="1460">
      <c r="F1460" s="8" t="str">
        <f>IFERROR(__xludf.DUMMYFUNCTION("IF(REGEXMATCH(E1460, ""[0-9]+""), ARRAYFORMULA(A1460 - SPLIT(REGEXREPLACE(E1460,""[a-zA-Z,\-'.()]"","" ""), "" "")),"" "")")," ")</f>
        <v> </v>
      </c>
    </row>
    <row r="1461">
      <c r="F1461" s="8" t="str">
        <f>IFERROR(__xludf.DUMMYFUNCTION("IF(REGEXMATCH(E1461, ""[0-9]+""), ARRAYFORMULA(A1461 - SPLIT(REGEXREPLACE(E1461,""[a-zA-Z,\-'.()]"","" ""), "" "")),"" "")")," ")</f>
        <v> </v>
      </c>
    </row>
    <row r="1462">
      <c r="F1462" s="8" t="str">
        <f>IFERROR(__xludf.DUMMYFUNCTION("IF(REGEXMATCH(E1462, ""[0-9]+""), ARRAYFORMULA(A1462 - SPLIT(REGEXREPLACE(E1462,""[a-zA-Z,\-'.()]"","" ""), "" "")),"" "")")," ")</f>
        <v> </v>
      </c>
    </row>
    <row r="1463">
      <c r="F1463" s="8" t="str">
        <f>IFERROR(__xludf.DUMMYFUNCTION("IF(REGEXMATCH(E1463, ""[0-9]+""), ARRAYFORMULA(A1463 - SPLIT(REGEXREPLACE(E1463,""[a-zA-Z,\-'.()]"","" ""), "" "")),"" "")")," ")</f>
        <v> </v>
      </c>
    </row>
    <row r="1464">
      <c r="F1464" s="8" t="str">
        <f>IFERROR(__xludf.DUMMYFUNCTION("IF(REGEXMATCH(E1464, ""[0-9]+""), ARRAYFORMULA(A1464 - SPLIT(REGEXREPLACE(E1464,""[a-zA-Z,\-'.()]"","" ""), "" "")),"" "")")," ")</f>
        <v> </v>
      </c>
    </row>
    <row r="1465">
      <c r="F1465" s="8" t="str">
        <f>IFERROR(__xludf.DUMMYFUNCTION("IF(REGEXMATCH(E1465, ""[0-9]+""), ARRAYFORMULA(A1465 - SPLIT(REGEXREPLACE(E1465,""[a-zA-Z,\-'.()]"","" ""), "" "")),"" "")")," ")</f>
        <v> </v>
      </c>
    </row>
    <row r="1466">
      <c r="F1466" s="8" t="str">
        <f>IFERROR(__xludf.DUMMYFUNCTION("IF(REGEXMATCH(E1466, ""[0-9]+""), ARRAYFORMULA(A1466 - SPLIT(REGEXREPLACE(E1466,""[a-zA-Z,\-'.()]"","" ""), "" "")),"" "")")," ")</f>
        <v> </v>
      </c>
    </row>
    <row r="1467">
      <c r="F1467" s="8" t="str">
        <f>IFERROR(__xludf.DUMMYFUNCTION("IF(REGEXMATCH(E1467, ""[0-9]+""), ARRAYFORMULA(A1467 - SPLIT(REGEXREPLACE(E1467,""[a-zA-Z,\-'.()]"","" ""), "" "")),"" "")")," ")</f>
        <v> </v>
      </c>
    </row>
    <row r="1468">
      <c r="F1468" s="8" t="str">
        <f>IFERROR(__xludf.DUMMYFUNCTION("IF(REGEXMATCH(E1468, ""[0-9]+""), ARRAYFORMULA(A1468 - SPLIT(REGEXREPLACE(E1468,""[a-zA-Z,\-'.()]"","" ""), "" "")),"" "")")," ")</f>
        <v> </v>
      </c>
    </row>
    <row r="1469">
      <c r="F1469" s="8" t="str">
        <f>IFERROR(__xludf.DUMMYFUNCTION("IF(REGEXMATCH(E1469, ""[0-9]+""), ARRAYFORMULA(A1469 - SPLIT(REGEXREPLACE(E1469,""[a-zA-Z,\-'.()]"","" ""), "" "")),"" "")")," ")</f>
        <v> </v>
      </c>
    </row>
    <row r="1470">
      <c r="F1470" s="8" t="str">
        <f>IFERROR(__xludf.DUMMYFUNCTION("IF(REGEXMATCH(E1470, ""[0-9]+""), ARRAYFORMULA(A1470 - SPLIT(REGEXREPLACE(E1470,""[a-zA-Z,\-'.()]"","" ""), "" "")),"" "")")," ")</f>
        <v> </v>
      </c>
    </row>
    <row r="1471">
      <c r="F1471" s="8" t="str">
        <f>IFERROR(__xludf.DUMMYFUNCTION("IF(REGEXMATCH(E1471, ""[0-9]+""), ARRAYFORMULA(A1471 - SPLIT(REGEXREPLACE(E1471,""[a-zA-Z,\-'.()]"","" ""), "" "")),"" "")")," ")</f>
        <v> </v>
      </c>
    </row>
    <row r="1472">
      <c r="F1472" s="8" t="str">
        <f>IFERROR(__xludf.DUMMYFUNCTION("IF(REGEXMATCH(E1472, ""[0-9]+""), ARRAYFORMULA(A1472 - SPLIT(REGEXREPLACE(E1472,""[a-zA-Z,\-'.()]"","" ""), "" "")),"" "")")," ")</f>
        <v> </v>
      </c>
    </row>
    <row r="1473">
      <c r="F1473" s="8" t="str">
        <f>IFERROR(__xludf.DUMMYFUNCTION("IF(REGEXMATCH(E1473, ""[0-9]+""), ARRAYFORMULA(A1473 - SPLIT(REGEXREPLACE(E1473,""[a-zA-Z,\-'.()]"","" ""), "" "")),"" "")")," ")</f>
        <v> </v>
      </c>
    </row>
    <row r="1474">
      <c r="F1474" s="8" t="str">
        <f>IFERROR(__xludf.DUMMYFUNCTION("IF(REGEXMATCH(E1474, ""[0-9]+""), ARRAYFORMULA(A1474 - SPLIT(REGEXREPLACE(E1474,""[a-zA-Z,\-'.()]"","" ""), "" "")),"" "")")," ")</f>
        <v> </v>
      </c>
    </row>
    <row r="1475">
      <c r="F1475" s="8" t="str">
        <f>IFERROR(__xludf.DUMMYFUNCTION("IF(REGEXMATCH(E1475, ""[0-9]+""), ARRAYFORMULA(A1475 - SPLIT(REGEXREPLACE(E1475,""[a-zA-Z,\-'.()]"","" ""), "" "")),"" "")")," ")</f>
        <v> </v>
      </c>
    </row>
    <row r="1476">
      <c r="F1476" s="8" t="str">
        <f>IFERROR(__xludf.DUMMYFUNCTION("IF(REGEXMATCH(E1476, ""[0-9]+""), ARRAYFORMULA(A1476 - SPLIT(REGEXREPLACE(E1476,""[a-zA-Z,\-'.()]"","" ""), "" "")),"" "")")," ")</f>
        <v> </v>
      </c>
    </row>
    <row r="1477">
      <c r="F1477" s="8" t="str">
        <f>IFERROR(__xludf.DUMMYFUNCTION("IF(REGEXMATCH(E1477, ""[0-9]+""), ARRAYFORMULA(A1477 - SPLIT(REGEXREPLACE(E1477,""[a-zA-Z,\-'.()]"","" ""), "" "")),"" "")")," ")</f>
        <v> </v>
      </c>
    </row>
    <row r="1478">
      <c r="F1478" s="8" t="str">
        <f>IFERROR(__xludf.DUMMYFUNCTION("IF(REGEXMATCH(E1478, ""[0-9]+""), ARRAYFORMULA(A1478 - SPLIT(REGEXREPLACE(E1478,""[a-zA-Z,\-'.()]"","" ""), "" "")),"" "")")," ")</f>
        <v> </v>
      </c>
    </row>
    <row r="1479">
      <c r="F1479" s="8" t="str">
        <f>IFERROR(__xludf.DUMMYFUNCTION("IF(REGEXMATCH(E1479, ""[0-9]+""), ARRAYFORMULA(A1479 - SPLIT(REGEXREPLACE(E1479,""[a-zA-Z,\-'.()]"","" ""), "" "")),"" "")")," ")</f>
        <v> </v>
      </c>
    </row>
    <row r="1480">
      <c r="F1480" s="8" t="str">
        <f>IFERROR(__xludf.DUMMYFUNCTION("IF(REGEXMATCH(E1480, ""[0-9]+""), ARRAYFORMULA(A1480 - SPLIT(REGEXREPLACE(E1480,""[a-zA-Z,\-'.()]"","" ""), "" "")),"" "")")," ")</f>
        <v> </v>
      </c>
    </row>
    <row r="1481">
      <c r="F1481" s="8" t="str">
        <f>IFERROR(__xludf.DUMMYFUNCTION("IF(REGEXMATCH(E1481, ""[0-9]+""), ARRAYFORMULA(A1481 - SPLIT(REGEXREPLACE(E1481,""[a-zA-Z,\-'.()]"","" ""), "" "")),"" "")")," ")</f>
        <v> </v>
      </c>
    </row>
    <row r="1482">
      <c r="F1482" s="8" t="str">
        <f>IFERROR(__xludf.DUMMYFUNCTION("IF(REGEXMATCH(E1482, ""[0-9]+""), ARRAYFORMULA(A1482 - SPLIT(REGEXREPLACE(E1482,""[a-zA-Z,\-'.()]"","" ""), "" "")),"" "")")," ")</f>
        <v> </v>
      </c>
    </row>
    <row r="1483">
      <c r="F1483" s="8" t="str">
        <f>IFERROR(__xludf.DUMMYFUNCTION("IF(REGEXMATCH(E1483, ""[0-9]+""), ARRAYFORMULA(A1483 - SPLIT(REGEXREPLACE(E1483,""[a-zA-Z,\-'.()]"","" ""), "" "")),"" "")")," ")</f>
        <v> </v>
      </c>
    </row>
    <row r="1484">
      <c r="F1484" s="8" t="str">
        <f>IFERROR(__xludf.DUMMYFUNCTION("IF(REGEXMATCH(E1484, ""[0-9]+""), ARRAYFORMULA(A1484 - SPLIT(REGEXREPLACE(E1484,""[a-zA-Z,\-'.()]"","" ""), "" "")),"" "")")," ")</f>
        <v> </v>
      </c>
    </row>
    <row r="1485">
      <c r="F1485" s="8" t="str">
        <f>IFERROR(__xludf.DUMMYFUNCTION("IF(REGEXMATCH(E1485, ""[0-9]+""), ARRAYFORMULA(A1485 - SPLIT(REGEXREPLACE(E1485,""[a-zA-Z,\-'.()]"","" ""), "" "")),"" "")")," ")</f>
        <v> </v>
      </c>
    </row>
    <row r="1486">
      <c r="F1486" s="8" t="str">
        <f>IFERROR(__xludf.DUMMYFUNCTION("IF(REGEXMATCH(E1486, ""[0-9]+""), ARRAYFORMULA(A1486 - SPLIT(REGEXREPLACE(E1486,""[a-zA-Z,\-'.()]"","" ""), "" "")),"" "")")," ")</f>
        <v> </v>
      </c>
    </row>
    <row r="1487">
      <c r="F1487" s="8" t="str">
        <f>IFERROR(__xludf.DUMMYFUNCTION("IF(REGEXMATCH(E1487, ""[0-9]+""), ARRAYFORMULA(A1487 - SPLIT(REGEXREPLACE(E1487,""[a-zA-Z,\-'.()]"","" ""), "" "")),"" "")")," ")</f>
        <v> </v>
      </c>
    </row>
    <row r="1488">
      <c r="F1488" s="8" t="str">
        <f>IFERROR(__xludf.DUMMYFUNCTION("IF(REGEXMATCH(E1488, ""[0-9]+""), ARRAYFORMULA(A1488 - SPLIT(REGEXREPLACE(E1488,""[a-zA-Z,\-'.()]"","" ""), "" "")),"" "")")," ")</f>
        <v> </v>
      </c>
    </row>
    <row r="1489">
      <c r="F1489" s="8" t="str">
        <f>IFERROR(__xludf.DUMMYFUNCTION("IF(REGEXMATCH(E1489, ""[0-9]+""), ARRAYFORMULA(A1489 - SPLIT(REGEXREPLACE(E1489,""[a-zA-Z,\-'.()]"","" ""), "" "")),"" "")")," ")</f>
        <v> </v>
      </c>
    </row>
    <row r="1490">
      <c r="F1490" s="8" t="str">
        <f>IFERROR(__xludf.DUMMYFUNCTION("IF(REGEXMATCH(E1490, ""[0-9]+""), ARRAYFORMULA(A1490 - SPLIT(REGEXREPLACE(E1490,""[a-zA-Z,\-'.()]"","" ""), "" "")),"" "")")," ")</f>
        <v> </v>
      </c>
    </row>
    <row r="1491">
      <c r="F1491" s="8" t="str">
        <f>IFERROR(__xludf.DUMMYFUNCTION("IF(REGEXMATCH(E1491, ""[0-9]+""), ARRAYFORMULA(A1491 - SPLIT(REGEXREPLACE(E1491,""[a-zA-Z,\-'.()]"","" ""), "" "")),"" "")")," ")</f>
        <v> </v>
      </c>
    </row>
    <row r="1492">
      <c r="F1492" s="8" t="str">
        <f>IFERROR(__xludf.DUMMYFUNCTION("IF(REGEXMATCH(E1492, ""[0-9]+""), ARRAYFORMULA(A1492 - SPLIT(REGEXREPLACE(E1492,""[a-zA-Z,\-'.()]"","" ""), "" "")),"" "")")," ")</f>
        <v> </v>
      </c>
    </row>
    <row r="1493">
      <c r="F1493" s="8" t="str">
        <f>IFERROR(__xludf.DUMMYFUNCTION("IF(REGEXMATCH(E1493, ""[0-9]+""), ARRAYFORMULA(A1493 - SPLIT(REGEXREPLACE(E1493,""[a-zA-Z,\-'.()]"","" ""), "" "")),"" "")")," ")</f>
        <v> </v>
      </c>
    </row>
    <row r="1494">
      <c r="F1494" s="8" t="str">
        <f>IFERROR(__xludf.DUMMYFUNCTION("IF(REGEXMATCH(E1494, ""[0-9]+""), ARRAYFORMULA(A1494 - SPLIT(REGEXREPLACE(E1494,""[a-zA-Z,\-'.()]"","" ""), "" "")),"" "")")," ")</f>
        <v> </v>
      </c>
    </row>
    <row r="1495">
      <c r="F1495" s="8" t="str">
        <f>IFERROR(__xludf.DUMMYFUNCTION("IF(REGEXMATCH(E1495, ""[0-9]+""), ARRAYFORMULA(A1495 - SPLIT(REGEXREPLACE(E1495,""[a-zA-Z,\-'.()]"","" ""), "" "")),"" "")")," ")</f>
        <v> </v>
      </c>
    </row>
    <row r="1496">
      <c r="F1496" s="8" t="str">
        <f>IFERROR(__xludf.DUMMYFUNCTION("IF(REGEXMATCH(E1496, ""[0-9]+""), ARRAYFORMULA(A1496 - SPLIT(REGEXREPLACE(E1496,""[a-zA-Z,\-'.()]"","" ""), "" "")),"" "")")," ")</f>
        <v> </v>
      </c>
    </row>
    <row r="1497">
      <c r="F1497" s="8" t="str">
        <f>IFERROR(__xludf.DUMMYFUNCTION("IF(REGEXMATCH(E1497, ""[0-9]+""), ARRAYFORMULA(A1497 - SPLIT(REGEXREPLACE(E1497,""[a-zA-Z,\-'.()]"","" ""), "" "")),"" "")")," ")</f>
        <v> </v>
      </c>
    </row>
    <row r="1498">
      <c r="F1498" s="8" t="str">
        <f>IFERROR(__xludf.DUMMYFUNCTION("IF(REGEXMATCH(E1498, ""[0-9]+""), ARRAYFORMULA(A1498 - SPLIT(REGEXREPLACE(E1498,""[a-zA-Z,\-'.()]"","" ""), "" "")),"" "")")," ")</f>
        <v> </v>
      </c>
    </row>
    <row r="1499">
      <c r="F1499" s="8" t="str">
        <f>IFERROR(__xludf.DUMMYFUNCTION("IF(REGEXMATCH(E1499, ""[0-9]+""), ARRAYFORMULA(A1499 - SPLIT(REGEXREPLACE(E1499,""[a-zA-Z,\-'.()]"","" ""), "" "")),"" "")")," ")</f>
        <v> </v>
      </c>
    </row>
    <row r="1500">
      <c r="F1500" s="8" t="str">
        <f>IFERROR(__xludf.DUMMYFUNCTION("IF(REGEXMATCH(E1500, ""[0-9]+""), ARRAYFORMULA(A1500 - SPLIT(REGEXREPLACE(E1500,""[a-zA-Z,\-'.()]"","" ""), "" "")),"" "")")," ")</f>
        <v> </v>
      </c>
    </row>
    <row r="1501">
      <c r="F1501" s="8" t="str">
        <f>IFERROR(__xludf.DUMMYFUNCTION("IF(REGEXMATCH(E1501, ""[0-9]+""), ARRAYFORMULA(A1501 - SPLIT(REGEXREPLACE(E1501,""[a-zA-Z,\-'.()]"","" ""), "" "")),"" "")")," ")</f>
        <v> </v>
      </c>
    </row>
    <row r="1502">
      <c r="F1502" s="8" t="str">
        <f>IFERROR(__xludf.DUMMYFUNCTION("IF(REGEXMATCH(E1502, ""[0-9]+""), ARRAYFORMULA(A1502 - SPLIT(REGEXREPLACE(E1502,""[a-zA-Z,\-'.()]"","" ""), "" "")),"" "")")," ")</f>
        <v> </v>
      </c>
    </row>
    <row r="1503">
      <c r="F1503" s="8" t="str">
        <f>IFERROR(__xludf.DUMMYFUNCTION("IF(REGEXMATCH(E1503, ""[0-9]+""), ARRAYFORMULA(A1503 - SPLIT(REGEXREPLACE(E1503,""[a-zA-Z,\-'.()]"","" ""), "" "")),"" "")")," ")</f>
        <v> </v>
      </c>
    </row>
    <row r="1504">
      <c r="F1504" s="8" t="str">
        <f>IFERROR(__xludf.DUMMYFUNCTION("IF(REGEXMATCH(E1504, ""[0-9]+""), ARRAYFORMULA(A1504 - SPLIT(REGEXREPLACE(E1504,""[a-zA-Z,\-'.()]"","" ""), "" "")),"" "")")," ")</f>
        <v> </v>
      </c>
    </row>
    <row r="1505">
      <c r="F1505" s="8" t="str">
        <f>IFERROR(__xludf.DUMMYFUNCTION("IF(REGEXMATCH(E1505, ""[0-9]+""), ARRAYFORMULA(A1505 - SPLIT(REGEXREPLACE(E1505,""[a-zA-Z,\-'.()]"","" ""), "" "")),"" "")")," ")</f>
        <v> </v>
      </c>
    </row>
    <row r="1506">
      <c r="F1506" s="8" t="str">
        <f>IFERROR(__xludf.DUMMYFUNCTION("IF(REGEXMATCH(E1506, ""[0-9]+""), ARRAYFORMULA(A1506 - SPLIT(REGEXREPLACE(E1506,""[a-zA-Z,\-'.()]"","" ""), "" "")),"" "")")," ")</f>
        <v> </v>
      </c>
    </row>
    <row r="1507">
      <c r="F1507" s="8" t="str">
        <f>IFERROR(__xludf.DUMMYFUNCTION("IF(REGEXMATCH(E1507, ""[0-9]+""), ARRAYFORMULA(A1507 - SPLIT(REGEXREPLACE(E1507,""[a-zA-Z,\-'.()]"","" ""), "" "")),"" "")")," ")</f>
        <v> </v>
      </c>
    </row>
    <row r="1508">
      <c r="F1508" s="8" t="str">
        <f>IFERROR(__xludf.DUMMYFUNCTION("IF(REGEXMATCH(E1508, ""[0-9]+""), ARRAYFORMULA(A1508 - SPLIT(REGEXREPLACE(E1508,""[a-zA-Z,\-'.()]"","" ""), "" "")),"" "")")," ")</f>
        <v> </v>
      </c>
    </row>
    <row r="1509">
      <c r="F1509" s="8" t="str">
        <f>IFERROR(__xludf.DUMMYFUNCTION("IF(REGEXMATCH(E1509, ""[0-9]+""), ARRAYFORMULA(A1509 - SPLIT(REGEXREPLACE(E1509,""[a-zA-Z,\-'.()]"","" ""), "" "")),"" "")")," ")</f>
        <v> </v>
      </c>
    </row>
    <row r="1510">
      <c r="F1510" s="8" t="str">
        <f>IFERROR(__xludf.DUMMYFUNCTION("IF(REGEXMATCH(E1510, ""[0-9]+""), ARRAYFORMULA(A1510 - SPLIT(REGEXREPLACE(E1510,""[a-zA-Z,\-'.()]"","" ""), "" "")),"" "")")," ")</f>
        <v> </v>
      </c>
    </row>
    <row r="1511">
      <c r="F1511" s="8" t="str">
        <f>IFERROR(__xludf.DUMMYFUNCTION("IF(REGEXMATCH(E1511, ""[0-9]+""), ARRAYFORMULA(A1511 - SPLIT(REGEXREPLACE(E1511,""[a-zA-Z,\-'.()]"","" ""), "" "")),"" "")")," ")</f>
        <v> </v>
      </c>
    </row>
    <row r="1512">
      <c r="F1512" s="8" t="str">
        <f>IFERROR(__xludf.DUMMYFUNCTION("IF(REGEXMATCH(E1512, ""[0-9]+""), ARRAYFORMULA(A1512 - SPLIT(REGEXREPLACE(E1512,""[a-zA-Z,\-'.()]"","" ""), "" "")),"" "")")," ")</f>
        <v> </v>
      </c>
    </row>
    <row r="1513">
      <c r="F1513" s="8" t="str">
        <f>IFERROR(__xludf.DUMMYFUNCTION("IF(REGEXMATCH(E1513, ""[0-9]+""), ARRAYFORMULA(A1513 - SPLIT(REGEXREPLACE(E1513,""[a-zA-Z,\-'.()]"","" ""), "" "")),"" "")")," ")</f>
        <v> </v>
      </c>
    </row>
    <row r="1514">
      <c r="F1514" s="8" t="str">
        <f>IFERROR(__xludf.DUMMYFUNCTION("IF(REGEXMATCH(E1514, ""[0-9]+""), ARRAYFORMULA(A1514 - SPLIT(REGEXREPLACE(E1514,""[a-zA-Z,\-'.()]"","" ""), "" "")),"" "")")," ")</f>
        <v> </v>
      </c>
    </row>
    <row r="1515">
      <c r="F1515" s="8" t="str">
        <f>IFERROR(__xludf.DUMMYFUNCTION("IF(REGEXMATCH(E1515, ""[0-9]+""), ARRAYFORMULA(A1515 - SPLIT(REGEXREPLACE(E1515,""[a-zA-Z,\-'.()]"","" ""), "" "")),"" "")")," ")</f>
        <v> </v>
      </c>
    </row>
    <row r="1516">
      <c r="F1516" s="8" t="str">
        <f>IFERROR(__xludf.DUMMYFUNCTION("IF(REGEXMATCH(E1516, ""[0-9]+""), ARRAYFORMULA(A1516 - SPLIT(REGEXREPLACE(E1516,""[a-zA-Z,\-'.()]"","" ""), "" "")),"" "")")," ")</f>
        <v> </v>
      </c>
    </row>
    <row r="1517">
      <c r="F1517" s="8" t="str">
        <f>IFERROR(__xludf.DUMMYFUNCTION("IF(REGEXMATCH(E1517, ""[0-9]+""), ARRAYFORMULA(A1517 - SPLIT(REGEXREPLACE(E1517,""[a-zA-Z,\-'.()]"","" ""), "" "")),"" "")")," ")</f>
        <v> </v>
      </c>
    </row>
    <row r="1518">
      <c r="F1518" s="8" t="str">
        <f>IFERROR(__xludf.DUMMYFUNCTION("IF(REGEXMATCH(E1518, ""[0-9]+""), ARRAYFORMULA(A1518 - SPLIT(REGEXREPLACE(E1518,""[a-zA-Z,\-'.()]"","" ""), "" "")),"" "")")," ")</f>
        <v> </v>
      </c>
    </row>
    <row r="1519">
      <c r="F1519" s="8" t="str">
        <f>IFERROR(__xludf.DUMMYFUNCTION("IF(REGEXMATCH(E1519, ""[0-9]+""), ARRAYFORMULA(A1519 - SPLIT(REGEXREPLACE(E1519,""[a-zA-Z,\-'.()]"","" ""), "" "")),"" "")")," ")</f>
        <v> </v>
      </c>
    </row>
    <row r="1520">
      <c r="F1520" s="8" t="str">
        <f>IFERROR(__xludf.DUMMYFUNCTION("IF(REGEXMATCH(E1520, ""[0-9]+""), ARRAYFORMULA(A1520 - SPLIT(REGEXREPLACE(E1520,""[a-zA-Z,\-'.()]"","" ""), "" "")),"" "")")," ")</f>
        <v> </v>
      </c>
    </row>
    <row r="1521">
      <c r="F1521" s="8" t="str">
        <f>IFERROR(__xludf.DUMMYFUNCTION("IF(REGEXMATCH(E1521, ""[0-9]+""), ARRAYFORMULA(A1521 - SPLIT(REGEXREPLACE(E1521,""[a-zA-Z,\-'.()]"","" ""), "" "")),"" "")")," ")</f>
        <v> </v>
      </c>
    </row>
    <row r="1522">
      <c r="F1522" s="8" t="str">
        <f>IFERROR(__xludf.DUMMYFUNCTION("IF(REGEXMATCH(E1522, ""[0-9]+""), ARRAYFORMULA(A1522 - SPLIT(REGEXREPLACE(E1522,""[a-zA-Z,\-'.()]"","" ""), "" "")),"" "")")," ")</f>
        <v> </v>
      </c>
    </row>
    <row r="1523">
      <c r="F1523" s="8" t="str">
        <f>IFERROR(__xludf.DUMMYFUNCTION("IF(REGEXMATCH(E1523, ""[0-9]+""), ARRAYFORMULA(A1523 - SPLIT(REGEXREPLACE(E1523,""[a-zA-Z,\-'.()]"","" ""), "" "")),"" "")")," ")</f>
        <v> </v>
      </c>
    </row>
    <row r="1524">
      <c r="F1524" s="8" t="str">
        <f>IFERROR(__xludf.DUMMYFUNCTION("IF(REGEXMATCH(E1524, ""[0-9]+""), ARRAYFORMULA(A1524 - SPLIT(REGEXREPLACE(E1524,""[a-zA-Z,\-'.()]"","" ""), "" "")),"" "")")," ")</f>
        <v> </v>
      </c>
    </row>
    <row r="1525">
      <c r="F1525" s="8" t="str">
        <f>IFERROR(__xludf.DUMMYFUNCTION("IF(REGEXMATCH(E1525, ""[0-9]+""), ARRAYFORMULA(A1525 - SPLIT(REGEXREPLACE(E1525,""[a-zA-Z,\-'.()]"","" ""), "" "")),"" "")")," ")</f>
        <v> </v>
      </c>
    </row>
    <row r="1526">
      <c r="F1526" s="8" t="str">
        <f>IFERROR(__xludf.DUMMYFUNCTION("IF(REGEXMATCH(E1526, ""[0-9]+""), ARRAYFORMULA(A1526 - SPLIT(REGEXREPLACE(E1526,""[a-zA-Z,\-'.()]"","" ""), "" "")),"" "")")," ")</f>
        <v> </v>
      </c>
    </row>
    <row r="1527">
      <c r="F1527" s="8" t="str">
        <f>IFERROR(__xludf.DUMMYFUNCTION("IF(REGEXMATCH(E1527, ""[0-9]+""), ARRAYFORMULA(A1527 - SPLIT(REGEXREPLACE(E1527,""[a-zA-Z,\-'.()]"","" ""), "" "")),"" "")")," ")</f>
        <v> </v>
      </c>
    </row>
    <row r="1528">
      <c r="F1528" s="8" t="str">
        <f>IFERROR(__xludf.DUMMYFUNCTION("IF(REGEXMATCH(E1528, ""[0-9]+""), ARRAYFORMULA(A1528 - SPLIT(REGEXREPLACE(E1528,""[a-zA-Z,\-'.()]"","" ""), "" "")),"" "")")," ")</f>
        <v> </v>
      </c>
    </row>
    <row r="1529">
      <c r="F1529" s="8" t="str">
        <f>IFERROR(__xludf.DUMMYFUNCTION("IF(REGEXMATCH(E1529, ""[0-9]+""), ARRAYFORMULA(A1529 - SPLIT(REGEXREPLACE(E1529,""[a-zA-Z,\-'.()]"","" ""), "" "")),"" "")")," ")</f>
        <v> </v>
      </c>
    </row>
    <row r="1530">
      <c r="F1530" s="8" t="str">
        <f>IFERROR(__xludf.DUMMYFUNCTION("IF(REGEXMATCH(E1530, ""[0-9]+""), ARRAYFORMULA(A1530 - SPLIT(REGEXREPLACE(E1530,""[a-zA-Z,\-'.()]"","" ""), "" "")),"" "")")," ")</f>
        <v> </v>
      </c>
    </row>
    <row r="1531">
      <c r="F1531" s="8" t="str">
        <f>IFERROR(__xludf.DUMMYFUNCTION("IF(REGEXMATCH(E1531, ""[0-9]+""), ARRAYFORMULA(A1531 - SPLIT(REGEXREPLACE(E1531,""[a-zA-Z,\-'.()]"","" ""), "" "")),"" "")")," ")</f>
        <v> </v>
      </c>
    </row>
    <row r="1532">
      <c r="F1532" s="8" t="str">
        <f>IFERROR(__xludf.DUMMYFUNCTION("IF(REGEXMATCH(E1532, ""[0-9]+""), ARRAYFORMULA(A1532 - SPLIT(REGEXREPLACE(E1532,""[a-zA-Z,\-'.()]"","" ""), "" "")),"" "")")," ")</f>
        <v> </v>
      </c>
    </row>
    <row r="1533">
      <c r="F1533" s="8" t="str">
        <f>IFERROR(__xludf.DUMMYFUNCTION("IF(REGEXMATCH(E1533, ""[0-9]+""), ARRAYFORMULA(A1533 - SPLIT(REGEXREPLACE(E1533,""[a-zA-Z,\-'.()]"","" ""), "" "")),"" "")")," ")</f>
        <v> </v>
      </c>
    </row>
    <row r="1534">
      <c r="F1534" s="8" t="str">
        <f>IFERROR(__xludf.DUMMYFUNCTION("IF(REGEXMATCH(E1534, ""[0-9]+""), ARRAYFORMULA(A1534 - SPLIT(REGEXREPLACE(E1534,""[a-zA-Z,\-'.()]"","" ""), "" "")),"" "")")," ")</f>
        <v> </v>
      </c>
    </row>
    <row r="1535">
      <c r="F1535" s="8" t="str">
        <f>IFERROR(__xludf.DUMMYFUNCTION("IF(REGEXMATCH(E1535, ""[0-9]+""), ARRAYFORMULA(A1535 - SPLIT(REGEXREPLACE(E1535,""[a-zA-Z,\-'.()]"","" ""), "" "")),"" "")")," ")</f>
        <v> </v>
      </c>
    </row>
    <row r="1536">
      <c r="F1536" s="8" t="str">
        <f>IFERROR(__xludf.DUMMYFUNCTION("IF(REGEXMATCH(E1536, ""[0-9]+""), ARRAYFORMULA(A1536 - SPLIT(REGEXREPLACE(E1536,""[a-zA-Z,\-'.()]"","" ""), "" "")),"" "")")," ")</f>
        <v> </v>
      </c>
    </row>
    <row r="1537">
      <c r="F1537" s="8" t="str">
        <f>IFERROR(__xludf.DUMMYFUNCTION("IF(REGEXMATCH(E1537, ""[0-9]+""), ARRAYFORMULA(A1537 - SPLIT(REGEXREPLACE(E1537,""[a-zA-Z,\-'.()]"","" ""), "" "")),"" "")")," ")</f>
        <v> </v>
      </c>
    </row>
    <row r="1538">
      <c r="F1538" s="8" t="str">
        <f>IFERROR(__xludf.DUMMYFUNCTION("IF(REGEXMATCH(E1538, ""[0-9]+""), ARRAYFORMULA(A1538 - SPLIT(REGEXREPLACE(E1538,""[a-zA-Z,\-'.()]"","" ""), "" "")),"" "")")," ")</f>
        <v> </v>
      </c>
    </row>
    <row r="1539">
      <c r="F1539" s="8" t="str">
        <f>IFERROR(__xludf.DUMMYFUNCTION("IF(REGEXMATCH(E1539, ""[0-9]+""), ARRAYFORMULA(A1539 - SPLIT(REGEXREPLACE(E1539,""[a-zA-Z,\-'.()]"","" ""), "" "")),"" "")")," ")</f>
        <v> </v>
      </c>
    </row>
    <row r="1540">
      <c r="F1540" s="8" t="str">
        <f>IFERROR(__xludf.DUMMYFUNCTION("IF(REGEXMATCH(E1540, ""[0-9]+""), ARRAYFORMULA(A1540 - SPLIT(REGEXREPLACE(E1540,""[a-zA-Z,\-'.()]"","" ""), "" "")),"" "")")," ")</f>
        <v> </v>
      </c>
    </row>
    <row r="1541">
      <c r="F1541" s="8" t="str">
        <f>IFERROR(__xludf.DUMMYFUNCTION("IF(REGEXMATCH(E1541, ""[0-9]+""), ARRAYFORMULA(A1541 - SPLIT(REGEXREPLACE(E1541,""[a-zA-Z,\-'.()]"","" ""), "" "")),"" "")")," ")</f>
        <v> </v>
      </c>
    </row>
    <row r="1542">
      <c r="F1542" s="8" t="str">
        <f>IFERROR(__xludf.DUMMYFUNCTION("IF(REGEXMATCH(E1542, ""[0-9]+""), ARRAYFORMULA(A1542 - SPLIT(REGEXREPLACE(E1542,""[a-zA-Z,\-'.()]"","" ""), "" "")),"" "")")," ")</f>
        <v> </v>
      </c>
    </row>
    <row r="1543">
      <c r="F1543" s="8" t="str">
        <f>IFERROR(__xludf.DUMMYFUNCTION("IF(REGEXMATCH(E1543, ""[0-9]+""), ARRAYFORMULA(A1543 - SPLIT(REGEXREPLACE(E1543,""[a-zA-Z,\-'.()]"","" ""), "" "")),"" "")")," ")</f>
        <v> </v>
      </c>
    </row>
    <row r="1544">
      <c r="F1544" s="8" t="str">
        <f>IFERROR(__xludf.DUMMYFUNCTION("IF(REGEXMATCH(E1544, ""[0-9]+""), ARRAYFORMULA(A1544 - SPLIT(REGEXREPLACE(E1544,""[a-zA-Z,\-'.()]"","" ""), "" "")),"" "")")," ")</f>
        <v> </v>
      </c>
    </row>
    <row r="1545">
      <c r="F1545" s="8" t="str">
        <f>IFERROR(__xludf.DUMMYFUNCTION("IF(REGEXMATCH(E1545, ""[0-9]+""), ARRAYFORMULA(A1545 - SPLIT(REGEXREPLACE(E1545,""[a-zA-Z,\-'.()]"","" ""), "" "")),"" "")")," ")</f>
        <v> </v>
      </c>
    </row>
    <row r="1546">
      <c r="F1546" s="8" t="str">
        <f>IFERROR(__xludf.DUMMYFUNCTION("IF(REGEXMATCH(E1546, ""[0-9]+""), ARRAYFORMULA(A1546 - SPLIT(REGEXREPLACE(E1546,""[a-zA-Z,\-'.()]"","" ""), "" "")),"" "")")," ")</f>
        <v> </v>
      </c>
    </row>
    <row r="1547">
      <c r="F1547" s="8" t="str">
        <f>IFERROR(__xludf.DUMMYFUNCTION("IF(REGEXMATCH(E1547, ""[0-9]+""), ARRAYFORMULA(A1547 - SPLIT(REGEXREPLACE(E1547,""[a-zA-Z,\-'.()]"","" ""), "" "")),"" "")")," ")</f>
        <v> </v>
      </c>
    </row>
    <row r="1548">
      <c r="F1548" s="8" t="str">
        <f>IFERROR(__xludf.DUMMYFUNCTION("IF(REGEXMATCH(E1548, ""[0-9]+""), ARRAYFORMULA(A1548 - SPLIT(REGEXREPLACE(E1548,""[a-zA-Z,\-'.()]"","" ""), "" "")),"" "")")," ")</f>
        <v> </v>
      </c>
    </row>
    <row r="1549">
      <c r="F1549" s="8" t="str">
        <f>IFERROR(__xludf.DUMMYFUNCTION("IF(REGEXMATCH(E1549, ""[0-9]+""), ARRAYFORMULA(A1549 - SPLIT(REGEXREPLACE(E1549,""[a-zA-Z,\-'.()]"","" ""), "" "")),"" "")")," ")</f>
        <v> </v>
      </c>
    </row>
    <row r="1550">
      <c r="F1550" s="8" t="str">
        <f>IFERROR(__xludf.DUMMYFUNCTION("IF(REGEXMATCH(E1550, ""[0-9]+""), ARRAYFORMULA(A1550 - SPLIT(REGEXREPLACE(E1550,""[a-zA-Z,\-'.()]"","" ""), "" "")),"" "")")," ")</f>
        <v> </v>
      </c>
    </row>
    <row r="1551">
      <c r="F1551" s="8" t="str">
        <f>IFERROR(__xludf.DUMMYFUNCTION("IF(REGEXMATCH(E1551, ""[0-9]+""), ARRAYFORMULA(A1551 - SPLIT(REGEXREPLACE(E1551,""[a-zA-Z,\-'.()]"","" ""), "" "")),"" "")")," ")</f>
        <v> </v>
      </c>
    </row>
    <row r="1552">
      <c r="F1552" s="8" t="str">
        <f>IFERROR(__xludf.DUMMYFUNCTION("IF(REGEXMATCH(E1552, ""[0-9]+""), ARRAYFORMULA(A1552 - SPLIT(REGEXREPLACE(E1552,""[a-zA-Z,\-'.()]"","" ""), "" "")),"" "")")," ")</f>
        <v> </v>
      </c>
    </row>
    <row r="1553">
      <c r="F1553" s="8" t="str">
        <f>IFERROR(__xludf.DUMMYFUNCTION("IF(REGEXMATCH(E1553, ""[0-9]+""), ARRAYFORMULA(A1553 - SPLIT(REGEXREPLACE(E1553,""[a-zA-Z,\-'.()]"","" ""), "" "")),"" "")")," ")</f>
        <v> </v>
      </c>
    </row>
    <row r="1554">
      <c r="F1554" s="8" t="str">
        <f>IFERROR(__xludf.DUMMYFUNCTION("IF(REGEXMATCH(E1554, ""[0-9]+""), ARRAYFORMULA(A1554 - SPLIT(REGEXREPLACE(E1554,""[a-zA-Z,\-'.()]"","" ""), "" "")),"" "")")," ")</f>
        <v> </v>
      </c>
    </row>
    <row r="1555">
      <c r="F1555" s="8" t="str">
        <f>IFERROR(__xludf.DUMMYFUNCTION("IF(REGEXMATCH(E1555, ""[0-9]+""), ARRAYFORMULA(A1555 - SPLIT(REGEXREPLACE(E1555,""[a-zA-Z,\-'.()]"","" ""), "" "")),"" "")")," ")</f>
        <v> </v>
      </c>
    </row>
    <row r="1556">
      <c r="F1556" s="8" t="str">
        <f>IFERROR(__xludf.DUMMYFUNCTION("IF(REGEXMATCH(E1556, ""[0-9]+""), ARRAYFORMULA(A1556 - SPLIT(REGEXREPLACE(E1556,""[a-zA-Z,\-'.()]"","" ""), "" "")),"" "")")," ")</f>
        <v> </v>
      </c>
    </row>
    <row r="1557">
      <c r="F1557" s="8" t="str">
        <f>IFERROR(__xludf.DUMMYFUNCTION("IF(REGEXMATCH(E1557, ""[0-9]+""), ARRAYFORMULA(A1557 - SPLIT(REGEXREPLACE(E1557,""[a-zA-Z,\-'.()]"","" ""), "" "")),"" "")")," ")</f>
        <v> </v>
      </c>
    </row>
    <row r="1558">
      <c r="F1558" s="8" t="str">
        <f>IFERROR(__xludf.DUMMYFUNCTION("IF(REGEXMATCH(E1558, ""[0-9]+""), ARRAYFORMULA(A1558 - SPLIT(REGEXREPLACE(E1558,""[a-zA-Z,\-'.()]"","" ""), "" "")),"" "")")," ")</f>
        <v> </v>
      </c>
    </row>
    <row r="1559">
      <c r="F1559" s="8" t="str">
        <f>IFERROR(__xludf.DUMMYFUNCTION("IF(REGEXMATCH(E1559, ""[0-9]+""), ARRAYFORMULA(A1559 - SPLIT(REGEXREPLACE(E1559,""[a-zA-Z,\-'.()]"","" ""), "" "")),"" "")")," ")</f>
        <v> </v>
      </c>
    </row>
    <row r="1560">
      <c r="F1560" s="8" t="str">
        <f>IFERROR(__xludf.DUMMYFUNCTION("IF(REGEXMATCH(E1560, ""[0-9]+""), ARRAYFORMULA(A1560 - SPLIT(REGEXREPLACE(E1560,""[a-zA-Z,\-'.()]"","" ""), "" "")),"" "")")," ")</f>
        <v> </v>
      </c>
    </row>
    <row r="1561">
      <c r="F1561" s="8" t="str">
        <f>IFERROR(__xludf.DUMMYFUNCTION("IF(REGEXMATCH(E1561, ""[0-9]+""), ARRAYFORMULA(A1561 - SPLIT(REGEXREPLACE(E1561,""[a-zA-Z,\-'.()]"","" ""), "" "")),"" "")")," ")</f>
        <v> </v>
      </c>
    </row>
    <row r="1562">
      <c r="F1562" s="8" t="str">
        <f>IFERROR(__xludf.DUMMYFUNCTION("IF(REGEXMATCH(E1562, ""[0-9]+""), ARRAYFORMULA(A1562 - SPLIT(REGEXREPLACE(E1562,""[a-zA-Z,\-'.()]"","" ""), "" "")),"" "")")," ")</f>
        <v> </v>
      </c>
    </row>
    <row r="1563">
      <c r="F1563" s="8" t="str">
        <f>IFERROR(__xludf.DUMMYFUNCTION("IF(REGEXMATCH(E1563, ""[0-9]+""), ARRAYFORMULA(A1563 - SPLIT(REGEXREPLACE(E1563,""[a-zA-Z,\-'.()]"","" ""), "" "")),"" "")")," ")</f>
        <v> </v>
      </c>
    </row>
    <row r="1564">
      <c r="F1564" s="8" t="str">
        <f>IFERROR(__xludf.DUMMYFUNCTION("IF(REGEXMATCH(E1564, ""[0-9]+""), ARRAYFORMULA(A1564 - SPLIT(REGEXREPLACE(E1564,""[a-zA-Z,\-'.()]"","" ""), "" "")),"" "")")," ")</f>
        <v> </v>
      </c>
    </row>
    <row r="1565">
      <c r="F1565" s="8" t="str">
        <f>IFERROR(__xludf.DUMMYFUNCTION("IF(REGEXMATCH(E1565, ""[0-9]+""), ARRAYFORMULA(A1565 - SPLIT(REGEXREPLACE(E1565,""[a-zA-Z,\-'.()]"","" ""), "" "")),"" "")")," ")</f>
        <v> </v>
      </c>
    </row>
    <row r="1566">
      <c r="F1566" s="8" t="str">
        <f>IFERROR(__xludf.DUMMYFUNCTION("IF(REGEXMATCH(E1566, ""[0-9]+""), ARRAYFORMULA(A1566 - SPLIT(REGEXREPLACE(E1566,""[a-zA-Z,\-'.()]"","" ""), "" "")),"" "")")," ")</f>
        <v> </v>
      </c>
    </row>
    <row r="1567">
      <c r="F1567" s="8" t="str">
        <f>IFERROR(__xludf.DUMMYFUNCTION("IF(REGEXMATCH(E1567, ""[0-9]+""), ARRAYFORMULA(A1567 - SPLIT(REGEXREPLACE(E1567,""[a-zA-Z,\-'.()]"","" ""), "" "")),"" "")")," ")</f>
        <v> </v>
      </c>
    </row>
    <row r="1568">
      <c r="F1568" s="8" t="str">
        <f>IFERROR(__xludf.DUMMYFUNCTION("IF(REGEXMATCH(E1568, ""[0-9]+""), ARRAYFORMULA(A1568 - SPLIT(REGEXREPLACE(E1568,""[a-zA-Z,\-'.()]"","" ""), "" "")),"" "")")," ")</f>
        <v> </v>
      </c>
    </row>
    <row r="1569">
      <c r="F1569" s="8" t="str">
        <f>IFERROR(__xludf.DUMMYFUNCTION("IF(REGEXMATCH(E1569, ""[0-9]+""), ARRAYFORMULA(A1569 - SPLIT(REGEXREPLACE(E1569,""[a-zA-Z,\-'.()]"","" ""), "" "")),"" "")")," ")</f>
        <v> </v>
      </c>
    </row>
    <row r="1570">
      <c r="F1570" s="8" t="str">
        <f>IFERROR(__xludf.DUMMYFUNCTION("IF(REGEXMATCH(E1570, ""[0-9]+""), ARRAYFORMULA(A1570 - SPLIT(REGEXREPLACE(E1570,""[a-zA-Z,\-'.()]"","" ""), "" "")),"" "")")," ")</f>
        <v> </v>
      </c>
    </row>
    <row r="1571">
      <c r="F1571" s="8" t="str">
        <f>IFERROR(__xludf.DUMMYFUNCTION("IF(REGEXMATCH(E1571, ""[0-9]+""), ARRAYFORMULA(A1571 - SPLIT(REGEXREPLACE(E1571,""[a-zA-Z,\-'.()]"","" ""), "" "")),"" "")")," ")</f>
        <v> </v>
      </c>
    </row>
    <row r="1572">
      <c r="F1572" s="8" t="str">
        <f>IFERROR(__xludf.DUMMYFUNCTION("IF(REGEXMATCH(E1572, ""[0-9]+""), ARRAYFORMULA(A1572 - SPLIT(REGEXREPLACE(E1572,""[a-zA-Z,\-'.()]"","" ""), "" "")),"" "")")," ")</f>
        <v> </v>
      </c>
    </row>
    <row r="1573">
      <c r="F1573" s="8" t="str">
        <f>IFERROR(__xludf.DUMMYFUNCTION("IF(REGEXMATCH(E1573, ""[0-9]+""), ARRAYFORMULA(A1573 - SPLIT(REGEXREPLACE(E1573,""[a-zA-Z,\-'.()]"","" ""), "" "")),"" "")")," ")</f>
        <v> </v>
      </c>
    </row>
    <row r="1574">
      <c r="F1574" s="8" t="str">
        <f>IFERROR(__xludf.DUMMYFUNCTION("IF(REGEXMATCH(E1574, ""[0-9]+""), ARRAYFORMULA(A1574 - SPLIT(REGEXREPLACE(E1574,""[a-zA-Z,\-'.()]"","" ""), "" "")),"" "")")," ")</f>
        <v> </v>
      </c>
    </row>
    <row r="1575">
      <c r="F1575" s="8" t="str">
        <f>IFERROR(__xludf.DUMMYFUNCTION("IF(REGEXMATCH(E1575, ""[0-9]+""), ARRAYFORMULA(A1575 - SPLIT(REGEXREPLACE(E1575,""[a-zA-Z,\-'.()]"","" ""), "" "")),"" "")")," ")</f>
        <v> </v>
      </c>
    </row>
    <row r="1576">
      <c r="F1576" s="8" t="str">
        <f>IFERROR(__xludf.DUMMYFUNCTION("IF(REGEXMATCH(E1576, ""[0-9]+""), ARRAYFORMULA(A1576 - SPLIT(REGEXREPLACE(E1576,""[a-zA-Z,\-'.()]"","" ""), "" "")),"" "")")," ")</f>
        <v> </v>
      </c>
    </row>
    <row r="1577">
      <c r="F1577" s="8" t="str">
        <f>IFERROR(__xludf.DUMMYFUNCTION("IF(REGEXMATCH(E1577, ""[0-9]+""), ARRAYFORMULA(A1577 - SPLIT(REGEXREPLACE(E1577,""[a-zA-Z,\-'.()]"","" ""), "" "")),"" "")")," ")</f>
        <v> </v>
      </c>
    </row>
    <row r="1578">
      <c r="F1578" s="8" t="str">
        <f>IFERROR(__xludf.DUMMYFUNCTION("IF(REGEXMATCH(E1578, ""[0-9]+""), ARRAYFORMULA(A1578 - SPLIT(REGEXREPLACE(E1578,""[a-zA-Z,\-'.()]"","" ""), "" "")),"" "")")," ")</f>
        <v> </v>
      </c>
    </row>
    <row r="1579">
      <c r="F1579" s="8" t="str">
        <f>IFERROR(__xludf.DUMMYFUNCTION("IF(REGEXMATCH(E1579, ""[0-9]+""), ARRAYFORMULA(A1579 - SPLIT(REGEXREPLACE(E1579,""[a-zA-Z,\-'.()]"","" ""), "" "")),"" "")")," ")</f>
        <v> </v>
      </c>
    </row>
    <row r="1580">
      <c r="F1580" s="8" t="str">
        <f>IFERROR(__xludf.DUMMYFUNCTION("IF(REGEXMATCH(E1580, ""[0-9]+""), ARRAYFORMULA(A1580 - SPLIT(REGEXREPLACE(E1580,""[a-zA-Z,\-'.()]"","" ""), "" "")),"" "")")," ")</f>
        <v> </v>
      </c>
    </row>
    <row r="1581">
      <c r="F1581" s="8" t="str">
        <f>IFERROR(__xludf.DUMMYFUNCTION("IF(REGEXMATCH(E1581, ""[0-9]+""), ARRAYFORMULA(A1581 - SPLIT(REGEXREPLACE(E1581,""[a-zA-Z,\-'.()]"","" ""), "" "")),"" "")")," ")</f>
        <v> </v>
      </c>
    </row>
    <row r="1582">
      <c r="F1582" s="8" t="str">
        <f>IFERROR(__xludf.DUMMYFUNCTION("IF(REGEXMATCH(E1582, ""[0-9]+""), ARRAYFORMULA(A1582 - SPLIT(REGEXREPLACE(E1582,""[a-zA-Z,\-'.()]"","" ""), "" "")),"" "")")," ")</f>
        <v> </v>
      </c>
    </row>
    <row r="1583">
      <c r="F1583" s="8" t="str">
        <f>IFERROR(__xludf.DUMMYFUNCTION("IF(REGEXMATCH(E1583, ""[0-9]+""), ARRAYFORMULA(A1583 - SPLIT(REGEXREPLACE(E1583,""[a-zA-Z,\-'.()]"","" ""), "" "")),"" "")")," ")</f>
        <v> </v>
      </c>
    </row>
    <row r="1584">
      <c r="F1584" s="8" t="str">
        <f>IFERROR(__xludf.DUMMYFUNCTION("IF(REGEXMATCH(E1584, ""[0-9]+""), ARRAYFORMULA(A1584 - SPLIT(REGEXREPLACE(E1584,""[a-zA-Z,\-'.()]"","" ""), "" "")),"" "")")," ")</f>
        <v> </v>
      </c>
    </row>
    <row r="1585">
      <c r="F1585" s="8" t="str">
        <f>IFERROR(__xludf.DUMMYFUNCTION("IF(REGEXMATCH(E1585, ""[0-9]+""), ARRAYFORMULA(A1585 - SPLIT(REGEXREPLACE(E1585,""[a-zA-Z,\-'.()]"","" ""), "" "")),"" "")")," ")</f>
        <v> </v>
      </c>
    </row>
    <row r="1586">
      <c r="F1586" s="8" t="str">
        <f>IFERROR(__xludf.DUMMYFUNCTION("IF(REGEXMATCH(E1586, ""[0-9]+""), ARRAYFORMULA(A1586 - SPLIT(REGEXREPLACE(E1586,""[a-zA-Z,\-'.()]"","" ""), "" "")),"" "")")," ")</f>
        <v> </v>
      </c>
    </row>
    <row r="1587">
      <c r="F1587" s="8" t="str">
        <f>IFERROR(__xludf.DUMMYFUNCTION("IF(REGEXMATCH(E1587, ""[0-9]+""), ARRAYFORMULA(A1587 - SPLIT(REGEXREPLACE(E1587,""[a-zA-Z,\-'.()]"","" ""), "" "")),"" "")")," ")</f>
        <v> </v>
      </c>
    </row>
    <row r="1588">
      <c r="F1588" s="8" t="str">
        <f>IFERROR(__xludf.DUMMYFUNCTION("IF(REGEXMATCH(E1588, ""[0-9]+""), ARRAYFORMULA(A1588 - SPLIT(REGEXREPLACE(E1588,""[a-zA-Z,\-'.()]"","" ""), "" "")),"" "")")," ")</f>
        <v> </v>
      </c>
    </row>
    <row r="1589">
      <c r="F1589" s="8" t="str">
        <f>IFERROR(__xludf.DUMMYFUNCTION("IF(REGEXMATCH(E1589, ""[0-9]+""), ARRAYFORMULA(A1589 - SPLIT(REGEXREPLACE(E1589,""[a-zA-Z,\-'.()]"","" ""), "" "")),"" "")")," ")</f>
        <v> </v>
      </c>
    </row>
    <row r="1590">
      <c r="F1590" s="8" t="str">
        <f>IFERROR(__xludf.DUMMYFUNCTION("IF(REGEXMATCH(E1590, ""[0-9]+""), ARRAYFORMULA(A1590 - SPLIT(REGEXREPLACE(E1590,""[a-zA-Z,\-'.()]"","" ""), "" "")),"" "")")," ")</f>
        <v> </v>
      </c>
    </row>
    <row r="1591">
      <c r="F1591" s="8" t="str">
        <f>IFERROR(__xludf.DUMMYFUNCTION("IF(REGEXMATCH(E1591, ""[0-9]+""), ARRAYFORMULA(A1591 - SPLIT(REGEXREPLACE(E1591,""[a-zA-Z,\-'.()]"","" ""), "" "")),"" "")")," ")</f>
        <v> </v>
      </c>
    </row>
    <row r="1592">
      <c r="F1592" s="8" t="str">
        <f>IFERROR(__xludf.DUMMYFUNCTION("IF(REGEXMATCH(E1592, ""[0-9]+""), ARRAYFORMULA(A1592 - SPLIT(REGEXREPLACE(E1592,""[a-zA-Z,\-'.()]"","" ""), "" "")),"" "")")," ")</f>
        <v> </v>
      </c>
    </row>
    <row r="1593">
      <c r="F1593" s="8" t="str">
        <f>IFERROR(__xludf.DUMMYFUNCTION("IF(REGEXMATCH(E1593, ""[0-9]+""), ARRAYFORMULA(A1593 - SPLIT(REGEXREPLACE(E1593,""[a-zA-Z,\-'.()]"","" ""), "" "")),"" "")")," ")</f>
        <v> </v>
      </c>
    </row>
    <row r="1594">
      <c r="F1594" s="8" t="str">
        <f>IFERROR(__xludf.DUMMYFUNCTION("IF(REGEXMATCH(E1594, ""[0-9]+""), ARRAYFORMULA(A1594 - SPLIT(REGEXREPLACE(E1594,""[a-zA-Z,\-'.()]"","" ""), "" "")),"" "")")," ")</f>
        <v> </v>
      </c>
    </row>
    <row r="1595">
      <c r="F1595" s="8" t="str">
        <f>IFERROR(__xludf.DUMMYFUNCTION("IF(REGEXMATCH(E1595, ""[0-9]+""), ARRAYFORMULA(A1595 - SPLIT(REGEXREPLACE(E1595,""[a-zA-Z,\-'.()]"","" ""), "" "")),"" "")")," ")</f>
        <v> </v>
      </c>
    </row>
    <row r="1596">
      <c r="F1596" s="8" t="str">
        <f>IFERROR(__xludf.DUMMYFUNCTION("IF(REGEXMATCH(E1596, ""[0-9]+""), ARRAYFORMULA(A1596 - SPLIT(REGEXREPLACE(E1596,""[a-zA-Z,\-'.()]"","" ""), "" "")),"" "")")," ")</f>
        <v> </v>
      </c>
    </row>
    <row r="1597">
      <c r="F1597" s="8" t="str">
        <f>IFERROR(__xludf.DUMMYFUNCTION("IF(REGEXMATCH(E1597, ""[0-9]+""), ARRAYFORMULA(A1597 - SPLIT(REGEXREPLACE(E1597,""[a-zA-Z,\-'.()]"","" ""), "" "")),"" "")")," ")</f>
        <v> </v>
      </c>
    </row>
    <row r="1598">
      <c r="F1598" s="8" t="str">
        <f>IFERROR(__xludf.DUMMYFUNCTION("IF(REGEXMATCH(E1598, ""[0-9]+""), ARRAYFORMULA(A1598 - SPLIT(REGEXREPLACE(E1598,""[a-zA-Z,\-'.()]"","" ""), "" "")),"" "")")," ")</f>
        <v> </v>
      </c>
    </row>
    <row r="1599">
      <c r="F1599" s="8" t="str">
        <f>IFERROR(__xludf.DUMMYFUNCTION("IF(REGEXMATCH(E1599, ""[0-9]+""), ARRAYFORMULA(A1599 - SPLIT(REGEXREPLACE(E1599,""[a-zA-Z,\-'.()]"","" ""), "" "")),"" "")")," ")</f>
        <v> </v>
      </c>
    </row>
    <row r="1600">
      <c r="F1600" s="8" t="str">
        <f>IFERROR(__xludf.DUMMYFUNCTION("IF(REGEXMATCH(E1600, ""[0-9]+""), ARRAYFORMULA(A1600 - SPLIT(REGEXREPLACE(E1600,""[a-zA-Z,\-'.()]"","" ""), "" "")),"" "")")," ")</f>
        <v> </v>
      </c>
    </row>
    <row r="1601">
      <c r="F1601" s="8" t="str">
        <f>IFERROR(__xludf.DUMMYFUNCTION("IF(REGEXMATCH(E1601, ""[0-9]+""), ARRAYFORMULA(A1601 - SPLIT(REGEXREPLACE(E1601,""[a-zA-Z,\-'.()]"","" ""), "" "")),"" "")")," ")</f>
        <v> </v>
      </c>
    </row>
    <row r="1602">
      <c r="F1602" s="8" t="str">
        <f>IFERROR(__xludf.DUMMYFUNCTION("IF(REGEXMATCH(E1602, ""[0-9]+""), ARRAYFORMULA(A1602 - SPLIT(REGEXREPLACE(E1602,""[a-zA-Z,\-'.()]"","" ""), "" "")),"" "")")," ")</f>
        <v> </v>
      </c>
    </row>
    <row r="1603">
      <c r="F1603" s="8" t="str">
        <f>IFERROR(__xludf.DUMMYFUNCTION("IF(REGEXMATCH(E1603, ""[0-9]+""), ARRAYFORMULA(A1603 - SPLIT(REGEXREPLACE(E1603,""[a-zA-Z,\-'.()]"","" ""), "" "")),"" "")")," ")</f>
        <v> </v>
      </c>
    </row>
    <row r="1604">
      <c r="F1604" s="8" t="str">
        <f>IFERROR(__xludf.DUMMYFUNCTION("IF(REGEXMATCH(E1604, ""[0-9]+""), ARRAYFORMULA(A1604 - SPLIT(REGEXREPLACE(E1604,""[a-zA-Z,\-'.()]"","" ""), "" "")),"" "")")," ")</f>
        <v> </v>
      </c>
    </row>
    <row r="1605">
      <c r="F1605" s="8" t="str">
        <f>IFERROR(__xludf.DUMMYFUNCTION("IF(REGEXMATCH(E1605, ""[0-9]+""), ARRAYFORMULA(A1605 - SPLIT(REGEXREPLACE(E1605,""[a-zA-Z,\-'.()]"","" ""), "" "")),"" "")")," ")</f>
        <v> </v>
      </c>
    </row>
    <row r="1606">
      <c r="F1606" s="8" t="str">
        <f>IFERROR(__xludf.DUMMYFUNCTION("IF(REGEXMATCH(E1606, ""[0-9]+""), ARRAYFORMULA(A1606 - SPLIT(REGEXREPLACE(E1606,""[a-zA-Z,\-'.()]"","" ""), "" "")),"" "")")," ")</f>
        <v> </v>
      </c>
    </row>
    <row r="1607">
      <c r="F1607" s="8" t="str">
        <f>IFERROR(__xludf.DUMMYFUNCTION("IF(REGEXMATCH(E1607, ""[0-9]+""), ARRAYFORMULA(A1607 - SPLIT(REGEXREPLACE(E1607,""[a-zA-Z,\-'.()]"","" ""), "" "")),"" "")")," ")</f>
        <v> </v>
      </c>
    </row>
    <row r="1608">
      <c r="F1608" s="8" t="str">
        <f>IFERROR(__xludf.DUMMYFUNCTION("IF(REGEXMATCH(E1608, ""[0-9]+""), ARRAYFORMULA(A1608 - SPLIT(REGEXREPLACE(E1608,""[a-zA-Z,\-'.()]"","" ""), "" "")),"" "")")," ")</f>
        <v> </v>
      </c>
    </row>
    <row r="1609">
      <c r="F1609" s="8" t="str">
        <f>IFERROR(__xludf.DUMMYFUNCTION("IF(REGEXMATCH(E1609, ""[0-9]+""), ARRAYFORMULA(A1609 - SPLIT(REGEXREPLACE(E1609,""[a-zA-Z,\-'.()]"","" ""), "" "")),"" "")")," ")</f>
        <v> </v>
      </c>
    </row>
    <row r="1610">
      <c r="F1610" s="8" t="str">
        <f>IFERROR(__xludf.DUMMYFUNCTION("IF(REGEXMATCH(E1610, ""[0-9]+""), ARRAYFORMULA(A1610 - SPLIT(REGEXREPLACE(E1610,""[a-zA-Z,\-'.()]"","" ""), "" "")),"" "")")," ")</f>
        <v> </v>
      </c>
    </row>
    <row r="1611">
      <c r="F1611" s="8" t="str">
        <f>IFERROR(__xludf.DUMMYFUNCTION("IF(REGEXMATCH(E1611, ""[0-9]+""), ARRAYFORMULA(A1611 - SPLIT(REGEXREPLACE(E1611,""[a-zA-Z,\-'.()]"","" ""), "" "")),"" "")")," ")</f>
        <v> </v>
      </c>
    </row>
    <row r="1612">
      <c r="F1612" s="8" t="str">
        <f>IFERROR(__xludf.DUMMYFUNCTION("IF(REGEXMATCH(E1612, ""[0-9]+""), ARRAYFORMULA(A1612 - SPLIT(REGEXREPLACE(E1612,""[a-zA-Z,\-'.()]"","" ""), "" "")),"" "")")," ")</f>
        <v> </v>
      </c>
    </row>
    <row r="1613">
      <c r="F1613" s="8" t="str">
        <f>IFERROR(__xludf.DUMMYFUNCTION("IF(REGEXMATCH(E1613, ""[0-9]+""), ARRAYFORMULA(A1613 - SPLIT(REGEXREPLACE(E1613,""[a-zA-Z,\-'.()]"","" ""), "" "")),"" "")")," ")</f>
        <v> </v>
      </c>
    </row>
    <row r="1614">
      <c r="F1614" s="8" t="str">
        <f>IFERROR(__xludf.DUMMYFUNCTION("IF(REGEXMATCH(E1614, ""[0-9]+""), ARRAYFORMULA(A1614 - SPLIT(REGEXREPLACE(E1614,""[a-zA-Z,\-'.()]"","" ""), "" "")),"" "")")," ")</f>
        <v> </v>
      </c>
    </row>
    <row r="1615">
      <c r="F1615" s="8" t="str">
        <f>IFERROR(__xludf.DUMMYFUNCTION("IF(REGEXMATCH(E1615, ""[0-9]+""), ARRAYFORMULA(A1615 - SPLIT(REGEXREPLACE(E1615,""[a-zA-Z,\-'.()]"","" ""), "" "")),"" "")")," ")</f>
        <v> </v>
      </c>
    </row>
    <row r="1616">
      <c r="F1616" s="8" t="str">
        <f>IFERROR(__xludf.DUMMYFUNCTION("IF(REGEXMATCH(E1616, ""[0-9]+""), ARRAYFORMULA(A1616 - SPLIT(REGEXREPLACE(E1616,""[a-zA-Z,\-'.()]"","" ""), "" "")),"" "")")," ")</f>
        <v> </v>
      </c>
    </row>
    <row r="1617">
      <c r="F1617" s="8" t="str">
        <f>IFERROR(__xludf.DUMMYFUNCTION("IF(REGEXMATCH(E1617, ""[0-9]+""), ARRAYFORMULA(A1617 - SPLIT(REGEXREPLACE(E1617,""[a-zA-Z,\-'.()]"","" ""), "" "")),"" "")")," ")</f>
        <v> </v>
      </c>
    </row>
    <row r="1618">
      <c r="F1618" s="8" t="str">
        <f>IFERROR(__xludf.DUMMYFUNCTION("IF(REGEXMATCH(E1618, ""[0-9]+""), ARRAYFORMULA(A1618 - SPLIT(REGEXREPLACE(E1618,""[a-zA-Z,\-'.()]"","" ""), "" "")),"" "")")," ")</f>
        <v> </v>
      </c>
    </row>
    <row r="1619">
      <c r="F1619" s="8" t="str">
        <f>IFERROR(__xludf.DUMMYFUNCTION("IF(REGEXMATCH(E1619, ""[0-9]+""), ARRAYFORMULA(A1619 - SPLIT(REGEXREPLACE(E1619,""[a-zA-Z,\-'.()]"","" ""), "" "")),"" "")")," ")</f>
        <v> </v>
      </c>
    </row>
    <row r="1620">
      <c r="F1620" s="8" t="str">
        <f>IFERROR(__xludf.DUMMYFUNCTION("IF(REGEXMATCH(E1620, ""[0-9]+""), ARRAYFORMULA(A1620 - SPLIT(REGEXREPLACE(E1620,""[a-zA-Z,\-'.()]"","" ""), "" "")),"" "")")," ")</f>
        <v> </v>
      </c>
    </row>
    <row r="1621">
      <c r="F1621" s="8" t="str">
        <f>IFERROR(__xludf.DUMMYFUNCTION("IF(REGEXMATCH(E1621, ""[0-9]+""), ARRAYFORMULA(A1621 - SPLIT(REGEXREPLACE(E1621,""[a-zA-Z,\-'.()]"","" ""), "" "")),"" "")")," ")</f>
        <v> </v>
      </c>
    </row>
    <row r="1622">
      <c r="F1622" s="8" t="str">
        <f>IFERROR(__xludf.DUMMYFUNCTION("IF(REGEXMATCH(E1622, ""[0-9]+""), ARRAYFORMULA(A1622 - SPLIT(REGEXREPLACE(E1622,""[a-zA-Z,\-'.()]"","" ""), "" "")),"" "")")," ")</f>
        <v> </v>
      </c>
    </row>
    <row r="1623">
      <c r="F1623" s="8" t="str">
        <f>IFERROR(__xludf.DUMMYFUNCTION("IF(REGEXMATCH(E1623, ""[0-9]+""), ARRAYFORMULA(A1623 - SPLIT(REGEXREPLACE(E1623,""[a-zA-Z,\-'.()]"","" ""), "" "")),"" "")")," ")</f>
        <v> </v>
      </c>
    </row>
    <row r="1624">
      <c r="F1624" s="8" t="str">
        <f>IFERROR(__xludf.DUMMYFUNCTION("IF(REGEXMATCH(E1624, ""[0-9]+""), ARRAYFORMULA(A1624 - SPLIT(REGEXREPLACE(E1624,""[a-zA-Z,\-'.()]"","" ""), "" "")),"" "")")," ")</f>
        <v> </v>
      </c>
    </row>
    <row r="1625">
      <c r="F1625" s="8" t="str">
        <f>IFERROR(__xludf.DUMMYFUNCTION("IF(REGEXMATCH(E1625, ""[0-9]+""), ARRAYFORMULA(A1625 - SPLIT(REGEXREPLACE(E1625,""[a-zA-Z,\-'.()]"","" ""), "" "")),"" "")")," ")</f>
        <v> </v>
      </c>
    </row>
    <row r="1626">
      <c r="F1626" s="8" t="str">
        <f>IFERROR(__xludf.DUMMYFUNCTION("IF(REGEXMATCH(E1626, ""[0-9]+""), ARRAYFORMULA(A1626 - SPLIT(REGEXREPLACE(E1626,""[a-zA-Z,\-'.()]"","" ""), "" "")),"" "")")," ")</f>
        <v> </v>
      </c>
    </row>
    <row r="1627">
      <c r="F1627" s="8" t="str">
        <f>IFERROR(__xludf.DUMMYFUNCTION("IF(REGEXMATCH(E1627, ""[0-9]+""), ARRAYFORMULA(A1627 - SPLIT(REGEXREPLACE(E1627,""[a-zA-Z,\-'.()]"","" ""), "" "")),"" "")")," ")</f>
        <v> </v>
      </c>
    </row>
    <row r="1628">
      <c r="F1628" s="8" t="str">
        <f>IFERROR(__xludf.DUMMYFUNCTION("IF(REGEXMATCH(E1628, ""[0-9]+""), ARRAYFORMULA(A1628 - SPLIT(REGEXREPLACE(E1628,""[a-zA-Z,\-'.()]"","" ""), "" "")),"" "")")," ")</f>
        <v> </v>
      </c>
    </row>
    <row r="1629">
      <c r="F1629" s="8" t="str">
        <f>IFERROR(__xludf.DUMMYFUNCTION("IF(REGEXMATCH(E1629, ""[0-9]+""), ARRAYFORMULA(A1629 - SPLIT(REGEXREPLACE(E1629,""[a-zA-Z,\-'.()]"","" ""), "" "")),"" "")")," ")</f>
        <v> </v>
      </c>
    </row>
    <row r="1630">
      <c r="F1630" s="8" t="str">
        <f>IFERROR(__xludf.DUMMYFUNCTION("IF(REGEXMATCH(E1630, ""[0-9]+""), ARRAYFORMULA(A1630 - SPLIT(REGEXREPLACE(E1630,""[a-zA-Z,\-'.()]"","" ""), "" "")),"" "")")," ")</f>
        <v> </v>
      </c>
    </row>
    <row r="1631">
      <c r="F1631" s="8" t="str">
        <f>IFERROR(__xludf.DUMMYFUNCTION("IF(REGEXMATCH(E1631, ""[0-9]+""), ARRAYFORMULA(A1631 - SPLIT(REGEXREPLACE(E1631,""[a-zA-Z,\-'.()]"","" ""), "" "")),"" "")")," ")</f>
        <v> </v>
      </c>
    </row>
    <row r="1632">
      <c r="F1632" s="8" t="str">
        <f>IFERROR(__xludf.DUMMYFUNCTION("IF(REGEXMATCH(E1632, ""[0-9]+""), ARRAYFORMULA(A1632 - SPLIT(REGEXREPLACE(E1632,""[a-zA-Z,\-'.()]"","" ""), "" "")),"" "")")," ")</f>
        <v> </v>
      </c>
    </row>
    <row r="1633">
      <c r="F1633" s="8" t="str">
        <f>IFERROR(__xludf.DUMMYFUNCTION("IF(REGEXMATCH(E1633, ""[0-9]+""), ARRAYFORMULA(A1633 - SPLIT(REGEXREPLACE(E1633,""[a-zA-Z,\-'.()]"","" ""), "" "")),"" "")")," ")</f>
        <v> </v>
      </c>
    </row>
    <row r="1634">
      <c r="F1634" s="8" t="str">
        <f>IFERROR(__xludf.DUMMYFUNCTION("IF(REGEXMATCH(E1634, ""[0-9]+""), ARRAYFORMULA(A1634 - SPLIT(REGEXREPLACE(E1634,""[a-zA-Z,\-'.()]"","" ""), "" "")),"" "")")," ")</f>
        <v> </v>
      </c>
    </row>
    <row r="1635">
      <c r="F1635" s="8" t="str">
        <f>IFERROR(__xludf.DUMMYFUNCTION("IF(REGEXMATCH(E1635, ""[0-9]+""), ARRAYFORMULA(A1635 - SPLIT(REGEXREPLACE(E1635,""[a-zA-Z,\-'.()]"","" ""), "" "")),"" "")")," ")</f>
        <v> </v>
      </c>
    </row>
    <row r="1636">
      <c r="F1636" s="8" t="str">
        <f>IFERROR(__xludf.DUMMYFUNCTION("IF(REGEXMATCH(E1636, ""[0-9]+""), ARRAYFORMULA(A1636 - SPLIT(REGEXREPLACE(E1636,""[a-zA-Z,\-'.()]"","" ""), "" "")),"" "")")," ")</f>
        <v> </v>
      </c>
    </row>
    <row r="1637">
      <c r="F1637" s="8" t="str">
        <f>IFERROR(__xludf.DUMMYFUNCTION("IF(REGEXMATCH(E1637, ""[0-9]+""), ARRAYFORMULA(A1637 - SPLIT(REGEXREPLACE(E1637,""[a-zA-Z,\-'.()]"","" ""), "" "")),"" "")")," ")</f>
        <v> </v>
      </c>
    </row>
    <row r="1638">
      <c r="F1638" s="8" t="str">
        <f>IFERROR(__xludf.DUMMYFUNCTION("IF(REGEXMATCH(E1638, ""[0-9]+""), ARRAYFORMULA(A1638 - SPLIT(REGEXREPLACE(E1638,""[a-zA-Z,\-'.()]"","" ""), "" "")),"" "")")," ")</f>
        <v> </v>
      </c>
    </row>
    <row r="1639">
      <c r="F1639" s="8" t="str">
        <f>IFERROR(__xludf.DUMMYFUNCTION("IF(REGEXMATCH(E1639, ""[0-9]+""), ARRAYFORMULA(A1639 - SPLIT(REGEXREPLACE(E1639,""[a-zA-Z,\-'.()]"","" ""), "" "")),"" "")")," ")</f>
        <v> </v>
      </c>
    </row>
    <row r="1640">
      <c r="F1640" s="8" t="str">
        <f>IFERROR(__xludf.DUMMYFUNCTION("IF(REGEXMATCH(E1640, ""[0-9]+""), ARRAYFORMULA(A1640 - SPLIT(REGEXREPLACE(E1640,""[a-zA-Z,\-'.()]"","" ""), "" "")),"" "")")," ")</f>
        <v> </v>
      </c>
    </row>
    <row r="1641">
      <c r="F1641" s="8" t="str">
        <f>IFERROR(__xludf.DUMMYFUNCTION("IF(REGEXMATCH(E1641, ""[0-9]+""), ARRAYFORMULA(A1641 - SPLIT(REGEXREPLACE(E1641,""[a-zA-Z,\-'.()]"","" ""), "" "")),"" "")")," ")</f>
        <v> </v>
      </c>
    </row>
    <row r="1642">
      <c r="F1642" s="8" t="str">
        <f>IFERROR(__xludf.DUMMYFUNCTION("IF(REGEXMATCH(E1642, ""[0-9]+""), ARRAYFORMULA(A1642 - SPLIT(REGEXREPLACE(E1642,""[a-zA-Z,\-'.()]"","" ""), "" "")),"" "")")," ")</f>
        <v> </v>
      </c>
    </row>
    <row r="1643">
      <c r="F1643" s="8" t="str">
        <f>IFERROR(__xludf.DUMMYFUNCTION("IF(REGEXMATCH(E1643, ""[0-9]+""), ARRAYFORMULA(A1643 - SPLIT(REGEXREPLACE(E1643,""[a-zA-Z,\-'.()]"","" ""), "" "")),"" "")")," ")</f>
        <v> </v>
      </c>
    </row>
    <row r="1644">
      <c r="F1644" s="8" t="str">
        <f>IFERROR(__xludf.DUMMYFUNCTION("IF(REGEXMATCH(E1644, ""[0-9]+""), ARRAYFORMULA(A1644 - SPLIT(REGEXREPLACE(E1644,""[a-zA-Z,\-'.()]"","" ""), "" "")),"" "")")," ")</f>
        <v> </v>
      </c>
    </row>
    <row r="1645">
      <c r="F1645" s="8" t="str">
        <f>IFERROR(__xludf.DUMMYFUNCTION("IF(REGEXMATCH(E1645, ""[0-9]+""), ARRAYFORMULA(A1645 - SPLIT(REGEXREPLACE(E1645,""[a-zA-Z,\-'.()]"","" ""), "" "")),"" "")")," ")</f>
        <v> </v>
      </c>
    </row>
    <row r="1646">
      <c r="F1646" s="8" t="str">
        <f>IFERROR(__xludf.DUMMYFUNCTION("IF(REGEXMATCH(E1646, ""[0-9]+""), ARRAYFORMULA(A1646 - SPLIT(REGEXREPLACE(E1646,""[a-zA-Z,\-'.()]"","" ""), "" "")),"" "")")," ")</f>
        <v> </v>
      </c>
    </row>
    <row r="1647">
      <c r="F1647" s="8" t="str">
        <f>IFERROR(__xludf.DUMMYFUNCTION("IF(REGEXMATCH(E1647, ""[0-9]+""), ARRAYFORMULA(A1647 - SPLIT(REGEXREPLACE(E1647,""[a-zA-Z,\-'.()]"","" ""), "" "")),"" "")")," ")</f>
        <v> </v>
      </c>
    </row>
    <row r="1648">
      <c r="F1648" s="8" t="str">
        <f>IFERROR(__xludf.DUMMYFUNCTION("IF(REGEXMATCH(E1648, ""[0-9]+""), ARRAYFORMULA(A1648 - SPLIT(REGEXREPLACE(E1648,""[a-zA-Z,\-'.()]"","" ""), "" "")),"" "")")," ")</f>
        <v> </v>
      </c>
    </row>
    <row r="1649">
      <c r="F1649" s="8" t="str">
        <f>IFERROR(__xludf.DUMMYFUNCTION("IF(REGEXMATCH(E1649, ""[0-9]+""), ARRAYFORMULA(A1649 - SPLIT(REGEXREPLACE(E1649,""[a-zA-Z,\-'.()]"","" ""), "" "")),"" "")")," ")</f>
        <v> </v>
      </c>
    </row>
    <row r="1650">
      <c r="F1650" s="8" t="str">
        <f>IFERROR(__xludf.DUMMYFUNCTION("IF(REGEXMATCH(E1650, ""[0-9]+""), ARRAYFORMULA(A1650 - SPLIT(REGEXREPLACE(E1650,""[a-zA-Z,\-'.()]"","" ""), "" "")),"" "")")," ")</f>
        <v> </v>
      </c>
    </row>
    <row r="1651">
      <c r="F1651" s="8" t="str">
        <f>IFERROR(__xludf.DUMMYFUNCTION("IF(REGEXMATCH(E1651, ""[0-9]+""), ARRAYFORMULA(A1651 - SPLIT(REGEXREPLACE(E1651,""[a-zA-Z,\-'.()]"","" ""), "" "")),"" "")")," ")</f>
        <v> </v>
      </c>
    </row>
    <row r="1652">
      <c r="F1652" s="8" t="str">
        <f>IFERROR(__xludf.DUMMYFUNCTION("IF(REGEXMATCH(E1652, ""[0-9]+""), ARRAYFORMULA(A1652 - SPLIT(REGEXREPLACE(E1652,""[a-zA-Z,\-'.()]"","" ""), "" "")),"" "")")," ")</f>
        <v> </v>
      </c>
    </row>
    <row r="1653">
      <c r="F1653" s="8" t="str">
        <f>IFERROR(__xludf.DUMMYFUNCTION("IF(REGEXMATCH(E1653, ""[0-9]+""), ARRAYFORMULA(A1653 - SPLIT(REGEXREPLACE(E1653,""[a-zA-Z,\-'.()]"","" ""), "" "")),"" "")")," ")</f>
        <v> </v>
      </c>
    </row>
    <row r="1654">
      <c r="F1654" s="8" t="str">
        <f>IFERROR(__xludf.DUMMYFUNCTION("IF(REGEXMATCH(E1654, ""[0-9]+""), ARRAYFORMULA(A1654 - SPLIT(REGEXREPLACE(E1654,""[a-zA-Z,\-'.()]"","" ""), "" "")),"" "")")," ")</f>
        <v> </v>
      </c>
    </row>
    <row r="1655">
      <c r="F1655" s="8" t="str">
        <f>IFERROR(__xludf.DUMMYFUNCTION("IF(REGEXMATCH(E1655, ""[0-9]+""), ARRAYFORMULA(A1655 - SPLIT(REGEXREPLACE(E1655,""[a-zA-Z,\-'.()]"","" ""), "" "")),"" "")")," ")</f>
        <v> </v>
      </c>
    </row>
    <row r="1656">
      <c r="F1656" s="8" t="str">
        <f>IFERROR(__xludf.DUMMYFUNCTION("IF(REGEXMATCH(E1656, ""[0-9]+""), ARRAYFORMULA(A1656 - SPLIT(REGEXREPLACE(E1656,""[a-zA-Z,\-'.()]"","" ""), "" "")),"" "")")," ")</f>
        <v> </v>
      </c>
    </row>
    <row r="1657">
      <c r="F1657" s="8" t="str">
        <f>IFERROR(__xludf.DUMMYFUNCTION("IF(REGEXMATCH(E1657, ""[0-9]+""), ARRAYFORMULA(A1657 - SPLIT(REGEXREPLACE(E1657,""[a-zA-Z,\-'.()]"","" ""), "" "")),"" "")")," ")</f>
        <v> </v>
      </c>
    </row>
    <row r="1658">
      <c r="F1658" s="8" t="str">
        <f>IFERROR(__xludf.DUMMYFUNCTION("IF(REGEXMATCH(E1658, ""[0-9]+""), ARRAYFORMULA(A1658 - SPLIT(REGEXREPLACE(E1658,""[a-zA-Z,\-'.()]"","" ""), "" "")),"" "")")," ")</f>
        <v> </v>
      </c>
    </row>
    <row r="1659">
      <c r="F1659" s="8" t="str">
        <f>IFERROR(__xludf.DUMMYFUNCTION("IF(REGEXMATCH(E1659, ""[0-9]+""), ARRAYFORMULA(A1659 - SPLIT(REGEXREPLACE(E1659,""[a-zA-Z,\-'.()]"","" ""), "" "")),"" "")")," ")</f>
        <v> </v>
      </c>
    </row>
    <row r="1660">
      <c r="F1660" s="8" t="str">
        <f>IFERROR(__xludf.DUMMYFUNCTION("IF(REGEXMATCH(E1660, ""[0-9]+""), ARRAYFORMULA(A1660 - SPLIT(REGEXREPLACE(E1660,""[a-zA-Z,\-'.()]"","" ""), "" "")),"" "")")," ")</f>
        <v> </v>
      </c>
    </row>
    <row r="1661">
      <c r="F1661" s="8" t="str">
        <f>IFERROR(__xludf.DUMMYFUNCTION("IF(REGEXMATCH(E1661, ""[0-9]+""), ARRAYFORMULA(A1661 - SPLIT(REGEXREPLACE(E1661,""[a-zA-Z,\-'.()]"","" ""), "" "")),"" "")")," ")</f>
        <v> </v>
      </c>
    </row>
    <row r="1662">
      <c r="F1662" s="8" t="str">
        <f>IFERROR(__xludf.DUMMYFUNCTION("IF(REGEXMATCH(E1662, ""[0-9]+""), ARRAYFORMULA(A1662 - SPLIT(REGEXREPLACE(E1662,""[a-zA-Z,\-'.()]"","" ""), "" "")),"" "")")," ")</f>
        <v> </v>
      </c>
    </row>
    <row r="1663">
      <c r="F1663" s="8" t="str">
        <f>IFERROR(__xludf.DUMMYFUNCTION("IF(REGEXMATCH(E1663, ""[0-9]+""), ARRAYFORMULA(A1663 - SPLIT(REGEXREPLACE(E1663,""[a-zA-Z,\-'.()]"","" ""), "" "")),"" "")")," ")</f>
        <v> </v>
      </c>
    </row>
    <row r="1664">
      <c r="F1664" s="8" t="str">
        <f>IFERROR(__xludf.DUMMYFUNCTION("IF(REGEXMATCH(E1664, ""[0-9]+""), ARRAYFORMULA(A1664 - SPLIT(REGEXREPLACE(E1664,""[a-zA-Z,\-'.()]"","" ""), "" "")),"" "")")," ")</f>
        <v> </v>
      </c>
    </row>
    <row r="1665">
      <c r="F1665" s="8" t="str">
        <f>IFERROR(__xludf.DUMMYFUNCTION("IF(REGEXMATCH(E1665, ""[0-9]+""), ARRAYFORMULA(A1665 - SPLIT(REGEXREPLACE(E1665,""[a-zA-Z,\-'.()]"","" ""), "" "")),"" "")")," ")</f>
        <v> </v>
      </c>
    </row>
    <row r="1666">
      <c r="F1666" s="8" t="str">
        <f>IFERROR(__xludf.DUMMYFUNCTION("IF(REGEXMATCH(E1666, ""[0-9]+""), ARRAYFORMULA(A1666 - SPLIT(REGEXREPLACE(E1666,""[a-zA-Z,\-'.()]"","" ""), "" "")),"" "")")," ")</f>
        <v> </v>
      </c>
    </row>
    <row r="1667">
      <c r="F1667" s="8" t="str">
        <f>IFERROR(__xludf.DUMMYFUNCTION("IF(REGEXMATCH(E1667, ""[0-9]+""), ARRAYFORMULA(A1667 - SPLIT(REGEXREPLACE(E1667,""[a-zA-Z,\-'.()]"","" ""), "" "")),"" "")")," ")</f>
        <v> </v>
      </c>
    </row>
    <row r="1668">
      <c r="F1668" s="8" t="str">
        <f>IFERROR(__xludf.DUMMYFUNCTION("IF(REGEXMATCH(E1668, ""[0-9]+""), ARRAYFORMULA(A1668 - SPLIT(REGEXREPLACE(E1668,""[a-zA-Z,\-'.()]"","" ""), "" "")),"" "")")," ")</f>
        <v> </v>
      </c>
    </row>
    <row r="1669">
      <c r="F1669" s="8" t="str">
        <f>IFERROR(__xludf.DUMMYFUNCTION("IF(REGEXMATCH(E1669, ""[0-9]+""), ARRAYFORMULA(A1669 - SPLIT(REGEXREPLACE(E1669,""[a-zA-Z,\-'.()]"","" ""), "" "")),"" "")")," ")</f>
        <v> </v>
      </c>
    </row>
    <row r="1670">
      <c r="F1670" s="8" t="str">
        <f>IFERROR(__xludf.DUMMYFUNCTION("IF(REGEXMATCH(E1670, ""[0-9]+""), ARRAYFORMULA(A1670 - SPLIT(REGEXREPLACE(E1670,""[a-zA-Z,\-'.()]"","" ""), "" "")),"" "")")," ")</f>
        <v> </v>
      </c>
    </row>
    <row r="1671">
      <c r="F1671" s="8" t="str">
        <f>IFERROR(__xludf.DUMMYFUNCTION("IF(REGEXMATCH(E1671, ""[0-9]+""), ARRAYFORMULA(A1671 - SPLIT(REGEXREPLACE(E1671,""[a-zA-Z,\-'.()]"","" ""), "" "")),"" "")")," ")</f>
        <v> </v>
      </c>
    </row>
    <row r="1672">
      <c r="F1672" s="8" t="str">
        <f>IFERROR(__xludf.DUMMYFUNCTION("IF(REGEXMATCH(E1672, ""[0-9]+""), ARRAYFORMULA(A1672 - SPLIT(REGEXREPLACE(E1672,""[a-zA-Z,\-'.()]"","" ""), "" "")),"" "")")," ")</f>
        <v> </v>
      </c>
    </row>
    <row r="1673">
      <c r="F1673" s="8" t="str">
        <f>IFERROR(__xludf.DUMMYFUNCTION("IF(REGEXMATCH(E1673, ""[0-9]+""), ARRAYFORMULA(A1673 - SPLIT(REGEXREPLACE(E1673,""[a-zA-Z,\-'.()]"","" ""), "" "")),"" "")")," ")</f>
        <v> </v>
      </c>
    </row>
    <row r="1674">
      <c r="F1674" s="8" t="str">
        <f>IFERROR(__xludf.DUMMYFUNCTION("IF(REGEXMATCH(E1674, ""[0-9]+""), ARRAYFORMULA(A1674 - SPLIT(REGEXREPLACE(E1674,""[a-zA-Z,\-'.()]"","" ""), "" "")),"" "")")," ")</f>
        <v> </v>
      </c>
    </row>
    <row r="1675">
      <c r="F1675" s="8" t="str">
        <f>IFERROR(__xludf.DUMMYFUNCTION("IF(REGEXMATCH(E1675, ""[0-9]+""), ARRAYFORMULA(A1675 - SPLIT(REGEXREPLACE(E1675,""[a-zA-Z,\-'.()]"","" ""), "" "")),"" "")")," ")</f>
        <v> </v>
      </c>
    </row>
    <row r="1676">
      <c r="F1676" s="8" t="str">
        <f>IFERROR(__xludf.DUMMYFUNCTION("IF(REGEXMATCH(E1676, ""[0-9]+""), ARRAYFORMULA(A1676 - SPLIT(REGEXREPLACE(E1676,""[a-zA-Z,\-'.()]"","" ""), "" "")),"" "")")," ")</f>
        <v> </v>
      </c>
    </row>
    <row r="1677">
      <c r="F1677" s="8" t="str">
        <f>IFERROR(__xludf.DUMMYFUNCTION("IF(REGEXMATCH(E1677, ""[0-9]+""), ARRAYFORMULA(A1677 - SPLIT(REGEXREPLACE(E1677,""[a-zA-Z,\-'.()]"","" ""), "" "")),"" "")")," ")</f>
        <v> </v>
      </c>
    </row>
    <row r="1678">
      <c r="F1678" s="8" t="str">
        <f>IFERROR(__xludf.DUMMYFUNCTION("IF(REGEXMATCH(E1678, ""[0-9]+""), ARRAYFORMULA(A1678 - SPLIT(REGEXREPLACE(E1678,""[a-zA-Z,\-'.()]"","" ""), "" "")),"" "")")," ")</f>
        <v> </v>
      </c>
    </row>
    <row r="1679">
      <c r="F1679" s="8" t="str">
        <f>IFERROR(__xludf.DUMMYFUNCTION("IF(REGEXMATCH(E1679, ""[0-9]+""), ARRAYFORMULA(A1679 - SPLIT(REGEXREPLACE(E1679,""[a-zA-Z,\-'.()]"","" ""), "" "")),"" "")")," ")</f>
        <v> </v>
      </c>
    </row>
    <row r="1680">
      <c r="F1680" s="8" t="str">
        <f>IFERROR(__xludf.DUMMYFUNCTION("IF(REGEXMATCH(E1680, ""[0-9]+""), ARRAYFORMULA(A1680 - SPLIT(REGEXREPLACE(E1680,""[a-zA-Z,\-'.()]"","" ""), "" "")),"" "")")," ")</f>
        <v> </v>
      </c>
    </row>
    <row r="1681">
      <c r="F1681" s="8" t="str">
        <f>IFERROR(__xludf.DUMMYFUNCTION("IF(REGEXMATCH(E1681, ""[0-9]+""), ARRAYFORMULA(A1681 - SPLIT(REGEXREPLACE(E1681,""[a-zA-Z,\-'.()]"","" ""), "" "")),"" "")")," ")</f>
        <v> </v>
      </c>
    </row>
    <row r="1682">
      <c r="F1682" s="8" t="str">
        <f>IFERROR(__xludf.DUMMYFUNCTION("IF(REGEXMATCH(E1682, ""[0-9]+""), ARRAYFORMULA(A1682 - SPLIT(REGEXREPLACE(E1682,""[a-zA-Z,\-'.()]"","" ""), "" "")),"" "")")," ")</f>
        <v> </v>
      </c>
    </row>
    <row r="1683">
      <c r="F1683" s="8" t="str">
        <f>IFERROR(__xludf.DUMMYFUNCTION("IF(REGEXMATCH(E1683, ""[0-9]+""), ARRAYFORMULA(A1683 - SPLIT(REGEXREPLACE(E1683,""[a-zA-Z,\-'.()]"","" ""), "" "")),"" "")")," ")</f>
        <v> </v>
      </c>
    </row>
    <row r="1684">
      <c r="F1684" s="8" t="str">
        <f>IFERROR(__xludf.DUMMYFUNCTION("IF(REGEXMATCH(E1684, ""[0-9]+""), ARRAYFORMULA(A1684 - SPLIT(REGEXREPLACE(E1684,""[a-zA-Z,\-'.()]"","" ""), "" "")),"" "")")," ")</f>
        <v> </v>
      </c>
    </row>
    <row r="1685">
      <c r="F1685" s="8" t="str">
        <f>IFERROR(__xludf.DUMMYFUNCTION("IF(REGEXMATCH(E1685, ""[0-9]+""), ARRAYFORMULA(A1685 - SPLIT(REGEXREPLACE(E1685,""[a-zA-Z,\-'.()]"","" ""), "" "")),"" "")")," ")</f>
        <v> </v>
      </c>
    </row>
    <row r="1686">
      <c r="F1686" s="8" t="str">
        <f>IFERROR(__xludf.DUMMYFUNCTION("IF(REGEXMATCH(E1686, ""[0-9]+""), ARRAYFORMULA(A1686 - SPLIT(REGEXREPLACE(E1686,""[a-zA-Z,\-'.()]"","" ""), "" "")),"" "")")," ")</f>
        <v> </v>
      </c>
    </row>
    <row r="1687">
      <c r="F1687" s="8" t="str">
        <f>IFERROR(__xludf.DUMMYFUNCTION("IF(REGEXMATCH(E1687, ""[0-9]+""), ARRAYFORMULA(A1687 - SPLIT(REGEXREPLACE(E1687,""[a-zA-Z,\-'.()]"","" ""), "" "")),"" "")")," ")</f>
        <v> </v>
      </c>
    </row>
    <row r="1688">
      <c r="F1688" s="8" t="str">
        <f>IFERROR(__xludf.DUMMYFUNCTION("IF(REGEXMATCH(E1688, ""[0-9]+""), ARRAYFORMULA(A1688 - SPLIT(REGEXREPLACE(E1688,""[a-zA-Z,\-'.()]"","" ""), "" "")),"" "")")," ")</f>
        <v> </v>
      </c>
    </row>
    <row r="1689">
      <c r="F1689" s="8" t="str">
        <f>IFERROR(__xludf.DUMMYFUNCTION("IF(REGEXMATCH(E1689, ""[0-9]+""), ARRAYFORMULA(A1689 - SPLIT(REGEXREPLACE(E1689,""[a-zA-Z,\-'.()]"","" ""), "" "")),"" "")")," ")</f>
        <v> </v>
      </c>
    </row>
    <row r="1690">
      <c r="F1690" s="8" t="str">
        <f>IFERROR(__xludf.DUMMYFUNCTION("IF(REGEXMATCH(E1690, ""[0-9]+""), ARRAYFORMULA(A1690 - SPLIT(REGEXREPLACE(E1690,""[a-zA-Z,\-'.()]"","" ""), "" "")),"" "")")," ")</f>
        <v> </v>
      </c>
    </row>
    <row r="1691">
      <c r="F1691" s="8" t="str">
        <f>IFERROR(__xludf.DUMMYFUNCTION("IF(REGEXMATCH(E1691, ""[0-9]+""), ARRAYFORMULA(A1691 - SPLIT(REGEXREPLACE(E1691,""[a-zA-Z,\-'.()]"","" ""), "" "")),"" "")")," ")</f>
        <v> </v>
      </c>
    </row>
    <row r="1692">
      <c r="F1692" s="8" t="str">
        <f>IFERROR(__xludf.DUMMYFUNCTION("IF(REGEXMATCH(E1692, ""[0-9]+""), ARRAYFORMULA(A1692 - SPLIT(REGEXREPLACE(E1692,""[a-zA-Z,\-'.()]"","" ""), "" "")),"" "")")," ")</f>
        <v> </v>
      </c>
    </row>
    <row r="1693">
      <c r="F1693" s="8" t="str">
        <f>IFERROR(__xludf.DUMMYFUNCTION("IF(REGEXMATCH(E1693, ""[0-9]+""), ARRAYFORMULA(A1693 - SPLIT(REGEXREPLACE(E1693,""[a-zA-Z,\-'.()]"","" ""), "" "")),"" "")")," ")</f>
        <v> </v>
      </c>
    </row>
    <row r="1694">
      <c r="F1694" s="8" t="str">
        <f>IFERROR(__xludf.DUMMYFUNCTION("IF(REGEXMATCH(E1694, ""[0-9]+""), ARRAYFORMULA(A1694 - SPLIT(REGEXREPLACE(E1694,""[a-zA-Z,\-'.()]"","" ""), "" "")),"" "")")," ")</f>
        <v> </v>
      </c>
    </row>
    <row r="1695">
      <c r="F1695" s="8" t="str">
        <f>IFERROR(__xludf.DUMMYFUNCTION("IF(REGEXMATCH(E1695, ""[0-9]+""), ARRAYFORMULA(A1695 - SPLIT(REGEXREPLACE(E1695,""[a-zA-Z,\-'.()]"","" ""), "" "")),"" "")")," ")</f>
        <v> </v>
      </c>
    </row>
    <row r="1696">
      <c r="F1696" s="8" t="str">
        <f>IFERROR(__xludf.DUMMYFUNCTION("IF(REGEXMATCH(E1696, ""[0-9]+""), ARRAYFORMULA(A1696 - SPLIT(REGEXREPLACE(E1696,""[a-zA-Z,\-'.()]"","" ""), "" "")),"" "")")," ")</f>
        <v> </v>
      </c>
    </row>
    <row r="1697">
      <c r="F1697" s="8" t="str">
        <f>IFERROR(__xludf.DUMMYFUNCTION("IF(REGEXMATCH(E1697, ""[0-9]+""), ARRAYFORMULA(A1697 - SPLIT(REGEXREPLACE(E1697,""[a-zA-Z,\-'.()]"","" ""), "" "")),"" "")")," ")</f>
        <v> </v>
      </c>
    </row>
    <row r="1698">
      <c r="F1698" s="8" t="str">
        <f>IFERROR(__xludf.DUMMYFUNCTION("IF(REGEXMATCH(E1698, ""[0-9]+""), ARRAYFORMULA(A1698 - SPLIT(REGEXREPLACE(E1698,""[a-zA-Z,\-'.()]"","" ""), "" "")),"" "")")," ")</f>
        <v> </v>
      </c>
    </row>
    <row r="1699">
      <c r="F1699" s="8" t="str">
        <f>IFERROR(__xludf.DUMMYFUNCTION("IF(REGEXMATCH(E1699, ""[0-9]+""), ARRAYFORMULA(A1699 - SPLIT(REGEXREPLACE(E1699,""[a-zA-Z,\-'.()]"","" ""), "" "")),"" "")")," ")</f>
        <v> </v>
      </c>
    </row>
    <row r="1700">
      <c r="F1700" s="8" t="str">
        <f>IFERROR(__xludf.DUMMYFUNCTION("IF(REGEXMATCH(E1700, ""[0-9]+""), ARRAYFORMULA(A1700 - SPLIT(REGEXREPLACE(E1700,""[a-zA-Z,\-'.()]"","" ""), "" "")),"" "")")," ")</f>
        <v> </v>
      </c>
    </row>
    <row r="1701">
      <c r="F1701" s="8" t="str">
        <f>IFERROR(__xludf.DUMMYFUNCTION("IF(REGEXMATCH(E1701, ""[0-9]+""), ARRAYFORMULA(A1701 - SPLIT(REGEXREPLACE(E1701,""[a-zA-Z,\-'.()]"","" ""), "" "")),"" "")")," ")</f>
        <v> </v>
      </c>
    </row>
    <row r="1702">
      <c r="F1702" s="8" t="str">
        <f>IFERROR(__xludf.DUMMYFUNCTION("IF(REGEXMATCH(E1702, ""[0-9]+""), ARRAYFORMULA(A1702 - SPLIT(REGEXREPLACE(E1702,""[a-zA-Z,\-'.()]"","" ""), "" "")),"" "")")," ")</f>
        <v> </v>
      </c>
    </row>
    <row r="1703">
      <c r="F1703" s="8" t="str">
        <f>IFERROR(__xludf.DUMMYFUNCTION("IF(REGEXMATCH(E1703, ""[0-9]+""), ARRAYFORMULA(A1703 - SPLIT(REGEXREPLACE(E1703,""[a-zA-Z,\-'.()]"","" ""), "" "")),"" "")")," ")</f>
        <v> </v>
      </c>
    </row>
    <row r="1704">
      <c r="F1704" s="8" t="str">
        <f>IFERROR(__xludf.DUMMYFUNCTION("IF(REGEXMATCH(E1704, ""[0-9]+""), ARRAYFORMULA(A1704 - SPLIT(REGEXREPLACE(E1704,""[a-zA-Z,\-'.()]"","" ""), "" "")),"" "")")," ")</f>
        <v> </v>
      </c>
    </row>
    <row r="1705">
      <c r="F1705" s="8" t="str">
        <f>IFERROR(__xludf.DUMMYFUNCTION("IF(REGEXMATCH(E1705, ""[0-9]+""), ARRAYFORMULA(A1705 - SPLIT(REGEXREPLACE(E1705,""[a-zA-Z,\-'.()]"","" ""), "" "")),"" "")")," ")</f>
        <v> </v>
      </c>
    </row>
    <row r="1706">
      <c r="F1706" s="8" t="str">
        <f>IFERROR(__xludf.DUMMYFUNCTION("IF(REGEXMATCH(E1706, ""[0-9]+""), ARRAYFORMULA(A1706 - SPLIT(REGEXREPLACE(E1706,""[a-zA-Z,\-'.()]"","" ""), "" "")),"" "")")," ")</f>
        <v> </v>
      </c>
    </row>
    <row r="1707">
      <c r="F1707" s="8" t="str">
        <f>IFERROR(__xludf.DUMMYFUNCTION("IF(REGEXMATCH(E1707, ""[0-9]+""), ARRAYFORMULA(A1707 - SPLIT(REGEXREPLACE(E1707,""[a-zA-Z,\-'.()]"","" ""), "" "")),"" "")")," ")</f>
        <v> </v>
      </c>
    </row>
    <row r="1708">
      <c r="F1708" s="8" t="str">
        <f>IFERROR(__xludf.DUMMYFUNCTION("IF(REGEXMATCH(E1708, ""[0-9]+""), ARRAYFORMULA(A1708 - SPLIT(REGEXREPLACE(E1708,""[a-zA-Z,\-'.()]"","" ""), "" "")),"" "")")," ")</f>
        <v> </v>
      </c>
    </row>
    <row r="1709">
      <c r="F1709" s="8" t="str">
        <f>IFERROR(__xludf.DUMMYFUNCTION("IF(REGEXMATCH(E1709, ""[0-9]+""), ARRAYFORMULA(A1709 - SPLIT(REGEXREPLACE(E1709,""[a-zA-Z,\-'.()]"","" ""), "" "")),"" "")")," ")</f>
        <v> </v>
      </c>
    </row>
    <row r="1710">
      <c r="F1710" s="8" t="str">
        <f>IFERROR(__xludf.DUMMYFUNCTION("IF(REGEXMATCH(E1710, ""[0-9]+""), ARRAYFORMULA(A1710 - SPLIT(REGEXREPLACE(E1710,""[a-zA-Z,\-'.()]"","" ""), "" "")),"" "")")," ")</f>
        <v> </v>
      </c>
    </row>
    <row r="1711">
      <c r="F1711" s="8" t="str">
        <f>IFERROR(__xludf.DUMMYFUNCTION("IF(REGEXMATCH(E1711, ""[0-9]+""), ARRAYFORMULA(A1711 - SPLIT(REGEXREPLACE(E1711,""[a-zA-Z,\-'.()]"","" ""), "" "")),"" "")")," ")</f>
        <v> </v>
      </c>
    </row>
    <row r="1712">
      <c r="F1712" s="8" t="str">
        <f>IFERROR(__xludf.DUMMYFUNCTION("IF(REGEXMATCH(E1712, ""[0-9]+""), ARRAYFORMULA(A1712 - SPLIT(REGEXREPLACE(E1712,""[a-zA-Z,\-'.()]"","" ""), "" "")),"" "")")," ")</f>
        <v> </v>
      </c>
    </row>
    <row r="1713">
      <c r="F1713" s="8" t="str">
        <f>IFERROR(__xludf.DUMMYFUNCTION("IF(REGEXMATCH(E1713, ""[0-9]+""), ARRAYFORMULA(A1713 - SPLIT(REGEXREPLACE(E1713,""[a-zA-Z,\-'.()]"","" ""), "" "")),"" "")")," ")</f>
        <v> </v>
      </c>
    </row>
    <row r="1714">
      <c r="F1714" s="8" t="str">
        <f>IFERROR(__xludf.DUMMYFUNCTION("IF(REGEXMATCH(E1714, ""[0-9]+""), ARRAYFORMULA(A1714 - SPLIT(REGEXREPLACE(E1714,""[a-zA-Z,\-'.()]"","" ""), "" "")),"" "")")," ")</f>
        <v> </v>
      </c>
    </row>
    <row r="1715">
      <c r="F1715" s="8" t="str">
        <f>IFERROR(__xludf.DUMMYFUNCTION("IF(REGEXMATCH(E1715, ""[0-9]+""), ARRAYFORMULA(A1715 - SPLIT(REGEXREPLACE(E1715,""[a-zA-Z,\-'.()]"","" ""), "" "")),"" "")")," ")</f>
        <v> </v>
      </c>
    </row>
    <row r="1716">
      <c r="F1716" s="8" t="str">
        <f>IFERROR(__xludf.DUMMYFUNCTION("IF(REGEXMATCH(E1716, ""[0-9]+""), ARRAYFORMULA(A1716 - SPLIT(REGEXREPLACE(E1716,""[a-zA-Z,\-'.()]"","" ""), "" "")),"" "")")," ")</f>
        <v> </v>
      </c>
    </row>
    <row r="1717">
      <c r="F1717" s="8" t="str">
        <f>IFERROR(__xludf.DUMMYFUNCTION("IF(REGEXMATCH(E1717, ""[0-9]+""), ARRAYFORMULA(A1717 - SPLIT(REGEXREPLACE(E1717,""[a-zA-Z,\-'.()]"","" ""), "" "")),"" "")")," ")</f>
        <v> </v>
      </c>
    </row>
    <row r="1718">
      <c r="F1718" s="8" t="str">
        <f>IFERROR(__xludf.DUMMYFUNCTION("IF(REGEXMATCH(E1718, ""[0-9]+""), ARRAYFORMULA(A1718 - SPLIT(REGEXREPLACE(E1718,""[a-zA-Z,\-'.()]"","" ""), "" "")),"" "")")," ")</f>
        <v> </v>
      </c>
    </row>
    <row r="1719">
      <c r="F1719" s="8" t="str">
        <f>IFERROR(__xludf.DUMMYFUNCTION("IF(REGEXMATCH(E1719, ""[0-9]+""), ARRAYFORMULA(A1719 - SPLIT(REGEXREPLACE(E1719,""[a-zA-Z,\-'.()]"","" ""), "" "")),"" "")")," ")</f>
        <v> </v>
      </c>
    </row>
    <row r="1720">
      <c r="F1720" s="8" t="str">
        <f>IFERROR(__xludf.DUMMYFUNCTION("IF(REGEXMATCH(E1720, ""[0-9]+""), ARRAYFORMULA(A1720 - SPLIT(REGEXREPLACE(E1720,""[a-zA-Z,\-'.()]"","" ""), "" "")),"" "")")," ")</f>
        <v> </v>
      </c>
    </row>
    <row r="1721">
      <c r="F1721" s="8" t="str">
        <f>IFERROR(__xludf.DUMMYFUNCTION("IF(REGEXMATCH(E1721, ""[0-9]+""), ARRAYFORMULA(A1721 - SPLIT(REGEXREPLACE(E1721,""[a-zA-Z,\-'.()]"","" ""), "" "")),"" "")")," ")</f>
        <v> </v>
      </c>
    </row>
    <row r="1722">
      <c r="F1722" s="8" t="str">
        <f>IFERROR(__xludf.DUMMYFUNCTION("IF(REGEXMATCH(E1722, ""[0-9]+""), ARRAYFORMULA(A1722 - SPLIT(REGEXREPLACE(E1722,""[a-zA-Z,\-'.()]"","" ""), "" "")),"" "")")," ")</f>
        <v> </v>
      </c>
    </row>
    <row r="1723">
      <c r="F1723" s="8" t="str">
        <f>IFERROR(__xludf.DUMMYFUNCTION("IF(REGEXMATCH(E1723, ""[0-9]+""), ARRAYFORMULA(A1723 - SPLIT(REGEXREPLACE(E1723,""[a-zA-Z,\-'.()]"","" ""), "" "")),"" "")")," ")</f>
        <v> </v>
      </c>
    </row>
    <row r="1724">
      <c r="F1724" s="8" t="str">
        <f>IFERROR(__xludf.DUMMYFUNCTION("IF(REGEXMATCH(E1724, ""[0-9]+""), ARRAYFORMULA(A1724 - SPLIT(REGEXREPLACE(E1724,""[a-zA-Z,\-'.()]"","" ""), "" "")),"" "")")," ")</f>
        <v> </v>
      </c>
    </row>
    <row r="1725">
      <c r="F1725" s="8" t="str">
        <f>IFERROR(__xludf.DUMMYFUNCTION("IF(REGEXMATCH(E1725, ""[0-9]+""), ARRAYFORMULA(A1725 - SPLIT(REGEXREPLACE(E1725,""[a-zA-Z,\-'.()]"","" ""), "" "")),"" "")")," ")</f>
        <v> </v>
      </c>
    </row>
    <row r="1726">
      <c r="F1726" s="8" t="str">
        <f>IFERROR(__xludf.DUMMYFUNCTION("IF(REGEXMATCH(E1726, ""[0-9]+""), ARRAYFORMULA(A1726 - SPLIT(REGEXREPLACE(E1726,""[a-zA-Z,\-'.()]"","" ""), "" "")),"" "")")," ")</f>
        <v> </v>
      </c>
    </row>
    <row r="1727">
      <c r="F1727" s="8" t="str">
        <f>IFERROR(__xludf.DUMMYFUNCTION("IF(REGEXMATCH(E1727, ""[0-9]+""), ARRAYFORMULA(A1727 - SPLIT(REGEXREPLACE(E1727,""[a-zA-Z,\-'.()]"","" ""), "" "")),"" "")")," ")</f>
        <v> </v>
      </c>
    </row>
    <row r="1728">
      <c r="F1728" s="8" t="str">
        <f>IFERROR(__xludf.DUMMYFUNCTION("IF(REGEXMATCH(E1728, ""[0-9]+""), ARRAYFORMULA(A1728 - SPLIT(REGEXREPLACE(E1728,""[a-zA-Z,\-'.()]"","" ""), "" "")),"" "")")," ")</f>
        <v> </v>
      </c>
    </row>
    <row r="1729">
      <c r="F1729" s="8" t="str">
        <f>IFERROR(__xludf.DUMMYFUNCTION("IF(REGEXMATCH(E1729, ""[0-9]+""), ARRAYFORMULA(A1729 - SPLIT(REGEXREPLACE(E1729,""[a-zA-Z,\-'.()]"","" ""), "" "")),"" "")")," ")</f>
        <v> </v>
      </c>
    </row>
    <row r="1730">
      <c r="F1730" s="8" t="str">
        <f>IFERROR(__xludf.DUMMYFUNCTION("IF(REGEXMATCH(E1730, ""[0-9]+""), ARRAYFORMULA(A1730 - SPLIT(REGEXREPLACE(E1730,""[a-zA-Z,\-'.()]"","" ""), "" "")),"" "")")," ")</f>
        <v> </v>
      </c>
    </row>
    <row r="1731">
      <c r="F1731" s="8" t="str">
        <f>IFERROR(__xludf.DUMMYFUNCTION("IF(REGEXMATCH(E1731, ""[0-9]+""), ARRAYFORMULA(A1731 - SPLIT(REGEXREPLACE(E1731,""[a-zA-Z,\-'.()]"","" ""), "" "")),"" "")")," ")</f>
        <v> </v>
      </c>
    </row>
    <row r="1732">
      <c r="F1732" s="8" t="str">
        <f>IFERROR(__xludf.DUMMYFUNCTION("IF(REGEXMATCH(E1732, ""[0-9]+""), ARRAYFORMULA(A1732 - SPLIT(REGEXREPLACE(E1732,""[a-zA-Z,\-'.()]"","" ""), "" "")),"" "")")," ")</f>
        <v> </v>
      </c>
    </row>
    <row r="1733">
      <c r="F1733" s="8" t="str">
        <f>IFERROR(__xludf.DUMMYFUNCTION("IF(REGEXMATCH(E1733, ""[0-9]+""), ARRAYFORMULA(A1733 - SPLIT(REGEXREPLACE(E1733,""[a-zA-Z,\-'.()]"","" ""), "" "")),"" "")")," ")</f>
        <v> </v>
      </c>
    </row>
    <row r="1734">
      <c r="F1734" s="8" t="str">
        <f>IFERROR(__xludf.DUMMYFUNCTION("IF(REGEXMATCH(E1734, ""[0-9]+""), ARRAYFORMULA(A1734 - SPLIT(REGEXREPLACE(E1734,""[a-zA-Z,\-'.()]"","" ""), "" "")),"" "")")," ")</f>
        <v> </v>
      </c>
    </row>
    <row r="1735">
      <c r="F1735" s="8" t="str">
        <f>IFERROR(__xludf.DUMMYFUNCTION("IF(REGEXMATCH(E1735, ""[0-9]+""), ARRAYFORMULA(A1735 - SPLIT(REGEXREPLACE(E1735,""[a-zA-Z,\-'.()]"","" ""), "" "")),"" "")")," ")</f>
        <v> </v>
      </c>
    </row>
    <row r="1736">
      <c r="F1736" s="8" t="str">
        <f>IFERROR(__xludf.DUMMYFUNCTION("IF(REGEXMATCH(E1736, ""[0-9]+""), ARRAYFORMULA(A1736 - SPLIT(REGEXREPLACE(E1736,""[a-zA-Z,\-'.()]"","" ""), "" "")),"" "")")," ")</f>
        <v> </v>
      </c>
    </row>
    <row r="1737">
      <c r="F1737" s="8" t="str">
        <f>IFERROR(__xludf.DUMMYFUNCTION("IF(REGEXMATCH(E1737, ""[0-9]+""), ARRAYFORMULA(A1737 - SPLIT(REGEXREPLACE(E1737,""[a-zA-Z,\-'.()]"","" ""), "" "")),"" "")")," ")</f>
        <v> </v>
      </c>
    </row>
    <row r="1738">
      <c r="F1738" s="8" t="str">
        <f>IFERROR(__xludf.DUMMYFUNCTION("IF(REGEXMATCH(E1738, ""[0-9]+""), ARRAYFORMULA(A1738 - SPLIT(REGEXREPLACE(E1738,""[a-zA-Z,\-'.()]"","" ""), "" "")),"" "")")," ")</f>
        <v> </v>
      </c>
    </row>
    <row r="1739">
      <c r="F1739" s="8" t="str">
        <f>IFERROR(__xludf.DUMMYFUNCTION("IF(REGEXMATCH(E1739, ""[0-9]+""), ARRAYFORMULA(A1739 - SPLIT(REGEXREPLACE(E1739,""[a-zA-Z,\-'.()]"","" ""), "" "")),"" "")")," ")</f>
        <v> </v>
      </c>
    </row>
    <row r="1740">
      <c r="F1740" s="8" t="str">
        <f>IFERROR(__xludf.DUMMYFUNCTION("IF(REGEXMATCH(E1740, ""[0-9]+""), ARRAYFORMULA(A1740 - SPLIT(REGEXREPLACE(E1740,""[a-zA-Z,\-'.()]"","" ""), "" "")),"" "")")," ")</f>
        <v> </v>
      </c>
    </row>
    <row r="1741">
      <c r="F1741" s="8" t="str">
        <f>IFERROR(__xludf.DUMMYFUNCTION("IF(REGEXMATCH(E1741, ""[0-9]+""), ARRAYFORMULA(A1741 - SPLIT(REGEXREPLACE(E1741,""[a-zA-Z,\-'.()]"","" ""), "" "")),"" "")")," ")</f>
        <v> </v>
      </c>
    </row>
    <row r="1742">
      <c r="F1742" s="8" t="str">
        <f>IFERROR(__xludf.DUMMYFUNCTION("IF(REGEXMATCH(E1742, ""[0-9]+""), ARRAYFORMULA(A1742 - SPLIT(REGEXREPLACE(E1742,""[a-zA-Z,\-'.()]"","" ""), "" "")),"" "")")," ")</f>
        <v> </v>
      </c>
    </row>
    <row r="1743">
      <c r="F1743" s="8" t="str">
        <f>IFERROR(__xludf.DUMMYFUNCTION("IF(REGEXMATCH(E1743, ""[0-9]+""), ARRAYFORMULA(A1743 - SPLIT(REGEXREPLACE(E1743,""[a-zA-Z,\-'.()]"","" ""), "" "")),"" "")")," ")</f>
        <v> </v>
      </c>
    </row>
    <row r="1744">
      <c r="F1744" s="8" t="str">
        <f>IFERROR(__xludf.DUMMYFUNCTION("IF(REGEXMATCH(E1744, ""[0-9]+""), ARRAYFORMULA(A1744 - SPLIT(REGEXREPLACE(E1744,""[a-zA-Z,\-'.()]"","" ""), "" "")),"" "")")," ")</f>
        <v> </v>
      </c>
    </row>
    <row r="1745">
      <c r="F1745" s="8" t="str">
        <f>IFERROR(__xludf.DUMMYFUNCTION("IF(REGEXMATCH(E1745, ""[0-9]+""), ARRAYFORMULA(A1745 - SPLIT(REGEXREPLACE(E1745,""[a-zA-Z,\-'.()]"","" ""), "" "")),"" "")")," ")</f>
        <v> </v>
      </c>
    </row>
    <row r="1746">
      <c r="F1746" s="8" t="str">
        <f>IFERROR(__xludf.DUMMYFUNCTION("IF(REGEXMATCH(E1746, ""[0-9]+""), ARRAYFORMULA(A1746 - SPLIT(REGEXREPLACE(E1746,""[a-zA-Z,\-'.()]"","" ""), "" "")),"" "")")," ")</f>
        <v> </v>
      </c>
    </row>
    <row r="1747">
      <c r="F1747" s="8" t="str">
        <f>IFERROR(__xludf.DUMMYFUNCTION("IF(REGEXMATCH(E1747, ""[0-9]+""), ARRAYFORMULA(A1747 - SPLIT(REGEXREPLACE(E1747,""[a-zA-Z,\-'.()]"","" ""), "" "")),"" "")")," ")</f>
        <v> </v>
      </c>
    </row>
    <row r="1748">
      <c r="F1748" s="8" t="str">
        <f>IFERROR(__xludf.DUMMYFUNCTION("IF(REGEXMATCH(E1748, ""[0-9]+""), ARRAYFORMULA(A1748 - SPLIT(REGEXREPLACE(E1748,""[a-zA-Z,\-'.()]"","" ""), "" "")),"" "")")," ")</f>
        <v> </v>
      </c>
    </row>
    <row r="1749">
      <c r="F1749" s="8" t="str">
        <f>IFERROR(__xludf.DUMMYFUNCTION("IF(REGEXMATCH(E1749, ""[0-9]+""), ARRAYFORMULA(A1749 - SPLIT(REGEXREPLACE(E1749,""[a-zA-Z,\-'.()]"","" ""), "" "")),"" "")")," ")</f>
        <v> </v>
      </c>
    </row>
    <row r="1750">
      <c r="F1750" s="8" t="str">
        <f>IFERROR(__xludf.DUMMYFUNCTION("IF(REGEXMATCH(E1750, ""[0-9]+""), ARRAYFORMULA(A1750 - SPLIT(REGEXREPLACE(E1750,""[a-zA-Z,\-'.()]"","" ""), "" "")),"" "")")," ")</f>
        <v> </v>
      </c>
    </row>
    <row r="1751">
      <c r="F1751" s="8" t="str">
        <f>IFERROR(__xludf.DUMMYFUNCTION("IF(REGEXMATCH(E1751, ""[0-9]+""), ARRAYFORMULA(A1751 - SPLIT(REGEXREPLACE(E1751,""[a-zA-Z,\-'.()]"","" ""), "" "")),"" "")")," ")</f>
        <v> </v>
      </c>
    </row>
    <row r="1752">
      <c r="F1752" s="8" t="str">
        <f>IFERROR(__xludf.DUMMYFUNCTION("IF(REGEXMATCH(E1752, ""[0-9]+""), ARRAYFORMULA(A1752 - SPLIT(REGEXREPLACE(E1752,""[a-zA-Z,\-'.()]"","" ""), "" "")),"" "")")," ")</f>
        <v> </v>
      </c>
    </row>
    <row r="1753">
      <c r="F1753" s="8" t="str">
        <f>IFERROR(__xludf.DUMMYFUNCTION("IF(REGEXMATCH(E1753, ""[0-9]+""), ARRAYFORMULA(A1753 - SPLIT(REGEXREPLACE(E1753,""[a-zA-Z,\-'.()]"","" ""), "" "")),"" "")")," ")</f>
        <v> </v>
      </c>
    </row>
    <row r="1754">
      <c r="F1754" s="8" t="str">
        <f>IFERROR(__xludf.DUMMYFUNCTION("IF(REGEXMATCH(E1754, ""[0-9]+""), ARRAYFORMULA(A1754 - SPLIT(REGEXREPLACE(E1754,""[a-zA-Z,\-'.()]"","" ""), "" "")),"" "")")," ")</f>
        <v> </v>
      </c>
    </row>
    <row r="1755">
      <c r="F1755" s="8" t="str">
        <f>IFERROR(__xludf.DUMMYFUNCTION("IF(REGEXMATCH(E1755, ""[0-9]+""), ARRAYFORMULA(A1755 - SPLIT(REGEXREPLACE(E1755,""[a-zA-Z,\-'.()]"","" ""), "" "")),"" "")")," ")</f>
        <v> </v>
      </c>
    </row>
    <row r="1756">
      <c r="F1756" s="8" t="str">
        <f>IFERROR(__xludf.DUMMYFUNCTION("IF(REGEXMATCH(E1756, ""[0-9]+""), ARRAYFORMULA(A1756 - SPLIT(REGEXREPLACE(E1756,""[a-zA-Z,\-'.()]"","" ""), "" "")),"" "")")," ")</f>
        <v> </v>
      </c>
    </row>
    <row r="1757">
      <c r="F1757" s="8" t="str">
        <f>IFERROR(__xludf.DUMMYFUNCTION("IF(REGEXMATCH(E1757, ""[0-9]+""), ARRAYFORMULA(A1757 - SPLIT(REGEXREPLACE(E1757,""[a-zA-Z,\-'.()]"","" ""), "" "")),"" "")")," ")</f>
        <v> </v>
      </c>
    </row>
    <row r="1758">
      <c r="F1758" s="8" t="str">
        <f>IFERROR(__xludf.DUMMYFUNCTION("IF(REGEXMATCH(E1758, ""[0-9]+""), ARRAYFORMULA(A1758 - SPLIT(REGEXREPLACE(E1758,""[a-zA-Z,\-'.()]"","" ""), "" "")),"" "")")," ")</f>
        <v> </v>
      </c>
    </row>
    <row r="1759">
      <c r="F1759" s="8" t="str">
        <f>IFERROR(__xludf.DUMMYFUNCTION("IF(REGEXMATCH(E1759, ""[0-9]+""), ARRAYFORMULA(A1759 - SPLIT(REGEXREPLACE(E1759,""[a-zA-Z,\-'.()]"","" ""), "" "")),"" "")")," ")</f>
        <v> </v>
      </c>
    </row>
    <row r="1760">
      <c r="F1760" s="8" t="str">
        <f>IFERROR(__xludf.DUMMYFUNCTION("IF(REGEXMATCH(E1760, ""[0-9]+""), ARRAYFORMULA(A1760 - SPLIT(REGEXREPLACE(E1760,""[a-zA-Z,\-'.()]"","" ""), "" "")),"" "")")," ")</f>
        <v> </v>
      </c>
    </row>
    <row r="1761">
      <c r="F1761" s="8" t="str">
        <f>IFERROR(__xludf.DUMMYFUNCTION("IF(REGEXMATCH(E1761, ""[0-9]+""), ARRAYFORMULA(A1761 - SPLIT(REGEXREPLACE(E1761,""[a-zA-Z,\-'.()]"","" ""), "" "")),"" "")")," ")</f>
        <v> </v>
      </c>
    </row>
    <row r="1762">
      <c r="F1762" s="8" t="str">
        <f>IFERROR(__xludf.DUMMYFUNCTION("IF(REGEXMATCH(E1762, ""[0-9]+""), ARRAYFORMULA(A1762 - SPLIT(REGEXREPLACE(E1762,""[a-zA-Z,\-'.()]"","" ""), "" "")),"" "")")," ")</f>
        <v> </v>
      </c>
    </row>
    <row r="1763">
      <c r="F1763" s="8" t="str">
        <f>IFERROR(__xludf.DUMMYFUNCTION("IF(REGEXMATCH(E1763, ""[0-9]+""), ARRAYFORMULA(A1763 - SPLIT(REGEXREPLACE(E1763,""[a-zA-Z,\-'.()]"","" ""), "" "")),"" "")")," ")</f>
        <v> </v>
      </c>
    </row>
    <row r="1764">
      <c r="F1764" s="8" t="str">
        <f>IFERROR(__xludf.DUMMYFUNCTION("IF(REGEXMATCH(E1764, ""[0-9]+""), ARRAYFORMULA(A1764 - SPLIT(REGEXREPLACE(E1764,""[a-zA-Z,\-'.()]"","" ""), "" "")),"" "")")," ")</f>
        <v> </v>
      </c>
    </row>
    <row r="1765">
      <c r="F1765" s="8" t="str">
        <f>IFERROR(__xludf.DUMMYFUNCTION("IF(REGEXMATCH(E1765, ""[0-9]+""), ARRAYFORMULA(A1765 - SPLIT(REGEXREPLACE(E1765,""[a-zA-Z,\-'.()]"","" ""), "" "")),"" "")")," ")</f>
        <v> </v>
      </c>
    </row>
    <row r="1766">
      <c r="F1766" s="8" t="str">
        <f>IFERROR(__xludf.DUMMYFUNCTION("IF(REGEXMATCH(E1766, ""[0-9]+""), ARRAYFORMULA(A1766 - SPLIT(REGEXREPLACE(E1766,""[a-zA-Z,\-'.()]"","" ""), "" "")),"" "")")," ")</f>
        <v> </v>
      </c>
    </row>
    <row r="1767">
      <c r="F1767" s="8" t="str">
        <f>IFERROR(__xludf.DUMMYFUNCTION("IF(REGEXMATCH(E1767, ""[0-9]+""), ARRAYFORMULA(A1767 - SPLIT(REGEXREPLACE(E1767,""[a-zA-Z,\-'.()]"","" ""), "" "")),"" "")")," ")</f>
        <v> </v>
      </c>
    </row>
    <row r="1768">
      <c r="F1768" s="8" t="str">
        <f>IFERROR(__xludf.DUMMYFUNCTION("IF(REGEXMATCH(E1768, ""[0-9]+""), ARRAYFORMULA(A1768 - SPLIT(REGEXREPLACE(E1768,""[a-zA-Z,\-'.()]"","" ""), "" "")),"" "")")," ")</f>
        <v> </v>
      </c>
    </row>
    <row r="1769">
      <c r="F1769" s="8" t="str">
        <f>IFERROR(__xludf.DUMMYFUNCTION("IF(REGEXMATCH(E1769, ""[0-9]+""), ARRAYFORMULA(A1769 - SPLIT(REGEXREPLACE(E1769,""[a-zA-Z,\-'.()]"","" ""), "" "")),"" "")")," ")</f>
        <v> </v>
      </c>
    </row>
    <row r="1770">
      <c r="F1770" s="8" t="str">
        <f>IFERROR(__xludf.DUMMYFUNCTION("IF(REGEXMATCH(E1770, ""[0-9]+""), ARRAYFORMULA(A1770 - SPLIT(REGEXREPLACE(E1770,""[a-zA-Z,\-'.()]"","" ""), "" "")),"" "")")," ")</f>
        <v> </v>
      </c>
    </row>
    <row r="1771">
      <c r="F1771" s="8" t="str">
        <f>IFERROR(__xludf.DUMMYFUNCTION("IF(REGEXMATCH(E1771, ""[0-9]+""), ARRAYFORMULA(A1771 - SPLIT(REGEXREPLACE(E1771,""[a-zA-Z,\-'.()]"","" ""), "" "")),"" "")")," ")</f>
        <v> </v>
      </c>
    </row>
    <row r="1772">
      <c r="F1772" s="8" t="str">
        <f>IFERROR(__xludf.DUMMYFUNCTION("IF(REGEXMATCH(E1772, ""[0-9]+""), ARRAYFORMULA(A1772 - SPLIT(REGEXREPLACE(E1772,""[a-zA-Z,\-'.()]"","" ""), "" "")),"" "")")," ")</f>
        <v> </v>
      </c>
    </row>
    <row r="1773">
      <c r="F1773" s="8" t="str">
        <f>IFERROR(__xludf.DUMMYFUNCTION("IF(REGEXMATCH(E1773, ""[0-9]+""), ARRAYFORMULA(A1773 - SPLIT(REGEXREPLACE(E1773,""[a-zA-Z,\-'.()]"","" ""), "" "")),"" "")")," ")</f>
        <v> </v>
      </c>
    </row>
    <row r="1774">
      <c r="F1774" s="8" t="str">
        <f>IFERROR(__xludf.DUMMYFUNCTION("IF(REGEXMATCH(E1774, ""[0-9]+""), ARRAYFORMULA(A1774 - SPLIT(REGEXREPLACE(E1774,""[a-zA-Z,\-'.()]"","" ""), "" "")),"" "")")," ")</f>
        <v> </v>
      </c>
    </row>
    <row r="1775">
      <c r="F1775" s="8" t="str">
        <f>IFERROR(__xludf.DUMMYFUNCTION("IF(REGEXMATCH(E1775, ""[0-9]+""), ARRAYFORMULA(A1775 - SPLIT(REGEXREPLACE(E1775,""[a-zA-Z,\-'.()]"","" ""), "" "")),"" "")")," ")</f>
        <v> </v>
      </c>
    </row>
    <row r="1776">
      <c r="F1776" s="8" t="str">
        <f>IFERROR(__xludf.DUMMYFUNCTION("IF(REGEXMATCH(E1776, ""[0-9]+""), ARRAYFORMULA(A1776 - SPLIT(REGEXREPLACE(E1776,""[a-zA-Z,\-'.()]"","" ""), "" "")),"" "")")," ")</f>
        <v> </v>
      </c>
    </row>
    <row r="1777">
      <c r="F1777" s="8" t="str">
        <f>IFERROR(__xludf.DUMMYFUNCTION("IF(REGEXMATCH(E1777, ""[0-9]+""), ARRAYFORMULA(A1777 - SPLIT(REGEXREPLACE(E1777,""[a-zA-Z,\-'.()]"","" ""), "" "")),"" "")")," ")</f>
        <v> </v>
      </c>
    </row>
    <row r="1778">
      <c r="F1778" s="8" t="str">
        <f>IFERROR(__xludf.DUMMYFUNCTION("IF(REGEXMATCH(E1778, ""[0-9]+""), ARRAYFORMULA(A1778 - SPLIT(REGEXREPLACE(E1778,""[a-zA-Z,\-'.()]"","" ""), "" "")),"" "")")," ")</f>
        <v> </v>
      </c>
    </row>
    <row r="1779">
      <c r="F1779" s="8" t="str">
        <f>IFERROR(__xludf.DUMMYFUNCTION("IF(REGEXMATCH(E1779, ""[0-9]+""), ARRAYFORMULA(A1779 - SPLIT(REGEXREPLACE(E1779,""[a-zA-Z,\-'.()]"","" ""), "" "")),"" "")")," ")</f>
        <v> </v>
      </c>
    </row>
    <row r="1780">
      <c r="F1780" s="8" t="str">
        <f>IFERROR(__xludf.DUMMYFUNCTION("IF(REGEXMATCH(E1780, ""[0-9]+""), ARRAYFORMULA(A1780 - SPLIT(REGEXREPLACE(E1780,""[a-zA-Z,\-'.()]"","" ""), "" "")),"" "")")," ")</f>
        <v> </v>
      </c>
    </row>
    <row r="1781">
      <c r="F1781" s="8" t="str">
        <f>IFERROR(__xludf.DUMMYFUNCTION("IF(REGEXMATCH(E1781, ""[0-9]+""), ARRAYFORMULA(A1781 - SPLIT(REGEXREPLACE(E1781,""[a-zA-Z,\-'.()]"","" ""), "" "")),"" "")")," ")</f>
        <v> </v>
      </c>
    </row>
    <row r="1782">
      <c r="F1782" s="8" t="str">
        <f>IFERROR(__xludf.DUMMYFUNCTION("IF(REGEXMATCH(E1782, ""[0-9]+""), ARRAYFORMULA(A1782 - SPLIT(REGEXREPLACE(E1782,""[a-zA-Z,\-'.()]"","" ""), "" "")),"" "")")," ")</f>
        <v> </v>
      </c>
    </row>
    <row r="1783">
      <c r="F1783" s="8" t="str">
        <f>IFERROR(__xludf.DUMMYFUNCTION("IF(REGEXMATCH(E1783, ""[0-9]+""), ARRAYFORMULA(A1783 - SPLIT(REGEXREPLACE(E1783,""[a-zA-Z,\-'.()]"","" ""), "" "")),"" "")")," ")</f>
        <v> </v>
      </c>
    </row>
    <row r="1784">
      <c r="F1784" s="8" t="str">
        <f>IFERROR(__xludf.DUMMYFUNCTION("IF(REGEXMATCH(E1784, ""[0-9]+""), ARRAYFORMULA(A1784 - SPLIT(REGEXREPLACE(E1784,""[a-zA-Z,\-'.()]"","" ""), "" "")),"" "")")," ")</f>
        <v> </v>
      </c>
    </row>
    <row r="1785">
      <c r="F1785" s="8" t="str">
        <f>IFERROR(__xludf.DUMMYFUNCTION("IF(REGEXMATCH(E1785, ""[0-9]+""), ARRAYFORMULA(A1785 - SPLIT(REGEXREPLACE(E1785,""[a-zA-Z,\-'.()]"","" ""), "" "")),"" "")")," ")</f>
        <v> </v>
      </c>
    </row>
    <row r="1786">
      <c r="F1786" s="8" t="str">
        <f>IFERROR(__xludf.DUMMYFUNCTION("IF(REGEXMATCH(E1786, ""[0-9]+""), ARRAYFORMULA(A1786 - SPLIT(REGEXREPLACE(E1786,""[a-zA-Z,\-'.()]"","" ""), "" "")),"" "")")," ")</f>
        <v> </v>
      </c>
    </row>
    <row r="1787">
      <c r="F1787" s="8" t="str">
        <f>IFERROR(__xludf.DUMMYFUNCTION("IF(REGEXMATCH(E1787, ""[0-9]+""), ARRAYFORMULA(A1787 - SPLIT(REGEXREPLACE(E1787,""[a-zA-Z,\-'.()]"","" ""), "" "")),"" "")")," ")</f>
        <v> </v>
      </c>
    </row>
    <row r="1788">
      <c r="F1788" s="8" t="str">
        <f>IFERROR(__xludf.DUMMYFUNCTION("IF(REGEXMATCH(E1788, ""[0-9]+""), ARRAYFORMULA(A1788 - SPLIT(REGEXREPLACE(E1788,""[a-zA-Z,\-'.()]"","" ""), "" "")),"" "")")," ")</f>
        <v> </v>
      </c>
    </row>
    <row r="1789">
      <c r="F1789" s="8" t="str">
        <f>IFERROR(__xludf.DUMMYFUNCTION("IF(REGEXMATCH(E1789, ""[0-9]+""), ARRAYFORMULA(A1789 - SPLIT(REGEXREPLACE(E1789,""[a-zA-Z,\-'.()]"","" ""), "" "")),"" "")")," ")</f>
        <v> </v>
      </c>
    </row>
    <row r="1790">
      <c r="F1790" s="8" t="str">
        <f>IFERROR(__xludf.DUMMYFUNCTION("IF(REGEXMATCH(E1790, ""[0-9]+""), ARRAYFORMULA(A1790 - SPLIT(REGEXREPLACE(E1790,""[a-zA-Z,\-'.()]"","" ""), "" "")),"" "")")," ")</f>
        <v> </v>
      </c>
    </row>
    <row r="1791">
      <c r="F1791" s="8" t="str">
        <f>IFERROR(__xludf.DUMMYFUNCTION("IF(REGEXMATCH(E1791, ""[0-9]+""), ARRAYFORMULA(A1791 - SPLIT(REGEXREPLACE(E1791,""[a-zA-Z,\-'.()]"","" ""), "" "")),"" "")")," ")</f>
        <v> </v>
      </c>
    </row>
    <row r="1792">
      <c r="F1792" s="8" t="str">
        <f>IFERROR(__xludf.DUMMYFUNCTION("IF(REGEXMATCH(E1792, ""[0-9]+""), ARRAYFORMULA(A1792 - SPLIT(REGEXREPLACE(E1792,""[a-zA-Z,\-'.()]"","" ""), "" "")),"" "")")," ")</f>
        <v> </v>
      </c>
    </row>
    <row r="1793">
      <c r="F1793" s="8" t="str">
        <f>IFERROR(__xludf.DUMMYFUNCTION("IF(REGEXMATCH(E1793, ""[0-9]+""), ARRAYFORMULA(A1793 - SPLIT(REGEXREPLACE(E1793,""[a-zA-Z,\-'.()]"","" ""), "" "")),"" "")")," ")</f>
        <v> </v>
      </c>
    </row>
    <row r="1794">
      <c r="F1794" s="8" t="str">
        <f>IFERROR(__xludf.DUMMYFUNCTION("IF(REGEXMATCH(E1794, ""[0-9]+""), ARRAYFORMULA(A1794 - SPLIT(REGEXREPLACE(E1794,""[a-zA-Z,\-'.()]"","" ""), "" "")),"" "")")," ")</f>
        <v> </v>
      </c>
    </row>
    <row r="1795">
      <c r="F1795" s="8" t="str">
        <f>IFERROR(__xludf.DUMMYFUNCTION("IF(REGEXMATCH(E1795, ""[0-9]+""), ARRAYFORMULA(A1795 - SPLIT(REGEXREPLACE(E1795,""[a-zA-Z,\-'.()]"","" ""), "" "")),"" "")")," ")</f>
        <v> </v>
      </c>
    </row>
    <row r="1796">
      <c r="F1796" s="8" t="str">
        <f>IFERROR(__xludf.DUMMYFUNCTION("IF(REGEXMATCH(E1796, ""[0-9]+""), ARRAYFORMULA(A1796 - SPLIT(REGEXREPLACE(E1796,""[a-zA-Z,\-'.()]"","" ""), "" "")),"" "")")," ")</f>
        <v> </v>
      </c>
    </row>
    <row r="1797">
      <c r="F1797" s="8" t="str">
        <f>IFERROR(__xludf.DUMMYFUNCTION("IF(REGEXMATCH(E1797, ""[0-9]+""), ARRAYFORMULA(A1797 - SPLIT(REGEXREPLACE(E1797,""[a-zA-Z,\-'.()]"","" ""), "" "")),"" "")")," ")</f>
        <v> </v>
      </c>
    </row>
    <row r="1798">
      <c r="F1798" s="8" t="str">
        <f>IFERROR(__xludf.DUMMYFUNCTION("IF(REGEXMATCH(E1798, ""[0-9]+""), ARRAYFORMULA(A1798 - SPLIT(REGEXREPLACE(E1798,""[a-zA-Z,\-'.()]"","" ""), "" "")),"" "")")," ")</f>
        <v> </v>
      </c>
    </row>
    <row r="1799">
      <c r="F1799" s="8" t="str">
        <f>IFERROR(__xludf.DUMMYFUNCTION("IF(REGEXMATCH(E1799, ""[0-9]+""), ARRAYFORMULA(A1799 - SPLIT(REGEXREPLACE(E1799,""[a-zA-Z,\-'.()]"","" ""), "" "")),"" "")")," ")</f>
        <v> </v>
      </c>
    </row>
    <row r="1800">
      <c r="F1800" s="8" t="str">
        <f>IFERROR(__xludf.DUMMYFUNCTION("IF(REGEXMATCH(E1800, ""[0-9]+""), ARRAYFORMULA(A1800 - SPLIT(REGEXREPLACE(E1800,""[a-zA-Z,\-'.()]"","" ""), "" "")),"" "")")," ")</f>
        <v> </v>
      </c>
    </row>
    <row r="1801">
      <c r="F1801" s="8" t="str">
        <f>IFERROR(__xludf.DUMMYFUNCTION("IF(REGEXMATCH(E1801, ""[0-9]+""), ARRAYFORMULA(A1801 - SPLIT(REGEXREPLACE(E1801,""[a-zA-Z,\-'.()]"","" ""), "" "")),"" "")")," ")</f>
        <v> </v>
      </c>
    </row>
    <row r="1802">
      <c r="F1802" s="8" t="str">
        <f>IFERROR(__xludf.DUMMYFUNCTION("IF(REGEXMATCH(E1802, ""[0-9]+""), ARRAYFORMULA(A1802 - SPLIT(REGEXREPLACE(E1802,""[a-zA-Z,\-'.()]"","" ""), "" "")),"" "")")," ")</f>
        <v> </v>
      </c>
    </row>
    <row r="1803">
      <c r="F1803" s="8" t="str">
        <f>IFERROR(__xludf.DUMMYFUNCTION("IF(REGEXMATCH(E1803, ""[0-9]+""), ARRAYFORMULA(A1803 - SPLIT(REGEXREPLACE(E1803,""[a-zA-Z,\-'.()]"","" ""), "" "")),"" "")")," ")</f>
        <v> </v>
      </c>
    </row>
    <row r="1804">
      <c r="F1804" s="8" t="str">
        <f>IFERROR(__xludf.DUMMYFUNCTION("IF(REGEXMATCH(E1804, ""[0-9]+""), ARRAYFORMULA(A1804 - SPLIT(REGEXREPLACE(E1804,""[a-zA-Z,\-'.()]"","" ""), "" "")),"" "")")," ")</f>
        <v> </v>
      </c>
    </row>
    <row r="1805">
      <c r="F1805" s="8" t="str">
        <f>IFERROR(__xludf.DUMMYFUNCTION("IF(REGEXMATCH(E1805, ""[0-9]+""), ARRAYFORMULA(A1805 - SPLIT(REGEXREPLACE(E1805,""[a-zA-Z,\-'.()]"","" ""), "" "")),"" "")")," ")</f>
        <v> </v>
      </c>
    </row>
    <row r="1806">
      <c r="F1806" s="8" t="str">
        <f>IFERROR(__xludf.DUMMYFUNCTION("IF(REGEXMATCH(E1806, ""[0-9]+""), ARRAYFORMULA(A1806 - SPLIT(REGEXREPLACE(E1806,""[a-zA-Z,\-'.()]"","" ""), "" "")),"" "")")," ")</f>
        <v> </v>
      </c>
    </row>
    <row r="1807">
      <c r="F1807" s="8" t="str">
        <f>IFERROR(__xludf.DUMMYFUNCTION("IF(REGEXMATCH(E1807, ""[0-9]+""), ARRAYFORMULA(A1807 - SPLIT(REGEXREPLACE(E1807,""[a-zA-Z,\-'.()]"","" ""), "" "")),"" "")")," ")</f>
        <v> </v>
      </c>
    </row>
    <row r="1808">
      <c r="F1808" s="8" t="str">
        <f>IFERROR(__xludf.DUMMYFUNCTION("IF(REGEXMATCH(E1808, ""[0-9]+""), ARRAYFORMULA(A1808 - SPLIT(REGEXREPLACE(E1808,""[a-zA-Z,\-'.()]"","" ""), "" "")),"" "")")," ")</f>
        <v> </v>
      </c>
    </row>
    <row r="1809">
      <c r="F1809" s="8" t="str">
        <f>IFERROR(__xludf.DUMMYFUNCTION("IF(REGEXMATCH(E1809, ""[0-9]+""), ARRAYFORMULA(A1809 - SPLIT(REGEXREPLACE(E1809,""[a-zA-Z,\-'.()]"","" ""), "" "")),"" "")")," ")</f>
        <v> </v>
      </c>
    </row>
    <row r="1810">
      <c r="F1810" s="8" t="str">
        <f>IFERROR(__xludf.DUMMYFUNCTION("IF(REGEXMATCH(E1810, ""[0-9]+""), ARRAYFORMULA(A1810 - SPLIT(REGEXREPLACE(E1810,""[a-zA-Z,\-'.()]"","" ""), "" "")),"" "")")," ")</f>
        <v> </v>
      </c>
    </row>
    <row r="1811">
      <c r="F1811" s="8" t="str">
        <f>IFERROR(__xludf.DUMMYFUNCTION("IF(REGEXMATCH(E1811, ""[0-9]+""), ARRAYFORMULA(A1811 - SPLIT(REGEXREPLACE(E1811,""[a-zA-Z,\-'.()]"","" ""), "" "")),"" "")")," ")</f>
        <v> </v>
      </c>
    </row>
    <row r="1812">
      <c r="F1812" s="8" t="str">
        <f>IFERROR(__xludf.DUMMYFUNCTION("IF(REGEXMATCH(E1812, ""[0-9]+""), ARRAYFORMULA(A1812 - SPLIT(REGEXREPLACE(E1812,""[a-zA-Z,\-'.()]"","" ""), "" "")),"" "")")," ")</f>
        <v> </v>
      </c>
    </row>
    <row r="1813">
      <c r="F1813" s="8" t="str">
        <f>IFERROR(__xludf.DUMMYFUNCTION("IF(REGEXMATCH(E1813, ""[0-9]+""), ARRAYFORMULA(A1813 - SPLIT(REGEXREPLACE(E1813,""[a-zA-Z,\-'.()]"","" ""), "" "")),"" "")")," ")</f>
        <v> </v>
      </c>
    </row>
    <row r="1814">
      <c r="F1814" s="8" t="str">
        <f>IFERROR(__xludf.DUMMYFUNCTION("IF(REGEXMATCH(E1814, ""[0-9]+""), ARRAYFORMULA(A1814 - SPLIT(REGEXREPLACE(E1814,""[a-zA-Z,\-'.()]"","" ""), "" "")),"" "")")," ")</f>
        <v> </v>
      </c>
    </row>
    <row r="1815">
      <c r="F1815" s="8" t="str">
        <f>IFERROR(__xludf.DUMMYFUNCTION("IF(REGEXMATCH(E1815, ""[0-9]+""), ARRAYFORMULA(A1815 - SPLIT(REGEXREPLACE(E1815,""[a-zA-Z,\-'.()]"","" ""), "" "")),"" "")")," ")</f>
        <v> </v>
      </c>
    </row>
    <row r="1816">
      <c r="F1816" s="8" t="str">
        <f>IFERROR(__xludf.DUMMYFUNCTION("IF(REGEXMATCH(E1816, ""[0-9]+""), ARRAYFORMULA(A1816 - SPLIT(REGEXREPLACE(E1816,""[a-zA-Z,\-'.()]"","" ""), "" "")),"" "")")," ")</f>
        <v> </v>
      </c>
    </row>
    <row r="1817">
      <c r="F1817" s="8" t="str">
        <f>IFERROR(__xludf.DUMMYFUNCTION("IF(REGEXMATCH(E1817, ""[0-9]+""), ARRAYFORMULA(A1817 - SPLIT(REGEXREPLACE(E1817,""[a-zA-Z,\-'.()]"","" ""), "" "")),"" "")")," ")</f>
        <v> </v>
      </c>
    </row>
    <row r="1818">
      <c r="F1818" s="8" t="str">
        <f>IFERROR(__xludf.DUMMYFUNCTION("IF(REGEXMATCH(E1818, ""[0-9]+""), ARRAYFORMULA(A1818 - SPLIT(REGEXREPLACE(E1818,""[a-zA-Z,\-'.()]"","" ""), "" "")),"" "")")," ")</f>
        <v> </v>
      </c>
    </row>
    <row r="1819">
      <c r="F1819" s="8" t="str">
        <f>IFERROR(__xludf.DUMMYFUNCTION("IF(REGEXMATCH(E1819, ""[0-9]+""), ARRAYFORMULA(A1819 - SPLIT(REGEXREPLACE(E1819,""[a-zA-Z,\-'.()]"","" ""), "" "")),"" "")")," ")</f>
        <v> </v>
      </c>
    </row>
    <row r="1820">
      <c r="F1820" s="8" t="str">
        <f>IFERROR(__xludf.DUMMYFUNCTION("IF(REGEXMATCH(E1820, ""[0-9]+""), ARRAYFORMULA(A1820 - SPLIT(REGEXREPLACE(E1820,""[a-zA-Z,\-'.()]"","" ""), "" "")),"" "")")," ")</f>
        <v> </v>
      </c>
    </row>
    <row r="1821">
      <c r="F1821" s="8" t="str">
        <f>IFERROR(__xludf.DUMMYFUNCTION("IF(REGEXMATCH(E1821, ""[0-9]+""), ARRAYFORMULA(A1821 - SPLIT(REGEXREPLACE(E1821,""[a-zA-Z,\-'.()]"","" ""), "" "")),"" "")")," ")</f>
        <v> </v>
      </c>
    </row>
    <row r="1822">
      <c r="F1822" s="8" t="str">
        <f>IFERROR(__xludf.DUMMYFUNCTION("IF(REGEXMATCH(E1822, ""[0-9]+""), ARRAYFORMULA(A1822 - SPLIT(REGEXREPLACE(E1822,""[a-zA-Z,\-'.()]"","" ""), "" "")),"" "")")," ")</f>
        <v> </v>
      </c>
    </row>
    <row r="1823">
      <c r="F1823" s="8" t="str">
        <f>IFERROR(__xludf.DUMMYFUNCTION("IF(REGEXMATCH(E1823, ""[0-9]+""), ARRAYFORMULA(A1823 - SPLIT(REGEXREPLACE(E1823,""[a-zA-Z,\-'.()]"","" ""), "" "")),"" "")")," ")</f>
        <v> </v>
      </c>
    </row>
    <row r="1824">
      <c r="F1824" s="8" t="str">
        <f>IFERROR(__xludf.DUMMYFUNCTION("IF(REGEXMATCH(E1824, ""[0-9]+""), ARRAYFORMULA(A1824 - SPLIT(REGEXREPLACE(E1824,""[a-zA-Z,\-'.()]"","" ""), "" "")),"" "")")," ")</f>
        <v> </v>
      </c>
    </row>
    <row r="1825">
      <c r="F1825" s="8" t="str">
        <f>IFERROR(__xludf.DUMMYFUNCTION("IF(REGEXMATCH(E1825, ""[0-9]+""), ARRAYFORMULA(A1825 - SPLIT(REGEXREPLACE(E1825,""[a-zA-Z,\-'.()]"","" ""), "" "")),"" "")")," ")</f>
        <v> </v>
      </c>
    </row>
    <row r="1826">
      <c r="F1826" s="8" t="str">
        <f>IFERROR(__xludf.DUMMYFUNCTION("IF(REGEXMATCH(E1826, ""[0-9]+""), ARRAYFORMULA(A1826 - SPLIT(REGEXREPLACE(E1826,""[a-zA-Z,\-'.()]"","" ""), "" "")),"" "")")," ")</f>
        <v> </v>
      </c>
    </row>
    <row r="1827">
      <c r="F1827" s="8" t="str">
        <f>IFERROR(__xludf.DUMMYFUNCTION("IF(REGEXMATCH(E1827, ""[0-9]+""), ARRAYFORMULA(A1827 - SPLIT(REGEXREPLACE(E1827,""[a-zA-Z,\-'.()]"","" ""), "" "")),"" "")")," ")</f>
        <v> </v>
      </c>
    </row>
    <row r="1828">
      <c r="F1828" s="8" t="str">
        <f>IFERROR(__xludf.DUMMYFUNCTION("IF(REGEXMATCH(E1828, ""[0-9]+""), ARRAYFORMULA(A1828 - SPLIT(REGEXREPLACE(E1828,""[a-zA-Z,\-'.()]"","" ""), "" "")),"" "")")," ")</f>
        <v> </v>
      </c>
    </row>
    <row r="1829">
      <c r="F1829" s="8" t="str">
        <f>IFERROR(__xludf.DUMMYFUNCTION("IF(REGEXMATCH(E1829, ""[0-9]+""), ARRAYFORMULA(A1829 - SPLIT(REGEXREPLACE(E1829,""[a-zA-Z,\-'.()]"","" ""), "" "")),"" "")")," ")</f>
        <v> </v>
      </c>
    </row>
    <row r="1830">
      <c r="F1830" s="8" t="str">
        <f>IFERROR(__xludf.DUMMYFUNCTION("IF(REGEXMATCH(E1830, ""[0-9]+""), ARRAYFORMULA(A1830 - SPLIT(REGEXREPLACE(E1830,""[a-zA-Z,\-'.()]"","" ""), "" "")),"" "")")," ")</f>
        <v> </v>
      </c>
    </row>
    <row r="1831">
      <c r="F1831" s="8" t="str">
        <f>IFERROR(__xludf.DUMMYFUNCTION("IF(REGEXMATCH(E1831, ""[0-9]+""), ARRAYFORMULA(A1831 - SPLIT(REGEXREPLACE(E1831,""[a-zA-Z,\-'.()]"","" ""), "" "")),"" "")")," ")</f>
        <v> </v>
      </c>
    </row>
    <row r="1832">
      <c r="F1832" s="8" t="str">
        <f>IFERROR(__xludf.DUMMYFUNCTION("IF(REGEXMATCH(E1832, ""[0-9]+""), ARRAYFORMULA(A1832 - SPLIT(REGEXREPLACE(E1832,""[a-zA-Z,\-'.()]"","" ""), "" "")),"" "")")," ")</f>
        <v> </v>
      </c>
    </row>
    <row r="1833">
      <c r="F1833" s="8" t="str">
        <f>IFERROR(__xludf.DUMMYFUNCTION("IF(REGEXMATCH(E1833, ""[0-9]+""), ARRAYFORMULA(A1833 - SPLIT(REGEXREPLACE(E1833,""[a-zA-Z,\-'.()]"","" ""), "" "")),"" "")")," ")</f>
        <v> </v>
      </c>
    </row>
    <row r="1834">
      <c r="F1834" s="8" t="str">
        <f>IFERROR(__xludf.DUMMYFUNCTION("IF(REGEXMATCH(E1834, ""[0-9]+""), ARRAYFORMULA(A1834 - SPLIT(REGEXREPLACE(E1834,""[a-zA-Z,\-'.()]"","" ""), "" "")),"" "")")," ")</f>
        <v> </v>
      </c>
    </row>
    <row r="1835">
      <c r="F1835" s="8" t="str">
        <f>IFERROR(__xludf.DUMMYFUNCTION("IF(REGEXMATCH(E1835, ""[0-9]+""), ARRAYFORMULA(A1835 - SPLIT(REGEXREPLACE(E1835,""[a-zA-Z,\-'.()]"","" ""), "" "")),"" "")")," ")</f>
        <v> </v>
      </c>
    </row>
    <row r="1836">
      <c r="F1836" s="8" t="str">
        <f>IFERROR(__xludf.DUMMYFUNCTION("IF(REGEXMATCH(E1836, ""[0-9]+""), ARRAYFORMULA(A1836 - SPLIT(REGEXREPLACE(E1836,""[a-zA-Z,\-'.()]"","" ""), "" "")),"" "")")," ")</f>
        <v> </v>
      </c>
    </row>
    <row r="1837">
      <c r="F1837" s="8" t="str">
        <f>IFERROR(__xludf.DUMMYFUNCTION("IF(REGEXMATCH(E1837, ""[0-9]+""), ARRAYFORMULA(A1837 - SPLIT(REGEXREPLACE(E1837,""[a-zA-Z,\-'.()]"","" ""), "" "")),"" "")")," ")</f>
        <v> </v>
      </c>
    </row>
    <row r="1838">
      <c r="F1838" s="8" t="str">
        <f>IFERROR(__xludf.DUMMYFUNCTION("IF(REGEXMATCH(E1838, ""[0-9]+""), ARRAYFORMULA(A1838 - SPLIT(REGEXREPLACE(E1838,""[a-zA-Z,\-'.()]"","" ""), "" "")),"" "")")," ")</f>
        <v> </v>
      </c>
    </row>
    <row r="1839">
      <c r="F1839" s="8" t="str">
        <f>IFERROR(__xludf.DUMMYFUNCTION("IF(REGEXMATCH(E1839, ""[0-9]+""), ARRAYFORMULA(A1839 - SPLIT(REGEXREPLACE(E1839,""[a-zA-Z,\-'.()]"","" ""), "" "")),"" "")")," ")</f>
        <v> </v>
      </c>
    </row>
    <row r="1840">
      <c r="F1840" s="8" t="str">
        <f>IFERROR(__xludf.DUMMYFUNCTION("IF(REGEXMATCH(E1840, ""[0-9]+""), ARRAYFORMULA(A1840 - SPLIT(REGEXREPLACE(E1840,""[a-zA-Z,\-'.()]"","" ""), "" "")),"" "")")," ")</f>
        <v> </v>
      </c>
    </row>
    <row r="1841">
      <c r="F1841" s="8" t="str">
        <f>IFERROR(__xludf.DUMMYFUNCTION("IF(REGEXMATCH(E1841, ""[0-9]+""), ARRAYFORMULA(A1841 - SPLIT(REGEXREPLACE(E1841,""[a-zA-Z,\-'.()]"","" ""), "" "")),"" "")")," ")</f>
        <v> </v>
      </c>
    </row>
    <row r="1842">
      <c r="F1842" s="8" t="str">
        <f>IFERROR(__xludf.DUMMYFUNCTION("IF(REGEXMATCH(E1842, ""[0-9]+""), ARRAYFORMULA(A1842 - SPLIT(REGEXREPLACE(E1842,""[a-zA-Z,\-'.()]"","" ""), "" "")),"" "")")," ")</f>
        <v> </v>
      </c>
    </row>
    <row r="1843">
      <c r="F1843" s="8" t="str">
        <f>IFERROR(__xludf.DUMMYFUNCTION("IF(REGEXMATCH(E1843, ""[0-9]+""), ARRAYFORMULA(A1843 - SPLIT(REGEXREPLACE(E1843,""[a-zA-Z,\-'.()]"","" ""), "" "")),"" "")")," ")</f>
        <v> </v>
      </c>
    </row>
    <row r="1844">
      <c r="F1844" s="8" t="str">
        <f>IFERROR(__xludf.DUMMYFUNCTION("IF(REGEXMATCH(E1844, ""[0-9]+""), ARRAYFORMULA(A1844 - SPLIT(REGEXREPLACE(E1844,""[a-zA-Z,\-'.()]"","" ""), "" "")),"" "")")," ")</f>
        <v> </v>
      </c>
    </row>
    <row r="1845">
      <c r="F1845" s="8" t="str">
        <f>IFERROR(__xludf.DUMMYFUNCTION("IF(REGEXMATCH(E1845, ""[0-9]+""), ARRAYFORMULA(A1845 - SPLIT(REGEXREPLACE(E1845,""[a-zA-Z,\-'.()]"","" ""), "" "")),"" "")")," ")</f>
        <v> </v>
      </c>
    </row>
    <row r="1846">
      <c r="F1846" s="8" t="str">
        <f>IFERROR(__xludf.DUMMYFUNCTION("IF(REGEXMATCH(E1846, ""[0-9]+""), ARRAYFORMULA(A1846 - SPLIT(REGEXREPLACE(E1846,""[a-zA-Z,\-'.()]"","" ""), "" "")),"" "")")," ")</f>
        <v> </v>
      </c>
    </row>
    <row r="1847">
      <c r="F1847" s="8" t="str">
        <f>IFERROR(__xludf.DUMMYFUNCTION("IF(REGEXMATCH(E1847, ""[0-9]+""), ARRAYFORMULA(A1847 - SPLIT(REGEXREPLACE(E1847,""[a-zA-Z,\-'.()]"","" ""), "" "")),"" "")")," ")</f>
        <v> </v>
      </c>
    </row>
    <row r="1848">
      <c r="F1848" s="8" t="str">
        <f>IFERROR(__xludf.DUMMYFUNCTION("IF(REGEXMATCH(E1848, ""[0-9]+""), ARRAYFORMULA(A1848 - SPLIT(REGEXREPLACE(E1848,""[a-zA-Z,\-'.()]"","" ""), "" "")),"" "")")," ")</f>
        <v> </v>
      </c>
    </row>
    <row r="1849">
      <c r="F1849" s="8" t="str">
        <f>IFERROR(__xludf.DUMMYFUNCTION("IF(REGEXMATCH(E1849, ""[0-9]+""), ARRAYFORMULA(A1849 - SPLIT(REGEXREPLACE(E1849,""[a-zA-Z,\-'.()]"","" ""), "" "")),"" "")")," ")</f>
        <v> </v>
      </c>
    </row>
    <row r="1850">
      <c r="F1850" s="8" t="str">
        <f>IFERROR(__xludf.DUMMYFUNCTION("IF(REGEXMATCH(E1850, ""[0-9]+""), ARRAYFORMULA(A1850 - SPLIT(REGEXREPLACE(E1850,""[a-zA-Z,\-'.()]"","" ""), "" "")),"" "")")," ")</f>
        <v> </v>
      </c>
    </row>
    <row r="1851">
      <c r="F1851" s="8" t="str">
        <f>IFERROR(__xludf.DUMMYFUNCTION("IF(REGEXMATCH(E1851, ""[0-9]+""), ARRAYFORMULA(A1851 - SPLIT(REGEXREPLACE(E1851,""[a-zA-Z,\-'.()]"","" ""), "" "")),"" "")")," ")</f>
        <v> </v>
      </c>
    </row>
    <row r="1852">
      <c r="F1852" s="8" t="str">
        <f>IFERROR(__xludf.DUMMYFUNCTION("IF(REGEXMATCH(E1852, ""[0-9]+""), ARRAYFORMULA(A1852 - SPLIT(REGEXREPLACE(E1852,""[a-zA-Z,\-'.()]"","" ""), "" "")),"" "")")," ")</f>
        <v> </v>
      </c>
    </row>
    <row r="1853">
      <c r="F1853" s="8" t="str">
        <f>IFERROR(__xludf.DUMMYFUNCTION("IF(REGEXMATCH(E1853, ""[0-9]+""), ARRAYFORMULA(A1853 - SPLIT(REGEXREPLACE(E1853,""[a-zA-Z,\-'.()]"","" ""), "" "")),"" "")")," ")</f>
        <v> </v>
      </c>
    </row>
    <row r="1854">
      <c r="F1854" s="8" t="str">
        <f>IFERROR(__xludf.DUMMYFUNCTION("IF(REGEXMATCH(E1854, ""[0-9]+""), ARRAYFORMULA(A1854 - SPLIT(REGEXREPLACE(E1854,""[a-zA-Z,\-'.()]"","" ""), "" "")),"" "")")," ")</f>
        <v> </v>
      </c>
    </row>
    <row r="1855">
      <c r="F1855" s="8" t="str">
        <f>IFERROR(__xludf.DUMMYFUNCTION("IF(REGEXMATCH(E1855, ""[0-9]+""), ARRAYFORMULA(A1855 - SPLIT(REGEXREPLACE(E1855,""[a-zA-Z,\-'.()]"","" ""), "" "")),"" "")")," ")</f>
        <v> </v>
      </c>
    </row>
    <row r="1856">
      <c r="F1856" s="8" t="str">
        <f>IFERROR(__xludf.DUMMYFUNCTION("IF(REGEXMATCH(E1856, ""[0-9]+""), ARRAYFORMULA(A1856 - SPLIT(REGEXREPLACE(E1856,""[a-zA-Z,\-'.()]"","" ""), "" "")),"" "")")," ")</f>
        <v> </v>
      </c>
    </row>
    <row r="1857">
      <c r="F1857" s="8" t="str">
        <f>IFERROR(__xludf.DUMMYFUNCTION("IF(REGEXMATCH(E1857, ""[0-9]+""), ARRAYFORMULA(A1857 - SPLIT(REGEXREPLACE(E1857,""[a-zA-Z,\-'.()]"","" ""), "" "")),"" "")")," ")</f>
        <v> </v>
      </c>
    </row>
    <row r="1858">
      <c r="F1858" s="8" t="str">
        <f>IFERROR(__xludf.DUMMYFUNCTION("IF(REGEXMATCH(E1858, ""[0-9]+""), ARRAYFORMULA(A1858 - SPLIT(REGEXREPLACE(E1858,""[a-zA-Z,\-'.()]"","" ""), "" "")),"" "")")," ")</f>
        <v> </v>
      </c>
    </row>
    <row r="1859">
      <c r="F1859" s="8" t="str">
        <f>IFERROR(__xludf.DUMMYFUNCTION("IF(REGEXMATCH(E1859, ""[0-9]+""), ARRAYFORMULA(A1859 - SPLIT(REGEXREPLACE(E1859,""[a-zA-Z,\-'.()]"","" ""), "" "")),"" "")")," ")</f>
        <v> </v>
      </c>
    </row>
    <row r="1860">
      <c r="F1860" s="8" t="str">
        <f>IFERROR(__xludf.DUMMYFUNCTION("IF(REGEXMATCH(E1860, ""[0-9]+""), ARRAYFORMULA(A1860 - SPLIT(REGEXREPLACE(E1860,""[a-zA-Z,\-'.()]"","" ""), "" "")),"" "")")," ")</f>
        <v> </v>
      </c>
    </row>
    <row r="1861">
      <c r="F1861" s="8" t="str">
        <f>IFERROR(__xludf.DUMMYFUNCTION("IF(REGEXMATCH(E1861, ""[0-9]+""), ARRAYFORMULA(A1861 - SPLIT(REGEXREPLACE(E1861,""[a-zA-Z,\-'.()]"","" ""), "" "")),"" "")")," ")</f>
        <v> </v>
      </c>
    </row>
    <row r="1862">
      <c r="F1862" s="8" t="str">
        <f>IFERROR(__xludf.DUMMYFUNCTION("IF(REGEXMATCH(E1862, ""[0-9]+""), ARRAYFORMULA(A1862 - SPLIT(REGEXREPLACE(E1862,""[a-zA-Z,\-'.()]"","" ""), "" "")),"" "")")," ")</f>
        <v> </v>
      </c>
    </row>
    <row r="1863">
      <c r="F1863" s="8" t="str">
        <f>IFERROR(__xludf.DUMMYFUNCTION("IF(REGEXMATCH(E1863, ""[0-9]+""), ARRAYFORMULA(A1863 - SPLIT(REGEXREPLACE(E1863,""[a-zA-Z,\-'.()]"","" ""), "" "")),"" "")")," ")</f>
        <v> </v>
      </c>
    </row>
    <row r="1864">
      <c r="F1864" s="8" t="str">
        <f>IFERROR(__xludf.DUMMYFUNCTION("IF(REGEXMATCH(E1864, ""[0-9]+""), ARRAYFORMULA(A1864 - SPLIT(REGEXREPLACE(E1864,""[a-zA-Z,\-'.()]"","" ""), "" "")),"" "")")," ")</f>
        <v> </v>
      </c>
    </row>
    <row r="1865">
      <c r="F1865" s="8" t="str">
        <f>IFERROR(__xludf.DUMMYFUNCTION("IF(REGEXMATCH(E1865, ""[0-9]+""), ARRAYFORMULA(A1865 - SPLIT(REGEXREPLACE(E1865,""[a-zA-Z,\-'.()]"","" ""), "" "")),"" "")")," ")</f>
        <v> </v>
      </c>
    </row>
    <row r="1866">
      <c r="F1866" s="8" t="str">
        <f>IFERROR(__xludf.DUMMYFUNCTION("IF(REGEXMATCH(E1866, ""[0-9]+""), ARRAYFORMULA(A1866 - SPLIT(REGEXREPLACE(E1866,""[a-zA-Z,\-'.()]"","" ""), "" "")),"" "")")," ")</f>
        <v> </v>
      </c>
    </row>
    <row r="1867">
      <c r="F1867" s="8" t="str">
        <f>IFERROR(__xludf.DUMMYFUNCTION("IF(REGEXMATCH(E1867, ""[0-9]+""), ARRAYFORMULA(A1867 - SPLIT(REGEXREPLACE(E1867,""[a-zA-Z,\-'.()]"","" ""), "" "")),"" "")")," ")</f>
        <v> </v>
      </c>
    </row>
    <row r="1868">
      <c r="F1868" s="8" t="str">
        <f>IFERROR(__xludf.DUMMYFUNCTION("IF(REGEXMATCH(E1868, ""[0-9]+""), ARRAYFORMULA(A1868 - SPLIT(REGEXREPLACE(E1868,""[a-zA-Z,\-'.()]"","" ""), "" "")),"" "")")," ")</f>
        <v> </v>
      </c>
    </row>
    <row r="1869">
      <c r="F1869" s="8" t="str">
        <f>IFERROR(__xludf.DUMMYFUNCTION("IF(REGEXMATCH(E1869, ""[0-9]+""), ARRAYFORMULA(A1869 - SPLIT(REGEXREPLACE(E1869,""[a-zA-Z,\-'.()]"","" ""), "" "")),"" "")")," ")</f>
        <v> </v>
      </c>
    </row>
    <row r="1870">
      <c r="F1870" s="8" t="str">
        <f>IFERROR(__xludf.DUMMYFUNCTION("IF(REGEXMATCH(E1870, ""[0-9]+""), ARRAYFORMULA(A1870 - SPLIT(REGEXREPLACE(E1870,""[a-zA-Z,\-'.()]"","" ""), "" "")),"" "")")," ")</f>
        <v> </v>
      </c>
    </row>
    <row r="1871">
      <c r="F1871" s="8" t="str">
        <f>IFERROR(__xludf.DUMMYFUNCTION("IF(REGEXMATCH(E1871, ""[0-9]+""), ARRAYFORMULA(A1871 - SPLIT(REGEXREPLACE(E1871,""[a-zA-Z,\-'.()]"","" ""), "" "")),"" "")")," ")</f>
        <v> </v>
      </c>
    </row>
    <row r="1872">
      <c r="F1872" s="8" t="str">
        <f>IFERROR(__xludf.DUMMYFUNCTION("IF(REGEXMATCH(E1872, ""[0-9]+""), ARRAYFORMULA(A1872 - SPLIT(REGEXREPLACE(E1872,""[a-zA-Z,\-'.()]"","" ""), "" "")),"" "")")," ")</f>
        <v> </v>
      </c>
    </row>
    <row r="1873">
      <c r="F1873" s="8" t="str">
        <f>IFERROR(__xludf.DUMMYFUNCTION("IF(REGEXMATCH(E1873, ""[0-9]+""), ARRAYFORMULA(A1873 - SPLIT(REGEXREPLACE(E1873,""[a-zA-Z,\-'.()]"","" ""), "" "")),"" "")")," ")</f>
        <v> </v>
      </c>
    </row>
    <row r="1874">
      <c r="F1874" s="8" t="str">
        <f>IFERROR(__xludf.DUMMYFUNCTION("IF(REGEXMATCH(E1874, ""[0-9]+""), ARRAYFORMULA(A1874 - SPLIT(REGEXREPLACE(E1874,""[a-zA-Z,\-'.()]"","" ""), "" "")),"" "")")," ")</f>
        <v> </v>
      </c>
    </row>
    <row r="1875">
      <c r="F1875" s="8" t="str">
        <f>IFERROR(__xludf.DUMMYFUNCTION("IF(REGEXMATCH(E1875, ""[0-9]+""), ARRAYFORMULA(A1875 - SPLIT(REGEXREPLACE(E1875,""[a-zA-Z,\-'.()]"","" ""), "" "")),"" "")")," ")</f>
        <v> </v>
      </c>
    </row>
    <row r="1876">
      <c r="F1876" s="8" t="str">
        <f>IFERROR(__xludf.DUMMYFUNCTION("IF(REGEXMATCH(E1876, ""[0-9]+""), ARRAYFORMULA(A1876 - SPLIT(REGEXREPLACE(E1876,""[a-zA-Z,\-'.()]"","" ""), "" "")),"" "")")," ")</f>
        <v> </v>
      </c>
    </row>
    <row r="1877">
      <c r="F1877" s="8" t="str">
        <f>IFERROR(__xludf.DUMMYFUNCTION("IF(REGEXMATCH(E1877, ""[0-9]+""), ARRAYFORMULA(A1877 - SPLIT(REGEXREPLACE(E1877,""[a-zA-Z,\-'.()]"","" ""), "" "")),"" "")")," ")</f>
        <v> </v>
      </c>
    </row>
    <row r="1878">
      <c r="F1878" s="8" t="str">
        <f>IFERROR(__xludf.DUMMYFUNCTION("IF(REGEXMATCH(E1878, ""[0-9]+""), ARRAYFORMULA(A1878 - SPLIT(REGEXREPLACE(E1878,""[a-zA-Z,\-'.()]"","" ""), "" "")),"" "")")," ")</f>
        <v> </v>
      </c>
    </row>
    <row r="1879">
      <c r="F1879" s="8" t="str">
        <f>IFERROR(__xludf.DUMMYFUNCTION("IF(REGEXMATCH(E1879, ""[0-9]+""), ARRAYFORMULA(A1879 - SPLIT(REGEXREPLACE(E1879,""[a-zA-Z,\-'.()]"","" ""), "" "")),"" "")")," ")</f>
        <v> </v>
      </c>
    </row>
    <row r="1880">
      <c r="F1880" s="8" t="str">
        <f>IFERROR(__xludf.DUMMYFUNCTION("IF(REGEXMATCH(E1880, ""[0-9]+""), ARRAYFORMULA(A1880 - SPLIT(REGEXREPLACE(E1880,""[a-zA-Z,\-'.()]"","" ""), "" "")),"" "")")," ")</f>
        <v> </v>
      </c>
    </row>
    <row r="1881">
      <c r="F1881" s="8" t="str">
        <f>IFERROR(__xludf.DUMMYFUNCTION("IF(REGEXMATCH(E1881, ""[0-9]+""), ARRAYFORMULA(A1881 - SPLIT(REGEXREPLACE(E1881,""[a-zA-Z,\-'.()]"","" ""), "" "")),"" "")")," ")</f>
        <v> </v>
      </c>
    </row>
    <row r="1882">
      <c r="F1882" s="8" t="str">
        <f>IFERROR(__xludf.DUMMYFUNCTION("IF(REGEXMATCH(E1882, ""[0-9]+""), ARRAYFORMULA(A1882 - SPLIT(REGEXREPLACE(E1882,""[a-zA-Z,\-'.()]"","" ""), "" "")),"" "")")," ")</f>
        <v> </v>
      </c>
    </row>
    <row r="1883">
      <c r="F1883" s="8" t="str">
        <f>IFERROR(__xludf.DUMMYFUNCTION("IF(REGEXMATCH(E1883, ""[0-9]+""), ARRAYFORMULA(A1883 - SPLIT(REGEXREPLACE(E1883,""[a-zA-Z,\-'.()]"","" ""), "" "")),"" "")")," ")</f>
        <v> </v>
      </c>
    </row>
    <row r="1884">
      <c r="F1884" s="8" t="str">
        <f>IFERROR(__xludf.DUMMYFUNCTION("IF(REGEXMATCH(E1884, ""[0-9]+""), ARRAYFORMULA(A1884 - SPLIT(REGEXREPLACE(E1884,""[a-zA-Z,\-'.()]"","" ""), "" "")),"" "")")," ")</f>
        <v> </v>
      </c>
    </row>
    <row r="1885">
      <c r="F1885" s="8" t="str">
        <f>IFERROR(__xludf.DUMMYFUNCTION("IF(REGEXMATCH(E1885, ""[0-9]+""), ARRAYFORMULA(A1885 - SPLIT(REGEXREPLACE(E1885,""[a-zA-Z,\-'.()]"","" ""), "" "")),"" "")")," ")</f>
        <v> </v>
      </c>
    </row>
    <row r="1886">
      <c r="F1886" s="8" t="str">
        <f>IFERROR(__xludf.DUMMYFUNCTION("IF(REGEXMATCH(E1886, ""[0-9]+""), ARRAYFORMULA(A1886 - SPLIT(REGEXREPLACE(E1886,""[a-zA-Z,\-'.()]"","" ""), "" "")),"" "")")," ")</f>
        <v> </v>
      </c>
    </row>
    <row r="1887">
      <c r="F1887" s="8" t="str">
        <f>IFERROR(__xludf.DUMMYFUNCTION("IF(REGEXMATCH(E1887, ""[0-9]+""), ARRAYFORMULA(A1887 - SPLIT(REGEXREPLACE(E1887,""[a-zA-Z,\-'.()]"","" ""), "" "")),"" "")")," ")</f>
        <v> </v>
      </c>
    </row>
    <row r="1888">
      <c r="F1888" s="8" t="str">
        <f>IFERROR(__xludf.DUMMYFUNCTION("IF(REGEXMATCH(E1888, ""[0-9]+""), ARRAYFORMULA(A1888 - SPLIT(REGEXREPLACE(E1888,""[a-zA-Z,\-'.()]"","" ""), "" "")),"" "")")," ")</f>
        <v> </v>
      </c>
    </row>
    <row r="1889">
      <c r="F1889" s="8" t="str">
        <f>IFERROR(__xludf.DUMMYFUNCTION("IF(REGEXMATCH(E1889, ""[0-9]+""), ARRAYFORMULA(A1889 - SPLIT(REGEXREPLACE(E1889,""[a-zA-Z,\-'.()]"","" ""), "" "")),"" "")")," ")</f>
        <v> </v>
      </c>
    </row>
    <row r="1890">
      <c r="F1890" s="8" t="str">
        <f>IFERROR(__xludf.DUMMYFUNCTION("IF(REGEXMATCH(E1890, ""[0-9]+""), ARRAYFORMULA(A1890 - SPLIT(REGEXREPLACE(E1890,""[a-zA-Z,\-'.()]"","" ""), "" "")),"" "")")," ")</f>
        <v> </v>
      </c>
    </row>
    <row r="1891">
      <c r="F1891" s="8" t="str">
        <f>IFERROR(__xludf.DUMMYFUNCTION("IF(REGEXMATCH(E1891, ""[0-9]+""), ARRAYFORMULA(A1891 - SPLIT(REGEXREPLACE(E1891,""[a-zA-Z,\-'.()]"","" ""), "" "")),"" "")")," ")</f>
        <v> </v>
      </c>
    </row>
    <row r="1892">
      <c r="F1892" s="8" t="str">
        <f>IFERROR(__xludf.DUMMYFUNCTION("IF(REGEXMATCH(E1892, ""[0-9]+""), ARRAYFORMULA(A1892 - SPLIT(REGEXREPLACE(E1892,""[a-zA-Z,\-'.()]"","" ""), "" "")),"" "")")," ")</f>
        <v> </v>
      </c>
    </row>
    <row r="1893">
      <c r="F1893" s="8" t="str">
        <f>IFERROR(__xludf.DUMMYFUNCTION("IF(REGEXMATCH(E1893, ""[0-9]+""), ARRAYFORMULA(A1893 - SPLIT(REGEXREPLACE(E1893,""[a-zA-Z,\-'.()]"","" ""), "" "")),"" "")")," ")</f>
        <v> </v>
      </c>
    </row>
    <row r="1894">
      <c r="F1894" s="8" t="str">
        <f>IFERROR(__xludf.DUMMYFUNCTION("IF(REGEXMATCH(E1894, ""[0-9]+""), ARRAYFORMULA(A1894 - SPLIT(REGEXREPLACE(E1894,""[a-zA-Z,\-'.()]"","" ""), "" "")),"" "")")," ")</f>
        <v> </v>
      </c>
    </row>
    <row r="1895">
      <c r="F1895" s="8" t="str">
        <f>IFERROR(__xludf.DUMMYFUNCTION("IF(REGEXMATCH(E1895, ""[0-9]+""), ARRAYFORMULA(A1895 - SPLIT(REGEXREPLACE(E1895,""[a-zA-Z,\-'.()]"","" ""), "" "")),"" "")")," ")</f>
        <v> </v>
      </c>
    </row>
    <row r="1896">
      <c r="F1896" s="8" t="str">
        <f>IFERROR(__xludf.DUMMYFUNCTION("IF(REGEXMATCH(E1896, ""[0-9]+""), ARRAYFORMULA(A1896 - SPLIT(REGEXREPLACE(E1896,""[a-zA-Z,\-'.()]"","" ""), "" "")),"" "")")," ")</f>
        <v> </v>
      </c>
    </row>
    <row r="1897">
      <c r="F1897" s="8" t="str">
        <f>IFERROR(__xludf.DUMMYFUNCTION("IF(REGEXMATCH(E1897, ""[0-9]+""), ARRAYFORMULA(A1897 - SPLIT(REGEXREPLACE(E1897,""[a-zA-Z,\-'.()]"","" ""), "" "")),"" "")")," ")</f>
        <v> </v>
      </c>
    </row>
    <row r="1898">
      <c r="F1898" s="8" t="str">
        <f>IFERROR(__xludf.DUMMYFUNCTION("IF(REGEXMATCH(E1898, ""[0-9]+""), ARRAYFORMULA(A1898 - SPLIT(REGEXREPLACE(E1898,""[a-zA-Z,\-'.()]"","" ""), "" "")),"" "")")," ")</f>
        <v> </v>
      </c>
    </row>
    <row r="1899">
      <c r="F1899" s="8" t="str">
        <f>IFERROR(__xludf.DUMMYFUNCTION("IF(REGEXMATCH(E1899, ""[0-9]+""), ARRAYFORMULA(A1899 - SPLIT(REGEXREPLACE(E1899,""[a-zA-Z,\-'.()]"","" ""), "" "")),"" "")")," ")</f>
        <v> </v>
      </c>
    </row>
    <row r="1900">
      <c r="F1900" s="8" t="str">
        <f>IFERROR(__xludf.DUMMYFUNCTION("IF(REGEXMATCH(E1900, ""[0-9]+""), ARRAYFORMULA(A1900 - SPLIT(REGEXREPLACE(E1900,""[a-zA-Z,\-'.()]"","" ""), "" "")),"" "")")," ")</f>
        <v> </v>
      </c>
    </row>
    <row r="1901">
      <c r="F1901" s="8" t="str">
        <f>IFERROR(__xludf.DUMMYFUNCTION("IF(REGEXMATCH(E1901, ""[0-9]+""), ARRAYFORMULA(A1901 - SPLIT(REGEXREPLACE(E1901,""[a-zA-Z,\-'.()]"","" ""), "" "")),"" "")")," ")</f>
        <v> </v>
      </c>
    </row>
    <row r="1902">
      <c r="F1902" s="8" t="str">
        <f>IFERROR(__xludf.DUMMYFUNCTION("IF(REGEXMATCH(E1902, ""[0-9]+""), ARRAYFORMULA(A1902 - SPLIT(REGEXREPLACE(E1902,""[a-zA-Z,\-'.()]"","" ""), "" "")),"" "")")," ")</f>
        <v> </v>
      </c>
    </row>
    <row r="1903">
      <c r="F1903" s="8" t="str">
        <f>IFERROR(__xludf.DUMMYFUNCTION("IF(REGEXMATCH(E1903, ""[0-9]+""), ARRAYFORMULA(A1903 - SPLIT(REGEXREPLACE(E1903,""[a-zA-Z,\-'.()]"","" ""), "" "")),"" "")")," ")</f>
        <v> </v>
      </c>
    </row>
    <row r="1904">
      <c r="F1904" s="8" t="str">
        <f>IFERROR(__xludf.DUMMYFUNCTION("IF(REGEXMATCH(E1904, ""[0-9]+""), ARRAYFORMULA(A1904 - SPLIT(REGEXREPLACE(E1904,""[a-zA-Z,\-'.()]"","" ""), "" "")),"" "")")," ")</f>
        <v> </v>
      </c>
    </row>
    <row r="1905">
      <c r="F1905" s="8" t="str">
        <f>IFERROR(__xludf.DUMMYFUNCTION("IF(REGEXMATCH(E1905, ""[0-9]+""), ARRAYFORMULA(A1905 - SPLIT(REGEXREPLACE(E1905,""[a-zA-Z,\-'.()]"","" ""), "" "")),"" "")")," ")</f>
        <v> </v>
      </c>
    </row>
    <row r="1906">
      <c r="F1906" s="8" t="str">
        <f>IFERROR(__xludf.DUMMYFUNCTION("IF(REGEXMATCH(E1906, ""[0-9]+""), ARRAYFORMULA(A1906 - SPLIT(REGEXREPLACE(E1906,""[a-zA-Z,\-'.()]"","" ""), "" "")),"" "")")," ")</f>
        <v> </v>
      </c>
    </row>
    <row r="1907">
      <c r="F1907" s="8" t="str">
        <f>IFERROR(__xludf.DUMMYFUNCTION("IF(REGEXMATCH(E1907, ""[0-9]+""), ARRAYFORMULA(A1907 - SPLIT(REGEXREPLACE(E1907,""[a-zA-Z,\-'.()]"","" ""), "" "")),"" "")")," ")</f>
        <v> </v>
      </c>
    </row>
    <row r="1908">
      <c r="F1908" s="8" t="str">
        <f>IFERROR(__xludf.DUMMYFUNCTION("IF(REGEXMATCH(E1908, ""[0-9]+""), ARRAYFORMULA(A1908 - SPLIT(REGEXREPLACE(E1908,""[a-zA-Z,\-'.()]"","" ""), "" "")),"" "")")," ")</f>
        <v> </v>
      </c>
    </row>
    <row r="1909">
      <c r="F1909" s="8" t="str">
        <f>IFERROR(__xludf.DUMMYFUNCTION("IF(REGEXMATCH(E1909, ""[0-9]+""), ARRAYFORMULA(A1909 - SPLIT(REGEXREPLACE(E1909,""[a-zA-Z,\-'.()]"","" ""), "" "")),"" "")")," ")</f>
        <v> </v>
      </c>
    </row>
    <row r="1910">
      <c r="F1910" s="8" t="str">
        <f>IFERROR(__xludf.DUMMYFUNCTION("IF(REGEXMATCH(E1910, ""[0-9]+""), ARRAYFORMULA(A1910 - SPLIT(REGEXREPLACE(E1910,""[a-zA-Z,\-'.()]"","" ""), "" "")),"" "")")," ")</f>
        <v> </v>
      </c>
    </row>
    <row r="1911">
      <c r="F1911" s="8" t="str">
        <f>IFERROR(__xludf.DUMMYFUNCTION("IF(REGEXMATCH(E1911, ""[0-9]+""), ARRAYFORMULA(A1911 - SPLIT(REGEXREPLACE(E1911,""[a-zA-Z,\-'.()]"","" ""), "" "")),"" "")")," ")</f>
        <v> </v>
      </c>
    </row>
    <row r="1912">
      <c r="F1912" s="8" t="str">
        <f>IFERROR(__xludf.DUMMYFUNCTION("IF(REGEXMATCH(E1912, ""[0-9]+""), ARRAYFORMULA(A1912 - SPLIT(REGEXREPLACE(E1912,""[a-zA-Z,\-'.()]"","" ""), "" "")),"" "")")," ")</f>
        <v> </v>
      </c>
    </row>
    <row r="1913">
      <c r="F1913" s="8" t="str">
        <f>IFERROR(__xludf.DUMMYFUNCTION("IF(REGEXMATCH(E1913, ""[0-9]+""), ARRAYFORMULA(A1913 - SPLIT(REGEXREPLACE(E1913,""[a-zA-Z,\-'.()]"","" ""), "" "")),"" "")")," ")</f>
        <v> </v>
      </c>
    </row>
    <row r="1914">
      <c r="F1914" s="8" t="str">
        <f>IFERROR(__xludf.DUMMYFUNCTION("IF(REGEXMATCH(E1914, ""[0-9]+""), ARRAYFORMULA(A1914 - SPLIT(REGEXREPLACE(E1914,""[a-zA-Z,\-'.()]"","" ""), "" "")),"" "")")," ")</f>
        <v> </v>
      </c>
    </row>
    <row r="1915">
      <c r="F1915" s="8" t="str">
        <f>IFERROR(__xludf.DUMMYFUNCTION("IF(REGEXMATCH(E1915, ""[0-9]+""), ARRAYFORMULA(A1915 - SPLIT(REGEXREPLACE(E1915,""[a-zA-Z,\-'.()]"","" ""), "" "")),"" "")")," ")</f>
        <v> </v>
      </c>
    </row>
    <row r="1916">
      <c r="F1916" s="8" t="str">
        <f>IFERROR(__xludf.DUMMYFUNCTION("IF(REGEXMATCH(E1916, ""[0-9]+""), ARRAYFORMULA(A1916 - SPLIT(REGEXREPLACE(E1916,""[a-zA-Z,\-'.()]"","" ""), "" "")),"" "")")," ")</f>
        <v> </v>
      </c>
    </row>
    <row r="1917">
      <c r="F1917" s="8" t="str">
        <f>IFERROR(__xludf.DUMMYFUNCTION("IF(REGEXMATCH(E1917, ""[0-9]+""), ARRAYFORMULA(A1917 - SPLIT(REGEXREPLACE(E1917,""[a-zA-Z,\-'.()]"","" ""), "" "")),"" "")")," ")</f>
        <v> </v>
      </c>
    </row>
    <row r="1918">
      <c r="F1918" s="8" t="str">
        <f>IFERROR(__xludf.DUMMYFUNCTION("IF(REGEXMATCH(E1918, ""[0-9]+""), ARRAYFORMULA(A1918 - SPLIT(REGEXREPLACE(E1918,""[a-zA-Z,\-'.()]"","" ""), "" "")),"" "")")," ")</f>
        <v> </v>
      </c>
    </row>
    <row r="1919">
      <c r="F1919" s="8" t="str">
        <f>IFERROR(__xludf.DUMMYFUNCTION("IF(REGEXMATCH(E1919, ""[0-9]+""), ARRAYFORMULA(A1919 - SPLIT(REGEXREPLACE(E1919,""[a-zA-Z,\-'.()]"","" ""), "" "")),"" "")")," ")</f>
        <v> </v>
      </c>
    </row>
    <row r="1920">
      <c r="F1920" s="8" t="str">
        <f>IFERROR(__xludf.DUMMYFUNCTION("IF(REGEXMATCH(E1920, ""[0-9]+""), ARRAYFORMULA(A1920 - SPLIT(REGEXREPLACE(E1920,""[a-zA-Z,\-'.()]"","" ""), "" "")),"" "")")," ")</f>
        <v> </v>
      </c>
    </row>
    <row r="1921">
      <c r="F1921" s="8" t="str">
        <f>IFERROR(__xludf.DUMMYFUNCTION("IF(REGEXMATCH(E1921, ""[0-9]+""), ARRAYFORMULA(A1921 - SPLIT(REGEXREPLACE(E1921,""[a-zA-Z,\-'.()]"","" ""), "" "")),"" "")")," ")</f>
        <v> </v>
      </c>
    </row>
    <row r="1922">
      <c r="F1922" s="8" t="str">
        <f>IFERROR(__xludf.DUMMYFUNCTION("IF(REGEXMATCH(E1922, ""[0-9]+""), ARRAYFORMULA(A1922 - SPLIT(REGEXREPLACE(E1922,""[a-zA-Z,\-'.()]"","" ""), "" "")),"" "")")," ")</f>
        <v> </v>
      </c>
    </row>
    <row r="1923">
      <c r="F1923" s="8" t="str">
        <f>IFERROR(__xludf.DUMMYFUNCTION("IF(REGEXMATCH(E1923, ""[0-9]+""), ARRAYFORMULA(A1923 - SPLIT(REGEXREPLACE(E1923,""[a-zA-Z,\-'.()]"","" ""), "" "")),"" "")")," ")</f>
        <v> </v>
      </c>
    </row>
    <row r="1924">
      <c r="F1924" s="8" t="str">
        <f>IFERROR(__xludf.DUMMYFUNCTION("IF(REGEXMATCH(E1924, ""[0-9]+""), ARRAYFORMULA(A1924 - SPLIT(REGEXREPLACE(E1924,""[a-zA-Z,\-'.()]"","" ""), "" "")),"" "")")," ")</f>
        <v> </v>
      </c>
    </row>
    <row r="1925">
      <c r="F1925" s="8" t="str">
        <f>IFERROR(__xludf.DUMMYFUNCTION("IF(REGEXMATCH(E1925, ""[0-9]+""), ARRAYFORMULA(A1925 - SPLIT(REGEXREPLACE(E1925,""[a-zA-Z,\-'.()]"","" ""), "" "")),"" "")")," ")</f>
        <v> </v>
      </c>
    </row>
    <row r="1926">
      <c r="F1926" s="8" t="str">
        <f>IFERROR(__xludf.DUMMYFUNCTION("IF(REGEXMATCH(E1926, ""[0-9]+""), ARRAYFORMULA(A1926 - SPLIT(REGEXREPLACE(E1926,""[a-zA-Z,\-'.()]"","" ""), "" "")),"" "")")," ")</f>
        <v> </v>
      </c>
    </row>
    <row r="1927">
      <c r="F1927" s="8" t="str">
        <f>IFERROR(__xludf.DUMMYFUNCTION("IF(REGEXMATCH(E1927, ""[0-9]+""), ARRAYFORMULA(A1927 - SPLIT(REGEXREPLACE(E1927,""[a-zA-Z,\-'.()]"","" ""), "" "")),"" "")")," ")</f>
        <v> </v>
      </c>
    </row>
    <row r="1928">
      <c r="F1928" s="8" t="str">
        <f>IFERROR(__xludf.DUMMYFUNCTION("IF(REGEXMATCH(E1928, ""[0-9]+""), ARRAYFORMULA(A1928 - SPLIT(REGEXREPLACE(E1928,""[a-zA-Z,\-'.()]"","" ""), "" "")),"" "")")," ")</f>
        <v> </v>
      </c>
    </row>
    <row r="1929">
      <c r="F1929" s="8" t="str">
        <f>IFERROR(__xludf.DUMMYFUNCTION("IF(REGEXMATCH(E1929, ""[0-9]+""), ARRAYFORMULA(A1929 - SPLIT(REGEXREPLACE(E1929,""[a-zA-Z,\-'.()]"","" ""), "" "")),"" "")")," ")</f>
        <v> </v>
      </c>
    </row>
    <row r="1930">
      <c r="F1930" s="8" t="str">
        <f>IFERROR(__xludf.DUMMYFUNCTION("IF(REGEXMATCH(E1930, ""[0-9]+""), ARRAYFORMULA(A1930 - SPLIT(REGEXREPLACE(E1930,""[a-zA-Z,\-'.()]"","" ""), "" "")),"" "")")," ")</f>
        <v> </v>
      </c>
    </row>
    <row r="1931">
      <c r="F1931" s="8" t="str">
        <f>IFERROR(__xludf.DUMMYFUNCTION("IF(REGEXMATCH(E1931, ""[0-9]+""), ARRAYFORMULA(A1931 - SPLIT(REGEXREPLACE(E1931,""[a-zA-Z,\-'.()]"","" ""), "" "")),"" "")")," ")</f>
        <v> </v>
      </c>
    </row>
    <row r="1932">
      <c r="F1932" s="8" t="str">
        <f>IFERROR(__xludf.DUMMYFUNCTION("IF(REGEXMATCH(E1932, ""[0-9]+""), ARRAYFORMULA(A1932 - SPLIT(REGEXREPLACE(E1932,""[a-zA-Z,\-'.()]"","" ""), "" "")),"" "")")," ")</f>
        <v> </v>
      </c>
    </row>
    <row r="1933">
      <c r="F1933" s="8" t="str">
        <f>IFERROR(__xludf.DUMMYFUNCTION("IF(REGEXMATCH(E1933, ""[0-9]+""), ARRAYFORMULA(A1933 - SPLIT(REGEXREPLACE(E1933,""[a-zA-Z,\-'.()]"","" ""), "" "")),"" "")")," ")</f>
        <v> </v>
      </c>
    </row>
    <row r="1934">
      <c r="F1934" s="8" t="str">
        <f>IFERROR(__xludf.DUMMYFUNCTION("IF(REGEXMATCH(E1934, ""[0-9]+""), ARRAYFORMULA(A1934 - SPLIT(REGEXREPLACE(E1934,""[a-zA-Z,\-'.()]"","" ""), "" "")),"" "")")," ")</f>
        <v> </v>
      </c>
    </row>
    <row r="1935">
      <c r="F1935" s="8" t="str">
        <f>IFERROR(__xludf.DUMMYFUNCTION("IF(REGEXMATCH(E1935, ""[0-9]+""), ARRAYFORMULA(A1935 - SPLIT(REGEXREPLACE(E1935,""[a-zA-Z,\-'.()]"","" ""), "" "")),"" "")")," ")</f>
        <v> </v>
      </c>
    </row>
    <row r="1936">
      <c r="F1936" s="8" t="str">
        <f>IFERROR(__xludf.DUMMYFUNCTION("IF(REGEXMATCH(E1936, ""[0-9]+""), ARRAYFORMULA(A1936 - SPLIT(REGEXREPLACE(E1936,""[a-zA-Z,\-'.()]"","" ""), "" "")),"" "")")," ")</f>
        <v> </v>
      </c>
    </row>
    <row r="1937">
      <c r="F1937" s="8" t="str">
        <f>IFERROR(__xludf.DUMMYFUNCTION("IF(REGEXMATCH(E1937, ""[0-9]+""), ARRAYFORMULA(A1937 - SPLIT(REGEXREPLACE(E1937,""[a-zA-Z,\-'.()]"","" ""), "" "")),"" "")")," ")</f>
        <v> </v>
      </c>
    </row>
    <row r="1938">
      <c r="F1938" s="8" t="str">
        <f>IFERROR(__xludf.DUMMYFUNCTION("IF(REGEXMATCH(E1938, ""[0-9]+""), ARRAYFORMULA(A1938 - SPLIT(REGEXREPLACE(E1938,""[a-zA-Z,\-'.()]"","" ""), "" "")),"" "")")," ")</f>
        <v> </v>
      </c>
    </row>
    <row r="1939">
      <c r="F1939" s="8" t="str">
        <f>IFERROR(__xludf.DUMMYFUNCTION("IF(REGEXMATCH(E1939, ""[0-9]+""), ARRAYFORMULA(A1939 - SPLIT(REGEXREPLACE(E1939,""[a-zA-Z,\-'.()]"","" ""), "" "")),"" "")")," ")</f>
        <v> </v>
      </c>
    </row>
    <row r="1940">
      <c r="F1940" s="8" t="str">
        <f>IFERROR(__xludf.DUMMYFUNCTION("IF(REGEXMATCH(E1940, ""[0-9]+""), ARRAYFORMULA(A1940 - SPLIT(REGEXREPLACE(E1940,""[a-zA-Z,\-'.()]"","" ""), "" "")),"" "")")," ")</f>
        <v> </v>
      </c>
    </row>
    <row r="1941">
      <c r="F1941" s="8" t="str">
        <f>IFERROR(__xludf.DUMMYFUNCTION("IF(REGEXMATCH(E1941, ""[0-9]+""), ARRAYFORMULA(A1941 - SPLIT(REGEXREPLACE(E1941,""[a-zA-Z,\-'.()]"","" ""), "" "")),"" "")")," ")</f>
        <v> </v>
      </c>
    </row>
    <row r="1942">
      <c r="F1942" s="8" t="str">
        <f>IFERROR(__xludf.DUMMYFUNCTION("IF(REGEXMATCH(E1942, ""[0-9]+""), ARRAYFORMULA(A1942 - SPLIT(REGEXREPLACE(E1942,""[a-zA-Z,\-'.()]"","" ""), "" "")),"" "")")," ")</f>
        <v> </v>
      </c>
    </row>
    <row r="1943">
      <c r="F1943" s="8" t="str">
        <f>IFERROR(__xludf.DUMMYFUNCTION("IF(REGEXMATCH(E1943, ""[0-9]+""), ARRAYFORMULA(A1943 - SPLIT(REGEXREPLACE(E1943,""[a-zA-Z,\-'.()]"","" ""), "" "")),"" "")")," ")</f>
        <v> </v>
      </c>
    </row>
    <row r="1944">
      <c r="F1944" s="8" t="str">
        <f>IFERROR(__xludf.DUMMYFUNCTION("IF(REGEXMATCH(E1944, ""[0-9]+""), ARRAYFORMULA(A1944 - SPLIT(REGEXREPLACE(E1944,""[a-zA-Z,\-'.()]"","" ""), "" "")),"" "")")," ")</f>
        <v> </v>
      </c>
    </row>
    <row r="1945">
      <c r="F1945" s="8" t="str">
        <f>IFERROR(__xludf.DUMMYFUNCTION("IF(REGEXMATCH(E1945, ""[0-9]+""), ARRAYFORMULA(A1945 - SPLIT(REGEXREPLACE(E1945,""[a-zA-Z,\-'.()]"","" ""), "" "")),"" "")")," ")</f>
        <v> </v>
      </c>
    </row>
    <row r="1946">
      <c r="F1946" s="8" t="str">
        <f>IFERROR(__xludf.DUMMYFUNCTION("IF(REGEXMATCH(E1946, ""[0-9]+""), ARRAYFORMULA(A1946 - SPLIT(REGEXREPLACE(E1946,""[a-zA-Z,\-'.()]"","" ""), "" "")),"" "")")," ")</f>
        <v> </v>
      </c>
    </row>
    <row r="1947">
      <c r="F1947" s="8" t="str">
        <f>IFERROR(__xludf.DUMMYFUNCTION("IF(REGEXMATCH(E1947, ""[0-9]+""), ARRAYFORMULA(A1947 - SPLIT(REGEXREPLACE(E1947,""[a-zA-Z,\-'.()]"","" ""), "" "")),"" "")")," ")</f>
        <v> </v>
      </c>
    </row>
    <row r="1948">
      <c r="F1948" s="8" t="str">
        <f>IFERROR(__xludf.DUMMYFUNCTION("IF(REGEXMATCH(E1948, ""[0-9]+""), ARRAYFORMULA(A1948 - SPLIT(REGEXREPLACE(E1948,""[a-zA-Z,\-'.()]"","" ""), "" "")),"" "")")," ")</f>
        <v> </v>
      </c>
    </row>
    <row r="1949">
      <c r="F1949" s="8" t="str">
        <f>IFERROR(__xludf.DUMMYFUNCTION("IF(REGEXMATCH(E1949, ""[0-9]+""), ARRAYFORMULA(A1949 - SPLIT(REGEXREPLACE(E1949,""[a-zA-Z,\-'.()]"","" ""), "" "")),"" "")")," ")</f>
        <v> </v>
      </c>
    </row>
    <row r="1950">
      <c r="F1950" s="8" t="str">
        <f>IFERROR(__xludf.DUMMYFUNCTION("IF(REGEXMATCH(E1950, ""[0-9]+""), ARRAYFORMULA(A1950 - SPLIT(REGEXREPLACE(E1950,""[a-zA-Z,\-'.()]"","" ""), "" "")),"" "")")," ")</f>
        <v> </v>
      </c>
    </row>
    <row r="1951">
      <c r="F1951" s="8" t="str">
        <f>IFERROR(__xludf.DUMMYFUNCTION("IF(REGEXMATCH(E1951, ""[0-9]+""), ARRAYFORMULA(A1951 - SPLIT(REGEXREPLACE(E1951,""[a-zA-Z,\-'.()]"","" ""), "" "")),"" "")")," ")</f>
        <v> </v>
      </c>
    </row>
    <row r="1952">
      <c r="F1952" s="8" t="str">
        <f>IFERROR(__xludf.DUMMYFUNCTION("IF(REGEXMATCH(E1952, ""[0-9]+""), ARRAYFORMULA(A1952 - SPLIT(REGEXREPLACE(E1952,""[a-zA-Z,\-'.()]"","" ""), "" "")),"" "")")," ")</f>
        <v> </v>
      </c>
    </row>
    <row r="1953">
      <c r="F1953" s="8" t="str">
        <f>IFERROR(__xludf.DUMMYFUNCTION("IF(REGEXMATCH(E1953, ""[0-9]+""), ARRAYFORMULA(A1953 - SPLIT(REGEXREPLACE(E1953,""[a-zA-Z,\-'.()]"","" ""), "" "")),"" "")")," ")</f>
        <v> </v>
      </c>
    </row>
    <row r="1954">
      <c r="F1954" s="8" t="str">
        <f>IFERROR(__xludf.DUMMYFUNCTION("IF(REGEXMATCH(E1954, ""[0-9]+""), ARRAYFORMULA(A1954 - SPLIT(REGEXREPLACE(E1954,""[a-zA-Z,\-'.()]"","" ""), "" "")),"" "")")," ")</f>
        <v> </v>
      </c>
    </row>
    <row r="1955">
      <c r="F1955" s="8" t="str">
        <f>IFERROR(__xludf.DUMMYFUNCTION("IF(REGEXMATCH(E1955, ""[0-9]+""), ARRAYFORMULA(A1955 - SPLIT(REGEXREPLACE(E1955,""[a-zA-Z,\-'.()]"","" ""), "" "")),"" "")")," ")</f>
        <v> </v>
      </c>
    </row>
    <row r="1956">
      <c r="F1956" s="8" t="str">
        <f>IFERROR(__xludf.DUMMYFUNCTION("IF(REGEXMATCH(E1956, ""[0-9]+""), ARRAYFORMULA(A1956 - SPLIT(REGEXREPLACE(E1956,""[a-zA-Z,\-'.()]"","" ""), "" "")),"" "")")," ")</f>
        <v> </v>
      </c>
    </row>
    <row r="1957">
      <c r="F1957" s="8" t="str">
        <f>IFERROR(__xludf.DUMMYFUNCTION("IF(REGEXMATCH(E1957, ""[0-9]+""), ARRAYFORMULA(A1957 - SPLIT(REGEXREPLACE(E1957,""[a-zA-Z,\-'.()]"","" ""), "" "")),"" "")")," ")</f>
        <v> </v>
      </c>
    </row>
    <row r="1958">
      <c r="F1958" s="8" t="str">
        <f>IFERROR(__xludf.DUMMYFUNCTION("IF(REGEXMATCH(E1958, ""[0-9]+""), ARRAYFORMULA(A1958 - SPLIT(REGEXREPLACE(E1958,""[a-zA-Z,\-'.()]"","" ""), "" "")),"" "")")," ")</f>
        <v> </v>
      </c>
    </row>
    <row r="1959">
      <c r="F1959" s="8" t="str">
        <f>IFERROR(__xludf.DUMMYFUNCTION("IF(REGEXMATCH(E1959, ""[0-9]+""), ARRAYFORMULA(A1959 - SPLIT(REGEXREPLACE(E1959,""[a-zA-Z,\-'.()]"","" ""), "" "")),"" "")")," ")</f>
        <v> </v>
      </c>
    </row>
    <row r="1960">
      <c r="F1960" s="8" t="str">
        <f>IFERROR(__xludf.DUMMYFUNCTION("IF(REGEXMATCH(E1960, ""[0-9]+""), ARRAYFORMULA(A1960 - SPLIT(REGEXREPLACE(E1960,""[a-zA-Z,\-'.()]"","" ""), "" "")),"" "")")," ")</f>
        <v> </v>
      </c>
    </row>
    <row r="1961">
      <c r="F1961" s="8" t="str">
        <f>IFERROR(__xludf.DUMMYFUNCTION("IF(REGEXMATCH(E1961, ""[0-9]+""), ARRAYFORMULA(A1961 - SPLIT(REGEXREPLACE(E1961,""[a-zA-Z,\-'.()]"","" ""), "" "")),"" "")")," ")</f>
        <v> </v>
      </c>
    </row>
    <row r="1962">
      <c r="F1962" s="8" t="str">
        <f>IFERROR(__xludf.DUMMYFUNCTION("IF(REGEXMATCH(E1962, ""[0-9]+""), ARRAYFORMULA(A1962 - SPLIT(REGEXREPLACE(E1962,""[a-zA-Z,\-'.()]"","" ""), "" "")),"" "")")," ")</f>
        <v> </v>
      </c>
    </row>
    <row r="1963">
      <c r="F1963" s="8" t="str">
        <f>IFERROR(__xludf.DUMMYFUNCTION("IF(REGEXMATCH(E1963, ""[0-9]+""), ARRAYFORMULA(A1963 - SPLIT(REGEXREPLACE(E1963,""[a-zA-Z,\-'.()]"","" ""), "" "")),"" "")")," ")</f>
        <v> </v>
      </c>
    </row>
    <row r="1964">
      <c r="F1964" s="8" t="str">
        <f>IFERROR(__xludf.DUMMYFUNCTION("IF(REGEXMATCH(E1964, ""[0-9]+""), ARRAYFORMULA(A1964 - SPLIT(REGEXREPLACE(E1964,""[a-zA-Z,\-'.()]"","" ""), "" "")),"" "")")," ")</f>
        <v> </v>
      </c>
    </row>
    <row r="1965">
      <c r="F1965" s="8" t="str">
        <f>IFERROR(__xludf.DUMMYFUNCTION("IF(REGEXMATCH(E1965, ""[0-9]+""), ARRAYFORMULA(A1965 - SPLIT(REGEXREPLACE(E1965,""[a-zA-Z,\-'.()]"","" ""), "" "")),"" "")")," ")</f>
        <v> </v>
      </c>
    </row>
    <row r="1966">
      <c r="F1966" s="8" t="str">
        <f>IFERROR(__xludf.DUMMYFUNCTION("IF(REGEXMATCH(E1966, ""[0-9]+""), ARRAYFORMULA(A1966 - SPLIT(REGEXREPLACE(E1966,""[a-zA-Z,\-'.()]"","" ""), "" "")),"" "")")," ")</f>
        <v> </v>
      </c>
    </row>
    <row r="1967">
      <c r="F1967" s="8" t="str">
        <f>IFERROR(__xludf.DUMMYFUNCTION("IF(REGEXMATCH(E1967, ""[0-9]+""), ARRAYFORMULA(A1967 - SPLIT(REGEXREPLACE(E1967,""[a-zA-Z,\-'.()]"","" ""), "" "")),"" "")")," ")</f>
        <v> </v>
      </c>
    </row>
    <row r="1968">
      <c r="F1968" s="8" t="str">
        <f>IFERROR(__xludf.DUMMYFUNCTION("IF(REGEXMATCH(E1968, ""[0-9]+""), ARRAYFORMULA(A1968 - SPLIT(REGEXREPLACE(E1968,""[a-zA-Z,\-'.()]"","" ""), "" "")),"" "")")," ")</f>
        <v> </v>
      </c>
    </row>
    <row r="1969">
      <c r="F1969" s="8" t="str">
        <f>IFERROR(__xludf.DUMMYFUNCTION("IF(REGEXMATCH(E1969, ""[0-9]+""), ARRAYFORMULA(A1969 - SPLIT(REGEXREPLACE(E1969,""[a-zA-Z,\-'.()]"","" ""), "" "")),"" "")")," ")</f>
        <v> </v>
      </c>
    </row>
    <row r="1970">
      <c r="F1970" s="8" t="str">
        <f>IFERROR(__xludf.DUMMYFUNCTION("IF(REGEXMATCH(E1970, ""[0-9]+""), ARRAYFORMULA(A1970 - SPLIT(REGEXREPLACE(E1970,""[a-zA-Z,\-'.()]"","" ""), "" "")),"" "")")," ")</f>
        <v> </v>
      </c>
    </row>
    <row r="1971">
      <c r="F1971" s="8" t="str">
        <f>IFERROR(__xludf.DUMMYFUNCTION("IF(REGEXMATCH(E1971, ""[0-9]+""), ARRAYFORMULA(A1971 - SPLIT(REGEXREPLACE(E1971,""[a-zA-Z,\-'.()]"","" ""), "" "")),"" "")")," ")</f>
        <v> </v>
      </c>
    </row>
    <row r="1972">
      <c r="F1972" s="8" t="str">
        <f>IFERROR(__xludf.DUMMYFUNCTION("IF(REGEXMATCH(E1972, ""[0-9]+""), ARRAYFORMULA(A1972 - SPLIT(REGEXREPLACE(E1972,""[a-zA-Z,\-'.()]"","" ""), "" "")),"" "")")," ")</f>
        <v> </v>
      </c>
    </row>
    <row r="1973">
      <c r="F1973" s="8" t="str">
        <f>IFERROR(__xludf.DUMMYFUNCTION("IF(REGEXMATCH(E1973, ""[0-9]+""), ARRAYFORMULA(A1973 - SPLIT(REGEXREPLACE(E1973,""[a-zA-Z,\-'.()]"","" ""), "" "")),"" "")")," ")</f>
        <v> </v>
      </c>
    </row>
    <row r="1974">
      <c r="F1974" s="8" t="str">
        <f>IFERROR(__xludf.DUMMYFUNCTION("IF(REGEXMATCH(E1974, ""[0-9]+""), ARRAYFORMULA(A1974 - SPLIT(REGEXREPLACE(E1974,""[a-zA-Z,\-'.()]"","" ""), "" "")),"" "")")," ")</f>
        <v> </v>
      </c>
    </row>
    <row r="1975">
      <c r="F1975" s="8" t="str">
        <f>IFERROR(__xludf.DUMMYFUNCTION("IF(REGEXMATCH(E1975, ""[0-9]+""), ARRAYFORMULA(A1975 - SPLIT(REGEXREPLACE(E1975,""[a-zA-Z,\-'.()]"","" ""), "" "")),"" "")")," ")</f>
        <v> </v>
      </c>
    </row>
    <row r="1976">
      <c r="F1976" s="8" t="str">
        <f>IFERROR(__xludf.DUMMYFUNCTION("IF(REGEXMATCH(E1976, ""[0-9]+""), ARRAYFORMULA(A1976 - SPLIT(REGEXREPLACE(E1976,""[a-zA-Z,\-'.()]"","" ""), "" "")),"" "")")," ")</f>
        <v> </v>
      </c>
    </row>
    <row r="1977">
      <c r="F1977" s="8" t="str">
        <f>IFERROR(__xludf.DUMMYFUNCTION("IF(REGEXMATCH(E1977, ""[0-9]+""), ARRAYFORMULA(A1977 - SPLIT(REGEXREPLACE(E1977,""[a-zA-Z,\-'.()]"","" ""), "" "")),"" "")")," ")</f>
        <v> </v>
      </c>
    </row>
    <row r="1978">
      <c r="F1978" s="8" t="str">
        <f>IFERROR(__xludf.DUMMYFUNCTION("IF(REGEXMATCH(E1978, ""[0-9]+""), ARRAYFORMULA(A1978 - SPLIT(REGEXREPLACE(E1978,""[a-zA-Z,\-'.()]"","" ""), "" "")),"" "")")," ")</f>
        <v> </v>
      </c>
    </row>
    <row r="1979">
      <c r="F1979" s="8" t="str">
        <f>IFERROR(__xludf.DUMMYFUNCTION("IF(REGEXMATCH(E1979, ""[0-9]+""), ARRAYFORMULA(A1979 - SPLIT(REGEXREPLACE(E1979,""[a-zA-Z,\-'.()]"","" ""), "" "")),"" "")")," ")</f>
        <v> </v>
      </c>
    </row>
    <row r="1980">
      <c r="F1980" s="8" t="str">
        <f>IFERROR(__xludf.DUMMYFUNCTION("IF(REGEXMATCH(E1980, ""[0-9]+""), ARRAYFORMULA(A1980 - SPLIT(REGEXREPLACE(E1980,""[a-zA-Z,\-'.()]"","" ""), "" "")),"" "")")," ")</f>
        <v> </v>
      </c>
    </row>
    <row r="1981">
      <c r="F1981" s="8" t="str">
        <f>IFERROR(__xludf.DUMMYFUNCTION("IF(REGEXMATCH(E1981, ""[0-9]+""), ARRAYFORMULA(A1981 - SPLIT(REGEXREPLACE(E1981,""[a-zA-Z,\-'.()]"","" ""), "" "")),"" "")")," ")</f>
        <v> </v>
      </c>
    </row>
    <row r="1982">
      <c r="F1982" s="8" t="str">
        <f>IFERROR(__xludf.DUMMYFUNCTION("IF(REGEXMATCH(E1982, ""[0-9]+""), ARRAYFORMULA(A1982 - SPLIT(REGEXREPLACE(E1982,""[a-zA-Z,\-'.()]"","" ""), "" "")),"" "")")," ")</f>
        <v> </v>
      </c>
    </row>
    <row r="1983">
      <c r="F1983" s="8" t="str">
        <f>IFERROR(__xludf.DUMMYFUNCTION("IF(REGEXMATCH(E1983, ""[0-9]+""), ARRAYFORMULA(A1983 - SPLIT(REGEXREPLACE(E1983,""[a-zA-Z,\-'.()]"","" ""), "" "")),"" "")")," ")</f>
        <v> </v>
      </c>
    </row>
    <row r="1984">
      <c r="F1984" s="8" t="str">
        <f>IFERROR(__xludf.DUMMYFUNCTION("IF(REGEXMATCH(E1984, ""[0-9]+""), ARRAYFORMULA(A1984 - SPLIT(REGEXREPLACE(E1984,""[a-zA-Z,\-'.()]"","" ""), "" "")),"" "")")," ")</f>
        <v> </v>
      </c>
    </row>
    <row r="1985">
      <c r="F1985" s="8" t="str">
        <f>IFERROR(__xludf.DUMMYFUNCTION("IF(REGEXMATCH(E1985, ""[0-9]+""), ARRAYFORMULA(A1985 - SPLIT(REGEXREPLACE(E1985,""[a-zA-Z,\-'.()]"","" ""), "" "")),"" "")")," ")</f>
        <v> </v>
      </c>
    </row>
    <row r="1986">
      <c r="F1986" s="8" t="str">
        <f>IFERROR(__xludf.DUMMYFUNCTION("IF(REGEXMATCH(E1986, ""[0-9]+""), ARRAYFORMULA(A1986 - SPLIT(REGEXREPLACE(E1986,""[a-zA-Z,\-'.()]"","" ""), "" "")),"" "")")," ")</f>
        <v> </v>
      </c>
    </row>
    <row r="1987">
      <c r="F1987" s="8" t="str">
        <f>IFERROR(__xludf.DUMMYFUNCTION("IF(REGEXMATCH(E1987, ""[0-9]+""), ARRAYFORMULA(A1987 - SPLIT(REGEXREPLACE(E1987,""[a-zA-Z,\-'.()]"","" ""), "" "")),"" "")")," ")</f>
        <v> </v>
      </c>
    </row>
    <row r="1988">
      <c r="F1988" s="8" t="str">
        <f>IFERROR(__xludf.DUMMYFUNCTION("IF(REGEXMATCH(E1988, ""[0-9]+""), ARRAYFORMULA(A1988 - SPLIT(REGEXREPLACE(E1988,""[a-zA-Z,\-'.()]"","" ""), "" "")),"" "")")," ")</f>
        <v> </v>
      </c>
    </row>
    <row r="1989">
      <c r="F1989" s="8" t="str">
        <f>IFERROR(__xludf.DUMMYFUNCTION("IF(REGEXMATCH(E1989, ""[0-9]+""), ARRAYFORMULA(A1989 - SPLIT(REGEXREPLACE(E1989,""[a-zA-Z,\-'.()]"","" ""), "" "")),"" "")")," ")</f>
        <v> </v>
      </c>
    </row>
    <row r="1990">
      <c r="F1990" s="8" t="str">
        <f>IFERROR(__xludf.DUMMYFUNCTION("IF(REGEXMATCH(E1990, ""[0-9]+""), ARRAYFORMULA(A1990 - SPLIT(REGEXREPLACE(E1990,""[a-zA-Z,\-'.()]"","" ""), "" "")),"" "")")," ")</f>
        <v> </v>
      </c>
    </row>
    <row r="1991">
      <c r="F1991" s="8" t="str">
        <f>IFERROR(__xludf.DUMMYFUNCTION("IF(REGEXMATCH(E1991, ""[0-9]+""), ARRAYFORMULA(A1991 - SPLIT(REGEXREPLACE(E1991,""[a-zA-Z,\-'.()]"","" ""), "" "")),"" "")")," ")</f>
        <v> </v>
      </c>
    </row>
    <row r="1992">
      <c r="F1992" s="8" t="str">
        <f>IFERROR(__xludf.DUMMYFUNCTION("IF(REGEXMATCH(E1992, ""[0-9]+""), ARRAYFORMULA(A1992 - SPLIT(REGEXREPLACE(E1992,""[a-zA-Z,\-'.()]"","" ""), "" "")),"" "")")," ")</f>
        <v> </v>
      </c>
    </row>
    <row r="1993">
      <c r="F1993" s="8" t="str">
        <f>IFERROR(__xludf.DUMMYFUNCTION("IF(REGEXMATCH(E1993, ""[0-9]+""), ARRAYFORMULA(A1993 - SPLIT(REGEXREPLACE(E1993,""[a-zA-Z,\-'.()]"","" ""), "" "")),"" "")")," ")</f>
        <v> </v>
      </c>
    </row>
    <row r="1994">
      <c r="F1994" s="8" t="str">
        <f>IFERROR(__xludf.DUMMYFUNCTION("IF(REGEXMATCH(E1994, ""[0-9]+""), ARRAYFORMULA(A1994 - SPLIT(REGEXREPLACE(E1994,""[a-zA-Z,\-'.()]"","" ""), "" "")),"" "")")," ")</f>
        <v> </v>
      </c>
    </row>
    <row r="1995">
      <c r="F1995" s="8" t="str">
        <f>IFERROR(__xludf.DUMMYFUNCTION("IF(REGEXMATCH(E1995, ""[0-9]+""), ARRAYFORMULA(A1995 - SPLIT(REGEXREPLACE(E1995,""[a-zA-Z,\-'.()]"","" ""), "" "")),"" "")")," ")</f>
        <v> </v>
      </c>
    </row>
    <row r="1996">
      <c r="F1996" s="8" t="str">
        <f>IFERROR(__xludf.DUMMYFUNCTION("IF(REGEXMATCH(E1996, ""[0-9]+""), ARRAYFORMULA(A1996 - SPLIT(REGEXREPLACE(E1996,""[a-zA-Z,\-'.()]"","" ""), "" "")),"" "")")," ")</f>
        <v> </v>
      </c>
    </row>
    <row r="1997">
      <c r="F1997" s="8" t="str">
        <f>IFERROR(__xludf.DUMMYFUNCTION("IF(REGEXMATCH(E1997, ""[0-9]+""), ARRAYFORMULA(A1997 - SPLIT(REGEXREPLACE(E1997,""[a-zA-Z,\-'.()]"","" ""), "" "")),"" "")")," ")</f>
        <v> </v>
      </c>
    </row>
    <row r="1998">
      <c r="F1998" s="8" t="str">
        <f>IFERROR(__xludf.DUMMYFUNCTION("IF(REGEXMATCH(E1998, ""[0-9]+""), ARRAYFORMULA(A1998 - SPLIT(REGEXREPLACE(E1998,""[a-zA-Z,\-'.()]"","" ""), "" "")),"" "")")," ")</f>
        <v> </v>
      </c>
    </row>
    <row r="1999">
      <c r="F1999" s="8" t="str">
        <f>IFERROR(__xludf.DUMMYFUNCTION("IF(REGEXMATCH(E1999, ""[0-9]+""), ARRAYFORMULA(A1999 - SPLIT(REGEXREPLACE(E1999,""[a-zA-Z,\-'.()]"","" ""), "" "")),"" "")")," ")</f>
        <v> </v>
      </c>
    </row>
    <row r="2000">
      <c r="F2000" s="8" t="str">
        <f>IFERROR(__xludf.DUMMYFUNCTION("IF(REGEXMATCH(E2000, ""[0-9]+""), ARRAYFORMULA(A2000 - SPLIT(REGEXREPLACE(E2000,""[a-zA-Z,\-'.()]"","" ""), "" "")),"" "")")," ")</f>
        <v> </v>
      </c>
    </row>
    <row r="2001">
      <c r="F2001" s="8" t="str">
        <f>IFERROR(__xludf.DUMMYFUNCTION("IF(REGEXMATCH(E2001, ""[0-9]+""), ARRAYFORMULA(A2001 - SPLIT(REGEXREPLACE(E2001,""[a-zA-Z,\-'.()]"","" ""), "" "")),"" "")")," ")</f>
        <v> </v>
      </c>
    </row>
    <row r="2002">
      <c r="F2002" s="8" t="str">
        <f>IFERROR(__xludf.DUMMYFUNCTION("IF(REGEXMATCH(E2002, ""[0-9]+""), ARRAYFORMULA(A2002 - SPLIT(REGEXREPLACE(E2002,""[a-zA-Z,\-'.()]"","" ""), "" "")),"" "")")," ")</f>
        <v> </v>
      </c>
    </row>
    <row r="2003">
      <c r="F2003" s="8" t="str">
        <f>IFERROR(__xludf.DUMMYFUNCTION("IF(REGEXMATCH(E2003, ""[0-9]+""), ARRAYFORMULA(A2003 - SPLIT(REGEXREPLACE(E2003,""[a-zA-Z,\-'.()]"","" ""), "" "")),"" "")")," ")</f>
        <v> </v>
      </c>
    </row>
    <row r="2004">
      <c r="F2004" s="8" t="str">
        <f>IFERROR(__xludf.DUMMYFUNCTION("IF(REGEXMATCH(E2004, ""[0-9]+""), ARRAYFORMULA(A2004 - SPLIT(REGEXREPLACE(E2004,""[a-zA-Z,\-'.()]"","" ""), "" "")),"" "")")," ")</f>
        <v> </v>
      </c>
    </row>
    <row r="2005">
      <c r="F2005" s="8" t="str">
        <f>IFERROR(__xludf.DUMMYFUNCTION("IF(REGEXMATCH(E2005, ""[0-9]+""), ARRAYFORMULA(A2005 - SPLIT(REGEXREPLACE(E2005,""[a-zA-Z,\-'.()]"","" ""), "" "")),"" "")")," ")</f>
        <v> </v>
      </c>
    </row>
    <row r="2006">
      <c r="F2006" s="8" t="str">
        <f>IFERROR(__xludf.DUMMYFUNCTION("IF(REGEXMATCH(E2006, ""[0-9]+""), ARRAYFORMULA(A2006 - SPLIT(REGEXREPLACE(E2006,""[a-zA-Z,\-'.()]"","" ""), "" "")),"" "")")," ")</f>
        <v> </v>
      </c>
    </row>
    <row r="2007">
      <c r="F2007" s="8" t="str">
        <f>IFERROR(__xludf.DUMMYFUNCTION("IF(REGEXMATCH(E2007, ""[0-9]+""), ARRAYFORMULA(A2007 - SPLIT(REGEXREPLACE(E2007,""[a-zA-Z,\-'.()]"","" ""), "" "")),"" "")")," ")</f>
        <v> </v>
      </c>
    </row>
    <row r="2008">
      <c r="F2008" s="8" t="str">
        <f>IFERROR(__xludf.DUMMYFUNCTION("IF(REGEXMATCH(E2008, ""[0-9]+""), ARRAYFORMULA(A2008 - SPLIT(REGEXREPLACE(E2008,""[a-zA-Z,\-'.()]"","" ""), "" "")),"" "")")," ")</f>
        <v> </v>
      </c>
    </row>
    <row r="2009">
      <c r="F2009" s="8" t="str">
        <f>IFERROR(__xludf.DUMMYFUNCTION("IF(REGEXMATCH(E2009, ""[0-9]+""), ARRAYFORMULA(A2009 - SPLIT(REGEXREPLACE(E2009,""[a-zA-Z,\-'.()]"","" ""), "" "")),"" "")")," ")</f>
        <v> </v>
      </c>
    </row>
    <row r="2010">
      <c r="F2010" s="8" t="str">
        <f>IFERROR(__xludf.DUMMYFUNCTION("IF(REGEXMATCH(E2010, ""[0-9]+""), ARRAYFORMULA(A2010 - SPLIT(REGEXREPLACE(E2010,""[a-zA-Z,\-'.()]"","" ""), "" "")),"" "")")," ")</f>
        <v> </v>
      </c>
    </row>
    <row r="2011">
      <c r="F2011" s="8" t="str">
        <f>IFERROR(__xludf.DUMMYFUNCTION("IF(REGEXMATCH(E2011, ""[0-9]+""), ARRAYFORMULA(A2011 - SPLIT(REGEXREPLACE(E2011,""[a-zA-Z,\-'.()]"","" ""), "" "")),"" "")")," ")</f>
        <v> </v>
      </c>
    </row>
    <row r="2012">
      <c r="F2012" s="8" t="str">
        <f>IFERROR(__xludf.DUMMYFUNCTION("IF(REGEXMATCH(E2012, ""[0-9]+""), ARRAYFORMULA(A2012 - SPLIT(REGEXREPLACE(E2012,""[a-zA-Z,\-'.()]"","" ""), "" "")),"" "")")," ")</f>
        <v> </v>
      </c>
    </row>
    <row r="2013">
      <c r="F2013" s="8" t="str">
        <f>IFERROR(__xludf.DUMMYFUNCTION("IF(REGEXMATCH(E2013, ""[0-9]+""), ARRAYFORMULA(A2013 - SPLIT(REGEXREPLACE(E2013,""[a-zA-Z,\-'.()]"","" ""), "" "")),"" "")")," ")</f>
        <v> </v>
      </c>
    </row>
    <row r="2014">
      <c r="F2014" s="8" t="str">
        <f>IFERROR(__xludf.DUMMYFUNCTION("IF(REGEXMATCH(E2014, ""[0-9]+""), ARRAYFORMULA(A2014 - SPLIT(REGEXREPLACE(E2014,""[a-zA-Z,\-'.()]"","" ""), "" "")),"" "")")," ")</f>
        <v> </v>
      </c>
    </row>
    <row r="2015">
      <c r="F2015" s="8" t="str">
        <f>IFERROR(__xludf.DUMMYFUNCTION("IF(REGEXMATCH(E2015, ""[0-9]+""), ARRAYFORMULA(A2015 - SPLIT(REGEXREPLACE(E2015,""[a-zA-Z,\-'.()]"","" ""), "" "")),"" "")")," ")</f>
        <v> </v>
      </c>
    </row>
    <row r="2016">
      <c r="F2016" s="8" t="str">
        <f>IFERROR(__xludf.DUMMYFUNCTION("IF(REGEXMATCH(E2016, ""[0-9]+""), ARRAYFORMULA(A2016 - SPLIT(REGEXREPLACE(E2016,""[a-zA-Z,\-'.()]"","" ""), "" "")),"" "")")," ")</f>
        <v> </v>
      </c>
    </row>
    <row r="2017">
      <c r="F2017" s="8" t="str">
        <f>IFERROR(__xludf.DUMMYFUNCTION("IF(REGEXMATCH(E2017, ""[0-9]+""), ARRAYFORMULA(A2017 - SPLIT(REGEXREPLACE(E2017,""[a-zA-Z,\-'.()]"","" ""), "" "")),"" "")")," ")</f>
        <v> </v>
      </c>
    </row>
    <row r="2018">
      <c r="F2018" s="8" t="str">
        <f>IFERROR(__xludf.DUMMYFUNCTION("IF(REGEXMATCH(E2018, ""[0-9]+""), ARRAYFORMULA(A2018 - SPLIT(REGEXREPLACE(E2018,""[a-zA-Z,\-'.()]"","" ""), "" "")),"" "")")," ")</f>
        <v> </v>
      </c>
    </row>
    <row r="2019">
      <c r="F2019" s="8" t="str">
        <f>IFERROR(__xludf.DUMMYFUNCTION("IF(REGEXMATCH(E2019, ""[0-9]+""), ARRAYFORMULA(A2019 - SPLIT(REGEXREPLACE(E2019,""[a-zA-Z,\-'.()]"","" ""), "" "")),"" "")")," ")</f>
        <v> </v>
      </c>
    </row>
    <row r="2020">
      <c r="F2020" s="8" t="str">
        <f>IFERROR(__xludf.DUMMYFUNCTION("IF(REGEXMATCH(E2020, ""[0-9]+""), ARRAYFORMULA(A2020 - SPLIT(REGEXREPLACE(E2020,""[a-zA-Z,\-'.()]"","" ""), "" "")),"" "")")," ")</f>
        <v> </v>
      </c>
    </row>
    <row r="2021">
      <c r="F2021" s="8" t="str">
        <f>IFERROR(__xludf.DUMMYFUNCTION("IF(REGEXMATCH(E2021, ""[0-9]+""), ARRAYFORMULA(A2021 - SPLIT(REGEXREPLACE(E2021,""[a-zA-Z,\-'.()]"","" ""), "" "")),"" "")")," ")</f>
        <v> </v>
      </c>
    </row>
    <row r="2022">
      <c r="F2022" s="8" t="str">
        <f>IFERROR(__xludf.DUMMYFUNCTION("IF(REGEXMATCH(E2022, ""[0-9]+""), ARRAYFORMULA(A2022 - SPLIT(REGEXREPLACE(E2022,""[a-zA-Z,\-'.()]"","" ""), "" "")),"" "")")," ")</f>
        <v> </v>
      </c>
    </row>
    <row r="2023">
      <c r="F2023" s="8" t="str">
        <f>IFERROR(__xludf.DUMMYFUNCTION("IF(REGEXMATCH(E2023, ""[0-9]+""), ARRAYFORMULA(A2023 - SPLIT(REGEXREPLACE(E2023,""[a-zA-Z,\-'.()]"","" ""), "" "")),"" "")")," ")</f>
        <v> </v>
      </c>
    </row>
    <row r="2024">
      <c r="F2024" s="8" t="str">
        <f>IFERROR(__xludf.DUMMYFUNCTION("IF(REGEXMATCH(E2024, ""[0-9]+""), ARRAYFORMULA(A2024 - SPLIT(REGEXREPLACE(E2024,""[a-zA-Z,\-'.()]"","" ""), "" "")),"" "")")," ")</f>
        <v> </v>
      </c>
    </row>
    <row r="2025">
      <c r="F2025" s="8" t="str">
        <f>IFERROR(__xludf.DUMMYFUNCTION("IF(REGEXMATCH(E2025, ""[0-9]+""), ARRAYFORMULA(A2025 - SPLIT(REGEXREPLACE(E2025,""[a-zA-Z,\-'.()]"","" ""), "" "")),"" "")")," ")</f>
        <v> </v>
      </c>
    </row>
    <row r="2026">
      <c r="F2026" s="8" t="str">
        <f>IFERROR(__xludf.DUMMYFUNCTION("IF(REGEXMATCH(E2026, ""[0-9]+""), ARRAYFORMULA(A2026 - SPLIT(REGEXREPLACE(E2026,""[a-zA-Z,\-'.()]"","" ""), "" "")),"" "")")," ")</f>
        <v> </v>
      </c>
    </row>
    <row r="2027">
      <c r="F2027" s="8" t="str">
        <f>IFERROR(__xludf.DUMMYFUNCTION("IF(REGEXMATCH(E2027, ""[0-9]+""), ARRAYFORMULA(A2027 - SPLIT(REGEXREPLACE(E2027,""[a-zA-Z,\-'.()]"","" ""), "" "")),"" "")")," ")</f>
        <v> </v>
      </c>
    </row>
    <row r="2028">
      <c r="F2028" s="8" t="str">
        <f>IFERROR(__xludf.DUMMYFUNCTION("IF(REGEXMATCH(E2028, ""[0-9]+""), ARRAYFORMULA(A2028 - SPLIT(REGEXREPLACE(E2028,""[a-zA-Z,\-'.()]"","" ""), "" "")),"" "")")," ")</f>
        <v> </v>
      </c>
    </row>
    <row r="2029">
      <c r="F2029" s="8" t="str">
        <f>IFERROR(__xludf.DUMMYFUNCTION("IF(REGEXMATCH(E2029, ""[0-9]+""), ARRAYFORMULA(A2029 - SPLIT(REGEXREPLACE(E2029,""[a-zA-Z,\-'.()]"","" ""), "" "")),"" "")")," ")</f>
        <v> </v>
      </c>
    </row>
    <row r="2030">
      <c r="F2030" s="8" t="str">
        <f>IFERROR(__xludf.DUMMYFUNCTION("IF(REGEXMATCH(E2030, ""[0-9]+""), ARRAYFORMULA(A2030 - SPLIT(REGEXREPLACE(E2030,""[a-zA-Z,\-'.()]"","" ""), "" "")),"" "")")," ")</f>
        <v> </v>
      </c>
    </row>
    <row r="2031">
      <c r="F2031" s="8" t="str">
        <f>IFERROR(__xludf.DUMMYFUNCTION("IF(REGEXMATCH(E2031, ""[0-9]+""), ARRAYFORMULA(A2031 - SPLIT(REGEXREPLACE(E2031,""[a-zA-Z,\-'.()]"","" ""), "" "")),"" "")")," ")</f>
        <v> </v>
      </c>
    </row>
    <row r="2032">
      <c r="F2032" s="8" t="str">
        <f>IFERROR(__xludf.DUMMYFUNCTION("IF(REGEXMATCH(E2032, ""[0-9]+""), ARRAYFORMULA(A2032 - SPLIT(REGEXREPLACE(E2032,""[a-zA-Z,\-'.()]"","" ""), "" "")),"" "")")," ")</f>
        <v> </v>
      </c>
    </row>
    <row r="2033">
      <c r="F2033" s="8" t="str">
        <f>IFERROR(__xludf.DUMMYFUNCTION("IF(REGEXMATCH(E2033, ""[0-9]+""), ARRAYFORMULA(A2033 - SPLIT(REGEXREPLACE(E2033,""[a-zA-Z,\-'.()]"","" ""), "" "")),"" "")")," ")</f>
        <v> </v>
      </c>
    </row>
    <row r="2034">
      <c r="F2034" s="8" t="str">
        <f>IFERROR(__xludf.DUMMYFUNCTION("IF(REGEXMATCH(E2034, ""[0-9]+""), ARRAYFORMULA(A2034 - SPLIT(REGEXREPLACE(E2034,""[a-zA-Z,\-'.()]"","" ""), "" "")),"" "")")," ")</f>
        <v> </v>
      </c>
    </row>
    <row r="2035">
      <c r="F2035" s="8" t="str">
        <f>IFERROR(__xludf.DUMMYFUNCTION("IF(REGEXMATCH(E2035, ""[0-9]+""), ARRAYFORMULA(A2035 - SPLIT(REGEXREPLACE(E2035,""[a-zA-Z,\-'.()]"","" ""), "" "")),"" "")")," ")</f>
        <v> </v>
      </c>
    </row>
    <row r="2036">
      <c r="F2036" s="8" t="str">
        <f>IFERROR(__xludf.DUMMYFUNCTION("IF(REGEXMATCH(E2036, ""[0-9]+""), ARRAYFORMULA(A2036 - SPLIT(REGEXREPLACE(E2036,""[a-zA-Z,\-'.()]"","" ""), "" "")),"" "")")," ")</f>
        <v> </v>
      </c>
    </row>
    <row r="2037">
      <c r="F2037" s="8" t="str">
        <f>IFERROR(__xludf.DUMMYFUNCTION("IF(REGEXMATCH(E2037, ""[0-9]+""), ARRAYFORMULA(A2037 - SPLIT(REGEXREPLACE(E2037,""[a-zA-Z,\-'.()]"","" ""), "" "")),"" "")")," ")</f>
        <v> </v>
      </c>
    </row>
    <row r="2038">
      <c r="F2038" s="8" t="str">
        <f>IFERROR(__xludf.DUMMYFUNCTION("IF(REGEXMATCH(E2038, ""[0-9]+""), ARRAYFORMULA(A2038 - SPLIT(REGEXREPLACE(E2038,""[a-zA-Z,\-'.()]"","" ""), "" "")),"" "")")," ")</f>
        <v> </v>
      </c>
    </row>
    <row r="2039">
      <c r="F2039" s="8" t="str">
        <f>IFERROR(__xludf.DUMMYFUNCTION("IF(REGEXMATCH(E2039, ""[0-9]+""), ARRAYFORMULA(A2039 - SPLIT(REGEXREPLACE(E2039,""[a-zA-Z,\-'.()]"","" ""), "" "")),"" "")")," ")</f>
        <v> </v>
      </c>
    </row>
    <row r="2040">
      <c r="F2040" s="8" t="str">
        <f>IFERROR(__xludf.DUMMYFUNCTION("IF(REGEXMATCH(E2040, ""[0-9]+""), ARRAYFORMULA(A2040 - SPLIT(REGEXREPLACE(E2040,""[a-zA-Z,\-'.()]"","" ""), "" "")),"" "")")," ")</f>
        <v> </v>
      </c>
    </row>
    <row r="2041">
      <c r="F2041" s="8" t="str">
        <f>IFERROR(__xludf.DUMMYFUNCTION("IF(REGEXMATCH(E2041, ""[0-9]+""), ARRAYFORMULA(A2041 - SPLIT(REGEXREPLACE(E2041,""[a-zA-Z,\-'.()]"","" ""), "" "")),"" "")")," ")</f>
        <v> </v>
      </c>
    </row>
    <row r="2042">
      <c r="F2042" s="8" t="str">
        <f>IFERROR(__xludf.DUMMYFUNCTION("IF(REGEXMATCH(E2042, ""[0-9]+""), ARRAYFORMULA(A2042 - SPLIT(REGEXREPLACE(E2042,""[a-zA-Z,\-'.()]"","" ""), "" "")),"" "")")," ")</f>
        <v> </v>
      </c>
    </row>
    <row r="2043">
      <c r="F2043" s="8" t="str">
        <f>IFERROR(__xludf.DUMMYFUNCTION("IF(REGEXMATCH(E2043, ""[0-9]+""), ARRAYFORMULA(A2043 - SPLIT(REGEXREPLACE(E2043,""[a-zA-Z,\-'.()]"","" ""), "" "")),"" "")")," ")</f>
        <v> </v>
      </c>
    </row>
    <row r="2044">
      <c r="F2044" s="8" t="str">
        <f>IFERROR(__xludf.DUMMYFUNCTION("IF(REGEXMATCH(E2044, ""[0-9]+""), ARRAYFORMULA(A2044 - SPLIT(REGEXREPLACE(E2044,""[a-zA-Z,\-'.()]"","" ""), "" "")),"" "")")," ")</f>
        <v> </v>
      </c>
    </row>
    <row r="2045">
      <c r="F2045" s="8" t="str">
        <f>IFERROR(__xludf.DUMMYFUNCTION("IF(REGEXMATCH(E2045, ""[0-9]+""), ARRAYFORMULA(A2045 - SPLIT(REGEXREPLACE(E2045,""[a-zA-Z,\-'.()]"","" ""), "" "")),"" "")")," ")</f>
        <v> </v>
      </c>
    </row>
    <row r="2046">
      <c r="F2046" s="8" t="str">
        <f>IFERROR(__xludf.DUMMYFUNCTION("IF(REGEXMATCH(E2046, ""[0-9]+""), ARRAYFORMULA(A2046 - SPLIT(REGEXREPLACE(E2046,""[a-zA-Z,\-'.()]"","" ""), "" "")),"" "")")," ")</f>
        <v> </v>
      </c>
    </row>
    <row r="2047">
      <c r="F2047" s="8" t="str">
        <f>IFERROR(__xludf.DUMMYFUNCTION("IF(REGEXMATCH(E2047, ""[0-9]+""), ARRAYFORMULA(A2047 - SPLIT(REGEXREPLACE(E2047,""[a-zA-Z,\-'.()]"","" ""), "" "")),"" "")")," ")</f>
        <v> </v>
      </c>
    </row>
    <row r="2048">
      <c r="F2048" s="8" t="str">
        <f>IFERROR(__xludf.DUMMYFUNCTION("IF(REGEXMATCH(E2048, ""[0-9]+""), ARRAYFORMULA(A2048 - SPLIT(REGEXREPLACE(E2048,""[a-zA-Z,\-'.()]"","" ""), "" "")),"" "")")," ")</f>
        <v> </v>
      </c>
    </row>
    <row r="2049">
      <c r="F2049" s="8" t="str">
        <f>IFERROR(__xludf.DUMMYFUNCTION("IF(REGEXMATCH(E2049, ""[0-9]+""), ARRAYFORMULA(A2049 - SPLIT(REGEXREPLACE(E2049,""[a-zA-Z,\-'.()]"","" ""), "" "")),"" "")")," ")</f>
        <v> </v>
      </c>
    </row>
    <row r="2050">
      <c r="F2050" s="8" t="str">
        <f>IFERROR(__xludf.DUMMYFUNCTION("IF(REGEXMATCH(E2050, ""[0-9]+""), ARRAYFORMULA(A2050 - SPLIT(REGEXREPLACE(E2050,""[a-zA-Z,\-'.()]"","" ""), "" "")),"" "")")," ")</f>
        <v> </v>
      </c>
    </row>
    <row r="2051">
      <c r="F2051" s="8" t="str">
        <f>IFERROR(__xludf.DUMMYFUNCTION("IF(REGEXMATCH(E2051, ""[0-9]+""), ARRAYFORMULA(A2051 - SPLIT(REGEXREPLACE(E2051,""[a-zA-Z,\-'.()]"","" ""), "" "")),"" "")")," ")</f>
        <v> </v>
      </c>
    </row>
    <row r="2052">
      <c r="F2052" s="8" t="str">
        <f>IFERROR(__xludf.DUMMYFUNCTION("IF(REGEXMATCH(E2052, ""[0-9]+""), ARRAYFORMULA(A2052 - SPLIT(REGEXREPLACE(E2052,""[a-zA-Z,\-'.()]"","" ""), "" "")),"" "")")," ")</f>
        <v> </v>
      </c>
    </row>
    <row r="2053">
      <c r="F2053" s="8" t="str">
        <f>IFERROR(__xludf.DUMMYFUNCTION("IF(REGEXMATCH(E2053, ""[0-9]+""), ARRAYFORMULA(A2053 - SPLIT(REGEXREPLACE(E2053,""[a-zA-Z,\-'.()]"","" ""), "" "")),"" "")")," ")</f>
        <v> </v>
      </c>
    </row>
    <row r="2054">
      <c r="F2054" s="8" t="str">
        <f>IFERROR(__xludf.DUMMYFUNCTION("IF(REGEXMATCH(E2054, ""[0-9]+""), ARRAYFORMULA(A2054 - SPLIT(REGEXREPLACE(E2054,""[a-zA-Z,\-'.()]"","" ""), "" "")),"" "")")," ")</f>
        <v> </v>
      </c>
    </row>
    <row r="2055">
      <c r="F2055" s="8" t="str">
        <f>IFERROR(__xludf.DUMMYFUNCTION("IF(REGEXMATCH(E2055, ""[0-9]+""), ARRAYFORMULA(A2055 - SPLIT(REGEXREPLACE(E2055,""[a-zA-Z,\-'.()]"","" ""), "" "")),"" "")")," ")</f>
        <v> </v>
      </c>
    </row>
    <row r="2056">
      <c r="F2056" s="8" t="str">
        <f>IFERROR(__xludf.DUMMYFUNCTION("IF(REGEXMATCH(E2056, ""[0-9]+""), ARRAYFORMULA(A2056 - SPLIT(REGEXREPLACE(E2056,""[a-zA-Z,\-'.()]"","" ""), "" "")),"" "")")," ")</f>
        <v> </v>
      </c>
    </row>
    <row r="2057">
      <c r="F2057" s="8" t="str">
        <f>IFERROR(__xludf.DUMMYFUNCTION("IF(REGEXMATCH(E2057, ""[0-9]+""), ARRAYFORMULA(A2057 - SPLIT(REGEXREPLACE(E2057,""[a-zA-Z,\-'.()]"","" ""), "" "")),"" "")")," ")</f>
        <v> </v>
      </c>
    </row>
    <row r="2058">
      <c r="F2058" s="8" t="str">
        <f>IFERROR(__xludf.DUMMYFUNCTION("IF(REGEXMATCH(E2058, ""[0-9]+""), ARRAYFORMULA(A2058 - SPLIT(REGEXREPLACE(E2058,""[a-zA-Z,\-'.()]"","" ""), "" "")),"" "")")," ")</f>
        <v> </v>
      </c>
    </row>
    <row r="2059">
      <c r="F2059" s="8" t="str">
        <f>IFERROR(__xludf.DUMMYFUNCTION("IF(REGEXMATCH(E2059, ""[0-9]+""), ARRAYFORMULA(A2059 - SPLIT(REGEXREPLACE(E2059,""[a-zA-Z,\-'.()]"","" ""), "" "")),"" "")")," ")</f>
        <v> </v>
      </c>
    </row>
    <row r="2060">
      <c r="F2060" s="8" t="str">
        <f>IFERROR(__xludf.DUMMYFUNCTION("IF(REGEXMATCH(E2060, ""[0-9]+""), ARRAYFORMULA(A2060 - SPLIT(REGEXREPLACE(E2060,""[a-zA-Z,\-'.()]"","" ""), "" "")),"" "")")," ")</f>
        <v> </v>
      </c>
    </row>
    <row r="2061">
      <c r="F2061" s="8" t="str">
        <f>IFERROR(__xludf.DUMMYFUNCTION("IF(REGEXMATCH(E2061, ""[0-9]+""), ARRAYFORMULA(A2061 - SPLIT(REGEXREPLACE(E2061,""[a-zA-Z,\-'.()]"","" ""), "" "")),"" "")")," ")</f>
        <v> </v>
      </c>
    </row>
    <row r="2062">
      <c r="F2062" s="8" t="str">
        <f>IFERROR(__xludf.DUMMYFUNCTION("IF(REGEXMATCH(E2062, ""[0-9]+""), ARRAYFORMULA(A2062 - SPLIT(REGEXREPLACE(E2062,""[a-zA-Z,\-'.()]"","" ""), "" "")),"" "")")," ")</f>
        <v> </v>
      </c>
    </row>
    <row r="2063">
      <c r="F2063" s="8" t="str">
        <f>IFERROR(__xludf.DUMMYFUNCTION("IF(REGEXMATCH(E2063, ""[0-9]+""), ARRAYFORMULA(A2063 - SPLIT(REGEXREPLACE(E2063,""[a-zA-Z,\-'.()]"","" ""), "" "")),"" "")")," ")</f>
        <v> </v>
      </c>
    </row>
    <row r="2064">
      <c r="F2064" s="8" t="str">
        <f>IFERROR(__xludf.DUMMYFUNCTION("IF(REGEXMATCH(E2064, ""[0-9]+""), ARRAYFORMULA(A2064 - SPLIT(REGEXREPLACE(E2064,""[a-zA-Z,\-'.()]"","" ""), "" "")),"" "")")," ")</f>
        <v> </v>
      </c>
    </row>
    <row r="2065">
      <c r="F2065" s="8" t="str">
        <f>IFERROR(__xludf.DUMMYFUNCTION("IF(REGEXMATCH(E2065, ""[0-9]+""), ARRAYFORMULA(A2065 - SPLIT(REGEXREPLACE(E2065,""[a-zA-Z,\-'.()]"","" ""), "" "")),"" "")")," ")</f>
        <v> </v>
      </c>
    </row>
    <row r="2066">
      <c r="F2066" s="8" t="str">
        <f>IFERROR(__xludf.DUMMYFUNCTION("IF(REGEXMATCH(E2066, ""[0-9]+""), ARRAYFORMULA(A2066 - SPLIT(REGEXREPLACE(E2066,""[a-zA-Z,\-'.()]"","" ""), "" "")),"" "")")," ")</f>
        <v> </v>
      </c>
    </row>
    <row r="2067">
      <c r="F2067" s="8" t="str">
        <f>IFERROR(__xludf.DUMMYFUNCTION("IF(REGEXMATCH(E2067, ""[0-9]+""), ARRAYFORMULA(A2067 - SPLIT(REGEXREPLACE(E2067,""[a-zA-Z,\-'.()]"","" ""), "" "")),"" "")")," ")</f>
        <v> </v>
      </c>
    </row>
    <row r="2068">
      <c r="F2068" s="8" t="str">
        <f>IFERROR(__xludf.DUMMYFUNCTION("IF(REGEXMATCH(E2068, ""[0-9]+""), ARRAYFORMULA(A2068 - SPLIT(REGEXREPLACE(E2068,""[a-zA-Z,\-'.()]"","" ""), "" "")),"" "")")," ")</f>
        <v> </v>
      </c>
    </row>
    <row r="2069">
      <c r="F2069" s="8" t="str">
        <f>IFERROR(__xludf.DUMMYFUNCTION("IF(REGEXMATCH(E2069, ""[0-9]+""), ARRAYFORMULA(A2069 - SPLIT(REGEXREPLACE(E2069,""[a-zA-Z,\-'.()]"","" ""), "" "")),"" "")")," ")</f>
        <v> </v>
      </c>
    </row>
    <row r="2070">
      <c r="F2070" s="8" t="str">
        <f>IFERROR(__xludf.DUMMYFUNCTION("IF(REGEXMATCH(E2070, ""[0-9]+""), ARRAYFORMULA(A2070 - SPLIT(REGEXREPLACE(E2070,""[a-zA-Z,\-'.()]"","" ""), "" "")),"" "")")," ")</f>
        <v> </v>
      </c>
    </row>
    <row r="2071">
      <c r="F2071" s="8" t="str">
        <f>IFERROR(__xludf.DUMMYFUNCTION("IF(REGEXMATCH(E2071, ""[0-9]+""), ARRAYFORMULA(A2071 - SPLIT(REGEXREPLACE(E2071,""[a-zA-Z,\-'.()]"","" ""), "" "")),"" "")")," ")</f>
        <v> </v>
      </c>
    </row>
    <row r="2072">
      <c r="F2072" s="8" t="str">
        <f>IFERROR(__xludf.DUMMYFUNCTION("IF(REGEXMATCH(E2072, ""[0-9]+""), ARRAYFORMULA(A2072 - SPLIT(REGEXREPLACE(E2072,""[a-zA-Z,\-'.()]"","" ""), "" "")),"" "")")," ")</f>
        <v> </v>
      </c>
    </row>
    <row r="2073">
      <c r="F2073" s="8" t="str">
        <f>IFERROR(__xludf.DUMMYFUNCTION("IF(REGEXMATCH(E2073, ""[0-9]+""), ARRAYFORMULA(A2073 - SPLIT(REGEXREPLACE(E2073,""[a-zA-Z,\-'.()]"","" ""), "" "")),"" "")")," ")</f>
        <v> </v>
      </c>
    </row>
    <row r="2074">
      <c r="F2074" s="8" t="str">
        <f>IFERROR(__xludf.DUMMYFUNCTION("IF(REGEXMATCH(E2074, ""[0-9]+""), ARRAYFORMULA(A2074 - SPLIT(REGEXREPLACE(E2074,""[a-zA-Z,\-'.()]"","" ""), "" "")),"" "")")," ")</f>
        <v> </v>
      </c>
    </row>
    <row r="2075">
      <c r="F2075" s="8" t="str">
        <f>IFERROR(__xludf.DUMMYFUNCTION("IF(REGEXMATCH(E2075, ""[0-9]+""), ARRAYFORMULA(A2075 - SPLIT(REGEXREPLACE(E2075,""[a-zA-Z,\-'.()]"","" ""), "" "")),"" "")")," ")</f>
        <v> </v>
      </c>
    </row>
    <row r="2076">
      <c r="F2076" s="8" t="str">
        <f>IFERROR(__xludf.DUMMYFUNCTION("IF(REGEXMATCH(E2076, ""[0-9]+""), ARRAYFORMULA(A2076 - SPLIT(REGEXREPLACE(E2076,""[a-zA-Z,\-'.()]"","" ""), "" "")),"" "")")," ")</f>
        <v> </v>
      </c>
    </row>
    <row r="2077">
      <c r="F2077" s="8" t="str">
        <f>IFERROR(__xludf.DUMMYFUNCTION("IF(REGEXMATCH(E2077, ""[0-9]+""), ARRAYFORMULA(A2077 - SPLIT(REGEXREPLACE(E2077,""[a-zA-Z,\-'.()]"","" ""), "" "")),"" "")")," ")</f>
        <v> </v>
      </c>
    </row>
    <row r="2078">
      <c r="F2078" s="8" t="str">
        <f>IFERROR(__xludf.DUMMYFUNCTION("IF(REGEXMATCH(E2078, ""[0-9]+""), ARRAYFORMULA(A2078 - SPLIT(REGEXREPLACE(E2078,""[a-zA-Z,\-'.()]"","" ""), "" "")),"" "")")," ")</f>
        <v> </v>
      </c>
    </row>
    <row r="2079">
      <c r="F2079" s="8" t="str">
        <f>IFERROR(__xludf.DUMMYFUNCTION("IF(REGEXMATCH(E2079, ""[0-9]+""), ARRAYFORMULA(A2079 - SPLIT(REGEXREPLACE(E2079,""[a-zA-Z,\-'.()]"","" ""), "" "")),"" "")")," ")</f>
        <v> </v>
      </c>
    </row>
    <row r="2080">
      <c r="F2080" s="8" t="str">
        <f>IFERROR(__xludf.DUMMYFUNCTION("IF(REGEXMATCH(E2080, ""[0-9]+""), ARRAYFORMULA(A2080 - SPLIT(REGEXREPLACE(E2080,""[a-zA-Z,\-'.()]"","" ""), "" "")),"" "")")," ")</f>
        <v> </v>
      </c>
    </row>
    <row r="2081">
      <c r="F2081" s="8" t="str">
        <f>IFERROR(__xludf.DUMMYFUNCTION("IF(REGEXMATCH(E2081, ""[0-9]+""), ARRAYFORMULA(A2081 - SPLIT(REGEXREPLACE(E2081,""[a-zA-Z,\-'.()]"","" ""), "" "")),"" "")")," ")</f>
        <v> </v>
      </c>
    </row>
    <row r="2082">
      <c r="F2082" s="8" t="str">
        <f>IFERROR(__xludf.DUMMYFUNCTION("IF(REGEXMATCH(E2082, ""[0-9]+""), ARRAYFORMULA(A2082 - SPLIT(REGEXREPLACE(E2082,""[a-zA-Z,\-'.()]"","" ""), "" "")),"" "")")," ")</f>
        <v> </v>
      </c>
    </row>
    <row r="2083">
      <c r="F2083" s="8" t="str">
        <f>IFERROR(__xludf.DUMMYFUNCTION("IF(REGEXMATCH(E2083, ""[0-9]+""), ARRAYFORMULA(A2083 - SPLIT(REGEXREPLACE(E2083,""[a-zA-Z,\-'.()]"","" ""), "" "")),"" "")")," ")</f>
        <v> </v>
      </c>
    </row>
    <row r="2084">
      <c r="F2084" s="8" t="str">
        <f>IFERROR(__xludf.DUMMYFUNCTION("IF(REGEXMATCH(E2084, ""[0-9]+""), ARRAYFORMULA(A2084 - SPLIT(REGEXREPLACE(E2084,""[a-zA-Z,\-'.()]"","" ""), "" "")),"" "")")," ")</f>
        <v> </v>
      </c>
    </row>
    <row r="2085">
      <c r="F2085" s="8" t="str">
        <f>IFERROR(__xludf.DUMMYFUNCTION("IF(REGEXMATCH(E2085, ""[0-9]+""), ARRAYFORMULA(A2085 - SPLIT(REGEXREPLACE(E2085,""[a-zA-Z,\-'.()]"","" ""), "" "")),"" "")")," ")</f>
        <v> </v>
      </c>
    </row>
    <row r="2086">
      <c r="F2086" s="8" t="str">
        <f>IFERROR(__xludf.DUMMYFUNCTION("IF(REGEXMATCH(E2086, ""[0-9]+""), ARRAYFORMULA(A2086 - SPLIT(REGEXREPLACE(E2086,""[a-zA-Z,\-'.()]"","" ""), "" "")),"" "")")," ")</f>
        <v> </v>
      </c>
    </row>
    <row r="2087">
      <c r="F2087" s="8" t="str">
        <f>IFERROR(__xludf.DUMMYFUNCTION("IF(REGEXMATCH(E2087, ""[0-9]+""), ARRAYFORMULA(A2087 - SPLIT(REGEXREPLACE(E2087,""[a-zA-Z,\-'.()]"","" ""), "" "")),"" "")")," ")</f>
        <v> </v>
      </c>
    </row>
    <row r="2088">
      <c r="F2088" s="8" t="str">
        <f>IFERROR(__xludf.DUMMYFUNCTION("IF(REGEXMATCH(E2088, ""[0-9]+""), ARRAYFORMULA(A2088 - SPLIT(REGEXREPLACE(E2088,""[a-zA-Z,\-'.()]"","" ""), "" "")),"" "")")," ")</f>
        <v> </v>
      </c>
    </row>
    <row r="2089">
      <c r="F2089" s="8" t="str">
        <f>IFERROR(__xludf.DUMMYFUNCTION("IF(REGEXMATCH(E2089, ""[0-9]+""), ARRAYFORMULA(A2089 - SPLIT(REGEXREPLACE(E2089,""[a-zA-Z,\-'.()]"","" ""), "" "")),"" "")")," ")</f>
        <v> </v>
      </c>
    </row>
    <row r="2090">
      <c r="F2090" s="8" t="str">
        <f>IFERROR(__xludf.DUMMYFUNCTION("IF(REGEXMATCH(E2090, ""[0-9]+""), ARRAYFORMULA(A2090 - SPLIT(REGEXREPLACE(E2090,""[a-zA-Z,\-'.()]"","" ""), "" "")),"" "")")," ")</f>
        <v> </v>
      </c>
    </row>
    <row r="2091">
      <c r="F2091" s="8" t="str">
        <f>IFERROR(__xludf.DUMMYFUNCTION("IF(REGEXMATCH(E2091, ""[0-9]+""), ARRAYFORMULA(A2091 - SPLIT(REGEXREPLACE(E2091,""[a-zA-Z,\-'.()]"","" ""), "" "")),"" "")")," ")</f>
        <v> </v>
      </c>
    </row>
    <row r="2092">
      <c r="F2092" s="8" t="str">
        <f>IFERROR(__xludf.DUMMYFUNCTION("IF(REGEXMATCH(E2092, ""[0-9]+""), ARRAYFORMULA(A2092 - SPLIT(REGEXREPLACE(E2092,""[a-zA-Z,\-'.()]"","" ""), "" "")),"" "")")," ")</f>
        <v> </v>
      </c>
    </row>
    <row r="2093">
      <c r="F2093" s="8" t="str">
        <f>IFERROR(__xludf.DUMMYFUNCTION("IF(REGEXMATCH(E2093, ""[0-9]+""), ARRAYFORMULA(A2093 - SPLIT(REGEXREPLACE(E2093,""[a-zA-Z,\-'.()]"","" ""), "" "")),"" "")")," ")</f>
        <v> </v>
      </c>
    </row>
    <row r="2094">
      <c r="F2094" s="8" t="str">
        <f>IFERROR(__xludf.DUMMYFUNCTION("IF(REGEXMATCH(E2094, ""[0-9]+""), ARRAYFORMULA(A2094 - SPLIT(REGEXREPLACE(E2094,""[a-zA-Z,\-'.()]"","" ""), "" "")),"" "")")," ")</f>
        <v> </v>
      </c>
    </row>
    <row r="2095">
      <c r="F2095" s="8" t="str">
        <f>IFERROR(__xludf.DUMMYFUNCTION("IF(REGEXMATCH(E2095, ""[0-9]+""), ARRAYFORMULA(A2095 - SPLIT(REGEXREPLACE(E2095,""[a-zA-Z,\-'.()]"","" ""), "" "")),"" "")")," ")</f>
        <v> </v>
      </c>
    </row>
    <row r="2096">
      <c r="F2096" s="8" t="str">
        <f>IFERROR(__xludf.DUMMYFUNCTION("IF(REGEXMATCH(E2096, ""[0-9]+""), ARRAYFORMULA(A2096 - SPLIT(REGEXREPLACE(E2096,""[a-zA-Z,\-'.()]"","" ""), "" "")),"" "")")," ")</f>
        <v> </v>
      </c>
    </row>
    <row r="2097">
      <c r="F2097" s="8" t="str">
        <f>IFERROR(__xludf.DUMMYFUNCTION("IF(REGEXMATCH(E2097, ""[0-9]+""), ARRAYFORMULA(A2097 - SPLIT(REGEXREPLACE(E2097,""[a-zA-Z,\-'.()]"","" ""), "" "")),"" "")")," ")</f>
        <v> </v>
      </c>
    </row>
    <row r="2098">
      <c r="F2098" s="8" t="str">
        <f>IFERROR(__xludf.DUMMYFUNCTION("IF(REGEXMATCH(E2098, ""[0-9]+""), ARRAYFORMULA(A2098 - SPLIT(REGEXREPLACE(E2098,""[a-zA-Z,\-'.()]"","" ""), "" "")),"" "")")," ")</f>
        <v> </v>
      </c>
    </row>
    <row r="2099">
      <c r="F2099" s="8" t="str">
        <f>IFERROR(__xludf.DUMMYFUNCTION("IF(REGEXMATCH(E2099, ""[0-9]+""), ARRAYFORMULA(A2099 - SPLIT(REGEXREPLACE(E2099,""[a-zA-Z,\-'.()]"","" ""), "" "")),"" "")")," ")</f>
        <v> </v>
      </c>
    </row>
    <row r="2100">
      <c r="F2100" s="8" t="str">
        <f>IFERROR(__xludf.DUMMYFUNCTION("IF(REGEXMATCH(E2100, ""[0-9]+""), ARRAYFORMULA(A2100 - SPLIT(REGEXREPLACE(E2100,""[a-zA-Z,\-'.()]"","" ""), "" "")),"" "")")," ")</f>
        <v> </v>
      </c>
    </row>
    <row r="2101">
      <c r="F2101" s="8" t="str">
        <f>IFERROR(__xludf.DUMMYFUNCTION("IF(REGEXMATCH(E2101, ""[0-9]+""), ARRAYFORMULA(A2101 - SPLIT(REGEXREPLACE(E2101,""[a-zA-Z,\-'.()]"","" ""), "" "")),"" "")")," ")</f>
        <v> </v>
      </c>
    </row>
    <row r="2102">
      <c r="F2102" s="8" t="str">
        <f>IFERROR(__xludf.DUMMYFUNCTION("IF(REGEXMATCH(E2102, ""[0-9]+""), ARRAYFORMULA(A2102 - SPLIT(REGEXREPLACE(E2102,""[a-zA-Z,\-'.()]"","" ""), "" "")),"" "")")," ")</f>
        <v> </v>
      </c>
    </row>
    <row r="2103">
      <c r="F2103" s="8" t="str">
        <f>IFERROR(__xludf.DUMMYFUNCTION("IF(REGEXMATCH(E2103, ""[0-9]+""), ARRAYFORMULA(A2103 - SPLIT(REGEXREPLACE(E2103,""[a-zA-Z,\-'.()]"","" ""), "" "")),"" "")")," ")</f>
        <v> </v>
      </c>
    </row>
    <row r="2104">
      <c r="F2104" s="8" t="str">
        <f>IFERROR(__xludf.DUMMYFUNCTION("IF(REGEXMATCH(E2104, ""[0-9]+""), ARRAYFORMULA(A2104 - SPLIT(REGEXREPLACE(E2104,""[a-zA-Z,\-'.()]"","" ""), "" "")),"" "")")," ")</f>
        <v> </v>
      </c>
    </row>
    <row r="2105">
      <c r="F2105" s="8" t="str">
        <f>IFERROR(__xludf.DUMMYFUNCTION("IF(REGEXMATCH(E2105, ""[0-9]+""), ARRAYFORMULA(A2105 - SPLIT(REGEXREPLACE(E2105,""[a-zA-Z,\-'.()]"","" ""), "" "")),"" "")")," ")</f>
        <v> </v>
      </c>
    </row>
    <row r="2106">
      <c r="F2106" s="8" t="str">
        <f>IFERROR(__xludf.DUMMYFUNCTION("IF(REGEXMATCH(E2106, ""[0-9]+""), ARRAYFORMULA(A2106 - SPLIT(REGEXREPLACE(E2106,""[a-zA-Z,\-'.()]"","" ""), "" "")),"" "")")," ")</f>
        <v> </v>
      </c>
    </row>
    <row r="2107">
      <c r="F2107" s="8" t="str">
        <f>IFERROR(__xludf.DUMMYFUNCTION("IF(REGEXMATCH(E2107, ""[0-9]+""), ARRAYFORMULA(A2107 - SPLIT(REGEXREPLACE(E2107,""[a-zA-Z,\-'.()]"","" ""), "" "")),"" "")")," ")</f>
        <v> </v>
      </c>
    </row>
    <row r="2108">
      <c r="F2108" s="8" t="str">
        <f>IFERROR(__xludf.DUMMYFUNCTION("IF(REGEXMATCH(E2108, ""[0-9]+""), ARRAYFORMULA(A2108 - SPLIT(REGEXREPLACE(E2108,""[a-zA-Z,\-'.()]"","" ""), "" "")),"" "")")," ")</f>
        <v> </v>
      </c>
    </row>
    <row r="2109">
      <c r="F2109" s="8" t="str">
        <f>IFERROR(__xludf.DUMMYFUNCTION("IF(REGEXMATCH(E2109, ""[0-9]+""), ARRAYFORMULA(A2109 - SPLIT(REGEXREPLACE(E2109,""[a-zA-Z,\-'.()]"","" ""), "" "")),"" "")")," ")</f>
        <v> </v>
      </c>
    </row>
    <row r="2110">
      <c r="F2110" s="8" t="str">
        <f>IFERROR(__xludf.DUMMYFUNCTION("IF(REGEXMATCH(E2110, ""[0-9]+""), ARRAYFORMULA(A2110 - SPLIT(REGEXREPLACE(E2110,""[a-zA-Z,\-'.()]"","" ""), "" "")),"" "")")," ")</f>
        <v> </v>
      </c>
    </row>
    <row r="2111">
      <c r="F2111" s="8" t="str">
        <f>IFERROR(__xludf.DUMMYFUNCTION("IF(REGEXMATCH(E2111, ""[0-9]+""), ARRAYFORMULA(A2111 - SPLIT(REGEXREPLACE(E2111,""[a-zA-Z,\-'.()]"","" ""), "" "")),"" "")")," ")</f>
        <v> </v>
      </c>
    </row>
    <row r="2112">
      <c r="F2112" s="8" t="str">
        <f>IFERROR(__xludf.DUMMYFUNCTION("IF(REGEXMATCH(E2112, ""[0-9]+""), ARRAYFORMULA(A2112 - SPLIT(REGEXREPLACE(E2112,""[a-zA-Z,\-'.()]"","" ""), "" "")),"" "")")," ")</f>
        <v> </v>
      </c>
    </row>
    <row r="2113">
      <c r="F2113" s="8" t="str">
        <f>IFERROR(__xludf.DUMMYFUNCTION("IF(REGEXMATCH(E2113, ""[0-9]+""), ARRAYFORMULA(A2113 - SPLIT(REGEXREPLACE(E2113,""[a-zA-Z,\-'.()]"","" ""), "" "")),"" "")")," ")</f>
        <v> </v>
      </c>
    </row>
    <row r="2114">
      <c r="F2114" s="8" t="str">
        <f>IFERROR(__xludf.DUMMYFUNCTION("IF(REGEXMATCH(E2114, ""[0-9]+""), ARRAYFORMULA(A2114 - SPLIT(REGEXREPLACE(E2114,""[a-zA-Z,\-'.()]"","" ""), "" "")),"" "")")," ")</f>
        <v> </v>
      </c>
    </row>
    <row r="2115">
      <c r="F2115" s="8" t="str">
        <f>IFERROR(__xludf.DUMMYFUNCTION("IF(REGEXMATCH(E2115, ""[0-9]+""), ARRAYFORMULA(A2115 - SPLIT(REGEXREPLACE(E2115,""[a-zA-Z,\-'.()]"","" ""), "" "")),"" "")")," ")</f>
        <v> </v>
      </c>
    </row>
    <row r="2116">
      <c r="F2116" s="8" t="str">
        <f>IFERROR(__xludf.DUMMYFUNCTION("IF(REGEXMATCH(E2116, ""[0-9]+""), ARRAYFORMULA(A2116 - SPLIT(REGEXREPLACE(E2116,""[a-zA-Z,\-'.()]"","" ""), "" "")),"" "")")," ")</f>
        <v> </v>
      </c>
    </row>
    <row r="2117">
      <c r="F2117" s="8" t="str">
        <f>IFERROR(__xludf.DUMMYFUNCTION("IF(REGEXMATCH(E2117, ""[0-9]+""), ARRAYFORMULA(A2117 - SPLIT(REGEXREPLACE(E2117,""[a-zA-Z,\-'.()]"","" ""), "" "")),"" "")")," ")</f>
        <v> </v>
      </c>
    </row>
    <row r="2118">
      <c r="F2118" s="8" t="str">
        <f>IFERROR(__xludf.DUMMYFUNCTION("IF(REGEXMATCH(E2118, ""[0-9]+""), ARRAYFORMULA(A2118 - SPLIT(REGEXREPLACE(E2118,""[a-zA-Z,\-'.()]"","" ""), "" "")),"" "")")," ")</f>
        <v> </v>
      </c>
    </row>
    <row r="2119">
      <c r="F2119" s="8" t="str">
        <f>IFERROR(__xludf.DUMMYFUNCTION("IF(REGEXMATCH(E2119, ""[0-9]+""), ARRAYFORMULA(A2119 - SPLIT(REGEXREPLACE(E2119,""[a-zA-Z,\-'.()]"","" ""), "" "")),"" "")")," ")</f>
        <v> </v>
      </c>
    </row>
    <row r="2120">
      <c r="F2120" s="8" t="str">
        <f>IFERROR(__xludf.DUMMYFUNCTION("IF(REGEXMATCH(E2120, ""[0-9]+""), ARRAYFORMULA(A2120 - SPLIT(REGEXREPLACE(E2120,""[a-zA-Z,\-'.()]"","" ""), "" "")),"" "")")," ")</f>
        <v> </v>
      </c>
    </row>
    <row r="2121">
      <c r="F2121" s="8" t="str">
        <f>IFERROR(__xludf.DUMMYFUNCTION("IF(REGEXMATCH(E2121, ""[0-9]+""), ARRAYFORMULA(A2121 - SPLIT(REGEXREPLACE(E2121,""[a-zA-Z,\-'.()]"","" ""), "" "")),"" "")")," ")</f>
        <v> </v>
      </c>
    </row>
    <row r="2122">
      <c r="F2122" s="8" t="str">
        <f>IFERROR(__xludf.DUMMYFUNCTION("IF(REGEXMATCH(E2122, ""[0-9]+""), ARRAYFORMULA(A2122 - SPLIT(REGEXREPLACE(E2122,""[a-zA-Z,\-'.()]"","" ""), "" "")),"" "")")," ")</f>
        <v> </v>
      </c>
    </row>
    <row r="2123">
      <c r="F2123" s="8" t="str">
        <f>IFERROR(__xludf.DUMMYFUNCTION("IF(REGEXMATCH(E2123, ""[0-9]+""), ARRAYFORMULA(A2123 - SPLIT(REGEXREPLACE(E2123,""[a-zA-Z,\-'.()]"","" ""), "" "")),"" "")")," ")</f>
        <v> </v>
      </c>
    </row>
    <row r="2124">
      <c r="F2124" s="8" t="str">
        <f>IFERROR(__xludf.DUMMYFUNCTION("IF(REGEXMATCH(E2124, ""[0-9]+""), ARRAYFORMULA(A2124 - SPLIT(REGEXREPLACE(E2124,""[a-zA-Z,\-'.()]"","" ""), "" "")),"" "")")," ")</f>
        <v> </v>
      </c>
    </row>
    <row r="2125">
      <c r="F2125" s="8" t="str">
        <f>IFERROR(__xludf.DUMMYFUNCTION("IF(REGEXMATCH(E2125, ""[0-9]+""), ARRAYFORMULA(A2125 - SPLIT(REGEXREPLACE(E2125,""[a-zA-Z,\-'.()]"","" ""), "" "")),"" "")")," ")</f>
        <v> </v>
      </c>
    </row>
    <row r="2126">
      <c r="F2126" s="8" t="str">
        <f>IFERROR(__xludf.DUMMYFUNCTION("IF(REGEXMATCH(E2126, ""[0-9]+""), ARRAYFORMULA(A2126 - SPLIT(REGEXREPLACE(E2126,""[a-zA-Z,\-'.()]"","" ""), "" "")),"" "")")," ")</f>
        <v> </v>
      </c>
    </row>
    <row r="2127">
      <c r="F2127" s="8" t="str">
        <f>IFERROR(__xludf.DUMMYFUNCTION("IF(REGEXMATCH(E2127, ""[0-9]+""), ARRAYFORMULA(A2127 - SPLIT(REGEXREPLACE(E2127,""[a-zA-Z,\-'.()]"","" ""), "" "")),"" "")")," ")</f>
        <v> </v>
      </c>
    </row>
    <row r="2128">
      <c r="F2128" s="8" t="str">
        <f>IFERROR(__xludf.DUMMYFUNCTION("IF(REGEXMATCH(E2128, ""[0-9]+""), ARRAYFORMULA(A2128 - SPLIT(REGEXREPLACE(E2128,""[a-zA-Z,\-'.()]"","" ""), "" "")),"" "")")," ")</f>
        <v> </v>
      </c>
    </row>
    <row r="2129">
      <c r="F2129" s="8" t="str">
        <f>IFERROR(__xludf.DUMMYFUNCTION("IF(REGEXMATCH(E2129, ""[0-9]+""), ARRAYFORMULA(A2129 - SPLIT(REGEXREPLACE(E2129,""[a-zA-Z,\-'.()]"","" ""), "" "")),"" "")")," ")</f>
        <v> </v>
      </c>
    </row>
    <row r="2130">
      <c r="F2130" s="8" t="str">
        <f>IFERROR(__xludf.DUMMYFUNCTION("IF(REGEXMATCH(E2130, ""[0-9]+""), ARRAYFORMULA(A2130 - SPLIT(REGEXREPLACE(E2130,""[a-zA-Z,\-'.()]"","" ""), "" "")),"" "")")," ")</f>
        <v> </v>
      </c>
    </row>
    <row r="2131">
      <c r="F2131" s="8" t="str">
        <f>IFERROR(__xludf.DUMMYFUNCTION("IF(REGEXMATCH(E2131, ""[0-9]+""), ARRAYFORMULA(A2131 - SPLIT(REGEXREPLACE(E2131,""[a-zA-Z,\-'.()]"","" ""), "" "")),"" "")")," ")</f>
        <v> </v>
      </c>
    </row>
    <row r="2132">
      <c r="F2132" s="8" t="str">
        <f>IFERROR(__xludf.DUMMYFUNCTION("IF(REGEXMATCH(E2132, ""[0-9]+""), ARRAYFORMULA(A2132 - SPLIT(REGEXREPLACE(E2132,""[a-zA-Z,\-'.()]"","" ""), "" "")),"" "")")," ")</f>
        <v> </v>
      </c>
    </row>
    <row r="2133">
      <c r="F2133" s="8" t="str">
        <f>IFERROR(__xludf.DUMMYFUNCTION("IF(REGEXMATCH(E2133, ""[0-9]+""), ARRAYFORMULA(A2133 - SPLIT(REGEXREPLACE(E2133,""[a-zA-Z,\-'.()]"","" ""), "" "")),"" "")")," ")</f>
        <v> </v>
      </c>
    </row>
    <row r="2134">
      <c r="F2134" s="8" t="str">
        <f>IFERROR(__xludf.DUMMYFUNCTION("IF(REGEXMATCH(E2134, ""[0-9]+""), ARRAYFORMULA(A2134 - SPLIT(REGEXREPLACE(E2134,""[a-zA-Z,\-'.()]"","" ""), "" "")),"" "")")," ")</f>
        <v> </v>
      </c>
    </row>
    <row r="2135">
      <c r="F2135" s="8" t="str">
        <f>IFERROR(__xludf.DUMMYFUNCTION("IF(REGEXMATCH(E2135, ""[0-9]+""), ARRAYFORMULA(A2135 - SPLIT(REGEXREPLACE(E2135,""[a-zA-Z,\-'.()]"","" ""), "" "")),"" "")")," ")</f>
        <v> </v>
      </c>
    </row>
    <row r="2136">
      <c r="F2136" s="8" t="str">
        <f>IFERROR(__xludf.DUMMYFUNCTION("IF(REGEXMATCH(E2136, ""[0-9]+""), ARRAYFORMULA(A2136 - SPLIT(REGEXREPLACE(E2136,""[a-zA-Z,\-'.()]"","" ""), "" "")),"" "")")," ")</f>
        <v> </v>
      </c>
    </row>
    <row r="2137">
      <c r="F2137" s="8" t="str">
        <f>IFERROR(__xludf.DUMMYFUNCTION("IF(REGEXMATCH(E2137, ""[0-9]+""), ARRAYFORMULA(A2137 - SPLIT(REGEXREPLACE(E2137,""[a-zA-Z,\-'.()]"","" ""), "" "")),"" "")")," ")</f>
        <v> </v>
      </c>
    </row>
    <row r="2138">
      <c r="F2138" s="8" t="str">
        <f>IFERROR(__xludf.DUMMYFUNCTION("IF(REGEXMATCH(E2138, ""[0-9]+""), ARRAYFORMULA(A2138 - SPLIT(REGEXREPLACE(E2138,""[a-zA-Z,\-'.()]"","" ""), "" "")),"" "")")," ")</f>
        <v> </v>
      </c>
    </row>
    <row r="2139">
      <c r="F2139" s="8" t="str">
        <f>IFERROR(__xludf.DUMMYFUNCTION("IF(REGEXMATCH(E2139, ""[0-9]+""), ARRAYFORMULA(A2139 - SPLIT(REGEXREPLACE(E2139,""[a-zA-Z,\-'.()]"","" ""), "" "")),"" "")")," ")</f>
        <v> </v>
      </c>
    </row>
    <row r="2140">
      <c r="F2140" s="8" t="str">
        <f>IFERROR(__xludf.DUMMYFUNCTION("IF(REGEXMATCH(E2140, ""[0-9]+""), ARRAYFORMULA(A2140 - SPLIT(REGEXREPLACE(E2140,""[a-zA-Z,\-'.()]"","" ""), "" "")),"" "")")," ")</f>
        <v> </v>
      </c>
    </row>
    <row r="2141">
      <c r="F2141" s="8" t="str">
        <f>IFERROR(__xludf.DUMMYFUNCTION("IF(REGEXMATCH(E2141, ""[0-9]+""), ARRAYFORMULA(A2141 - SPLIT(REGEXREPLACE(E2141,""[a-zA-Z,\-'.()]"","" ""), "" "")),"" "")")," ")</f>
        <v> </v>
      </c>
    </row>
    <row r="2142">
      <c r="F2142" s="8" t="str">
        <f>IFERROR(__xludf.DUMMYFUNCTION("IF(REGEXMATCH(E2142, ""[0-9]+""), ARRAYFORMULA(A2142 - SPLIT(REGEXREPLACE(E2142,""[a-zA-Z,\-'.()]"","" ""), "" "")),"" "")")," ")</f>
        <v> </v>
      </c>
    </row>
    <row r="2143">
      <c r="F2143" s="8" t="str">
        <f>IFERROR(__xludf.DUMMYFUNCTION("IF(REGEXMATCH(E2143, ""[0-9]+""), ARRAYFORMULA(A2143 - SPLIT(REGEXREPLACE(E2143,""[a-zA-Z,\-'.()]"","" ""), "" "")),"" "")")," ")</f>
        <v> </v>
      </c>
    </row>
    <row r="2144">
      <c r="F2144" s="8" t="str">
        <f>IFERROR(__xludf.DUMMYFUNCTION("IF(REGEXMATCH(E2144, ""[0-9]+""), ARRAYFORMULA(A2144 - SPLIT(REGEXREPLACE(E2144,""[a-zA-Z,\-'.()]"","" ""), "" "")),"" "")")," ")</f>
        <v> </v>
      </c>
    </row>
    <row r="2145">
      <c r="F2145" s="8" t="str">
        <f>IFERROR(__xludf.DUMMYFUNCTION("IF(REGEXMATCH(E2145, ""[0-9]+""), ARRAYFORMULA(A2145 - SPLIT(REGEXREPLACE(E2145,""[a-zA-Z,\-'.()]"","" ""), "" "")),"" "")")," ")</f>
        <v> </v>
      </c>
    </row>
    <row r="2146">
      <c r="F2146" s="8" t="str">
        <f>IFERROR(__xludf.DUMMYFUNCTION("IF(REGEXMATCH(E2146, ""[0-9]+""), ARRAYFORMULA(A2146 - SPLIT(REGEXREPLACE(E2146,""[a-zA-Z,\-'.()]"","" ""), "" "")),"" "")")," ")</f>
        <v> </v>
      </c>
    </row>
    <row r="2147">
      <c r="F2147" s="8" t="str">
        <f>IFERROR(__xludf.DUMMYFUNCTION("IF(REGEXMATCH(E2147, ""[0-9]+""), ARRAYFORMULA(A2147 - SPLIT(REGEXREPLACE(E2147,""[a-zA-Z,\-'.()]"","" ""), "" "")),"" "")")," ")</f>
        <v> </v>
      </c>
    </row>
    <row r="2148">
      <c r="F2148" s="8" t="str">
        <f>IFERROR(__xludf.DUMMYFUNCTION("IF(REGEXMATCH(E2148, ""[0-9]+""), ARRAYFORMULA(A2148 - SPLIT(REGEXREPLACE(E2148,""[a-zA-Z,\-'.()]"","" ""), "" "")),"" "")")," ")</f>
        <v> </v>
      </c>
    </row>
    <row r="2149">
      <c r="F2149" s="8" t="str">
        <f>IFERROR(__xludf.DUMMYFUNCTION("IF(REGEXMATCH(E2149, ""[0-9]+""), ARRAYFORMULA(A2149 - SPLIT(REGEXREPLACE(E2149,""[a-zA-Z,\-'.()]"","" ""), "" "")),"" "")")," ")</f>
        <v> </v>
      </c>
    </row>
    <row r="2150">
      <c r="F2150" s="8" t="str">
        <f>IFERROR(__xludf.DUMMYFUNCTION("IF(REGEXMATCH(E2150, ""[0-9]+""), ARRAYFORMULA(A2150 - SPLIT(REGEXREPLACE(E2150,""[a-zA-Z,\-'.()]"","" ""), "" "")),"" "")")," ")</f>
        <v> </v>
      </c>
    </row>
    <row r="2151">
      <c r="F2151" s="8" t="str">
        <f>IFERROR(__xludf.DUMMYFUNCTION("IF(REGEXMATCH(E2151, ""[0-9]+""), ARRAYFORMULA(A2151 - SPLIT(REGEXREPLACE(E2151,""[a-zA-Z,\-'.()]"","" ""), "" "")),"" "")")," ")</f>
        <v> </v>
      </c>
    </row>
    <row r="2152">
      <c r="F2152" s="8" t="str">
        <f>IFERROR(__xludf.DUMMYFUNCTION("IF(REGEXMATCH(E2152, ""[0-9]+""), ARRAYFORMULA(A2152 - SPLIT(REGEXREPLACE(E2152,""[a-zA-Z,\-'.()]"","" ""), "" "")),"" "")")," ")</f>
        <v> </v>
      </c>
    </row>
    <row r="2153">
      <c r="F2153" s="8" t="str">
        <f>IFERROR(__xludf.DUMMYFUNCTION("IF(REGEXMATCH(E2153, ""[0-9]+""), ARRAYFORMULA(A2153 - SPLIT(REGEXREPLACE(E2153,""[a-zA-Z,\-'.()]"","" ""), "" "")),"" "")")," ")</f>
        <v> </v>
      </c>
    </row>
    <row r="2154">
      <c r="F2154" s="8" t="str">
        <f>IFERROR(__xludf.DUMMYFUNCTION("IF(REGEXMATCH(E2154, ""[0-9]+""), ARRAYFORMULA(A2154 - SPLIT(REGEXREPLACE(E2154,""[a-zA-Z,\-'.()]"","" ""), "" "")),"" "")")," ")</f>
        <v> </v>
      </c>
    </row>
    <row r="2155">
      <c r="F2155" s="8" t="str">
        <f>IFERROR(__xludf.DUMMYFUNCTION("IF(REGEXMATCH(E2155, ""[0-9]+""), ARRAYFORMULA(A2155 - SPLIT(REGEXREPLACE(E2155,""[a-zA-Z,\-'.()]"","" ""), "" "")),"" "")")," ")</f>
        <v> </v>
      </c>
    </row>
    <row r="2156">
      <c r="F2156" s="8" t="str">
        <f>IFERROR(__xludf.DUMMYFUNCTION("IF(REGEXMATCH(E2156, ""[0-9]+""), ARRAYFORMULA(A2156 - SPLIT(REGEXREPLACE(E2156,""[a-zA-Z,\-'.()]"","" ""), "" "")),"" "")")," ")</f>
        <v> </v>
      </c>
    </row>
    <row r="2157">
      <c r="F2157" s="8" t="str">
        <f>IFERROR(__xludf.DUMMYFUNCTION("IF(REGEXMATCH(E2157, ""[0-9]+""), ARRAYFORMULA(A2157 - SPLIT(REGEXREPLACE(E2157,""[a-zA-Z,\-'.()]"","" ""), "" "")),"" "")")," ")</f>
        <v> </v>
      </c>
    </row>
    <row r="2158">
      <c r="F2158" s="8" t="str">
        <f>IFERROR(__xludf.DUMMYFUNCTION("IF(REGEXMATCH(E2158, ""[0-9]+""), ARRAYFORMULA(A2158 - SPLIT(REGEXREPLACE(E2158,""[a-zA-Z,\-'.()]"","" ""), "" "")),"" "")")," ")</f>
        <v> </v>
      </c>
    </row>
    <row r="2159">
      <c r="F2159" s="8" t="str">
        <f>IFERROR(__xludf.DUMMYFUNCTION("IF(REGEXMATCH(E2159, ""[0-9]+""), ARRAYFORMULA(A2159 - SPLIT(REGEXREPLACE(E2159,""[a-zA-Z,\-'.()]"","" ""), "" "")),"" "")")," ")</f>
        <v> </v>
      </c>
    </row>
    <row r="2160">
      <c r="F2160" s="8" t="str">
        <f>IFERROR(__xludf.DUMMYFUNCTION("IF(REGEXMATCH(E2160, ""[0-9]+""), ARRAYFORMULA(A2160 - SPLIT(REGEXREPLACE(E2160,""[a-zA-Z,\-'.()]"","" ""), "" "")),"" "")")," ")</f>
        <v> </v>
      </c>
    </row>
    <row r="2161">
      <c r="F2161" s="8" t="str">
        <f>IFERROR(__xludf.DUMMYFUNCTION("IF(REGEXMATCH(E2161, ""[0-9]+""), ARRAYFORMULA(A2161 - SPLIT(REGEXREPLACE(E2161,""[a-zA-Z,\-'.()]"","" ""), "" "")),"" "")")," ")</f>
        <v> </v>
      </c>
    </row>
    <row r="2162">
      <c r="F2162" s="8" t="str">
        <f>IFERROR(__xludf.DUMMYFUNCTION("IF(REGEXMATCH(E2162, ""[0-9]+""), ARRAYFORMULA(A2162 - SPLIT(REGEXREPLACE(E2162,""[a-zA-Z,\-'.()]"","" ""), "" "")),"" "")")," ")</f>
        <v> </v>
      </c>
    </row>
    <row r="2163">
      <c r="F2163" s="8" t="str">
        <f>IFERROR(__xludf.DUMMYFUNCTION("IF(REGEXMATCH(E2163, ""[0-9]+""), ARRAYFORMULA(A2163 - SPLIT(REGEXREPLACE(E2163,""[a-zA-Z,\-'.()]"","" ""), "" "")),"" "")")," ")</f>
        <v> </v>
      </c>
    </row>
    <row r="2164">
      <c r="F2164" s="8" t="str">
        <f>IFERROR(__xludf.DUMMYFUNCTION("IF(REGEXMATCH(E2164, ""[0-9]+""), ARRAYFORMULA(A2164 - SPLIT(REGEXREPLACE(E2164,""[a-zA-Z,\-'.()]"","" ""), "" "")),"" "")")," ")</f>
        <v> </v>
      </c>
    </row>
    <row r="2165">
      <c r="F2165" s="8" t="str">
        <f>IFERROR(__xludf.DUMMYFUNCTION("IF(REGEXMATCH(E2165, ""[0-9]+""), ARRAYFORMULA(A2165 - SPLIT(REGEXREPLACE(E2165,""[a-zA-Z,\-'.()]"","" ""), "" "")),"" "")")," ")</f>
        <v> </v>
      </c>
    </row>
    <row r="2166">
      <c r="F2166" s="8" t="str">
        <f>IFERROR(__xludf.DUMMYFUNCTION("IF(REGEXMATCH(E2166, ""[0-9]+""), ARRAYFORMULA(A2166 - SPLIT(REGEXREPLACE(E2166,""[a-zA-Z,\-'.()]"","" ""), "" "")),"" "")")," ")</f>
        <v> </v>
      </c>
    </row>
    <row r="2167">
      <c r="F2167" s="8" t="str">
        <f>IFERROR(__xludf.DUMMYFUNCTION("IF(REGEXMATCH(E2167, ""[0-9]+""), ARRAYFORMULA(A2167 - SPLIT(REGEXREPLACE(E2167,""[a-zA-Z,\-'.()]"","" ""), "" "")),"" "")")," ")</f>
        <v> </v>
      </c>
    </row>
    <row r="2168">
      <c r="F2168" s="8" t="str">
        <f>IFERROR(__xludf.DUMMYFUNCTION("IF(REGEXMATCH(E2168, ""[0-9]+""), ARRAYFORMULA(A2168 - SPLIT(REGEXREPLACE(E2168,""[a-zA-Z,\-'.()]"","" ""), "" "")),"" "")")," ")</f>
        <v> </v>
      </c>
    </row>
    <row r="2169">
      <c r="F2169" s="8" t="str">
        <f>IFERROR(__xludf.DUMMYFUNCTION("IF(REGEXMATCH(E2169, ""[0-9]+""), ARRAYFORMULA(A2169 - SPLIT(REGEXREPLACE(E2169,""[a-zA-Z,\-'.()]"","" ""), "" "")),"" "")")," ")</f>
        <v> </v>
      </c>
    </row>
    <row r="2170">
      <c r="F2170" s="8" t="str">
        <f>IFERROR(__xludf.DUMMYFUNCTION("IF(REGEXMATCH(E2170, ""[0-9]+""), ARRAYFORMULA(A2170 - SPLIT(REGEXREPLACE(E2170,""[a-zA-Z,\-'.()]"","" ""), "" "")),"" "")")," ")</f>
        <v> </v>
      </c>
    </row>
    <row r="2171">
      <c r="F2171" s="8" t="str">
        <f>IFERROR(__xludf.DUMMYFUNCTION("IF(REGEXMATCH(E2171, ""[0-9]+""), ARRAYFORMULA(A2171 - SPLIT(REGEXREPLACE(E2171,""[a-zA-Z,\-'.()]"","" ""), "" "")),"" "")")," ")</f>
        <v> </v>
      </c>
    </row>
    <row r="2172">
      <c r="F2172" s="8" t="str">
        <f>IFERROR(__xludf.DUMMYFUNCTION("IF(REGEXMATCH(E2172, ""[0-9]+""), ARRAYFORMULA(A2172 - SPLIT(REGEXREPLACE(E2172,""[a-zA-Z,\-'.()]"","" ""), "" "")),"" "")")," ")</f>
        <v> </v>
      </c>
    </row>
    <row r="2173">
      <c r="F2173" s="8" t="str">
        <f>IFERROR(__xludf.DUMMYFUNCTION("IF(REGEXMATCH(E2173, ""[0-9]+""), ARRAYFORMULA(A2173 - SPLIT(REGEXREPLACE(E2173,""[a-zA-Z,\-'.()]"","" ""), "" "")),"" "")")," ")</f>
        <v> </v>
      </c>
    </row>
    <row r="2174">
      <c r="F2174" s="8" t="str">
        <f>IFERROR(__xludf.DUMMYFUNCTION("IF(REGEXMATCH(E2174, ""[0-9]+""), ARRAYFORMULA(A2174 - SPLIT(REGEXREPLACE(E2174,""[a-zA-Z,\-'.()]"","" ""), "" "")),"" "")")," ")</f>
        <v> </v>
      </c>
    </row>
    <row r="2175">
      <c r="F2175" s="8" t="str">
        <f>IFERROR(__xludf.DUMMYFUNCTION("IF(REGEXMATCH(E2175, ""[0-9]+""), ARRAYFORMULA(A2175 - SPLIT(REGEXREPLACE(E2175,""[a-zA-Z,\-'.()]"","" ""), "" "")),"" "")")," ")</f>
        <v> </v>
      </c>
    </row>
    <row r="2176">
      <c r="F2176" s="8" t="str">
        <f>IFERROR(__xludf.DUMMYFUNCTION("IF(REGEXMATCH(E2176, ""[0-9]+""), ARRAYFORMULA(A2176 - SPLIT(REGEXREPLACE(E2176,""[a-zA-Z,\-'.()]"","" ""), "" "")),"" "")")," ")</f>
        <v> </v>
      </c>
    </row>
    <row r="2177">
      <c r="F2177" s="8" t="str">
        <f>IFERROR(__xludf.DUMMYFUNCTION("IF(REGEXMATCH(E2177, ""[0-9]+""), ARRAYFORMULA(A2177 - SPLIT(REGEXREPLACE(E2177,""[a-zA-Z,\-'.()]"","" ""), "" "")),"" "")")," ")</f>
        <v> </v>
      </c>
    </row>
    <row r="2178">
      <c r="F2178" s="8" t="str">
        <f>IFERROR(__xludf.DUMMYFUNCTION("IF(REGEXMATCH(E2178, ""[0-9]+""), ARRAYFORMULA(A2178 - SPLIT(REGEXREPLACE(E2178,""[a-zA-Z,\-'.()]"","" ""), "" "")),"" "")")," ")</f>
        <v> </v>
      </c>
    </row>
    <row r="2179">
      <c r="F2179" s="8" t="str">
        <f>IFERROR(__xludf.DUMMYFUNCTION("IF(REGEXMATCH(E2179, ""[0-9]+""), ARRAYFORMULA(A2179 - SPLIT(REGEXREPLACE(E2179,""[a-zA-Z,\-'.()]"","" ""), "" "")),"" "")")," ")</f>
        <v> </v>
      </c>
    </row>
    <row r="2180">
      <c r="F2180" s="8" t="str">
        <f>IFERROR(__xludf.DUMMYFUNCTION("IF(REGEXMATCH(E2180, ""[0-9]+""), ARRAYFORMULA(A2180 - SPLIT(REGEXREPLACE(E2180,""[a-zA-Z,\-'.()]"","" ""), "" "")),"" "")")," ")</f>
        <v> </v>
      </c>
    </row>
    <row r="2181">
      <c r="F2181" s="8" t="str">
        <f>IFERROR(__xludf.DUMMYFUNCTION("IF(REGEXMATCH(E2181, ""[0-9]+""), ARRAYFORMULA(A2181 - SPLIT(REGEXREPLACE(E2181,""[a-zA-Z,\-'.()]"","" ""), "" "")),"" "")")," ")</f>
        <v> </v>
      </c>
    </row>
    <row r="2182">
      <c r="F2182" s="8" t="str">
        <f>IFERROR(__xludf.DUMMYFUNCTION("IF(REGEXMATCH(E2182, ""[0-9]+""), ARRAYFORMULA(A2182 - SPLIT(REGEXREPLACE(E2182,""[a-zA-Z,\-'.()]"","" ""), "" "")),"" "")")," ")</f>
        <v> </v>
      </c>
    </row>
    <row r="2183">
      <c r="F2183" s="8" t="str">
        <f>IFERROR(__xludf.DUMMYFUNCTION("IF(REGEXMATCH(E2183, ""[0-9]+""), ARRAYFORMULA(A2183 - SPLIT(REGEXREPLACE(E2183,""[a-zA-Z,\-'.()]"","" ""), "" "")),"" "")")," ")</f>
        <v> </v>
      </c>
    </row>
    <row r="2184">
      <c r="F2184" s="8" t="str">
        <f>IFERROR(__xludf.DUMMYFUNCTION("IF(REGEXMATCH(E2184, ""[0-9]+""), ARRAYFORMULA(A2184 - SPLIT(REGEXREPLACE(E2184,""[a-zA-Z,\-'.()]"","" ""), "" "")),"" "")")," ")</f>
        <v> </v>
      </c>
    </row>
    <row r="2185">
      <c r="F2185" s="8" t="str">
        <f>IFERROR(__xludf.DUMMYFUNCTION("IF(REGEXMATCH(E2185, ""[0-9]+""), ARRAYFORMULA(A2185 - SPLIT(REGEXREPLACE(E2185,""[a-zA-Z,\-'.()]"","" ""), "" "")),"" "")")," ")</f>
        <v> </v>
      </c>
    </row>
    <row r="2186">
      <c r="F2186" s="8" t="str">
        <f>IFERROR(__xludf.DUMMYFUNCTION("IF(REGEXMATCH(E2186, ""[0-9]+""), ARRAYFORMULA(A2186 - SPLIT(REGEXREPLACE(E2186,""[a-zA-Z,\-'.()]"","" ""), "" "")),"" "")")," ")</f>
        <v> </v>
      </c>
    </row>
    <row r="2187">
      <c r="F2187" s="8" t="str">
        <f>IFERROR(__xludf.DUMMYFUNCTION("IF(REGEXMATCH(E2187, ""[0-9]+""), ARRAYFORMULA(A2187 - SPLIT(REGEXREPLACE(E2187,""[a-zA-Z,\-'.()]"","" ""), "" "")),"" "")")," ")</f>
        <v> </v>
      </c>
    </row>
    <row r="2188">
      <c r="F2188" s="8" t="str">
        <f>IFERROR(__xludf.DUMMYFUNCTION("IF(REGEXMATCH(E2188, ""[0-9]+""), ARRAYFORMULA(A2188 - SPLIT(REGEXREPLACE(E2188,""[a-zA-Z,\-'.()]"","" ""), "" "")),"" "")")," ")</f>
        <v> </v>
      </c>
    </row>
    <row r="2189">
      <c r="F2189" s="8" t="str">
        <f>IFERROR(__xludf.DUMMYFUNCTION("IF(REGEXMATCH(E2189, ""[0-9]+""), ARRAYFORMULA(A2189 - SPLIT(REGEXREPLACE(E2189,""[a-zA-Z,\-'.()]"","" ""), "" "")),"" "")")," ")</f>
        <v> </v>
      </c>
    </row>
    <row r="2190">
      <c r="F2190" s="8" t="str">
        <f>IFERROR(__xludf.DUMMYFUNCTION("IF(REGEXMATCH(E2190, ""[0-9]+""), ARRAYFORMULA(A2190 - SPLIT(REGEXREPLACE(E2190,""[a-zA-Z,\-'.()]"","" ""), "" "")),"" "")")," ")</f>
        <v> </v>
      </c>
    </row>
    <row r="2191">
      <c r="F2191" s="8" t="str">
        <f>IFERROR(__xludf.DUMMYFUNCTION("IF(REGEXMATCH(E2191, ""[0-9]+""), ARRAYFORMULA(A2191 - SPLIT(REGEXREPLACE(E2191,""[a-zA-Z,\-'.()]"","" ""), "" "")),"" "")")," ")</f>
        <v> </v>
      </c>
    </row>
    <row r="2192">
      <c r="F2192" s="8" t="str">
        <f>IFERROR(__xludf.DUMMYFUNCTION("IF(REGEXMATCH(E2192, ""[0-9]+""), ARRAYFORMULA(A2192 - SPLIT(REGEXREPLACE(E2192,""[a-zA-Z,\-'.()]"","" ""), "" "")),"" "")")," ")</f>
        <v> </v>
      </c>
    </row>
    <row r="2193">
      <c r="F2193" s="8" t="str">
        <f>IFERROR(__xludf.DUMMYFUNCTION("IF(REGEXMATCH(E2193, ""[0-9]+""), ARRAYFORMULA(A2193 - SPLIT(REGEXREPLACE(E2193,""[a-zA-Z,\-'.()]"","" ""), "" "")),"" "")")," ")</f>
        <v> </v>
      </c>
    </row>
    <row r="2194">
      <c r="F2194" s="8" t="str">
        <f>IFERROR(__xludf.DUMMYFUNCTION("IF(REGEXMATCH(E2194, ""[0-9]+""), ARRAYFORMULA(A2194 - SPLIT(REGEXREPLACE(E2194,""[a-zA-Z,\-'.()]"","" ""), "" "")),"" "")")," ")</f>
        <v> </v>
      </c>
    </row>
    <row r="2195">
      <c r="F2195" s="8" t="str">
        <f>IFERROR(__xludf.DUMMYFUNCTION("IF(REGEXMATCH(E2195, ""[0-9]+""), ARRAYFORMULA(A2195 - SPLIT(REGEXREPLACE(E2195,""[a-zA-Z,\-'.()]"","" ""), "" "")),"" "")")," ")</f>
        <v> </v>
      </c>
    </row>
    <row r="2196">
      <c r="F2196" s="8" t="str">
        <f>IFERROR(__xludf.DUMMYFUNCTION("IF(REGEXMATCH(E2196, ""[0-9]+""), ARRAYFORMULA(A2196 - SPLIT(REGEXREPLACE(E2196,""[a-zA-Z,\-'.()]"","" ""), "" "")),"" "")")," ")</f>
        <v> </v>
      </c>
    </row>
    <row r="2197">
      <c r="F2197" s="8" t="str">
        <f>IFERROR(__xludf.DUMMYFUNCTION("IF(REGEXMATCH(E2197, ""[0-9]+""), ARRAYFORMULA(A2197 - SPLIT(REGEXREPLACE(E2197,""[a-zA-Z,\-'.()]"","" ""), "" "")),"" "")")," ")</f>
        <v> </v>
      </c>
    </row>
    <row r="2198">
      <c r="F2198" s="8" t="str">
        <f>IFERROR(__xludf.DUMMYFUNCTION("IF(REGEXMATCH(E2198, ""[0-9]+""), ARRAYFORMULA(A2198 - SPLIT(REGEXREPLACE(E2198,""[a-zA-Z,\-'.()]"","" ""), "" "")),"" "")")," ")</f>
        <v> </v>
      </c>
    </row>
    <row r="2199">
      <c r="F2199" s="8" t="str">
        <f>IFERROR(__xludf.DUMMYFUNCTION("IF(REGEXMATCH(E2199, ""[0-9]+""), ARRAYFORMULA(A2199 - SPLIT(REGEXREPLACE(E2199,""[a-zA-Z,\-'.()]"","" ""), "" "")),"" "")")," ")</f>
        <v> </v>
      </c>
    </row>
    <row r="2200">
      <c r="F2200" s="8" t="str">
        <f>IFERROR(__xludf.DUMMYFUNCTION("IF(REGEXMATCH(E2200, ""[0-9]+""), ARRAYFORMULA(A2200 - SPLIT(REGEXREPLACE(E2200,""[a-zA-Z,\-'.()]"","" ""), "" "")),"" "")")," ")</f>
        <v> </v>
      </c>
    </row>
    <row r="2201">
      <c r="F2201" s="8" t="str">
        <f>IFERROR(__xludf.DUMMYFUNCTION("IF(REGEXMATCH(E2201, ""[0-9]+""), ARRAYFORMULA(A2201 - SPLIT(REGEXREPLACE(E2201,""[a-zA-Z,\-'.()]"","" ""), "" "")),"" "")")," ")</f>
        <v> </v>
      </c>
    </row>
    <row r="2202">
      <c r="F2202" s="8" t="str">
        <f>IFERROR(__xludf.DUMMYFUNCTION("IF(REGEXMATCH(E2202, ""[0-9]+""), ARRAYFORMULA(A2202 - SPLIT(REGEXREPLACE(E2202,""[a-zA-Z,\-'.()]"","" ""), "" "")),"" "")")," ")</f>
        <v> </v>
      </c>
    </row>
    <row r="2203">
      <c r="F2203" s="8" t="str">
        <f>IFERROR(__xludf.DUMMYFUNCTION("IF(REGEXMATCH(E2203, ""[0-9]+""), ARRAYFORMULA(A2203 - SPLIT(REGEXREPLACE(E2203,""[a-zA-Z,\-'.()]"","" ""), "" "")),"" "")")," ")</f>
        <v> </v>
      </c>
    </row>
    <row r="2204">
      <c r="F2204" s="8" t="str">
        <f>IFERROR(__xludf.DUMMYFUNCTION("IF(REGEXMATCH(E2204, ""[0-9]+""), ARRAYFORMULA(A2204 - SPLIT(REGEXREPLACE(E2204,""[a-zA-Z,\-'.()]"","" ""), "" "")),"" "")")," ")</f>
        <v> </v>
      </c>
    </row>
    <row r="2205">
      <c r="F2205" s="8" t="str">
        <f>IFERROR(__xludf.DUMMYFUNCTION("IF(REGEXMATCH(E2205, ""[0-9]+""), ARRAYFORMULA(A2205 - SPLIT(REGEXREPLACE(E2205,""[a-zA-Z,\-'.()]"","" ""), "" "")),"" "")")," ")</f>
        <v> </v>
      </c>
    </row>
    <row r="2206">
      <c r="F2206" s="8" t="str">
        <f>IFERROR(__xludf.DUMMYFUNCTION("IF(REGEXMATCH(E2206, ""[0-9]+""), ARRAYFORMULA(A2206 - SPLIT(REGEXREPLACE(E2206,""[a-zA-Z,\-'.()]"","" ""), "" "")),"" "")")," ")</f>
        <v> </v>
      </c>
    </row>
    <row r="2207">
      <c r="F2207" s="8" t="str">
        <f>IFERROR(__xludf.DUMMYFUNCTION("IF(REGEXMATCH(E2207, ""[0-9]+""), ARRAYFORMULA(A2207 - SPLIT(REGEXREPLACE(E2207,""[a-zA-Z,\-'.()]"","" ""), "" "")),"" "")")," ")</f>
        <v> </v>
      </c>
    </row>
    <row r="2208">
      <c r="F2208" s="8" t="str">
        <f>IFERROR(__xludf.DUMMYFUNCTION("IF(REGEXMATCH(E2208, ""[0-9]+""), ARRAYFORMULA(A2208 - SPLIT(REGEXREPLACE(E2208,""[a-zA-Z,\-'.()]"","" ""), "" "")),"" "")")," ")</f>
        <v> </v>
      </c>
    </row>
    <row r="2209">
      <c r="F2209" s="8" t="str">
        <f>IFERROR(__xludf.DUMMYFUNCTION("IF(REGEXMATCH(E2209, ""[0-9]+""), ARRAYFORMULA(A2209 - SPLIT(REGEXREPLACE(E2209,""[a-zA-Z,\-'.()]"","" ""), "" "")),"" "")")," ")</f>
        <v> </v>
      </c>
    </row>
    <row r="2210">
      <c r="F2210" s="8" t="str">
        <f>IFERROR(__xludf.DUMMYFUNCTION("IF(REGEXMATCH(E2210, ""[0-9]+""), ARRAYFORMULA(A2210 - SPLIT(REGEXREPLACE(E2210,""[a-zA-Z,\-'.()]"","" ""), "" "")),"" "")")," ")</f>
        <v> </v>
      </c>
    </row>
    <row r="2211">
      <c r="F2211" s="8" t="str">
        <f>IFERROR(__xludf.DUMMYFUNCTION("IF(REGEXMATCH(E2211, ""[0-9]+""), ARRAYFORMULA(A2211 - SPLIT(REGEXREPLACE(E2211,""[a-zA-Z,\-'.()]"","" ""), "" "")),"" "")")," ")</f>
        <v> </v>
      </c>
    </row>
    <row r="2212">
      <c r="F2212" s="8" t="str">
        <f>IFERROR(__xludf.DUMMYFUNCTION("IF(REGEXMATCH(E2212, ""[0-9]+""), ARRAYFORMULA(A2212 - SPLIT(REGEXREPLACE(E2212,""[a-zA-Z,\-'.()]"","" ""), "" "")),"" "")")," ")</f>
        <v> </v>
      </c>
    </row>
    <row r="2213">
      <c r="F2213" s="8" t="str">
        <f>IFERROR(__xludf.DUMMYFUNCTION("IF(REGEXMATCH(E2213, ""[0-9]+""), ARRAYFORMULA(A2213 - SPLIT(REGEXREPLACE(E2213,""[a-zA-Z,\-'.()]"","" ""), "" "")),"" "")")," ")</f>
        <v> </v>
      </c>
    </row>
    <row r="2214">
      <c r="F2214" s="8" t="str">
        <f>IFERROR(__xludf.DUMMYFUNCTION("IF(REGEXMATCH(E2214, ""[0-9]+""), ARRAYFORMULA(A2214 - SPLIT(REGEXREPLACE(E2214,""[a-zA-Z,\-'.()]"","" ""), "" "")),"" "")")," ")</f>
        <v> </v>
      </c>
    </row>
    <row r="2215">
      <c r="F2215" s="8" t="str">
        <f>IFERROR(__xludf.DUMMYFUNCTION("IF(REGEXMATCH(E2215, ""[0-9]+""), ARRAYFORMULA(A2215 - SPLIT(REGEXREPLACE(E2215,""[a-zA-Z,\-'.()]"","" ""), "" "")),"" "")")," ")</f>
        <v> </v>
      </c>
    </row>
    <row r="2216">
      <c r="F2216" s="8" t="str">
        <f>IFERROR(__xludf.DUMMYFUNCTION("IF(REGEXMATCH(E2216, ""[0-9]+""), ARRAYFORMULA(A2216 - SPLIT(REGEXREPLACE(E2216,""[a-zA-Z,\-'.()]"","" ""), "" "")),"" "")")," ")</f>
        <v> </v>
      </c>
    </row>
    <row r="2217">
      <c r="F2217" s="8" t="str">
        <f>IFERROR(__xludf.DUMMYFUNCTION("IF(REGEXMATCH(E2217, ""[0-9]+""), ARRAYFORMULA(A2217 - SPLIT(REGEXREPLACE(E2217,""[a-zA-Z,\-'.()]"","" ""), "" "")),"" "")")," ")</f>
        <v> </v>
      </c>
    </row>
    <row r="2218">
      <c r="F2218" s="8" t="str">
        <f>IFERROR(__xludf.DUMMYFUNCTION("IF(REGEXMATCH(E2218, ""[0-9]+""), ARRAYFORMULA(A2218 - SPLIT(REGEXREPLACE(E2218,""[a-zA-Z,\-'.()]"","" ""), "" "")),"" "")")," ")</f>
        <v> </v>
      </c>
    </row>
    <row r="2219">
      <c r="F2219" s="8" t="str">
        <f>IFERROR(__xludf.DUMMYFUNCTION("IF(REGEXMATCH(E2219, ""[0-9]+""), ARRAYFORMULA(A2219 - SPLIT(REGEXREPLACE(E2219,""[a-zA-Z,\-'.()]"","" ""), "" "")),"" "")")," ")</f>
        <v> </v>
      </c>
    </row>
    <row r="2220">
      <c r="F2220" s="8" t="str">
        <f>IFERROR(__xludf.DUMMYFUNCTION("IF(REGEXMATCH(E2220, ""[0-9]+""), ARRAYFORMULA(A2220 - SPLIT(REGEXREPLACE(E2220,""[a-zA-Z,\-'.()]"","" ""), "" "")),"" "")")," ")</f>
        <v> </v>
      </c>
    </row>
    <row r="2221">
      <c r="F2221" s="8" t="str">
        <f>IFERROR(__xludf.DUMMYFUNCTION("IF(REGEXMATCH(E2221, ""[0-9]+""), ARRAYFORMULA(A2221 - SPLIT(REGEXREPLACE(E2221,""[a-zA-Z,\-'.()]"","" ""), "" "")),"" "")")," ")</f>
        <v> </v>
      </c>
    </row>
    <row r="2222">
      <c r="F2222" s="8" t="str">
        <f>IFERROR(__xludf.DUMMYFUNCTION("IF(REGEXMATCH(E2222, ""[0-9]+""), ARRAYFORMULA(A2222 - SPLIT(REGEXREPLACE(E2222,""[a-zA-Z,\-'.()]"","" ""), "" "")),"" "")")," ")</f>
        <v> </v>
      </c>
    </row>
    <row r="2223">
      <c r="F2223" s="8" t="str">
        <f>IFERROR(__xludf.DUMMYFUNCTION("IF(REGEXMATCH(E2223, ""[0-9]+""), ARRAYFORMULA(A2223 - SPLIT(REGEXREPLACE(E2223,""[a-zA-Z,\-'.()]"","" ""), "" "")),"" "")")," ")</f>
        <v> </v>
      </c>
    </row>
    <row r="2224">
      <c r="F2224" s="8" t="str">
        <f>IFERROR(__xludf.DUMMYFUNCTION("IF(REGEXMATCH(E2224, ""[0-9]+""), ARRAYFORMULA(A2224 - SPLIT(REGEXREPLACE(E2224,""[a-zA-Z,\-'.()]"","" ""), "" "")),"" "")")," ")</f>
        <v> </v>
      </c>
    </row>
    <row r="2225">
      <c r="F2225" s="8" t="str">
        <f>IFERROR(__xludf.DUMMYFUNCTION("IF(REGEXMATCH(E2225, ""[0-9]+""), ARRAYFORMULA(A2225 - SPLIT(REGEXREPLACE(E2225,""[a-zA-Z,\-'.()]"","" ""), "" "")),"" "")")," ")</f>
        <v> </v>
      </c>
    </row>
    <row r="2226">
      <c r="F2226" s="8" t="str">
        <f>IFERROR(__xludf.DUMMYFUNCTION("IF(REGEXMATCH(E2226, ""[0-9]+""), ARRAYFORMULA(A2226 - SPLIT(REGEXREPLACE(E2226,""[a-zA-Z,\-'.()]"","" ""), "" "")),"" "")")," ")</f>
        <v> </v>
      </c>
    </row>
    <row r="2227">
      <c r="F2227" s="8" t="str">
        <f>IFERROR(__xludf.DUMMYFUNCTION("IF(REGEXMATCH(E2227, ""[0-9]+""), ARRAYFORMULA(A2227 - SPLIT(REGEXREPLACE(E2227,""[a-zA-Z,\-'.()]"","" ""), "" "")),"" "")")," ")</f>
        <v> </v>
      </c>
    </row>
    <row r="2228">
      <c r="F2228" s="8" t="str">
        <f>IFERROR(__xludf.DUMMYFUNCTION("IF(REGEXMATCH(E2228, ""[0-9]+""), ARRAYFORMULA(A2228 - SPLIT(REGEXREPLACE(E2228,""[a-zA-Z,\-'.()]"","" ""), "" "")),"" "")")," ")</f>
        <v> </v>
      </c>
    </row>
    <row r="2229">
      <c r="F2229" s="8" t="str">
        <f>IFERROR(__xludf.DUMMYFUNCTION("IF(REGEXMATCH(E2229, ""[0-9]+""), ARRAYFORMULA(A2229 - SPLIT(REGEXREPLACE(E2229,""[a-zA-Z,\-'.()]"","" ""), "" "")),"" "")")," ")</f>
        <v> </v>
      </c>
    </row>
    <row r="2230">
      <c r="F2230" s="8" t="str">
        <f>IFERROR(__xludf.DUMMYFUNCTION("IF(REGEXMATCH(E2230, ""[0-9]+""), ARRAYFORMULA(A2230 - SPLIT(REGEXREPLACE(E2230,""[a-zA-Z,\-'.()]"","" ""), "" "")),"" "")")," ")</f>
        <v> </v>
      </c>
    </row>
    <row r="2231">
      <c r="F2231" s="8" t="str">
        <f>IFERROR(__xludf.DUMMYFUNCTION("IF(REGEXMATCH(E2231, ""[0-9]+""), ARRAYFORMULA(A2231 - SPLIT(REGEXREPLACE(E2231,""[a-zA-Z,\-'.()]"","" ""), "" "")),"" "")")," ")</f>
        <v> </v>
      </c>
    </row>
    <row r="2232">
      <c r="F2232" s="8" t="str">
        <f>IFERROR(__xludf.DUMMYFUNCTION("IF(REGEXMATCH(E2232, ""[0-9]+""), ARRAYFORMULA(A2232 - SPLIT(REGEXREPLACE(E2232,""[a-zA-Z,\-'.()]"","" ""), "" "")),"" "")")," ")</f>
        <v> </v>
      </c>
    </row>
    <row r="2233">
      <c r="F2233" s="8" t="str">
        <f>IFERROR(__xludf.DUMMYFUNCTION("IF(REGEXMATCH(E2233, ""[0-9]+""), ARRAYFORMULA(A2233 - SPLIT(REGEXREPLACE(E2233,""[a-zA-Z,\-'.()]"","" ""), "" "")),"" "")")," ")</f>
        <v> </v>
      </c>
    </row>
    <row r="2234">
      <c r="F2234" s="8" t="str">
        <f>IFERROR(__xludf.DUMMYFUNCTION("IF(REGEXMATCH(E2234, ""[0-9]+""), ARRAYFORMULA(A2234 - SPLIT(REGEXREPLACE(E2234,""[a-zA-Z,\-'.()]"","" ""), "" "")),"" "")")," ")</f>
        <v> </v>
      </c>
    </row>
    <row r="2235">
      <c r="F2235" s="8" t="str">
        <f>IFERROR(__xludf.DUMMYFUNCTION("IF(REGEXMATCH(E2235, ""[0-9]+""), ARRAYFORMULA(A2235 - SPLIT(REGEXREPLACE(E2235,""[a-zA-Z,\-'.()]"","" ""), "" "")),"" "")")," ")</f>
        <v> </v>
      </c>
    </row>
    <row r="2236">
      <c r="F2236" s="8" t="str">
        <f>IFERROR(__xludf.DUMMYFUNCTION("IF(REGEXMATCH(E2236, ""[0-9]+""), ARRAYFORMULA(A2236 - SPLIT(REGEXREPLACE(E2236,""[a-zA-Z,\-'.()]"","" ""), "" "")),"" "")")," ")</f>
        <v> </v>
      </c>
    </row>
    <row r="2237">
      <c r="F2237" s="8" t="str">
        <f>IFERROR(__xludf.DUMMYFUNCTION("IF(REGEXMATCH(E2237, ""[0-9]+""), ARRAYFORMULA(A2237 - SPLIT(REGEXREPLACE(E2237,""[a-zA-Z,\-'.()]"","" ""), "" "")),"" "")")," ")</f>
        <v> </v>
      </c>
    </row>
    <row r="2238">
      <c r="F2238" s="8" t="str">
        <f>IFERROR(__xludf.DUMMYFUNCTION("IF(REGEXMATCH(E2238, ""[0-9]+""), ARRAYFORMULA(A2238 - SPLIT(REGEXREPLACE(E2238,""[a-zA-Z,\-'.()]"","" ""), "" "")),"" "")")," ")</f>
        <v> </v>
      </c>
    </row>
    <row r="2239">
      <c r="F2239" s="8" t="str">
        <f>IFERROR(__xludf.DUMMYFUNCTION("IF(REGEXMATCH(E2239, ""[0-9]+""), ARRAYFORMULA(A2239 - SPLIT(REGEXREPLACE(E2239,""[a-zA-Z,\-'.()]"","" ""), "" "")),"" "")")," ")</f>
        <v> </v>
      </c>
    </row>
    <row r="2240">
      <c r="F2240" s="8" t="str">
        <f>IFERROR(__xludf.DUMMYFUNCTION("IF(REGEXMATCH(E2240, ""[0-9]+""), ARRAYFORMULA(A2240 - SPLIT(REGEXREPLACE(E2240,""[a-zA-Z,\-'.()]"","" ""), "" "")),"" "")")," ")</f>
        <v> </v>
      </c>
    </row>
    <row r="2241">
      <c r="F2241" s="8" t="str">
        <f>IFERROR(__xludf.DUMMYFUNCTION("IF(REGEXMATCH(E2241, ""[0-9]+""), ARRAYFORMULA(A2241 - SPLIT(REGEXREPLACE(E2241,""[a-zA-Z,\-'.()]"","" ""), "" "")),"" "")")," ")</f>
        <v> </v>
      </c>
    </row>
    <row r="2242">
      <c r="F2242" s="8" t="str">
        <f>IFERROR(__xludf.DUMMYFUNCTION("IF(REGEXMATCH(E2242, ""[0-9]+""), ARRAYFORMULA(A2242 - SPLIT(REGEXREPLACE(E2242,""[a-zA-Z,\-'.()]"","" ""), "" "")),"" "")")," ")</f>
        <v> </v>
      </c>
    </row>
    <row r="2243">
      <c r="F2243" s="8" t="str">
        <f>IFERROR(__xludf.DUMMYFUNCTION("IF(REGEXMATCH(E2243, ""[0-9]+""), ARRAYFORMULA(A2243 - SPLIT(REGEXREPLACE(E2243,""[a-zA-Z,\-'.()]"","" ""), "" "")),"" "")")," ")</f>
        <v> </v>
      </c>
    </row>
    <row r="2244">
      <c r="F2244" s="8" t="str">
        <f>IFERROR(__xludf.DUMMYFUNCTION("IF(REGEXMATCH(E2244, ""[0-9]+""), ARRAYFORMULA(A2244 - SPLIT(REGEXREPLACE(E2244,""[a-zA-Z,\-'.()]"","" ""), "" "")),"" "")")," ")</f>
        <v> </v>
      </c>
    </row>
    <row r="2245">
      <c r="F2245" s="8" t="str">
        <f>IFERROR(__xludf.DUMMYFUNCTION("IF(REGEXMATCH(E2245, ""[0-9]+""), ARRAYFORMULA(A2245 - SPLIT(REGEXREPLACE(E2245,""[a-zA-Z,\-'.()]"","" ""), "" "")),"" "")")," ")</f>
        <v> </v>
      </c>
    </row>
    <row r="2246">
      <c r="F2246" s="8" t="str">
        <f>IFERROR(__xludf.DUMMYFUNCTION("IF(REGEXMATCH(E2246, ""[0-9]+""), ARRAYFORMULA(A2246 - SPLIT(REGEXREPLACE(E2246,""[a-zA-Z,\-'.()]"","" ""), "" "")),"" "")")," ")</f>
        <v> </v>
      </c>
    </row>
    <row r="2247">
      <c r="F2247" s="8" t="str">
        <f>IFERROR(__xludf.DUMMYFUNCTION("IF(REGEXMATCH(E2247, ""[0-9]+""), ARRAYFORMULA(A2247 - SPLIT(REGEXREPLACE(E2247,""[a-zA-Z,\-'.()]"","" ""), "" "")),"" "")")," ")</f>
        <v> </v>
      </c>
    </row>
    <row r="2248">
      <c r="F2248" s="8" t="str">
        <f>IFERROR(__xludf.DUMMYFUNCTION("IF(REGEXMATCH(E2248, ""[0-9]+""), ARRAYFORMULA(A2248 - SPLIT(REGEXREPLACE(E2248,""[a-zA-Z,\-'.()]"","" ""), "" "")),"" "")")," ")</f>
        <v> </v>
      </c>
    </row>
    <row r="2249">
      <c r="F2249" s="8" t="str">
        <f>IFERROR(__xludf.DUMMYFUNCTION("IF(REGEXMATCH(E2249, ""[0-9]+""), ARRAYFORMULA(A2249 - SPLIT(REGEXREPLACE(E2249,""[a-zA-Z,\-'.()]"","" ""), "" "")),"" "")")," ")</f>
        <v> </v>
      </c>
    </row>
    <row r="2250">
      <c r="F2250" s="8" t="str">
        <f>IFERROR(__xludf.DUMMYFUNCTION("IF(REGEXMATCH(E2250, ""[0-9]+""), ARRAYFORMULA(A2250 - SPLIT(REGEXREPLACE(E2250,""[a-zA-Z,\-'.()]"","" ""), "" "")),"" "")")," ")</f>
        <v> </v>
      </c>
    </row>
    <row r="2251">
      <c r="F2251" s="8" t="str">
        <f>IFERROR(__xludf.DUMMYFUNCTION("IF(REGEXMATCH(E2251, ""[0-9]+""), ARRAYFORMULA(A2251 - SPLIT(REGEXREPLACE(E2251,""[a-zA-Z,\-'.()]"","" ""), "" "")),"" "")")," ")</f>
        <v> </v>
      </c>
    </row>
    <row r="2252">
      <c r="F2252" s="8" t="str">
        <f>IFERROR(__xludf.DUMMYFUNCTION("IF(REGEXMATCH(E2252, ""[0-9]+""), ARRAYFORMULA(A2252 - SPLIT(REGEXREPLACE(E2252,""[a-zA-Z,\-'.()]"","" ""), "" "")),"" "")")," ")</f>
        <v> </v>
      </c>
    </row>
    <row r="2253">
      <c r="F2253" s="8" t="str">
        <f>IFERROR(__xludf.DUMMYFUNCTION("IF(REGEXMATCH(E2253, ""[0-9]+""), ARRAYFORMULA(A2253 - SPLIT(REGEXREPLACE(E2253,""[a-zA-Z,\-'.()]"","" ""), "" "")),"" "")")," ")</f>
        <v> </v>
      </c>
    </row>
    <row r="2254">
      <c r="F2254" s="8" t="str">
        <f>IFERROR(__xludf.DUMMYFUNCTION("IF(REGEXMATCH(E2254, ""[0-9]+""), ARRAYFORMULA(A2254 - SPLIT(REGEXREPLACE(E2254,""[a-zA-Z,\-'.()]"","" ""), "" "")),"" "")")," ")</f>
        <v> </v>
      </c>
    </row>
    <row r="2255">
      <c r="F2255" s="8" t="str">
        <f>IFERROR(__xludf.DUMMYFUNCTION("IF(REGEXMATCH(E2255, ""[0-9]+""), ARRAYFORMULA(A2255 - SPLIT(REGEXREPLACE(E2255,""[a-zA-Z,\-'.()]"","" ""), "" "")),"" "")")," ")</f>
        <v> </v>
      </c>
    </row>
    <row r="2256">
      <c r="F2256" s="8" t="str">
        <f>IFERROR(__xludf.DUMMYFUNCTION("IF(REGEXMATCH(E2256, ""[0-9]+""), ARRAYFORMULA(A2256 - SPLIT(REGEXREPLACE(E2256,""[a-zA-Z,\-'.()]"","" ""), "" "")),"" "")")," ")</f>
        <v> </v>
      </c>
    </row>
    <row r="2257">
      <c r="F2257" s="8" t="str">
        <f>IFERROR(__xludf.DUMMYFUNCTION("IF(REGEXMATCH(E2257, ""[0-9]+""), ARRAYFORMULA(A2257 - SPLIT(REGEXREPLACE(E2257,""[a-zA-Z,\-'.()]"","" ""), "" "")),"" "")")," ")</f>
        <v> </v>
      </c>
    </row>
    <row r="2258">
      <c r="F2258" s="8" t="str">
        <f>IFERROR(__xludf.DUMMYFUNCTION("IF(REGEXMATCH(E2258, ""[0-9]+""), ARRAYFORMULA(A2258 - SPLIT(REGEXREPLACE(E2258,""[a-zA-Z,\-'.()]"","" ""), "" "")),"" "")")," ")</f>
        <v> </v>
      </c>
    </row>
    <row r="2259">
      <c r="F2259" s="8" t="str">
        <f>IFERROR(__xludf.DUMMYFUNCTION("IF(REGEXMATCH(E2259, ""[0-9]+""), ARRAYFORMULA(A2259 - SPLIT(REGEXREPLACE(E2259,""[a-zA-Z,\-'.()]"","" ""), "" "")),"" "")")," ")</f>
        <v> </v>
      </c>
    </row>
    <row r="2260">
      <c r="F2260" s="8" t="str">
        <f>IFERROR(__xludf.DUMMYFUNCTION("IF(REGEXMATCH(E2260, ""[0-9]+""), ARRAYFORMULA(A2260 - SPLIT(REGEXREPLACE(E2260,""[a-zA-Z,\-'.()]"","" ""), "" "")),"" "")")," ")</f>
        <v> </v>
      </c>
    </row>
    <row r="2261">
      <c r="F2261" s="8" t="str">
        <f>IFERROR(__xludf.DUMMYFUNCTION("IF(REGEXMATCH(E2261, ""[0-9]+""), ARRAYFORMULA(A2261 - SPLIT(REGEXREPLACE(E2261,""[a-zA-Z,\-'.()]"","" ""), "" "")),"" "")")," ")</f>
        <v> </v>
      </c>
    </row>
    <row r="2262">
      <c r="F2262" s="8" t="str">
        <f>IFERROR(__xludf.DUMMYFUNCTION("IF(REGEXMATCH(E2262, ""[0-9]+""), ARRAYFORMULA(A2262 - SPLIT(REGEXREPLACE(E2262,""[a-zA-Z,\-'.()]"","" ""), "" "")),"" "")")," ")</f>
        <v> </v>
      </c>
    </row>
    <row r="2263">
      <c r="F2263" s="8" t="str">
        <f>IFERROR(__xludf.DUMMYFUNCTION("IF(REGEXMATCH(E2263, ""[0-9]+""), ARRAYFORMULA(A2263 - SPLIT(REGEXREPLACE(E2263,""[a-zA-Z,\-'.()]"","" ""), "" "")),"" "")")," ")</f>
        <v> </v>
      </c>
    </row>
    <row r="2264">
      <c r="F2264" s="8" t="str">
        <f>IFERROR(__xludf.DUMMYFUNCTION("IF(REGEXMATCH(E2264, ""[0-9]+""), ARRAYFORMULA(A2264 - SPLIT(REGEXREPLACE(E2264,""[a-zA-Z,\-'.()]"","" ""), "" "")),"" "")")," ")</f>
        <v> </v>
      </c>
    </row>
    <row r="2265">
      <c r="F2265" s="8" t="str">
        <f>IFERROR(__xludf.DUMMYFUNCTION("IF(REGEXMATCH(E2265, ""[0-9]+""), ARRAYFORMULA(A2265 - SPLIT(REGEXREPLACE(E2265,""[a-zA-Z,\-'.()]"","" ""), "" "")),"" "")")," ")</f>
        <v> </v>
      </c>
    </row>
    <row r="2266">
      <c r="F2266" s="8" t="str">
        <f>IFERROR(__xludf.DUMMYFUNCTION("IF(REGEXMATCH(E2266, ""[0-9]+""), ARRAYFORMULA(A2266 - SPLIT(REGEXREPLACE(E2266,""[a-zA-Z,\-'.()]"","" ""), "" "")),"" "")")," ")</f>
        <v> </v>
      </c>
    </row>
    <row r="2267">
      <c r="F2267" s="8" t="str">
        <f>IFERROR(__xludf.DUMMYFUNCTION("IF(REGEXMATCH(E2267, ""[0-9]+""), ARRAYFORMULA(A2267 - SPLIT(REGEXREPLACE(E2267,""[a-zA-Z,\-'.()]"","" ""), "" "")),"" "")")," ")</f>
        <v> </v>
      </c>
    </row>
    <row r="2268">
      <c r="F2268" s="8" t="str">
        <f>IFERROR(__xludf.DUMMYFUNCTION("IF(REGEXMATCH(E2268, ""[0-9]+""), ARRAYFORMULA(A2268 - SPLIT(REGEXREPLACE(E2268,""[a-zA-Z,\-'.()]"","" ""), "" "")),"" "")")," ")</f>
        <v> </v>
      </c>
    </row>
    <row r="2269">
      <c r="F2269" s="8" t="str">
        <f>IFERROR(__xludf.DUMMYFUNCTION("IF(REGEXMATCH(E2269, ""[0-9]+""), ARRAYFORMULA(A2269 - SPLIT(REGEXREPLACE(E2269,""[a-zA-Z,\-'.()]"","" ""), "" "")),"" "")")," ")</f>
        <v> </v>
      </c>
    </row>
    <row r="2270">
      <c r="F2270" s="8" t="str">
        <f>IFERROR(__xludf.DUMMYFUNCTION("IF(REGEXMATCH(E2270, ""[0-9]+""), ARRAYFORMULA(A2270 - SPLIT(REGEXREPLACE(E2270,""[a-zA-Z,\-'.()]"","" ""), "" "")),"" "")")," ")</f>
        <v> </v>
      </c>
    </row>
    <row r="2271">
      <c r="F2271" s="8" t="str">
        <f>IFERROR(__xludf.DUMMYFUNCTION("IF(REGEXMATCH(E2271, ""[0-9]+""), ARRAYFORMULA(A2271 - SPLIT(REGEXREPLACE(E2271,""[a-zA-Z,\-'.()]"","" ""), "" "")),"" "")")," ")</f>
        <v> </v>
      </c>
    </row>
    <row r="2272">
      <c r="F2272" s="8" t="str">
        <f>IFERROR(__xludf.DUMMYFUNCTION("IF(REGEXMATCH(E2272, ""[0-9]+""), ARRAYFORMULA(A2272 - SPLIT(REGEXREPLACE(E2272,""[a-zA-Z,\-'.()]"","" ""), "" "")),"" "")")," ")</f>
        <v> </v>
      </c>
    </row>
    <row r="2273">
      <c r="F2273" s="8" t="str">
        <f>IFERROR(__xludf.DUMMYFUNCTION("IF(REGEXMATCH(E2273, ""[0-9]+""), ARRAYFORMULA(A2273 - SPLIT(REGEXREPLACE(E2273,""[a-zA-Z,\-'.()]"","" ""), "" "")),"" "")")," ")</f>
        <v> </v>
      </c>
    </row>
    <row r="2274">
      <c r="F2274" s="8" t="str">
        <f>IFERROR(__xludf.DUMMYFUNCTION("IF(REGEXMATCH(E2274, ""[0-9]+""), ARRAYFORMULA(A2274 - SPLIT(REGEXREPLACE(E2274,""[a-zA-Z,\-'.()]"","" ""), "" "")),"" "")")," ")</f>
        <v> </v>
      </c>
    </row>
    <row r="2275">
      <c r="F2275" s="8" t="str">
        <f>IFERROR(__xludf.DUMMYFUNCTION("IF(REGEXMATCH(E2275, ""[0-9]+""), ARRAYFORMULA(A2275 - SPLIT(REGEXREPLACE(E2275,""[a-zA-Z,\-'.()]"","" ""), "" "")),"" "")")," ")</f>
        <v> </v>
      </c>
    </row>
    <row r="2276">
      <c r="F2276" s="8" t="str">
        <f>IFERROR(__xludf.DUMMYFUNCTION("IF(REGEXMATCH(E2276, ""[0-9]+""), ARRAYFORMULA(A2276 - SPLIT(REGEXREPLACE(E2276,""[a-zA-Z,\-'.()]"","" ""), "" "")),"" "")")," ")</f>
        <v> </v>
      </c>
    </row>
    <row r="2277">
      <c r="F2277" s="8" t="str">
        <f>IFERROR(__xludf.DUMMYFUNCTION("IF(REGEXMATCH(E2277, ""[0-9]+""), ARRAYFORMULA(A2277 - SPLIT(REGEXREPLACE(E2277,""[a-zA-Z,\-'.()]"","" ""), "" "")),"" "")")," ")</f>
        <v> </v>
      </c>
    </row>
    <row r="2278">
      <c r="F2278" s="8" t="str">
        <f>IFERROR(__xludf.DUMMYFUNCTION("IF(REGEXMATCH(E2278, ""[0-9]+""), ARRAYFORMULA(A2278 - SPLIT(REGEXREPLACE(E2278,""[a-zA-Z,\-'.()]"","" ""), "" "")),"" "")")," ")</f>
        <v> </v>
      </c>
    </row>
    <row r="2279">
      <c r="F2279" s="8" t="str">
        <f>IFERROR(__xludf.DUMMYFUNCTION("IF(REGEXMATCH(E2279, ""[0-9]+""), ARRAYFORMULA(A2279 - SPLIT(REGEXREPLACE(E2279,""[a-zA-Z,\-'.()]"","" ""), "" "")),"" "")")," ")</f>
        <v> </v>
      </c>
    </row>
    <row r="2280">
      <c r="F2280" s="8" t="str">
        <f>IFERROR(__xludf.DUMMYFUNCTION("IF(REGEXMATCH(E2280, ""[0-9]+""), ARRAYFORMULA(A2280 - SPLIT(REGEXREPLACE(E2280,""[a-zA-Z,\-'.()]"","" ""), "" "")),"" "")")," ")</f>
        <v> </v>
      </c>
    </row>
    <row r="2281">
      <c r="F2281" s="8" t="str">
        <f>IFERROR(__xludf.DUMMYFUNCTION("IF(REGEXMATCH(E2281, ""[0-9]+""), ARRAYFORMULA(A2281 - SPLIT(REGEXREPLACE(E2281,""[a-zA-Z,\-'.()]"","" ""), "" "")),"" "")")," ")</f>
        <v> </v>
      </c>
    </row>
    <row r="2282">
      <c r="F2282" s="8" t="str">
        <f>IFERROR(__xludf.DUMMYFUNCTION("IF(REGEXMATCH(E2282, ""[0-9]+""), ARRAYFORMULA(A2282 - SPLIT(REGEXREPLACE(E2282,""[a-zA-Z,\-'.()]"","" ""), "" "")),"" "")")," ")</f>
        <v> </v>
      </c>
    </row>
    <row r="2283">
      <c r="F2283" s="8" t="str">
        <f>IFERROR(__xludf.DUMMYFUNCTION("IF(REGEXMATCH(E2283, ""[0-9]+""), ARRAYFORMULA(A2283 - SPLIT(REGEXREPLACE(E2283,""[a-zA-Z,\-'.()]"","" ""), "" "")),"" "")")," ")</f>
        <v> </v>
      </c>
    </row>
    <row r="2284">
      <c r="F2284" s="8" t="str">
        <f>IFERROR(__xludf.DUMMYFUNCTION("IF(REGEXMATCH(E2284, ""[0-9]+""), ARRAYFORMULA(A2284 - SPLIT(REGEXREPLACE(E2284,""[a-zA-Z,\-'.()]"","" ""), "" "")),"" "")")," ")</f>
        <v> </v>
      </c>
    </row>
    <row r="2285">
      <c r="F2285" s="8" t="str">
        <f>IFERROR(__xludf.DUMMYFUNCTION("IF(REGEXMATCH(E2285, ""[0-9]+""), ARRAYFORMULA(A2285 - SPLIT(REGEXREPLACE(E2285,""[a-zA-Z,\-'.()]"","" ""), "" "")),"" "")")," ")</f>
        <v> </v>
      </c>
    </row>
    <row r="2286">
      <c r="F2286" s="8" t="str">
        <f>IFERROR(__xludf.DUMMYFUNCTION("IF(REGEXMATCH(E2286, ""[0-9]+""), ARRAYFORMULA(A2286 - SPLIT(REGEXREPLACE(E2286,""[a-zA-Z,\-'.()]"","" ""), "" "")),"" "")")," ")</f>
        <v> </v>
      </c>
    </row>
    <row r="2287">
      <c r="F2287" s="8" t="str">
        <f>IFERROR(__xludf.DUMMYFUNCTION("IF(REGEXMATCH(E2287, ""[0-9]+""), ARRAYFORMULA(A2287 - SPLIT(REGEXREPLACE(E2287,""[a-zA-Z,\-'.()]"","" ""), "" "")),"" "")")," ")</f>
        <v> </v>
      </c>
    </row>
    <row r="2288">
      <c r="F2288" s="8" t="str">
        <f>IFERROR(__xludf.DUMMYFUNCTION("IF(REGEXMATCH(E2288, ""[0-9]+""), ARRAYFORMULA(A2288 - SPLIT(REGEXREPLACE(E2288,""[a-zA-Z,\-'.()]"","" ""), "" "")),"" "")")," ")</f>
        <v> </v>
      </c>
    </row>
    <row r="2289">
      <c r="F2289" s="8" t="str">
        <f>IFERROR(__xludf.DUMMYFUNCTION("IF(REGEXMATCH(E2289, ""[0-9]+""), ARRAYFORMULA(A2289 - SPLIT(REGEXREPLACE(E2289,""[a-zA-Z,\-'.()]"","" ""), "" "")),"" "")")," ")</f>
        <v> </v>
      </c>
    </row>
    <row r="2290">
      <c r="F2290" s="8" t="str">
        <f>IFERROR(__xludf.DUMMYFUNCTION("IF(REGEXMATCH(E2290, ""[0-9]+""), ARRAYFORMULA(A2290 - SPLIT(REGEXREPLACE(E2290,""[a-zA-Z,\-'.()]"","" ""), "" "")),"" "")")," ")</f>
        <v> </v>
      </c>
    </row>
    <row r="2291">
      <c r="F2291" s="8" t="str">
        <f>IFERROR(__xludf.DUMMYFUNCTION("IF(REGEXMATCH(E2291, ""[0-9]+""), ARRAYFORMULA(A2291 - SPLIT(REGEXREPLACE(E2291,""[a-zA-Z,\-'.()]"","" ""), "" "")),"" "")")," ")</f>
        <v> </v>
      </c>
    </row>
    <row r="2292">
      <c r="F2292" s="8" t="str">
        <f>IFERROR(__xludf.DUMMYFUNCTION("IF(REGEXMATCH(E2292, ""[0-9]+""), ARRAYFORMULA(A2292 - SPLIT(REGEXREPLACE(E2292,""[a-zA-Z,\-'.()]"","" ""), "" "")),"" "")")," ")</f>
        <v> </v>
      </c>
    </row>
    <row r="2293">
      <c r="F2293" s="8" t="str">
        <f>IFERROR(__xludf.DUMMYFUNCTION("IF(REGEXMATCH(E2293, ""[0-9]+""), ARRAYFORMULA(A2293 - SPLIT(REGEXREPLACE(E2293,""[a-zA-Z,\-'.()]"","" ""), "" "")),"" "")")," ")</f>
        <v> </v>
      </c>
    </row>
    <row r="2294">
      <c r="F2294" s="8" t="str">
        <f>IFERROR(__xludf.DUMMYFUNCTION("IF(REGEXMATCH(E2294, ""[0-9]+""), ARRAYFORMULA(A2294 - SPLIT(REGEXREPLACE(E2294,""[a-zA-Z,\-'.()]"","" ""), "" "")),"" "")")," ")</f>
        <v> </v>
      </c>
    </row>
    <row r="2295">
      <c r="F2295" s="8" t="str">
        <f>IFERROR(__xludf.DUMMYFUNCTION("IF(REGEXMATCH(E2295, ""[0-9]+""), ARRAYFORMULA(A2295 - SPLIT(REGEXREPLACE(E2295,""[a-zA-Z,\-'.()]"","" ""), "" "")),"" "")")," ")</f>
        <v> </v>
      </c>
    </row>
    <row r="2296">
      <c r="F2296" s="8" t="str">
        <f>IFERROR(__xludf.DUMMYFUNCTION("IF(REGEXMATCH(E2296, ""[0-9]+""), ARRAYFORMULA(A2296 - SPLIT(REGEXREPLACE(E2296,""[a-zA-Z,\-'.()]"","" ""), "" "")),"" "")")," ")</f>
        <v> </v>
      </c>
    </row>
    <row r="2297">
      <c r="F2297" s="8" t="str">
        <f>IFERROR(__xludf.DUMMYFUNCTION("IF(REGEXMATCH(E2297, ""[0-9]+""), ARRAYFORMULA(A2297 - SPLIT(REGEXREPLACE(E2297,""[a-zA-Z,\-'.()]"","" ""), "" "")),"" "")")," ")</f>
        <v> </v>
      </c>
    </row>
    <row r="2298">
      <c r="F2298" s="8" t="str">
        <f>IFERROR(__xludf.DUMMYFUNCTION("IF(REGEXMATCH(E2298, ""[0-9]+""), ARRAYFORMULA(A2298 - SPLIT(REGEXREPLACE(E2298,""[a-zA-Z,\-'.()]"","" ""), "" "")),"" "")")," ")</f>
        <v> </v>
      </c>
    </row>
    <row r="2299">
      <c r="F2299" s="8" t="str">
        <f>IFERROR(__xludf.DUMMYFUNCTION("IF(REGEXMATCH(E2299, ""[0-9]+""), ARRAYFORMULA(A2299 - SPLIT(REGEXREPLACE(E2299,""[a-zA-Z,\-'.()]"","" ""), "" "")),"" "")")," ")</f>
        <v> </v>
      </c>
    </row>
    <row r="2300">
      <c r="F2300" s="8" t="str">
        <f>IFERROR(__xludf.DUMMYFUNCTION("IF(REGEXMATCH(E2300, ""[0-9]+""), ARRAYFORMULA(A2300 - SPLIT(REGEXREPLACE(E2300,""[a-zA-Z,\-'.()]"","" ""), "" "")),"" "")")," ")</f>
        <v> </v>
      </c>
    </row>
    <row r="2301">
      <c r="F2301" s="8" t="str">
        <f>IFERROR(__xludf.DUMMYFUNCTION("IF(REGEXMATCH(E2301, ""[0-9]+""), ARRAYFORMULA(A2301 - SPLIT(REGEXREPLACE(E2301,""[a-zA-Z,\-'.()]"","" ""), "" "")),"" "")")," ")</f>
        <v> </v>
      </c>
    </row>
    <row r="2302">
      <c r="F2302" s="8" t="str">
        <f>IFERROR(__xludf.DUMMYFUNCTION("IF(REGEXMATCH(E2302, ""[0-9]+""), ARRAYFORMULA(A2302 - SPLIT(REGEXREPLACE(E2302,""[a-zA-Z,\-'.()]"","" ""), "" "")),"" "")")," ")</f>
        <v> </v>
      </c>
    </row>
    <row r="2303">
      <c r="F2303" s="8" t="str">
        <f>IFERROR(__xludf.DUMMYFUNCTION("IF(REGEXMATCH(E2303, ""[0-9]+""), ARRAYFORMULA(A2303 - SPLIT(REGEXREPLACE(E2303,""[a-zA-Z,\-'.()]"","" ""), "" "")),"" "")")," ")</f>
        <v> </v>
      </c>
    </row>
    <row r="2304">
      <c r="F2304" s="8" t="str">
        <f>IFERROR(__xludf.DUMMYFUNCTION("IF(REGEXMATCH(E2304, ""[0-9]+""), ARRAYFORMULA(A2304 - SPLIT(REGEXREPLACE(E2304,""[a-zA-Z,\-'.()]"","" ""), "" "")),"" "")")," ")</f>
        <v> </v>
      </c>
    </row>
    <row r="2305">
      <c r="F2305" s="8" t="str">
        <f>IFERROR(__xludf.DUMMYFUNCTION("IF(REGEXMATCH(E2305, ""[0-9]+""), ARRAYFORMULA(A2305 - SPLIT(REGEXREPLACE(E2305,""[a-zA-Z,\-'.()]"","" ""), "" "")),"" "")")," ")</f>
        <v> </v>
      </c>
    </row>
    <row r="2306">
      <c r="F2306" s="8" t="str">
        <f>IFERROR(__xludf.DUMMYFUNCTION("IF(REGEXMATCH(E2306, ""[0-9]+""), ARRAYFORMULA(A2306 - SPLIT(REGEXREPLACE(E2306,""[a-zA-Z,\-'.()]"","" ""), "" "")),"" "")")," ")</f>
        <v> </v>
      </c>
    </row>
    <row r="2307">
      <c r="F2307" s="8" t="str">
        <f>IFERROR(__xludf.DUMMYFUNCTION("IF(REGEXMATCH(E2307, ""[0-9]+""), ARRAYFORMULA(A2307 - SPLIT(REGEXREPLACE(E2307,""[a-zA-Z,\-'.()]"","" ""), "" "")),"" "")")," ")</f>
        <v> </v>
      </c>
    </row>
    <row r="2308">
      <c r="F2308" s="8" t="str">
        <f>IFERROR(__xludf.DUMMYFUNCTION("IF(REGEXMATCH(E2308, ""[0-9]+""), ARRAYFORMULA(A2308 - SPLIT(REGEXREPLACE(E2308,""[a-zA-Z,\-'.()]"","" ""), "" "")),"" "")")," ")</f>
        <v> </v>
      </c>
    </row>
    <row r="2309">
      <c r="F2309" s="8" t="str">
        <f>IFERROR(__xludf.DUMMYFUNCTION("IF(REGEXMATCH(E2309, ""[0-9]+""), ARRAYFORMULA(A2309 - SPLIT(REGEXREPLACE(E2309,""[a-zA-Z,\-'.()]"","" ""), "" "")),"" "")")," ")</f>
        <v> </v>
      </c>
    </row>
    <row r="2310">
      <c r="F2310" s="8" t="str">
        <f>IFERROR(__xludf.DUMMYFUNCTION("IF(REGEXMATCH(E2310, ""[0-9]+""), ARRAYFORMULA(A2310 - SPLIT(REGEXREPLACE(E2310,""[a-zA-Z,\-'.()]"","" ""), "" "")),"" "")")," ")</f>
        <v> </v>
      </c>
    </row>
    <row r="2311">
      <c r="F2311" s="8" t="str">
        <f>IFERROR(__xludf.DUMMYFUNCTION("IF(REGEXMATCH(E2311, ""[0-9]+""), ARRAYFORMULA(A2311 - SPLIT(REGEXREPLACE(E2311,""[a-zA-Z,\-'.()]"","" ""), "" "")),"" "")")," ")</f>
        <v> </v>
      </c>
    </row>
    <row r="2312">
      <c r="F2312" s="8" t="str">
        <f>IFERROR(__xludf.DUMMYFUNCTION("IF(REGEXMATCH(E2312, ""[0-9]+""), ARRAYFORMULA(A2312 - SPLIT(REGEXREPLACE(E2312,""[a-zA-Z,\-'.()]"","" ""), "" "")),"" "")")," ")</f>
        <v> </v>
      </c>
    </row>
    <row r="2313">
      <c r="F2313" s="8" t="str">
        <f>IFERROR(__xludf.DUMMYFUNCTION("IF(REGEXMATCH(E2313, ""[0-9]+""), ARRAYFORMULA(A2313 - SPLIT(REGEXREPLACE(E2313,""[a-zA-Z,\-'.()]"","" ""), "" "")),"" "")")," ")</f>
        <v> </v>
      </c>
    </row>
    <row r="2314">
      <c r="F2314" s="8" t="str">
        <f>IFERROR(__xludf.DUMMYFUNCTION("IF(REGEXMATCH(E2314, ""[0-9]+""), ARRAYFORMULA(A2314 - SPLIT(REGEXREPLACE(E2314,""[a-zA-Z,\-'.()]"","" ""), "" "")),"" "")")," ")</f>
        <v> </v>
      </c>
    </row>
    <row r="2315">
      <c r="F2315" s="8" t="str">
        <f>IFERROR(__xludf.DUMMYFUNCTION("IF(REGEXMATCH(E2315, ""[0-9]+""), ARRAYFORMULA(A2315 - SPLIT(REGEXREPLACE(E2315,""[a-zA-Z,\-'.()]"","" ""), "" "")),"" "")")," ")</f>
        <v> </v>
      </c>
    </row>
    <row r="2316">
      <c r="F2316" s="8" t="str">
        <f>IFERROR(__xludf.DUMMYFUNCTION("IF(REGEXMATCH(E2316, ""[0-9]+""), ARRAYFORMULA(A2316 - SPLIT(REGEXREPLACE(E2316,""[a-zA-Z,\-'.()]"","" ""), "" "")),"" "")")," ")</f>
        <v> </v>
      </c>
    </row>
    <row r="2317">
      <c r="F2317" s="8" t="str">
        <f>IFERROR(__xludf.DUMMYFUNCTION("IF(REGEXMATCH(E2317, ""[0-9]+""), ARRAYFORMULA(A2317 - SPLIT(REGEXREPLACE(E2317,""[a-zA-Z,\-'.()]"","" ""), "" "")),"" "")")," ")</f>
        <v> </v>
      </c>
    </row>
    <row r="2318">
      <c r="F2318" s="8" t="str">
        <f>IFERROR(__xludf.DUMMYFUNCTION("IF(REGEXMATCH(E2318, ""[0-9]+""), ARRAYFORMULA(A2318 - SPLIT(REGEXREPLACE(E2318,""[a-zA-Z,\-'.()]"","" ""), "" "")),"" "")")," ")</f>
        <v> </v>
      </c>
    </row>
    <row r="2319">
      <c r="F2319" s="8" t="str">
        <f>IFERROR(__xludf.DUMMYFUNCTION("IF(REGEXMATCH(E2319, ""[0-9]+""), ARRAYFORMULA(A2319 - SPLIT(REGEXREPLACE(E2319,""[a-zA-Z,\-'.()]"","" ""), "" "")),"" "")")," ")</f>
        <v> </v>
      </c>
    </row>
    <row r="2320">
      <c r="F2320" s="8" t="str">
        <f>IFERROR(__xludf.DUMMYFUNCTION("IF(REGEXMATCH(E2320, ""[0-9]+""), ARRAYFORMULA(A2320 - SPLIT(REGEXREPLACE(E2320,""[a-zA-Z,\-'.()]"","" ""), "" "")),"" "")")," ")</f>
        <v> </v>
      </c>
    </row>
    <row r="2321">
      <c r="F2321" s="8" t="str">
        <f>IFERROR(__xludf.DUMMYFUNCTION("IF(REGEXMATCH(E2321, ""[0-9]+""), ARRAYFORMULA(A2321 - SPLIT(REGEXREPLACE(E2321,""[a-zA-Z,\-'.()]"","" ""), "" "")),"" "")")," ")</f>
        <v> </v>
      </c>
    </row>
    <row r="2322">
      <c r="F2322" s="8" t="str">
        <f>IFERROR(__xludf.DUMMYFUNCTION("IF(REGEXMATCH(E2322, ""[0-9]+""), ARRAYFORMULA(A2322 - SPLIT(REGEXREPLACE(E2322,""[a-zA-Z,\-'.()]"","" ""), "" "")),"" "")")," ")</f>
        <v> </v>
      </c>
    </row>
    <row r="2323">
      <c r="F2323" s="8" t="str">
        <f>IFERROR(__xludf.DUMMYFUNCTION("IF(REGEXMATCH(E2323, ""[0-9]+""), ARRAYFORMULA(A2323 - SPLIT(REGEXREPLACE(E2323,""[a-zA-Z,\-'.()]"","" ""), "" "")),"" "")")," ")</f>
        <v> </v>
      </c>
    </row>
    <row r="2324">
      <c r="F2324" s="8" t="str">
        <f>IFERROR(__xludf.DUMMYFUNCTION("IF(REGEXMATCH(E2324, ""[0-9]+""), ARRAYFORMULA(A2324 - SPLIT(REGEXREPLACE(E2324,""[a-zA-Z,\-'.()]"","" ""), "" "")),"" "")")," ")</f>
        <v> </v>
      </c>
    </row>
    <row r="2325">
      <c r="F2325" s="8" t="str">
        <f>IFERROR(__xludf.DUMMYFUNCTION("IF(REGEXMATCH(E2325, ""[0-9]+""), ARRAYFORMULA(A2325 - SPLIT(REGEXREPLACE(E2325,""[a-zA-Z,\-'.()]"","" ""), "" "")),"" "")")," ")</f>
        <v> </v>
      </c>
    </row>
    <row r="2326">
      <c r="F2326" s="8" t="str">
        <f>IFERROR(__xludf.DUMMYFUNCTION("IF(REGEXMATCH(E2326, ""[0-9]+""), ARRAYFORMULA(A2326 - SPLIT(REGEXREPLACE(E2326,""[a-zA-Z,\-'.()]"","" ""), "" "")),"" "")")," ")</f>
        <v> </v>
      </c>
    </row>
    <row r="2327">
      <c r="F2327" s="8" t="str">
        <f>IFERROR(__xludf.DUMMYFUNCTION("IF(REGEXMATCH(E2327, ""[0-9]+""), ARRAYFORMULA(A2327 - SPLIT(REGEXREPLACE(E2327,""[a-zA-Z,\-'.()]"","" ""), "" "")),"" "")")," ")</f>
        <v> </v>
      </c>
    </row>
    <row r="2328">
      <c r="F2328" s="8" t="str">
        <f>IFERROR(__xludf.DUMMYFUNCTION("IF(REGEXMATCH(E2328, ""[0-9]+""), ARRAYFORMULA(A2328 - SPLIT(REGEXREPLACE(E2328,""[a-zA-Z,\-'.()]"","" ""), "" "")),"" "")")," ")</f>
        <v> </v>
      </c>
    </row>
    <row r="2329">
      <c r="F2329" s="8" t="str">
        <f>IFERROR(__xludf.DUMMYFUNCTION("IF(REGEXMATCH(E2329, ""[0-9]+""), ARRAYFORMULA(A2329 - SPLIT(REGEXREPLACE(E2329,""[a-zA-Z,\-'.()]"","" ""), "" "")),"" "")")," ")</f>
        <v> </v>
      </c>
    </row>
    <row r="2330">
      <c r="F2330" s="8" t="str">
        <f>IFERROR(__xludf.DUMMYFUNCTION("IF(REGEXMATCH(E2330, ""[0-9]+""), ARRAYFORMULA(A2330 - SPLIT(REGEXREPLACE(E2330,""[a-zA-Z,\-'.()]"","" ""), "" "")),"" "")")," ")</f>
        <v> </v>
      </c>
    </row>
    <row r="2331">
      <c r="F2331" s="8" t="str">
        <f>IFERROR(__xludf.DUMMYFUNCTION("IF(REGEXMATCH(E2331, ""[0-9]+""), ARRAYFORMULA(A2331 - SPLIT(REGEXREPLACE(E2331,""[a-zA-Z,\-'.()]"","" ""), "" "")),"" "")")," ")</f>
        <v> </v>
      </c>
    </row>
    <row r="2332">
      <c r="F2332" s="8" t="str">
        <f>IFERROR(__xludf.DUMMYFUNCTION("IF(REGEXMATCH(E2332, ""[0-9]+""), ARRAYFORMULA(A2332 - SPLIT(REGEXREPLACE(E2332,""[a-zA-Z,\-'.()]"","" ""), "" "")),"" "")")," ")</f>
        <v> </v>
      </c>
    </row>
    <row r="2333">
      <c r="F2333" s="8" t="str">
        <f>IFERROR(__xludf.DUMMYFUNCTION("IF(REGEXMATCH(E2333, ""[0-9]+""), ARRAYFORMULA(A2333 - SPLIT(REGEXREPLACE(E2333,""[a-zA-Z,\-'.()]"","" ""), "" "")),"" "")")," ")</f>
        <v> </v>
      </c>
    </row>
    <row r="2334">
      <c r="F2334" s="8" t="str">
        <f>IFERROR(__xludf.DUMMYFUNCTION("IF(REGEXMATCH(E2334, ""[0-9]+""), ARRAYFORMULA(A2334 - SPLIT(REGEXREPLACE(E2334,""[a-zA-Z,\-'.()]"","" ""), "" "")),"" "")")," ")</f>
        <v> </v>
      </c>
    </row>
    <row r="2335">
      <c r="F2335" s="8" t="str">
        <f>IFERROR(__xludf.DUMMYFUNCTION("IF(REGEXMATCH(E2335, ""[0-9]+""), ARRAYFORMULA(A2335 - SPLIT(REGEXREPLACE(E2335,""[a-zA-Z,\-'.()]"","" ""), "" "")),"" "")")," ")</f>
        <v> </v>
      </c>
    </row>
    <row r="2336">
      <c r="F2336" s="8" t="str">
        <f>IFERROR(__xludf.DUMMYFUNCTION("IF(REGEXMATCH(E2336, ""[0-9]+""), ARRAYFORMULA(A2336 - SPLIT(REGEXREPLACE(E2336,""[a-zA-Z,\-'.()]"","" ""), "" "")),"" "")")," ")</f>
        <v> </v>
      </c>
    </row>
    <row r="2337">
      <c r="F2337" s="8" t="str">
        <f>IFERROR(__xludf.DUMMYFUNCTION("IF(REGEXMATCH(E2337, ""[0-9]+""), ARRAYFORMULA(A2337 - SPLIT(REGEXREPLACE(E2337,""[a-zA-Z,\-'.()]"","" ""), "" "")),"" "")")," ")</f>
        <v> </v>
      </c>
    </row>
    <row r="2338">
      <c r="F2338" s="8" t="str">
        <f>IFERROR(__xludf.DUMMYFUNCTION("IF(REGEXMATCH(E2338, ""[0-9]+""), ARRAYFORMULA(A2338 - SPLIT(REGEXREPLACE(E2338,""[a-zA-Z,\-'.()]"","" ""), "" "")),"" "")")," ")</f>
        <v> </v>
      </c>
    </row>
    <row r="2339">
      <c r="F2339" s="8" t="str">
        <f>IFERROR(__xludf.DUMMYFUNCTION("IF(REGEXMATCH(E2339, ""[0-9]+""), ARRAYFORMULA(A2339 - SPLIT(REGEXREPLACE(E2339,""[a-zA-Z,\-'.()]"","" ""), "" "")),"" "")")," ")</f>
        <v> </v>
      </c>
    </row>
    <row r="2340">
      <c r="F2340" s="8" t="str">
        <f>IFERROR(__xludf.DUMMYFUNCTION("IF(REGEXMATCH(E2340, ""[0-9]+""), ARRAYFORMULA(A2340 - SPLIT(REGEXREPLACE(E2340,""[a-zA-Z,\-'.()]"","" ""), "" "")),"" "")")," ")</f>
        <v> </v>
      </c>
    </row>
    <row r="2341">
      <c r="F2341" s="8" t="str">
        <f>IFERROR(__xludf.DUMMYFUNCTION("IF(REGEXMATCH(E2341, ""[0-9]+""), ARRAYFORMULA(A2341 - SPLIT(REGEXREPLACE(E2341,""[a-zA-Z,\-'.()]"","" ""), "" "")),"" "")")," ")</f>
        <v> </v>
      </c>
    </row>
    <row r="2342">
      <c r="F2342" s="8" t="str">
        <f>IFERROR(__xludf.DUMMYFUNCTION("IF(REGEXMATCH(E2342, ""[0-9]+""), ARRAYFORMULA(A2342 - SPLIT(REGEXREPLACE(E2342,""[a-zA-Z,\-'.()]"","" ""), "" "")),"" "")")," ")</f>
        <v> </v>
      </c>
    </row>
    <row r="2343">
      <c r="F2343" s="8" t="str">
        <f>IFERROR(__xludf.DUMMYFUNCTION("IF(REGEXMATCH(E2343, ""[0-9]+""), ARRAYFORMULA(A2343 - SPLIT(REGEXREPLACE(E2343,""[a-zA-Z,\-'.()]"","" ""), "" "")),"" "")")," ")</f>
        <v> </v>
      </c>
    </row>
    <row r="2344">
      <c r="F2344" s="8" t="str">
        <f>IFERROR(__xludf.DUMMYFUNCTION("IF(REGEXMATCH(E2344, ""[0-9]+""), ARRAYFORMULA(A2344 - SPLIT(REGEXREPLACE(E2344,""[a-zA-Z,\-'.()]"","" ""), "" "")),"" "")")," ")</f>
        <v> </v>
      </c>
    </row>
    <row r="2345">
      <c r="F2345" s="8" t="str">
        <f>IFERROR(__xludf.DUMMYFUNCTION("IF(REGEXMATCH(E2345, ""[0-9]+""), ARRAYFORMULA(A2345 - SPLIT(REGEXREPLACE(E2345,""[a-zA-Z,\-'.()]"","" ""), "" "")),"" "")")," ")</f>
        <v> </v>
      </c>
    </row>
    <row r="2346">
      <c r="F2346" s="8" t="str">
        <f>IFERROR(__xludf.DUMMYFUNCTION("IF(REGEXMATCH(E2346, ""[0-9]+""), ARRAYFORMULA(A2346 - SPLIT(REGEXREPLACE(E2346,""[a-zA-Z,\-'.()]"","" ""), "" "")),"" "")")," ")</f>
        <v> </v>
      </c>
    </row>
    <row r="2347">
      <c r="F2347" s="8" t="str">
        <f>IFERROR(__xludf.DUMMYFUNCTION("IF(REGEXMATCH(E2347, ""[0-9]+""), ARRAYFORMULA(A2347 - SPLIT(REGEXREPLACE(E2347,""[a-zA-Z,\-'.()]"","" ""), "" "")),"" "")")," ")</f>
        <v> </v>
      </c>
    </row>
    <row r="2348">
      <c r="F2348" s="8" t="str">
        <f>IFERROR(__xludf.DUMMYFUNCTION("IF(REGEXMATCH(E2348, ""[0-9]+""), ARRAYFORMULA(A2348 - SPLIT(REGEXREPLACE(E2348,""[a-zA-Z,\-'.()]"","" ""), "" "")),"" "")")," ")</f>
        <v> </v>
      </c>
    </row>
    <row r="2349">
      <c r="F2349" s="8" t="str">
        <f>IFERROR(__xludf.DUMMYFUNCTION("IF(REGEXMATCH(E2349, ""[0-9]+""), ARRAYFORMULA(A2349 - SPLIT(REGEXREPLACE(E2349,""[a-zA-Z,\-'.()]"","" ""), "" "")),"" "")")," ")</f>
        <v> </v>
      </c>
    </row>
    <row r="2350">
      <c r="F2350" s="8" t="str">
        <f>IFERROR(__xludf.DUMMYFUNCTION("IF(REGEXMATCH(E2350, ""[0-9]+""), ARRAYFORMULA(A2350 - SPLIT(REGEXREPLACE(E2350,""[a-zA-Z,\-'.()]"","" ""), "" "")),"" "")")," ")</f>
        <v> </v>
      </c>
    </row>
    <row r="2351">
      <c r="F2351" s="8" t="str">
        <f>IFERROR(__xludf.DUMMYFUNCTION("IF(REGEXMATCH(E2351, ""[0-9]+""), ARRAYFORMULA(A2351 - SPLIT(REGEXREPLACE(E2351,""[a-zA-Z,\-'.()]"","" ""), "" "")),"" "")")," ")</f>
        <v> </v>
      </c>
    </row>
    <row r="2352">
      <c r="F2352" s="8" t="str">
        <f>IFERROR(__xludf.DUMMYFUNCTION("IF(REGEXMATCH(E2352, ""[0-9]+""), ARRAYFORMULA(A2352 - SPLIT(REGEXREPLACE(E2352,""[a-zA-Z,\-'.()]"","" ""), "" "")),"" "")")," ")</f>
        <v> </v>
      </c>
    </row>
    <row r="2353">
      <c r="F2353" s="8" t="str">
        <f>IFERROR(__xludf.DUMMYFUNCTION("IF(REGEXMATCH(E2353, ""[0-9]+""), ARRAYFORMULA(A2353 - SPLIT(REGEXREPLACE(E2353,""[a-zA-Z,\-'.()]"","" ""), "" "")),"" "")")," ")</f>
        <v> </v>
      </c>
    </row>
    <row r="2354">
      <c r="F2354" s="8" t="str">
        <f>IFERROR(__xludf.DUMMYFUNCTION("IF(REGEXMATCH(E2354, ""[0-9]+""), ARRAYFORMULA(A2354 - SPLIT(REGEXREPLACE(E2354,""[a-zA-Z,\-'.()]"","" ""), "" "")),"" "")")," ")</f>
        <v> </v>
      </c>
    </row>
    <row r="2355">
      <c r="F2355" s="8" t="str">
        <f>IFERROR(__xludf.DUMMYFUNCTION("IF(REGEXMATCH(E2355, ""[0-9]+""), ARRAYFORMULA(A2355 - SPLIT(REGEXREPLACE(E2355,""[a-zA-Z,\-'.()]"","" ""), "" "")),"" "")")," ")</f>
        <v> </v>
      </c>
    </row>
    <row r="2356">
      <c r="F2356" s="8" t="str">
        <f>IFERROR(__xludf.DUMMYFUNCTION("IF(REGEXMATCH(E2356, ""[0-9]+""), ARRAYFORMULA(A2356 - SPLIT(REGEXREPLACE(E2356,""[a-zA-Z,\-'.()]"","" ""), "" "")),"" "")")," ")</f>
        <v> </v>
      </c>
    </row>
    <row r="2357">
      <c r="F2357" s="8" t="str">
        <f>IFERROR(__xludf.DUMMYFUNCTION("IF(REGEXMATCH(E2357, ""[0-9]+""), ARRAYFORMULA(A2357 - SPLIT(REGEXREPLACE(E2357,""[a-zA-Z,\-'.()]"","" ""), "" "")),"" "")")," ")</f>
        <v> </v>
      </c>
    </row>
    <row r="2358">
      <c r="F2358" s="8" t="str">
        <f>IFERROR(__xludf.DUMMYFUNCTION("IF(REGEXMATCH(E2358, ""[0-9]+""), ARRAYFORMULA(A2358 - SPLIT(REGEXREPLACE(E2358,""[a-zA-Z,\-'.()]"","" ""), "" "")),"" "")")," ")</f>
        <v> </v>
      </c>
    </row>
    <row r="2359">
      <c r="F2359" s="8" t="str">
        <f>IFERROR(__xludf.DUMMYFUNCTION("IF(REGEXMATCH(E2359, ""[0-9]+""), ARRAYFORMULA(A2359 - SPLIT(REGEXREPLACE(E2359,""[a-zA-Z,\-'.()]"","" ""), "" "")),"" "")")," ")</f>
        <v> </v>
      </c>
    </row>
    <row r="2360">
      <c r="F2360" s="8" t="str">
        <f>IFERROR(__xludf.DUMMYFUNCTION("IF(REGEXMATCH(E2360, ""[0-9]+""), ARRAYFORMULA(A2360 - SPLIT(REGEXREPLACE(E2360,""[a-zA-Z,\-'.()]"","" ""), "" "")),"" "")")," ")</f>
        <v> </v>
      </c>
    </row>
    <row r="2361">
      <c r="F2361" s="8" t="str">
        <f>IFERROR(__xludf.DUMMYFUNCTION("IF(REGEXMATCH(E2361, ""[0-9]+""), ARRAYFORMULA(A2361 - SPLIT(REGEXREPLACE(E2361,""[a-zA-Z,\-'.()]"","" ""), "" "")),"" "")")," ")</f>
        <v> </v>
      </c>
    </row>
    <row r="2362">
      <c r="F2362" s="8" t="str">
        <f>IFERROR(__xludf.DUMMYFUNCTION("IF(REGEXMATCH(E2362, ""[0-9]+""), ARRAYFORMULA(A2362 - SPLIT(REGEXREPLACE(E2362,""[a-zA-Z,\-'.()]"","" ""), "" "")),"" "")")," ")</f>
        <v> </v>
      </c>
    </row>
    <row r="2363">
      <c r="F2363" s="8" t="str">
        <f>IFERROR(__xludf.DUMMYFUNCTION("IF(REGEXMATCH(E2363, ""[0-9]+""), ARRAYFORMULA(A2363 - SPLIT(REGEXREPLACE(E2363,""[a-zA-Z,\-'.()]"","" ""), "" "")),"" "")")," ")</f>
        <v> </v>
      </c>
    </row>
    <row r="2364">
      <c r="F2364" s="8" t="str">
        <f>IFERROR(__xludf.DUMMYFUNCTION("IF(REGEXMATCH(E2364, ""[0-9]+""), ARRAYFORMULA(A2364 - SPLIT(REGEXREPLACE(E2364,""[a-zA-Z,\-'.()]"","" ""), "" "")),"" "")")," ")</f>
        <v> </v>
      </c>
    </row>
    <row r="2365">
      <c r="F2365" s="8" t="str">
        <f>IFERROR(__xludf.DUMMYFUNCTION("IF(REGEXMATCH(E2365, ""[0-9]+""), ARRAYFORMULA(A2365 - SPLIT(REGEXREPLACE(E2365,""[a-zA-Z,\-'.()]"","" ""), "" "")),"" "")")," ")</f>
        <v> </v>
      </c>
    </row>
    <row r="2366">
      <c r="F2366" s="8" t="str">
        <f>IFERROR(__xludf.DUMMYFUNCTION("IF(REGEXMATCH(E2366, ""[0-9]+""), ARRAYFORMULA(A2366 - SPLIT(REGEXREPLACE(E2366,""[a-zA-Z,\-'.()]"","" ""), "" "")),"" "")")," ")</f>
        <v> </v>
      </c>
    </row>
    <row r="2367">
      <c r="F2367" s="8" t="str">
        <f>IFERROR(__xludf.DUMMYFUNCTION("IF(REGEXMATCH(E2367, ""[0-9]+""), ARRAYFORMULA(A2367 - SPLIT(REGEXREPLACE(E2367,""[a-zA-Z,\-'.()]"","" ""), "" "")),"" "")")," ")</f>
        <v> </v>
      </c>
    </row>
    <row r="2368">
      <c r="F2368" s="8" t="str">
        <f>IFERROR(__xludf.DUMMYFUNCTION("IF(REGEXMATCH(E2368, ""[0-9]+""), ARRAYFORMULA(A2368 - SPLIT(REGEXREPLACE(E2368,""[a-zA-Z,\-'.()]"","" ""), "" "")),"" "")")," ")</f>
        <v> </v>
      </c>
    </row>
    <row r="2369">
      <c r="F2369" s="8" t="str">
        <f>IFERROR(__xludf.DUMMYFUNCTION("IF(REGEXMATCH(E2369, ""[0-9]+""), ARRAYFORMULA(A2369 - SPLIT(REGEXREPLACE(E2369,""[a-zA-Z,\-'.()]"","" ""), "" "")),"" "")")," ")</f>
        <v> </v>
      </c>
    </row>
    <row r="2370">
      <c r="F2370" s="8" t="str">
        <f>IFERROR(__xludf.DUMMYFUNCTION("IF(REGEXMATCH(E2370, ""[0-9]+""), ARRAYFORMULA(A2370 - SPLIT(REGEXREPLACE(E2370,""[a-zA-Z,\-'.()]"","" ""), "" "")),"" "")")," ")</f>
        <v> </v>
      </c>
    </row>
    <row r="2371">
      <c r="F2371" s="8" t="str">
        <f>IFERROR(__xludf.DUMMYFUNCTION("IF(REGEXMATCH(E2371, ""[0-9]+""), ARRAYFORMULA(A2371 - SPLIT(REGEXREPLACE(E2371,""[a-zA-Z,\-'.()]"","" ""), "" "")),"" "")")," ")</f>
        <v> </v>
      </c>
    </row>
    <row r="2372">
      <c r="F2372" s="8" t="str">
        <f>IFERROR(__xludf.DUMMYFUNCTION("IF(REGEXMATCH(E2372, ""[0-9]+""), ARRAYFORMULA(A2372 - SPLIT(REGEXREPLACE(E2372,""[a-zA-Z,\-'.()]"","" ""), "" "")),"" "")")," ")</f>
        <v> </v>
      </c>
    </row>
    <row r="2373">
      <c r="F2373" s="8" t="str">
        <f>IFERROR(__xludf.DUMMYFUNCTION("IF(REGEXMATCH(E2373, ""[0-9]+""), ARRAYFORMULA(A2373 - SPLIT(REGEXREPLACE(E2373,""[a-zA-Z,\-'.()]"","" ""), "" "")),"" "")")," ")</f>
        <v> </v>
      </c>
    </row>
    <row r="2374">
      <c r="F2374" s="8" t="str">
        <f>IFERROR(__xludf.DUMMYFUNCTION("IF(REGEXMATCH(E2374, ""[0-9]+""), ARRAYFORMULA(A2374 - SPLIT(REGEXREPLACE(E2374,""[a-zA-Z,\-'.()]"","" ""), "" "")),"" "")")," ")</f>
        <v> </v>
      </c>
    </row>
    <row r="2375">
      <c r="F2375" s="8" t="str">
        <f>IFERROR(__xludf.DUMMYFUNCTION("IF(REGEXMATCH(E2375, ""[0-9]+""), ARRAYFORMULA(A2375 - SPLIT(REGEXREPLACE(E2375,""[a-zA-Z,\-'.()]"","" ""), "" "")),"" "")")," ")</f>
        <v> </v>
      </c>
    </row>
    <row r="2376">
      <c r="F2376" s="8" t="str">
        <f>IFERROR(__xludf.DUMMYFUNCTION("IF(REGEXMATCH(E2376, ""[0-9]+""), ARRAYFORMULA(A2376 - SPLIT(REGEXREPLACE(E2376,""[a-zA-Z,\-'.()]"","" ""), "" "")),"" "")")," ")</f>
        <v> </v>
      </c>
    </row>
    <row r="2377">
      <c r="F2377" s="8" t="str">
        <f>IFERROR(__xludf.DUMMYFUNCTION("IF(REGEXMATCH(E2377, ""[0-9]+""), ARRAYFORMULA(A2377 - SPLIT(REGEXREPLACE(E2377,""[a-zA-Z,\-'.()]"","" ""), "" "")),"" "")")," ")</f>
        <v> </v>
      </c>
    </row>
    <row r="2378">
      <c r="F2378" s="8" t="str">
        <f>IFERROR(__xludf.DUMMYFUNCTION("IF(REGEXMATCH(E2378, ""[0-9]+""), ARRAYFORMULA(A2378 - SPLIT(REGEXREPLACE(E2378,""[a-zA-Z,\-'.()]"","" ""), "" "")),"" "")")," ")</f>
        <v> </v>
      </c>
    </row>
    <row r="2379">
      <c r="F2379" s="8" t="str">
        <f>IFERROR(__xludf.DUMMYFUNCTION("IF(REGEXMATCH(E2379, ""[0-9]+""), ARRAYFORMULA(A2379 - SPLIT(REGEXREPLACE(E2379,""[a-zA-Z,\-'.()]"","" ""), "" "")),"" "")")," ")</f>
        <v> </v>
      </c>
    </row>
    <row r="2380">
      <c r="F2380" s="8" t="str">
        <f>IFERROR(__xludf.DUMMYFUNCTION("IF(REGEXMATCH(E2380, ""[0-9]+""), ARRAYFORMULA(A2380 - SPLIT(REGEXREPLACE(E2380,""[a-zA-Z,\-'.()]"","" ""), "" "")),"" "")")," ")</f>
        <v> </v>
      </c>
    </row>
    <row r="2381">
      <c r="F2381" s="8" t="str">
        <f>IFERROR(__xludf.DUMMYFUNCTION("IF(REGEXMATCH(E2381, ""[0-9]+""), ARRAYFORMULA(A2381 - SPLIT(REGEXREPLACE(E2381,""[a-zA-Z,\-'.()]"","" ""), "" "")),"" "")")," ")</f>
        <v> </v>
      </c>
    </row>
    <row r="2382">
      <c r="F2382" s="8" t="str">
        <f>IFERROR(__xludf.DUMMYFUNCTION("IF(REGEXMATCH(E2382, ""[0-9]+""), ARRAYFORMULA(A2382 - SPLIT(REGEXREPLACE(E2382,""[a-zA-Z,\-'.()]"","" ""), "" "")),"" "")")," ")</f>
        <v> </v>
      </c>
    </row>
    <row r="2383">
      <c r="F2383" s="8" t="str">
        <f>IFERROR(__xludf.DUMMYFUNCTION("IF(REGEXMATCH(E2383, ""[0-9]+""), ARRAYFORMULA(A2383 - SPLIT(REGEXREPLACE(E2383,""[a-zA-Z,\-'.()]"","" ""), "" "")),"" "")")," ")</f>
        <v> </v>
      </c>
    </row>
    <row r="2384">
      <c r="F2384" s="8" t="str">
        <f>IFERROR(__xludf.DUMMYFUNCTION("IF(REGEXMATCH(E2384, ""[0-9]+""), ARRAYFORMULA(A2384 - SPLIT(REGEXREPLACE(E2384,""[a-zA-Z,\-'.()]"","" ""), "" "")),"" "")")," ")</f>
        <v> </v>
      </c>
    </row>
    <row r="2385">
      <c r="F2385" s="8" t="str">
        <f>IFERROR(__xludf.DUMMYFUNCTION("IF(REGEXMATCH(E2385, ""[0-9]+""), ARRAYFORMULA(A2385 - SPLIT(REGEXREPLACE(E2385,""[a-zA-Z,\-'.()]"","" ""), "" "")),"" "")")," ")</f>
        <v> </v>
      </c>
    </row>
    <row r="2386">
      <c r="F2386" s="8" t="str">
        <f>IFERROR(__xludf.DUMMYFUNCTION("IF(REGEXMATCH(E2386, ""[0-9]+""), ARRAYFORMULA(A2386 - SPLIT(REGEXREPLACE(E2386,""[a-zA-Z,\-'.()]"","" ""), "" "")),"" "")")," ")</f>
        <v> </v>
      </c>
    </row>
    <row r="2387">
      <c r="F2387" s="8" t="str">
        <f>IFERROR(__xludf.DUMMYFUNCTION("IF(REGEXMATCH(E2387, ""[0-9]+""), ARRAYFORMULA(A2387 - SPLIT(REGEXREPLACE(E2387,""[a-zA-Z,\-'.()]"","" ""), "" "")),"" "")")," ")</f>
        <v> </v>
      </c>
    </row>
    <row r="2388">
      <c r="F2388" s="8" t="str">
        <f>IFERROR(__xludf.DUMMYFUNCTION("IF(REGEXMATCH(E2388, ""[0-9]+""), ARRAYFORMULA(A2388 - SPLIT(REGEXREPLACE(E2388,""[a-zA-Z,\-'.()]"","" ""), "" "")),"" "")")," ")</f>
        <v> </v>
      </c>
    </row>
    <row r="2389">
      <c r="F2389" s="8" t="str">
        <f>IFERROR(__xludf.DUMMYFUNCTION("IF(REGEXMATCH(E2389, ""[0-9]+""), ARRAYFORMULA(A2389 - SPLIT(REGEXREPLACE(E2389,""[a-zA-Z,\-'.()]"","" ""), "" "")),"" "")")," ")</f>
        <v> </v>
      </c>
    </row>
    <row r="2390">
      <c r="F2390" s="8" t="str">
        <f>IFERROR(__xludf.DUMMYFUNCTION("IF(REGEXMATCH(E2390, ""[0-9]+""), ARRAYFORMULA(A2390 - SPLIT(REGEXREPLACE(E2390,""[a-zA-Z,\-'.()]"","" ""), "" "")),"" "")")," ")</f>
        <v> </v>
      </c>
    </row>
    <row r="2391">
      <c r="F2391" s="8" t="str">
        <f>IFERROR(__xludf.DUMMYFUNCTION("IF(REGEXMATCH(E2391, ""[0-9]+""), ARRAYFORMULA(A2391 - SPLIT(REGEXREPLACE(E2391,""[a-zA-Z,\-'.()]"","" ""), "" "")),"" "")")," ")</f>
        <v> </v>
      </c>
    </row>
    <row r="2392">
      <c r="F2392" s="8" t="str">
        <f>IFERROR(__xludf.DUMMYFUNCTION("IF(REGEXMATCH(E2392, ""[0-9]+""), ARRAYFORMULA(A2392 - SPLIT(REGEXREPLACE(E2392,""[a-zA-Z,\-'.()]"","" ""), "" "")),"" "")")," ")</f>
        <v> </v>
      </c>
    </row>
    <row r="2393">
      <c r="F2393" s="8" t="str">
        <f>IFERROR(__xludf.DUMMYFUNCTION("IF(REGEXMATCH(E2393, ""[0-9]+""), ARRAYFORMULA(A2393 - SPLIT(REGEXREPLACE(E2393,""[a-zA-Z,\-'.()]"","" ""), "" "")),"" "")")," ")</f>
        <v> </v>
      </c>
    </row>
    <row r="2394">
      <c r="F2394" s="8" t="str">
        <f>IFERROR(__xludf.DUMMYFUNCTION("IF(REGEXMATCH(E2394, ""[0-9]+""), ARRAYFORMULA(A2394 - SPLIT(REGEXREPLACE(E2394,""[a-zA-Z,\-'.()]"","" ""), "" "")),"" "")")," ")</f>
        <v> </v>
      </c>
    </row>
    <row r="2395">
      <c r="F2395" s="8" t="str">
        <f>IFERROR(__xludf.DUMMYFUNCTION("IF(REGEXMATCH(E2395, ""[0-9]+""), ARRAYFORMULA(A2395 - SPLIT(REGEXREPLACE(E2395,""[a-zA-Z,\-'.()]"","" ""), "" "")),"" "")")," ")</f>
        <v> </v>
      </c>
    </row>
    <row r="2396">
      <c r="F2396" s="8" t="str">
        <f>IFERROR(__xludf.DUMMYFUNCTION("IF(REGEXMATCH(E2396, ""[0-9]+""), ARRAYFORMULA(A2396 - SPLIT(REGEXREPLACE(E2396,""[a-zA-Z,\-'.()]"","" ""), "" "")),"" "")")," ")</f>
        <v> </v>
      </c>
    </row>
    <row r="2397">
      <c r="F2397" s="8" t="str">
        <f>IFERROR(__xludf.DUMMYFUNCTION("IF(REGEXMATCH(E2397, ""[0-9]+""), ARRAYFORMULA(A2397 - SPLIT(REGEXREPLACE(E2397,""[a-zA-Z,\-'.()]"","" ""), "" "")),"" "")")," ")</f>
        <v> </v>
      </c>
    </row>
    <row r="2398">
      <c r="F2398" s="8" t="str">
        <f>IFERROR(__xludf.DUMMYFUNCTION("IF(REGEXMATCH(E2398, ""[0-9]+""), ARRAYFORMULA(A2398 - SPLIT(REGEXREPLACE(E2398,""[a-zA-Z,\-'.()]"","" ""), "" "")),"" "")")," ")</f>
        <v> </v>
      </c>
    </row>
    <row r="2399">
      <c r="F2399" s="8" t="str">
        <f>IFERROR(__xludf.DUMMYFUNCTION("IF(REGEXMATCH(E2399, ""[0-9]+""), ARRAYFORMULA(A2399 - SPLIT(REGEXREPLACE(E2399,""[a-zA-Z,\-'.()]"","" ""), "" "")),"" "")")," ")</f>
        <v> </v>
      </c>
    </row>
    <row r="2400">
      <c r="F2400" s="8" t="str">
        <f>IFERROR(__xludf.DUMMYFUNCTION("IF(REGEXMATCH(E2400, ""[0-9]+""), ARRAYFORMULA(A2400 - SPLIT(REGEXREPLACE(E2400,""[a-zA-Z,\-'.()]"","" ""), "" "")),"" "")")," ")</f>
        <v> </v>
      </c>
    </row>
    <row r="2401">
      <c r="F2401" s="8" t="str">
        <f>IFERROR(__xludf.DUMMYFUNCTION("IF(REGEXMATCH(E2401, ""[0-9]+""), ARRAYFORMULA(A2401 - SPLIT(REGEXREPLACE(E2401,""[a-zA-Z,\-'.()]"","" ""), "" "")),"" "")")," ")</f>
        <v> </v>
      </c>
    </row>
    <row r="2402">
      <c r="F2402" s="8" t="str">
        <f>IFERROR(__xludf.DUMMYFUNCTION("IF(REGEXMATCH(E2402, ""[0-9]+""), ARRAYFORMULA(A2402 - SPLIT(REGEXREPLACE(E2402,""[a-zA-Z,\-'.()]"","" ""), "" "")),"" "")")," ")</f>
        <v> </v>
      </c>
    </row>
    <row r="2403">
      <c r="F2403" s="8" t="str">
        <f>IFERROR(__xludf.DUMMYFUNCTION("IF(REGEXMATCH(E2403, ""[0-9]+""), ARRAYFORMULA(A2403 - SPLIT(REGEXREPLACE(E2403,""[a-zA-Z,\-'.()]"","" ""), "" "")),"" "")")," ")</f>
        <v> </v>
      </c>
    </row>
    <row r="2404">
      <c r="F2404" s="8" t="str">
        <f>IFERROR(__xludf.DUMMYFUNCTION("IF(REGEXMATCH(E2404, ""[0-9]+""), ARRAYFORMULA(A2404 - SPLIT(REGEXREPLACE(E2404,""[a-zA-Z,\-'.()]"","" ""), "" "")),"" "")")," ")</f>
        <v> </v>
      </c>
    </row>
    <row r="2405">
      <c r="F2405" s="8" t="str">
        <f>IFERROR(__xludf.DUMMYFUNCTION("IF(REGEXMATCH(E2405, ""[0-9]+""), ARRAYFORMULA(A2405 - SPLIT(REGEXREPLACE(E2405,""[a-zA-Z,\-'.()]"","" ""), "" "")),"" "")")," ")</f>
        <v> </v>
      </c>
    </row>
    <row r="2406">
      <c r="F2406" s="8" t="str">
        <f>IFERROR(__xludf.DUMMYFUNCTION("IF(REGEXMATCH(E2406, ""[0-9]+""), ARRAYFORMULA(A2406 - SPLIT(REGEXREPLACE(E2406,""[a-zA-Z,\-'.()]"","" ""), "" "")),"" "")")," ")</f>
        <v> </v>
      </c>
    </row>
    <row r="2407">
      <c r="F2407" s="8" t="str">
        <f>IFERROR(__xludf.DUMMYFUNCTION("IF(REGEXMATCH(E2407, ""[0-9]+""), ARRAYFORMULA(A2407 - SPLIT(REGEXREPLACE(E2407,""[a-zA-Z,\-'.()]"","" ""), "" "")),"" "")")," ")</f>
        <v> </v>
      </c>
    </row>
    <row r="2408">
      <c r="F2408" s="8" t="str">
        <f>IFERROR(__xludf.DUMMYFUNCTION("IF(REGEXMATCH(E2408, ""[0-9]+""), ARRAYFORMULA(A2408 - SPLIT(REGEXREPLACE(E2408,""[a-zA-Z,\-'.()]"","" ""), "" "")),"" "")")," ")</f>
        <v> </v>
      </c>
    </row>
    <row r="2409">
      <c r="F2409" s="8" t="str">
        <f>IFERROR(__xludf.DUMMYFUNCTION("IF(REGEXMATCH(E2409, ""[0-9]+""), ARRAYFORMULA(A2409 - SPLIT(REGEXREPLACE(E2409,""[a-zA-Z,\-'.()]"","" ""), "" "")),"" "")")," ")</f>
        <v> </v>
      </c>
    </row>
    <row r="2410">
      <c r="F2410" s="8" t="str">
        <f>IFERROR(__xludf.DUMMYFUNCTION("IF(REGEXMATCH(E2410, ""[0-9]+""), ARRAYFORMULA(A2410 - SPLIT(REGEXREPLACE(E2410,""[a-zA-Z,\-'.()]"","" ""), "" "")),"" "")")," ")</f>
        <v> </v>
      </c>
    </row>
    <row r="2411">
      <c r="F2411" s="8" t="str">
        <f>IFERROR(__xludf.DUMMYFUNCTION("IF(REGEXMATCH(E2411, ""[0-9]+""), ARRAYFORMULA(A2411 - SPLIT(REGEXREPLACE(E2411,""[a-zA-Z,\-'.()]"","" ""), "" "")),"" "")")," ")</f>
        <v> </v>
      </c>
    </row>
    <row r="2412">
      <c r="F2412" s="8" t="str">
        <f>IFERROR(__xludf.DUMMYFUNCTION("IF(REGEXMATCH(E2412, ""[0-9]+""), ARRAYFORMULA(A2412 - SPLIT(REGEXREPLACE(E2412,""[a-zA-Z,\-'.()]"","" ""), "" "")),"" "")")," ")</f>
        <v> </v>
      </c>
    </row>
    <row r="2413">
      <c r="F2413" s="8" t="str">
        <f>IFERROR(__xludf.DUMMYFUNCTION("IF(REGEXMATCH(E2413, ""[0-9]+""), ARRAYFORMULA(A2413 - SPLIT(REGEXREPLACE(E2413,""[a-zA-Z,\-'.()]"","" ""), "" "")),"" "")")," ")</f>
        <v> </v>
      </c>
    </row>
    <row r="2414">
      <c r="F2414" s="8" t="str">
        <f>IFERROR(__xludf.DUMMYFUNCTION("IF(REGEXMATCH(E2414, ""[0-9]+""), ARRAYFORMULA(A2414 - SPLIT(REGEXREPLACE(E2414,""[a-zA-Z,\-'.()]"","" ""), "" "")),"" "")")," ")</f>
        <v> </v>
      </c>
    </row>
    <row r="2415">
      <c r="F2415" s="8" t="str">
        <f>IFERROR(__xludf.DUMMYFUNCTION("IF(REGEXMATCH(E2415, ""[0-9]+""), ARRAYFORMULA(A2415 - SPLIT(REGEXREPLACE(E2415,""[a-zA-Z,\-'.()]"","" ""), "" "")),"" "")")," ")</f>
        <v> </v>
      </c>
    </row>
    <row r="2416">
      <c r="F2416" s="8" t="str">
        <f>IFERROR(__xludf.DUMMYFUNCTION("IF(REGEXMATCH(E2416, ""[0-9]+""), ARRAYFORMULA(A2416 - SPLIT(REGEXREPLACE(E2416,""[a-zA-Z,\-'.()]"","" ""), "" "")),"" "")")," ")</f>
        <v> </v>
      </c>
    </row>
    <row r="2417">
      <c r="F2417" s="8" t="str">
        <f>IFERROR(__xludf.DUMMYFUNCTION("IF(REGEXMATCH(E2417, ""[0-9]+""), ARRAYFORMULA(A2417 - SPLIT(REGEXREPLACE(E2417,""[a-zA-Z,\-'.()]"","" ""), "" "")),"" "")")," ")</f>
        <v> </v>
      </c>
    </row>
    <row r="2418">
      <c r="F2418" s="8" t="str">
        <f>IFERROR(__xludf.DUMMYFUNCTION("IF(REGEXMATCH(E2418, ""[0-9]+""), ARRAYFORMULA(A2418 - SPLIT(REGEXREPLACE(E2418,""[a-zA-Z,\-'.()]"","" ""), "" "")),"" "")")," ")</f>
        <v> </v>
      </c>
    </row>
    <row r="2419">
      <c r="F2419" s="8" t="str">
        <f>IFERROR(__xludf.DUMMYFUNCTION("IF(REGEXMATCH(E2419, ""[0-9]+""), ARRAYFORMULA(A2419 - SPLIT(REGEXREPLACE(E2419,""[a-zA-Z,\-'.()]"","" ""), "" "")),"" "")")," ")</f>
        <v> </v>
      </c>
    </row>
    <row r="2420">
      <c r="F2420" s="8" t="str">
        <f>IFERROR(__xludf.DUMMYFUNCTION("IF(REGEXMATCH(E2420, ""[0-9]+""), ARRAYFORMULA(A2420 - SPLIT(REGEXREPLACE(E2420,""[a-zA-Z,\-'.()]"","" ""), "" "")),"" "")")," ")</f>
        <v> </v>
      </c>
    </row>
    <row r="2421">
      <c r="F2421" s="8" t="str">
        <f>IFERROR(__xludf.DUMMYFUNCTION("IF(REGEXMATCH(E2421, ""[0-9]+""), ARRAYFORMULA(A2421 - SPLIT(REGEXREPLACE(E2421,""[a-zA-Z,\-'.()]"","" ""), "" "")),"" "")")," ")</f>
        <v> </v>
      </c>
    </row>
    <row r="2422">
      <c r="F2422" s="8" t="str">
        <f>IFERROR(__xludf.DUMMYFUNCTION("IF(REGEXMATCH(E2422, ""[0-9]+""), ARRAYFORMULA(A2422 - SPLIT(REGEXREPLACE(E2422,""[a-zA-Z,\-'.()]"","" ""), "" "")),"" "")")," ")</f>
        <v> </v>
      </c>
    </row>
    <row r="2423">
      <c r="F2423" s="8" t="str">
        <f>IFERROR(__xludf.DUMMYFUNCTION("IF(REGEXMATCH(E2423, ""[0-9]+""), ARRAYFORMULA(A2423 - SPLIT(REGEXREPLACE(E2423,""[a-zA-Z,\-'.()]"","" ""), "" "")),"" "")")," ")</f>
        <v> </v>
      </c>
    </row>
    <row r="2424">
      <c r="F2424" s="8" t="str">
        <f>IFERROR(__xludf.DUMMYFUNCTION("IF(REGEXMATCH(E2424, ""[0-9]+""), ARRAYFORMULA(A2424 - SPLIT(REGEXREPLACE(E2424,""[a-zA-Z,\-'.()]"","" ""), "" "")),"" "")")," ")</f>
        <v> </v>
      </c>
    </row>
    <row r="2425">
      <c r="F2425" s="8" t="str">
        <f>IFERROR(__xludf.DUMMYFUNCTION("IF(REGEXMATCH(E2425, ""[0-9]+""), ARRAYFORMULA(A2425 - SPLIT(REGEXREPLACE(E2425,""[a-zA-Z,\-'.()]"","" ""), "" "")),"" "")")," ")</f>
        <v> </v>
      </c>
    </row>
    <row r="2426">
      <c r="F2426" s="8" t="str">
        <f>IFERROR(__xludf.DUMMYFUNCTION("IF(REGEXMATCH(E2426, ""[0-9]+""), ARRAYFORMULA(A2426 - SPLIT(REGEXREPLACE(E2426,""[a-zA-Z,\-'.()]"","" ""), "" "")),"" "")")," ")</f>
        <v> </v>
      </c>
    </row>
    <row r="2427">
      <c r="F2427" s="8" t="str">
        <f>IFERROR(__xludf.DUMMYFUNCTION("IF(REGEXMATCH(E2427, ""[0-9]+""), ARRAYFORMULA(A2427 - SPLIT(REGEXREPLACE(E2427,""[a-zA-Z,\-'.()]"","" ""), "" "")),"" "")")," ")</f>
        <v> </v>
      </c>
    </row>
    <row r="2428">
      <c r="F2428" s="8" t="str">
        <f>IFERROR(__xludf.DUMMYFUNCTION("IF(REGEXMATCH(E2428, ""[0-9]+""), ARRAYFORMULA(A2428 - SPLIT(REGEXREPLACE(E2428,""[a-zA-Z,\-'.()]"","" ""), "" "")),"" "")")," ")</f>
        <v> </v>
      </c>
    </row>
    <row r="2429">
      <c r="F2429" s="8" t="str">
        <f>IFERROR(__xludf.DUMMYFUNCTION("IF(REGEXMATCH(E2429, ""[0-9]+""), ARRAYFORMULA(A2429 - SPLIT(REGEXREPLACE(E2429,""[a-zA-Z,\-'.()]"","" ""), "" "")),"" "")")," ")</f>
        <v> </v>
      </c>
    </row>
    <row r="2430">
      <c r="F2430" s="8" t="str">
        <f>IFERROR(__xludf.DUMMYFUNCTION("IF(REGEXMATCH(E2430, ""[0-9]+""), ARRAYFORMULA(A2430 - SPLIT(REGEXREPLACE(E2430,""[a-zA-Z,\-'.()]"","" ""), "" "")),"" "")")," ")</f>
        <v> </v>
      </c>
    </row>
    <row r="2431">
      <c r="F2431" s="8" t="str">
        <f>IFERROR(__xludf.DUMMYFUNCTION("IF(REGEXMATCH(E2431, ""[0-9]+""), ARRAYFORMULA(A2431 - SPLIT(REGEXREPLACE(E2431,""[a-zA-Z,\-'.()]"","" ""), "" "")),"" "")")," ")</f>
        <v> </v>
      </c>
    </row>
    <row r="2432">
      <c r="F2432" s="8" t="str">
        <f>IFERROR(__xludf.DUMMYFUNCTION("IF(REGEXMATCH(E2432, ""[0-9]+""), ARRAYFORMULA(A2432 - SPLIT(REGEXREPLACE(E2432,""[a-zA-Z,\-'.()]"","" ""), "" "")),"" "")")," ")</f>
        <v> </v>
      </c>
    </row>
    <row r="2433">
      <c r="F2433" s="8" t="str">
        <f>IFERROR(__xludf.DUMMYFUNCTION("IF(REGEXMATCH(E2433, ""[0-9]+""), ARRAYFORMULA(A2433 - SPLIT(REGEXREPLACE(E2433,""[a-zA-Z,\-'.()]"","" ""), "" "")),"" "")")," ")</f>
        <v> </v>
      </c>
    </row>
    <row r="2434">
      <c r="F2434" s="8" t="str">
        <f>IFERROR(__xludf.DUMMYFUNCTION("IF(REGEXMATCH(E2434, ""[0-9]+""), ARRAYFORMULA(A2434 - SPLIT(REGEXREPLACE(E2434,""[a-zA-Z,\-'.()]"","" ""), "" "")),"" "")")," ")</f>
        <v> </v>
      </c>
    </row>
    <row r="2435">
      <c r="F2435" s="8" t="str">
        <f>IFERROR(__xludf.DUMMYFUNCTION("IF(REGEXMATCH(E2435, ""[0-9]+""), ARRAYFORMULA(A2435 - SPLIT(REGEXREPLACE(E2435,""[a-zA-Z,\-'.()]"","" ""), "" "")),"" "")")," ")</f>
        <v> </v>
      </c>
    </row>
    <row r="2436">
      <c r="F2436" s="8" t="str">
        <f>IFERROR(__xludf.DUMMYFUNCTION("IF(REGEXMATCH(E2436, ""[0-9]+""), ARRAYFORMULA(A2436 - SPLIT(REGEXREPLACE(E2436,""[a-zA-Z,\-'.()]"","" ""), "" "")),"" "")")," ")</f>
        <v> </v>
      </c>
    </row>
    <row r="2437">
      <c r="F2437" s="8" t="str">
        <f>IFERROR(__xludf.DUMMYFUNCTION("IF(REGEXMATCH(E2437, ""[0-9]+""), ARRAYFORMULA(A2437 - SPLIT(REGEXREPLACE(E2437,""[a-zA-Z,\-'.()]"","" ""), "" "")),"" "")")," ")</f>
        <v> </v>
      </c>
    </row>
    <row r="2438">
      <c r="F2438" s="8" t="str">
        <f>IFERROR(__xludf.DUMMYFUNCTION("IF(REGEXMATCH(E2438, ""[0-9]+""), ARRAYFORMULA(A2438 - SPLIT(REGEXREPLACE(E2438,""[a-zA-Z,\-'.()]"","" ""), "" "")),"" "")")," ")</f>
        <v> </v>
      </c>
    </row>
    <row r="2439">
      <c r="F2439" s="8" t="str">
        <f>IFERROR(__xludf.DUMMYFUNCTION("IF(REGEXMATCH(E2439, ""[0-9]+""), ARRAYFORMULA(A2439 - SPLIT(REGEXREPLACE(E2439,""[a-zA-Z,\-'.()]"","" ""), "" "")),"" "")")," ")</f>
        <v> </v>
      </c>
    </row>
    <row r="2440">
      <c r="F2440" s="8" t="str">
        <f>IFERROR(__xludf.DUMMYFUNCTION("IF(REGEXMATCH(E2440, ""[0-9]+""), ARRAYFORMULA(A2440 - SPLIT(REGEXREPLACE(E2440,""[a-zA-Z,\-'.()]"","" ""), "" "")),"" "")")," ")</f>
        <v> </v>
      </c>
    </row>
    <row r="2441">
      <c r="F2441" s="8" t="str">
        <f>IFERROR(__xludf.DUMMYFUNCTION("IF(REGEXMATCH(E2441, ""[0-9]+""), ARRAYFORMULA(A2441 - SPLIT(REGEXREPLACE(E2441,""[a-zA-Z,\-'.()]"","" ""), "" "")),"" "")")," ")</f>
        <v> </v>
      </c>
    </row>
    <row r="2442">
      <c r="F2442" s="8" t="str">
        <f>IFERROR(__xludf.DUMMYFUNCTION("IF(REGEXMATCH(E2442, ""[0-9]+""), ARRAYFORMULA(A2442 - SPLIT(REGEXREPLACE(E2442,""[a-zA-Z,\-'.()]"","" ""), "" "")),"" "")")," ")</f>
        <v> </v>
      </c>
    </row>
    <row r="2443">
      <c r="F2443" s="8" t="str">
        <f>IFERROR(__xludf.DUMMYFUNCTION("IF(REGEXMATCH(E2443, ""[0-9]+""), ARRAYFORMULA(A2443 - SPLIT(REGEXREPLACE(E2443,""[a-zA-Z,\-'.()]"","" ""), "" "")),"" "")")," ")</f>
        <v> </v>
      </c>
    </row>
    <row r="2444">
      <c r="F2444" s="8" t="str">
        <f>IFERROR(__xludf.DUMMYFUNCTION("IF(REGEXMATCH(E2444, ""[0-9]+""), ARRAYFORMULA(A2444 - SPLIT(REGEXREPLACE(E2444,""[a-zA-Z,\-'.()]"","" ""), "" "")),"" "")")," ")</f>
        <v> </v>
      </c>
    </row>
    <row r="2445">
      <c r="F2445" s="8" t="str">
        <f>IFERROR(__xludf.DUMMYFUNCTION("IF(REGEXMATCH(E2445, ""[0-9]+""), ARRAYFORMULA(A2445 - SPLIT(REGEXREPLACE(E2445,""[a-zA-Z,\-'.()]"","" ""), "" "")),"" "")")," ")</f>
        <v> </v>
      </c>
    </row>
    <row r="2446">
      <c r="F2446" s="8" t="str">
        <f>IFERROR(__xludf.DUMMYFUNCTION("IF(REGEXMATCH(E2446, ""[0-9]+""), ARRAYFORMULA(A2446 - SPLIT(REGEXREPLACE(E2446,""[a-zA-Z,\-'.()]"","" ""), "" "")),"" "")")," ")</f>
        <v> </v>
      </c>
    </row>
    <row r="2447">
      <c r="F2447" s="8" t="str">
        <f>IFERROR(__xludf.DUMMYFUNCTION("IF(REGEXMATCH(E2447, ""[0-9]+""), ARRAYFORMULA(A2447 - SPLIT(REGEXREPLACE(E2447,""[a-zA-Z,\-'.()]"","" ""), "" "")),"" "")")," ")</f>
        <v> </v>
      </c>
    </row>
    <row r="2448">
      <c r="F2448" s="8" t="str">
        <f>IFERROR(__xludf.DUMMYFUNCTION("IF(REGEXMATCH(E2448, ""[0-9]+""), ARRAYFORMULA(A2448 - SPLIT(REGEXREPLACE(E2448,""[a-zA-Z,\-'.()]"","" ""), "" "")),"" "")")," ")</f>
        <v> </v>
      </c>
    </row>
    <row r="2449">
      <c r="F2449" s="8" t="str">
        <f>IFERROR(__xludf.DUMMYFUNCTION("IF(REGEXMATCH(E2449, ""[0-9]+""), ARRAYFORMULA(A2449 - SPLIT(REGEXREPLACE(E2449,""[a-zA-Z,\-'.()]"","" ""), "" "")),"" "")")," ")</f>
        <v> </v>
      </c>
    </row>
    <row r="2450">
      <c r="F2450" s="8" t="str">
        <f>IFERROR(__xludf.DUMMYFUNCTION("IF(REGEXMATCH(E2450, ""[0-9]+""), ARRAYFORMULA(A2450 - SPLIT(REGEXREPLACE(E2450,""[a-zA-Z,\-'.()]"","" ""), "" "")),"" "")")," ")</f>
        <v> </v>
      </c>
    </row>
    <row r="2451">
      <c r="F2451" s="8" t="str">
        <f>IFERROR(__xludf.DUMMYFUNCTION("IF(REGEXMATCH(E2451, ""[0-9]+""), ARRAYFORMULA(A2451 - SPLIT(REGEXREPLACE(E2451,""[a-zA-Z,\-'.()]"","" ""), "" "")),"" "")")," ")</f>
        <v> </v>
      </c>
    </row>
    <row r="2452">
      <c r="F2452" s="8" t="str">
        <f>IFERROR(__xludf.DUMMYFUNCTION("IF(REGEXMATCH(E2452, ""[0-9]+""), ARRAYFORMULA(A2452 - SPLIT(REGEXREPLACE(E2452,""[a-zA-Z,\-'.()]"","" ""), "" "")),"" "")")," ")</f>
        <v> </v>
      </c>
    </row>
    <row r="2453">
      <c r="F2453" s="8" t="str">
        <f>IFERROR(__xludf.DUMMYFUNCTION("IF(REGEXMATCH(E2453, ""[0-9]+""), ARRAYFORMULA(A2453 - SPLIT(REGEXREPLACE(E2453,""[a-zA-Z,\-'.()]"","" ""), "" "")),"" "")")," ")</f>
        <v> </v>
      </c>
    </row>
    <row r="2454">
      <c r="F2454" s="8" t="str">
        <f>IFERROR(__xludf.DUMMYFUNCTION("IF(REGEXMATCH(E2454, ""[0-9]+""), ARRAYFORMULA(A2454 - SPLIT(REGEXREPLACE(E2454,""[a-zA-Z,\-'.()]"","" ""), "" "")),"" "")")," ")</f>
        <v> </v>
      </c>
    </row>
    <row r="2455">
      <c r="F2455" s="8" t="str">
        <f>IFERROR(__xludf.DUMMYFUNCTION("IF(REGEXMATCH(E2455, ""[0-9]+""), ARRAYFORMULA(A2455 - SPLIT(REGEXREPLACE(E2455,""[a-zA-Z,\-'.()]"","" ""), "" "")),"" "")")," ")</f>
        <v> </v>
      </c>
    </row>
    <row r="2456">
      <c r="F2456" s="8" t="str">
        <f>IFERROR(__xludf.DUMMYFUNCTION("IF(REGEXMATCH(E2456, ""[0-9]+""), ARRAYFORMULA(A2456 - SPLIT(REGEXREPLACE(E2456,""[a-zA-Z,\-'.()]"","" ""), "" "")),"" "")")," ")</f>
        <v> </v>
      </c>
    </row>
    <row r="2457">
      <c r="F2457" s="8" t="str">
        <f>IFERROR(__xludf.DUMMYFUNCTION("IF(REGEXMATCH(E2457, ""[0-9]+""), ARRAYFORMULA(A2457 - SPLIT(REGEXREPLACE(E2457,""[a-zA-Z,\-'.()]"","" ""), "" "")),"" "")")," ")</f>
        <v> </v>
      </c>
    </row>
    <row r="2458">
      <c r="F2458" s="8" t="str">
        <f>IFERROR(__xludf.DUMMYFUNCTION("IF(REGEXMATCH(E2458, ""[0-9]+""), ARRAYFORMULA(A2458 - SPLIT(REGEXREPLACE(E2458,""[a-zA-Z,\-'.()]"","" ""), "" "")),"" "")")," ")</f>
        <v> </v>
      </c>
    </row>
    <row r="2459">
      <c r="F2459" s="8" t="str">
        <f>IFERROR(__xludf.DUMMYFUNCTION("IF(REGEXMATCH(E2459, ""[0-9]+""), ARRAYFORMULA(A2459 - SPLIT(REGEXREPLACE(E2459,""[a-zA-Z,\-'.()]"","" ""), "" "")),"" "")")," ")</f>
        <v> </v>
      </c>
    </row>
    <row r="2460">
      <c r="F2460" s="8" t="str">
        <f>IFERROR(__xludf.DUMMYFUNCTION("IF(REGEXMATCH(E2460, ""[0-9]+""), ARRAYFORMULA(A2460 - SPLIT(REGEXREPLACE(E2460,""[a-zA-Z,\-'.()]"","" ""), "" "")),"" "")")," ")</f>
        <v> </v>
      </c>
    </row>
    <row r="2461">
      <c r="F2461" s="8" t="str">
        <f>IFERROR(__xludf.DUMMYFUNCTION("IF(REGEXMATCH(E2461, ""[0-9]+""), ARRAYFORMULA(A2461 - SPLIT(REGEXREPLACE(E2461,""[a-zA-Z,\-'.()]"","" ""), "" "")),"" "")")," ")</f>
        <v> </v>
      </c>
    </row>
    <row r="2462">
      <c r="F2462" s="8" t="str">
        <f>IFERROR(__xludf.DUMMYFUNCTION("IF(REGEXMATCH(E2462, ""[0-9]+""), ARRAYFORMULA(A2462 - SPLIT(REGEXREPLACE(E2462,""[a-zA-Z,\-'.()]"","" ""), "" "")),"" "")")," ")</f>
        <v> </v>
      </c>
    </row>
    <row r="2463">
      <c r="F2463" s="8" t="str">
        <f>IFERROR(__xludf.DUMMYFUNCTION("IF(REGEXMATCH(E2463, ""[0-9]+""), ARRAYFORMULA(A2463 - SPLIT(REGEXREPLACE(E2463,""[a-zA-Z,\-'.()]"","" ""), "" "")),"" "")")," ")</f>
        <v> </v>
      </c>
    </row>
    <row r="2464">
      <c r="F2464" s="8" t="str">
        <f>IFERROR(__xludf.DUMMYFUNCTION("IF(REGEXMATCH(E2464, ""[0-9]+""), ARRAYFORMULA(A2464 - SPLIT(REGEXREPLACE(E2464,""[a-zA-Z,\-'.()]"","" ""), "" "")),"" "")")," ")</f>
        <v> </v>
      </c>
    </row>
    <row r="2465">
      <c r="F2465" s="8" t="str">
        <f>IFERROR(__xludf.DUMMYFUNCTION("IF(REGEXMATCH(E2465, ""[0-9]+""), ARRAYFORMULA(A2465 - SPLIT(REGEXREPLACE(E2465,""[a-zA-Z,\-'.()]"","" ""), "" "")),"" "")")," ")</f>
        <v> </v>
      </c>
    </row>
    <row r="2466">
      <c r="F2466" s="8" t="str">
        <f>IFERROR(__xludf.DUMMYFUNCTION("IF(REGEXMATCH(E2466, ""[0-9]+""), ARRAYFORMULA(A2466 - SPLIT(REGEXREPLACE(E2466,""[a-zA-Z,\-'.()]"","" ""), "" "")),"" "")")," ")</f>
        <v> </v>
      </c>
    </row>
    <row r="2467">
      <c r="F2467" s="8" t="str">
        <f>IFERROR(__xludf.DUMMYFUNCTION("IF(REGEXMATCH(E2467, ""[0-9]+""), ARRAYFORMULA(A2467 - SPLIT(REGEXREPLACE(E2467,""[a-zA-Z,\-'.()]"","" ""), "" "")),"" "")")," ")</f>
        <v> </v>
      </c>
    </row>
    <row r="2468">
      <c r="F2468" s="8" t="str">
        <f>IFERROR(__xludf.DUMMYFUNCTION("IF(REGEXMATCH(E2468, ""[0-9]+""), ARRAYFORMULA(A2468 - SPLIT(REGEXREPLACE(E2468,""[a-zA-Z,\-'.()]"","" ""), "" "")),"" "")")," ")</f>
        <v> </v>
      </c>
    </row>
    <row r="2469">
      <c r="F2469" s="8" t="str">
        <f>IFERROR(__xludf.DUMMYFUNCTION("IF(REGEXMATCH(E2469, ""[0-9]+""), ARRAYFORMULA(A2469 - SPLIT(REGEXREPLACE(E2469,""[a-zA-Z,\-'.()]"","" ""), "" "")),"" "")")," ")</f>
        <v> </v>
      </c>
    </row>
    <row r="2470">
      <c r="F2470" s="8" t="str">
        <f>IFERROR(__xludf.DUMMYFUNCTION("IF(REGEXMATCH(E2470, ""[0-9]+""), ARRAYFORMULA(A2470 - SPLIT(REGEXREPLACE(E2470,""[a-zA-Z,\-'.()]"","" ""), "" "")),"" "")")," ")</f>
        <v> </v>
      </c>
    </row>
    <row r="2471">
      <c r="F2471" s="8" t="str">
        <f>IFERROR(__xludf.DUMMYFUNCTION("IF(REGEXMATCH(E2471, ""[0-9]+""), ARRAYFORMULA(A2471 - SPLIT(REGEXREPLACE(E2471,""[a-zA-Z,\-'.()]"","" ""), "" "")),"" "")")," ")</f>
        <v> </v>
      </c>
    </row>
    <row r="2472">
      <c r="F2472" s="8" t="str">
        <f>IFERROR(__xludf.DUMMYFUNCTION("IF(REGEXMATCH(E2472, ""[0-9]+""), ARRAYFORMULA(A2472 - SPLIT(REGEXREPLACE(E2472,""[a-zA-Z,\-'.()]"","" ""), "" "")),"" "")")," ")</f>
        <v> </v>
      </c>
    </row>
    <row r="2473">
      <c r="F2473" s="8" t="str">
        <f>IFERROR(__xludf.DUMMYFUNCTION("IF(REGEXMATCH(E2473, ""[0-9]+""), ARRAYFORMULA(A2473 - SPLIT(REGEXREPLACE(E2473,""[a-zA-Z,\-'.()]"","" ""), "" "")),"" "")")," ")</f>
        <v> </v>
      </c>
    </row>
    <row r="2474">
      <c r="F2474" s="8" t="str">
        <f>IFERROR(__xludf.DUMMYFUNCTION("IF(REGEXMATCH(E2474, ""[0-9]+""), ARRAYFORMULA(A2474 - SPLIT(REGEXREPLACE(E2474,""[a-zA-Z,\-'.()]"","" ""), "" "")),"" "")")," ")</f>
        <v> </v>
      </c>
    </row>
    <row r="2475">
      <c r="F2475" s="8" t="str">
        <f>IFERROR(__xludf.DUMMYFUNCTION("IF(REGEXMATCH(E2475, ""[0-9]+""), ARRAYFORMULA(A2475 - SPLIT(REGEXREPLACE(E2475,""[a-zA-Z,\-'.()]"","" ""), "" "")),"" "")")," ")</f>
        <v> </v>
      </c>
    </row>
    <row r="2476">
      <c r="F2476" s="8" t="str">
        <f>IFERROR(__xludf.DUMMYFUNCTION("IF(REGEXMATCH(E2476, ""[0-9]+""), ARRAYFORMULA(A2476 - SPLIT(REGEXREPLACE(E2476,""[a-zA-Z,\-'.()]"","" ""), "" "")),"" "")")," ")</f>
        <v> </v>
      </c>
    </row>
    <row r="2477">
      <c r="F2477" s="8" t="str">
        <f>IFERROR(__xludf.DUMMYFUNCTION("IF(REGEXMATCH(E2477, ""[0-9]+""), ARRAYFORMULA(A2477 - SPLIT(REGEXREPLACE(E2477,""[a-zA-Z,\-'.()]"","" ""), "" "")),"" "")")," ")</f>
        <v> </v>
      </c>
    </row>
    <row r="2478">
      <c r="F2478" s="8" t="str">
        <f>IFERROR(__xludf.DUMMYFUNCTION("IF(REGEXMATCH(E2478, ""[0-9]+""), ARRAYFORMULA(A2478 - SPLIT(REGEXREPLACE(E2478,""[a-zA-Z,\-'.()]"","" ""), "" "")),"" "")")," ")</f>
        <v> </v>
      </c>
    </row>
    <row r="2479">
      <c r="F2479" s="8" t="str">
        <f>IFERROR(__xludf.DUMMYFUNCTION("IF(REGEXMATCH(E2479, ""[0-9]+""), ARRAYFORMULA(A2479 - SPLIT(REGEXREPLACE(E2479,""[a-zA-Z,\-'.()]"","" ""), "" "")),"" "")")," ")</f>
        <v> </v>
      </c>
    </row>
    <row r="2480">
      <c r="F2480" s="8" t="str">
        <f>IFERROR(__xludf.DUMMYFUNCTION("IF(REGEXMATCH(E2480, ""[0-9]+""), ARRAYFORMULA(A2480 - SPLIT(REGEXREPLACE(E2480,""[a-zA-Z,\-'.()]"","" ""), "" "")),"" "")")," ")</f>
        <v> </v>
      </c>
    </row>
    <row r="2481">
      <c r="F2481" s="8" t="str">
        <f>IFERROR(__xludf.DUMMYFUNCTION("IF(REGEXMATCH(E2481, ""[0-9]+""), ARRAYFORMULA(A2481 - SPLIT(REGEXREPLACE(E2481,""[a-zA-Z,\-'.()]"","" ""), "" "")),"" "")")," ")</f>
        <v> </v>
      </c>
    </row>
    <row r="2482">
      <c r="F2482" s="8" t="str">
        <f>IFERROR(__xludf.DUMMYFUNCTION("IF(REGEXMATCH(E2482, ""[0-9]+""), ARRAYFORMULA(A2482 - SPLIT(REGEXREPLACE(E2482,""[a-zA-Z,\-'.()]"","" ""), "" "")),"" "")")," ")</f>
        <v> </v>
      </c>
    </row>
    <row r="2483">
      <c r="F2483" s="8" t="str">
        <f>IFERROR(__xludf.DUMMYFUNCTION("IF(REGEXMATCH(E2483, ""[0-9]+""), ARRAYFORMULA(A2483 - SPLIT(REGEXREPLACE(E2483,""[a-zA-Z,\-'.()]"","" ""), "" "")),"" "")")," ")</f>
        <v> </v>
      </c>
    </row>
    <row r="2484">
      <c r="F2484" s="8" t="str">
        <f>IFERROR(__xludf.DUMMYFUNCTION("IF(REGEXMATCH(E2484, ""[0-9]+""), ARRAYFORMULA(A2484 - SPLIT(REGEXREPLACE(E2484,""[a-zA-Z,\-'.()]"","" ""), "" "")),"" "")")," ")</f>
        <v> </v>
      </c>
    </row>
    <row r="2485">
      <c r="F2485" s="8" t="str">
        <f>IFERROR(__xludf.DUMMYFUNCTION("IF(REGEXMATCH(E2485, ""[0-9]+""), ARRAYFORMULA(A2485 - SPLIT(REGEXREPLACE(E2485,""[a-zA-Z,\-'.()]"","" ""), "" "")),"" "")")," ")</f>
        <v> </v>
      </c>
    </row>
    <row r="2486">
      <c r="F2486" s="8" t="str">
        <f>IFERROR(__xludf.DUMMYFUNCTION("IF(REGEXMATCH(E2486, ""[0-9]+""), ARRAYFORMULA(A2486 - SPLIT(REGEXREPLACE(E2486,""[a-zA-Z,\-'.()]"","" ""), "" "")),"" "")")," ")</f>
        <v> </v>
      </c>
    </row>
    <row r="2487">
      <c r="F2487" s="8" t="str">
        <f>IFERROR(__xludf.DUMMYFUNCTION("IF(REGEXMATCH(E2487, ""[0-9]+""), ARRAYFORMULA(A2487 - SPLIT(REGEXREPLACE(E2487,""[a-zA-Z,\-'.()]"","" ""), "" "")),"" "")")," ")</f>
        <v> </v>
      </c>
    </row>
    <row r="2488">
      <c r="F2488" s="8" t="str">
        <f>IFERROR(__xludf.DUMMYFUNCTION("IF(REGEXMATCH(E2488, ""[0-9]+""), ARRAYFORMULA(A2488 - SPLIT(REGEXREPLACE(E2488,""[a-zA-Z,\-'.()]"","" ""), "" "")),"" "")")," ")</f>
        <v> </v>
      </c>
    </row>
    <row r="2489">
      <c r="F2489" s="8" t="str">
        <f>IFERROR(__xludf.DUMMYFUNCTION("IF(REGEXMATCH(E2489, ""[0-9]+""), ARRAYFORMULA(A2489 - SPLIT(REGEXREPLACE(E2489,""[a-zA-Z,\-'.()]"","" ""), "" "")),"" "")")," ")</f>
        <v> </v>
      </c>
    </row>
    <row r="2490">
      <c r="F2490" s="8" t="str">
        <f>IFERROR(__xludf.DUMMYFUNCTION("IF(REGEXMATCH(E2490, ""[0-9]+""), ARRAYFORMULA(A2490 - SPLIT(REGEXREPLACE(E2490,""[a-zA-Z,\-'.()]"","" ""), "" "")),"" "")")," ")</f>
        <v> </v>
      </c>
    </row>
    <row r="2491">
      <c r="F2491" s="8" t="str">
        <f>IFERROR(__xludf.DUMMYFUNCTION("IF(REGEXMATCH(E2491, ""[0-9]+""), ARRAYFORMULA(A2491 - SPLIT(REGEXREPLACE(E2491,""[a-zA-Z,\-'.()]"","" ""), "" "")),"" "")")," ")</f>
        <v> </v>
      </c>
    </row>
    <row r="2492">
      <c r="F2492" s="8" t="str">
        <f>IFERROR(__xludf.DUMMYFUNCTION("IF(REGEXMATCH(E2492, ""[0-9]+""), ARRAYFORMULA(A2492 - SPLIT(REGEXREPLACE(E2492,""[a-zA-Z,\-'.()]"","" ""), "" "")),"" "")")," ")</f>
        <v> </v>
      </c>
    </row>
    <row r="2493">
      <c r="F2493" s="8" t="str">
        <f>IFERROR(__xludf.DUMMYFUNCTION("IF(REGEXMATCH(E2493, ""[0-9]+""), ARRAYFORMULA(A2493 - SPLIT(REGEXREPLACE(E2493,""[a-zA-Z,\-'.()]"","" ""), "" "")),"" "")")," ")</f>
        <v> </v>
      </c>
    </row>
    <row r="2494">
      <c r="F2494" s="8" t="str">
        <f>IFERROR(__xludf.DUMMYFUNCTION("IF(REGEXMATCH(E2494, ""[0-9]+""), ARRAYFORMULA(A2494 - SPLIT(REGEXREPLACE(E2494,""[a-zA-Z,\-'.()]"","" ""), "" "")),"" "")")," ")</f>
        <v> </v>
      </c>
    </row>
    <row r="2495">
      <c r="F2495" s="8" t="str">
        <f>IFERROR(__xludf.DUMMYFUNCTION("IF(REGEXMATCH(E2495, ""[0-9]+""), ARRAYFORMULA(A2495 - SPLIT(REGEXREPLACE(E2495,""[a-zA-Z,\-'.()]"","" ""), "" "")),"" "")")," ")</f>
        <v> </v>
      </c>
    </row>
    <row r="2496">
      <c r="F2496" s="8" t="str">
        <f>IFERROR(__xludf.DUMMYFUNCTION("IF(REGEXMATCH(E2496, ""[0-9]+""), ARRAYFORMULA(A2496 - SPLIT(REGEXREPLACE(E2496,""[a-zA-Z,\-'.()]"","" ""), "" "")),"" "")")," ")</f>
        <v> </v>
      </c>
    </row>
    <row r="2497">
      <c r="F2497" s="8" t="str">
        <f>IFERROR(__xludf.DUMMYFUNCTION("IF(REGEXMATCH(E2497, ""[0-9]+""), ARRAYFORMULA(A2497 - SPLIT(REGEXREPLACE(E2497,""[a-zA-Z,\-'.()]"","" ""), "" "")),"" "")")," ")</f>
        <v> </v>
      </c>
    </row>
    <row r="2498">
      <c r="F2498" s="8" t="str">
        <f>IFERROR(__xludf.DUMMYFUNCTION("IF(REGEXMATCH(E2498, ""[0-9]+""), ARRAYFORMULA(A2498 - SPLIT(REGEXREPLACE(E2498,""[a-zA-Z,\-'.()]"","" ""), "" "")),"" "")")," ")</f>
        <v> </v>
      </c>
    </row>
    <row r="2499">
      <c r="F2499" s="8" t="str">
        <f>IFERROR(__xludf.DUMMYFUNCTION("IF(REGEXMATCH(E2499, ""[0-9]+""), ARRAYFORMULA(A2499 - SPLIT(REGEXREPLACE(E2499,""[a-zA-Z,\-'.()]"","" ""), "" "")),"" "")")," ")</f>
        <v> </v>
      </c>
    </row>
    <row r="2500">
      <c r="F2500" s="8" t="str">
        <f>IFERROR(__xludf.DUMMYFUNCTION("IF(REGEXMATCH(E2500, ""[0-9]+""), ARRAYFORMULA(A2500 - SPLIT(REGEXREPLACE(E2500,""[a-zA-Z,\-'.()]"","" ""), "" "")),"" "")")," ")</f>
        <v> </v>
      </c>
    </row>
    <row r="2501">
      <c r="F2501" s="8" t="str">
        <f>IFERROR(__xludf.DUMMYFUNCTION("IF(REGEXMATCH(E2501, ""[0-9]+""), ARRAYFORMULA(A2501 - SPLIT(REGEXREPLACE(E2501,""[a-zA-Z,\-'.()]"","" ""), "" "")),"" "")")," ")</f>
        <v> </v>
      </c>
    </row>
    <row r="2502">
      <c r="F2502" s="8" t="str">
        <f>IFERROR(__xludf.DUMMYFUNCTION("IF(REGEXMATCH(E2502, ""[0-9]+""), ARRAYFORMULA(A2502 - SPLIT(REGEXREPLACE(E2502,""[a-zA-Z,\-'.()]"","" ""), "" "")),"" "")")," ")</f>
        <v> </v>
      </c>
    </row>
    <row r="2503">
      <c r="F2503" s="8" t="str">
        <f>IFERROR(__xludf.DUMMYFUNCTION("IF(REGEXMATCH(E2503, ""[0-9]+""), ARRAYFORMULA(A2503 - SPLIT(REGEXREPLACE(E2503,""[a-zA-Z,\-'.()]"","" ""), "" "")),"" "")")," ")</f>
        <v> </v>
      </c>
    </row>
    <row r="2504">
      <c r="F2504" s="8" t="str">
        <f>IFERROR(__xludf.DUMMYFUNCTION("IF(REGEXMATCH(E2504, ""[0-9]+""), ARRAYFORMULA(A2504 - SPLIT(REGEXREPLACE(E2504,""[a-zA-Z,\-'.()]"","" ""), "" "")),"" "")")," ")</f>
        <v> </v>
      </c>
    </row>
    <row r="2505">
      <c r="F2505" s="8" t="str">
        <f>IFERROR(__xludf.DUMMYFUNCTION("IF(REGEXMATCH(E2505, ""[0-9]+""), ARRAYFORMULA(A2505 - SPLIT(REGEXREPLACE(E2505,""[a-zA-Z,\-'.()]"","" ""), "" "")),"" "")")," ")</f>
        <v> </v>
      </c>
    </row>
    <row r="2506">
      <c r="F2506" s="8" t="str">
        <f>IFERROR(__xludf.DUMMYFUNCTION("IF(REGEXMATCH(E2506, ""[0-9]+""), ARRAYFORMULA(A2506 - SPLIT(REGEXREPLACE(E2506,""[a-zA-Z,\-'.()]"","" ""), "" "")),"" "")")," ")</f>
        <v> </v>
      </c>
    </row>
    <row r="2507">
      <c r="F2507" s="8" t="str">
        <f>IFERROR(__xludf.DUMMYFUNCTION("IF(REGEXMATCH(E2507, ""[0-9]+""), ARRAYFORMULA(A2507 - SPLIT(REGEXREPLACE(E2507,""[a-zA-Z,\-'.()]"","" ""), "" "")),"" "")")," ")</f>
        <v> </v>
      </c>
    </row>
    <row r="2508">
      <c r="F2508" s="8" t="str">
        <f>IFERROR(__xludf.DUMMYFUNCTION("IF(REGEXMATCH(E2508, ""[0-9]+""), ARRAYFORMULA(A2508 - SPLIT(REGEXREPLACE(E2508,""[a-zA-Z,\-'.()]"","" ""), "" "")),"" "")")," ")</f>
        <v> </v>
      </c>
    </row>
    <row r="2509">
      <c r="F2509" s="8" t="str">
        <f>IFERROR(__xludf.DUMMYFUNCTION("IF(REGEXMATCH(E2509, ""[0-9]+""), ARRAYFORMULA(A2509 - SPLIT(REGEXREPLACE(E2509,""[a-zA-Z,\-'.()]"","" ""), "" "")),"" "")")," ")</f>
        <v> </v>
      </c>
    </row>
    <row r="2510">
      <c r="F2510" s="8" t="str">
        <f>IFERROR(__xludf.DUMMYFUNCTION("IF(REGEXMATCH(E2510, ""[0-9]+""), ARRAYFORMULA(A2510 - SPLIT(REGEXREPLACE(E2510,""[a-zA-Z,\-'.()]"","" ""), "" "")),"" "")")," ")</f>
        <v> </v>
      </c>
    </row>
    <row r="2511">
      <c r="F2511" s="8" t="str">
        <f>IFERROR(__xludf.DUMMYFUNCTION("IF(REGEXMATCH(E2511, ""[0-9]+""), ARRAYFORMULA(A2511 - SPLIT(REGEXREPLACE(E2511,""[a-zA-Z,\-'.()]"","" ""), "" "")),"" "")")," ")</f>
        <v> </v>
      </c>
    </row>
    <row r="2512">
      <c r="F2512" s="8" t="str">
        <f>IFERROR(__xludf.DUMMYFUNCTION("IF(REGEXMATCH(E2512, ""[0-9]+""), ARRAYFORMULA(A2512 - SPLIT(REGEXREPLACE(E2512,""[a-zA-Z,\-'.()]"","" ""), "" "")),"" "")")," ")</f>
        <v> </v>
      </c>
    </row>
    <row r="2513">
      <c r="F2513" s="8" t="str">
        <f>IFERROR(__xludf.DUMMYFUNCTION("IF(REGEXMATCH(E2513, ""[0-9]+""), ARRAYFORMULA(A2513 - SPLIT(REGEXREPLACE(E2513,""[a-zA-Z,\-'.()]"","" ""), "" "")),"" "")")," ")</f>
        <v> </v>
      </c>
    </row>
    <row r="2514">
      <c r="F2514" s="8" t="str">
        <f>IFERROR(__xludf.DUMMYFUNCTION("IF(REGEXMATCH(E2514, ""[0-9]+""), ARRAYFORMULA(A2514 - SPLIT(REGEXREPLACE(E2514,""[a-zA-Z,\-'.()]"","" ""), "" "")),"" "")")," ")</f>
        <v> </v>
      </c>
    </row>
    <row r="2515">
      <c r="F2515" s="8" t="str">
        <f>IFERROR(__xludf.DUMMYFUNCTION("IF(REGEXMATCH(E2515, ""[0-9]+""), ARRAYFORMULA(A2515 - SPLIT(REGEXREPLACE(E2515,""[a-zA-Z,\-'.()]"","" ""), "" "")),"" "")")," ")</f>
        <v> </v>
      </c>
    </row>
    <row r="2516">
      <c r="F2516" s="8" t="str">
        <f>IFERROR(__xludf.DUMMYFUNCTION("IF(REGEXMATCH(E2516, ""[0-9]+""), ARRAYFORMULA(A2516 - SPLIT(REGEXREPLACE(E2516,""[a-zA-Z,\-'.()]"","" ""), "" "")),"" "")")," ")</f>
        <v> </v>
      </c>
    </row>
    <row r="2517">
      <c r="F2517" s="8" t="str">
        <f>IFERROR(__xludf.DUMMYFUNCTION("IF(REGEXMATCH(E2517, ""[0-9]+""), ARRAYFORMULA(A2517 - SPLIT(REGEXREPLACE(E2517,""[a-zA-Z,\-'.()]"","" ""), "" "")),"" "")")," ")</f>
        <v> </v>
      </c>
    </row>
    <row r="2518">
      <c r="F2518" s="8" t="str">
        <f>IFERROR(__xludf.DUMMYFUNCTION("IF(REGEXMATCH(E2518, ""[0-9]+""), ARRAYFORMULA(A2518 - SPLIT(REGEXREPLACE(E2518,""[a-zA-Z,\-'.()]"","" ""), "" "")),"" "")")," ")</f>
        <v> </v>
      </c>
    </row>
    <row r="2519">
      <c r="F2519" s="8" t="str">
        <f>IFERROR(__xludf.DUMMYFUNCTION("IF(REGEXMATCH(E2519, ""[0-9]+""), ARRAYFORMULA(A2519 - SPLIT(REGEXREPLACE(E2519,""[a-zA-Z,\-'.()]"","" ""), "" "")),"" "")")," ")</f>
        <v> </v>
      </c>
    </row>
  </sheetData>
  <customSheetViews>
    <customSheetView guid="{5B929F3C-1E49-43EF-B862-5253297A55B8}" filter="1" showAutoFilter="1">
      <autoFilter ref="$A$1:$E$1000">
        <sortState ref="A1:E1000">
          <sortCondition ref="A1:A1000"/>
        </sortState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IFERROR(__xludf.DUMMYFUNCTION("QUERY(All!A:V, QueryByName(All!A:V, ""SELECT `Year`, `Citation`, `Evaluation`, `Baseline`, `Algorithms` WHERE `Twitter` = TRUE LABEL `Citation` 'Publication'""))"),"Year")</f>
        <v>Year</v>
      </c>
      <c r="B1" s="1" t="str">
        <f>IFERROR(__xludf.DUMMYFUNCTION("""COMPUTED_VALUE"""),"Publication")</f>
        <v>Publication</v>
      </c>
      <c r="C1" s="1" t="str">
        <f>IFERROR(__xludf.DUMMYFUNCTION("""COMPUTED_VALUE"""),"Evaluation")</f>
        <v>Evaluation</v>
      </c>
      <c r="D1" s="1" t="str">
        <f>IFERROR(__xludf.DUMMYFUNCTION("""COMPUTED_VALUE"""),"Baseline")</f>
        <v>Baseline</v>
      </c>
      <c r="E1" s="1" t="str">
        <f>IFERROR(__xludf.DUMMYFUNCTION("""COMPUTED_VALUE"""),"Algorithms")</f>
        <v>Algorithms</v>
      </c>
      <c r="F1" s="1"/>
      <c r="G1" s="1"/>
      <c r="H1" s="1"/>
      <c r="I1" s="3"/>
      <c r="J1" s="1"/>
      <c r="K1" s="1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4" t="str">
        <f>IFERROR(__xludf.DUMMYFUNCTION("""COMPUTED_VALUE"""),"2009")</f>
        <v>2009</v>
      </c>
      <c r="B2" s="4" t="str">
        <f>IFERROR(__xludf.DUMMYFUNCTION("""COMPUTED_VALUE"""),"\citet{Sankaranarayanan2009}")</f>
        <v>\citet{Sankaranarayanan2009}</v>
      </c>
      <c r="C2" s="4" t="str">
        <f>IFERROR(__xludf.DUMMYFUNCTION("""COMPUTED_VALUE"""),"None")</f>
        <v>None</v>
      </c>
      <c r="D2" s="4" t="str">
        <f>IFERROR(__xludf.DUMMYFUNCTION("""COMPUTED_VALUE"""),"None")</f>
        <v>None</v>
      </c>
      <c r="E2" s="4"/>
      <c r="F2" s="8" t="str">
        <f>IFERROR(__xludf.DUMMYFUNCTION("IF(REGEXMATCH(E2, ""[0-9]+""), SPLIT(REGEXREPLACE(E2,""[a-zA-Z,\-'.()]"","" ""), "" ""),"" "")")," ")</f>
        <v> </v>
      </c>
      <c r="I2" s="8"/>
      <c r="L2" s="13"/>
      <c r="M2" s="14"/>
      <c r="N2" s="3"/>
      <c r="P2" s="3" t="s">
        <v>1</v>
      </c>
      <c r="S2" s="3"/>
    </row>
    <row r="3">
      <c r="A3" s="4" t="str">
        <f>IFERROR(__xludf.DUMMYFUNCTION("""COMPUTED_VALUE"""),"2010")</f>
        <v>2010</v>
      </c>
      <c r="B3" s="4" t="str">
        <f>IFERROR(__xludf.DUMMYFUNCTION("""COMPUTED_VALUE"""),"\citet{Petrovic2010}")</f>
        <v>\citet{Petrovic2010}</v>
      </c>
      <c r="C3" s="4" t="str">
        <f>IFERROR(__xludf.DUMMYFUNCTION("""COMPUTED_VALUE"""),"Manual")</f>
        <v>Manual</v>
      </c>
      <c r="D3" s="4" t="str">
        <f>IFERROR(__xludf.DUMMYFUNCTION("""COMPUTED_VALUE"""),"Published algorithms, parameter tweaking, trivial baselines")</f>
        <v>Published algorithms, parameter tweaking, trivial baselines</v>
      </c>
      <c r="E3" s="4" t="str">
        <f>IFERROR(__xludf.DUMMYFUNCTION("""COMPUTED_VALUE"""),"Allan et al. (2000)")</f>
        <v>Allan et al. (2000)</v>
      </c>
      <c r="F3" s="8">
        <f>IFERROR(__xludf.DUMMYFUNCTION("IF(REGEXMATCH(E3, ""[0-9]+""), SPLIT(REGEXREPLACE(E3,""[a-zA-Z,\-'.()]"","" ""), "" ""),"" "")"),2000.0)</f>
        <v>2000</v>
      </c>
      <c r="I3" s="8"/>
      <c r="L3" s="13"/>
      <c r="N3" s="17"/>
      <c r="P3" s="17">
        <f t="array" ref="P3:P33">SEQUENCE(MAX(E2:K2519)-MIN(E2:K2519), 1,MIN(E2:K2519),1)</f>
        <v>1988</v>
      </c>
      <c r="Q3" s="4">
        <f t="shared" ref="Q3:Q32" si="1">COUNTIF(E2:K2519,"="&amp;P3)</f>
        <v>3</v>
      </c>
    </row>
    <row r="4">
      <c r="A4" s="4" t="str">
        <f>IFERROR(__xludf.DUMMYFUNCTION("""COMPUTED_VALUE"""),"2010")</f>
        <v>2010</v>
      </c>
      <c r="B4" s="4" t="str">
        <f>IFERROR(__xludf.DUMMYFUNCTION("""COMPUTED_VALUE"""),"\citet{Phuvipadawat2010}")</f>
        <v>\citet{Phuvipadawat2010}</v>
      </c>
      <c r="C4" s="4" t="str">
        <f>IFERROR(__xludf.DUMMYFUNCTION("""COMPUTED_VALUE"""),"Empirical")</f>
        <v>Empirical</v>
      </c>
      <c r="D4" s="4" t="str">
        <f>IFERROR(__xludf.DUMMYFUNCTION("""COMPUTED_VALUE"""),"Parameter tweaking")</f>
        <v>Parameter tweaking</v>
      </c>
      <c r="E4" s="4"/>
      <c r="F4" s="8" t="str">
        <f>IFERROR(__xludf.DUMMYFUNCTION("IF(REGEXMATCH(E4, ""[0-9]+""), SPLIT(REGEXREPLACE(E4,""[a-zA-Z,\-'.()]"","" ""), "" ""),"" "")")," ")</f>
        <v> </v>
      </c>
      <c r="I4" s="8"/>
      <c r="L4" s="13"/>
      <c r="N4" s="17"/>
      <c r="P4" s="17">
        <v>1989.0</v>
      </c>
      <c r="Q4" s="4">
        <f t="shared" si="1"/>
        <v>0</v>
      </c>
    </row>
    <row r="5">
      <c r="A5" s="4" t="str">
        <f>IFERROR(__xludf.DUMMYFUNCTION("""COMPUTED_VALUE"""),"2010")</f>
        <v>2010</v>
      </c>
      <c r="B5" s="4" t="str">
        <f>IFERROR(__xludf.DUMMYFUNCTION("""COMPUTED_VALUE"""),"\citet{Sakaki2010}")</f>
        <v>\citet{Sakaki2010}</v>
      </c>
      <c r="C5" s="4" t="str">
        <f>IFERROR(__xludf.DUMMYFUNCTION("""COMPUTED_VALUE"""),"Manual")</f>
        <v>Manual</v>
      </c>
      <c r="D5" s="4" t="str">
        <f>IFERROR(__xludf.DUMMYFUNCTION("""COMPUTED_VALUE"""),"None")</f>
        <v>None</v>
      </c>
      <c r="E5" s="4"/>
      <c r="F5" s="8" t="str">
        <f>IFERROR(__xludf.DUMMYFUNCTION("IF(REGEXMATCH(E5, ""[0-9]+""), SPLIT(REGEXREPLACE(E5,""[a-zA-Z,\-'.()]"","" ""), "" ""),"" "")")," ")</f>
        <v> </v>
      </c>
      <c r="I5" s="8"/>
      <c r="L5" s="13"/>
      <c r="N5" s="17"/>
      <c r="P5" s="17">
        <v>1990.0</v>
      </c>
      <c r="Q5" s="4">
        <f t="shared" si="1"/>
        <v>0</v>
      </c>
    </row>
    <row r="6">
      <c r="A6" s="4" t="str">
        <f>IFERROR(__xludf.DUMMYFUNCTION("""COMPUTED_VALUE"""),"2011")</f>
        <v>2011</v>
      </c>
      <c r="B6" s="4" t="str">
        <f>IFERROR(__xludf.DUMMYFUNCTION("""COMPUTED_VALUE"""),"\citet{Chakrabarti2011}")</f>
        <v>\citet{Chakrabarti2011}</v>
      </c>
      <c r="C6" s="4" t="str">
        <f>IFERROR(__xludf.DUMMYFUNCTION("""COMPUTED_VALUE"""),"Manual")</f>
        <v>Manual</v>
      </c>
      <c r="D6" s="4" t="str">
        <f>IFERROR(__xludf.DUMMYFUNCTION("""COMPUTED_VALUE"""),"Parameter tweaking")</f>
        <v>Parameter tweaking</v>
      </c>
      <c r="E6" s="4"/>
      <c r="F6" s="8" t="str">
        <f>IFERROR(__xludf.DUMMYFUNCTION("IF(REGEXMATCH(E6, ""[0-9]+""), SPLIT(REGEXREPLACE(E6,""[a-zA-Z,\-'.()]"","" ""), "" ""),"" "")")," ")</f>
        <v> </v>
      </c>
      <c r="I6" s="8"/>
      <c r="L6" s="13"/>
      <c r="N6" s="17"/>
      <c r="P6" s="17">
        <v>1991.0</v>
      </c>
      <c r="Q6" s="4">
        <f t="shared" si="1"/>
        <v>0</v>
      </c>
    </row>
    <row r="7">
      <c r="A7" s="4" t="str">
        <f>IFERROR(__xludf.DUMMYFUNCTION("""COMPUTED_VALUE"""),"2011")</f>
        <v>2011</v>
      </c>
      <c r="B7" s="4" t="str">
        <f>IFERROR(__xludf.DUMMYFUNCTION("""COMPUTED_VALUE"""),"\citet{Choudhury2011}")</f>
        <v>\citet{Choudhury2011}</v>
      </c>
      <c r="C7" s="4" t="str">
        <f>IFERROR(__xludf.DUMMYFUNCTION("""COMPUTED_VALUE"""),"Semi-automatic")</f>
        <v>Semi-automatic</v>
      </c>
      <c r="D7" s="4" t="str">
        <f>IFERROR(__xludf.DUMMYFUNCTION("""COMPUTED_VALUE"""),"None")</f>
        <v>None</v>
      </c>
      <c r="E7" s="4"/>
      <c r="F7" s="8" t="str">
        <f>IFERROR(__xludf.DUMMYFUNCTION("IF(REGEXMATCH(E7, ""[0-9]+""), SPLIT(REGEXREPLACE(E7,""[a-zA-Z,\-'.()]"","" ""), "" ""),"" "")")," ")</f>
        <v> </v>
      </c>
      <c r="I7" s="8"/>
      <c r="L7" s="13"/>
      <c r="N7" s="17"/>
      <c r="P7" s="17">
        <v>1992.0</v>
      </c>
      <c r="Q7" s="4">
        <f t="shared" si="1"/>
        <v>0</v>
      </c>
    </row>
    <row r="8">
      <c r="A8" s="4" t="str">
        <f>IFERROR(__xludf.DUMMYFUNCTION("""COMPUTED_VALUE"""),"2011")</f>
        <v>2011</v>
      </c>
      <c r="B8" s="4" t="str">
        <f>IFERROR(__xludf.DUMMYFUNCTION("""COMPUTED_VALUE"""),"\citet{Earle2011}")</f>
        <v>\citet{Earle2011}</v>
      </c>
      <c r="C8" s="4" t="str">
        <f>IFERROR(__xludf.DUMMYFUNCTION("""COMPUTED_VALUE"""),"Manual")</f>
        <v>Manual</v>
      </c>
      <c r="D8" s="4" t="str">
        <f>IFERROR(__xludf.DUMMYFUNCTION("""COMPUTED_VALUE"""),"None")</f>
        <v>None</v>
      </c>
      <c r="E8" s="4"/>
      <c r="F8" s="8" t="str">
        <f>IFERROR(__xludf.DUMMYFUNCTION("IF(REGEXMATCH(E8, ""[0-9]+""), SPLIT(REGEXREPLACE(E8,""[a-zA-Z,\-'.()]"","" ""), "" ""),"" "")")," ")</f>
        <v> </v>
      </c>
      <c r="I8" s="8"/>
      <c r="N8" s="17"/>
      <c r="P8" s="17">
        <v>1993.0</v>
      </c>
      <c r="Q8" s="4">
        <f t="shared" si="1"/>
        <v>0</v>
      </c>
    </row>
    <row r="9">
      <c r="A9" s="4" t="str">
        <f>IFERROR(__xludf.DUMMYFUNCTION("""COMPUTED_VALUE"""),"2011")</f>
        <v>2011</v>
      </c>
      <c r="B9" s="4" t="str">
        <f>IFERROR(__xludf.DUMMYFUNCTION("""COMPUTED_VALUE"""),"\citet{Gu2011}")</f>
        <v>\citet{Gu2011}</v>
      </c>
      <c r="C9" s="4" t="str">
        <f>IFERROR(__xludf.DUMMYFUNCTION("""COMPUTED_VALUE"""),"Manual")</f>
        <v>Manual</v>
      </c>
      <c r="D9" s="4" t="str">
        <f>IFERROR(__xludf.DUMMYFUNCTION("""COMPUTED_VALUE"""),"Published algorithms, parameter tweaking")</f>
        <v>Published algorithms, parameter tweaking</v>
      </c>
      <c r="E9" s="4" t="str">
        <f>IFERROR(__xludf.DUMMYFUNCTION("""COMPUTED_VALUE"""),"Chen et al. (2008)")</f>
        <v>Chen et al. (2008)</v>
      </c>
      <c r="F9" s="8">
        <f>IFERROR(__xludf.DUMMYFUNCTION("IF(REGEXMATCH(E9, ""[0-9]+""), SPLIT(REGEXREPLACE(E9,""[a-zA-Z,\-'.()]"","" ""), "" ""),"" "")"),2008.0)</f>
        <v>2008</v>
      </c>
      <c r="I9" s="8"/>
      <c r="N9" s="17"/>
      <c r="P9" s="17">
        <v>1994.0</v>
      </c>
      <c r="Q9" s="4">
        <f t="shared" si="1"/>
        <v>0</v>
      </c>
    </row>
    <row r="10">
      <c r="A10" s="4" t="str">
        <f>IFERROR(__xludf.DUMMYFUNCTION("""COMPUTED_VALUE"""),"2011")</f>
        <v>2011</v>
      </c>
      <c r="B10" s="4" t="str">
        <f>IFERROR(__xludf.DUMMYFUNCTION("""COMPUTED_VALUE"""),"\citet{Lanagan2011}")</f>
        <v>\citet{Lanagan2011}</v>
      </c>
      <c r="C10" s="4" t="str">
        <f>IFERROR(__xludf.DUMMYFUNCTION("""COMPUTED_VALUE"""),"Manual")</f>
        <v>Manual</v>
      </c>
      <c r="D10" s="4" t="str">
        <f>IFERROR(__xludf.DUMMYFUNCTION("""COMPUTED_VALUE"""),"Parameter tweaking")</f>
        <v>Parameter tweaking</v>
      </c>
      <c r="E10" s="4"/>
      <c r="F10" s="8" t="str">
        <f>IFERROR(__xludf.DUMMYFUNCTION("IF(REGEXMATCH(E10, ""[0-9]+""), SPLIT(REGEXREPLACE(E10,""[a-zA-Z,\-'.()]"","" ""), "" ""),"" "")")," ")</f>
        <v> </v>
      </c>
      <c r="I10" s="8"/>
      <c r="L10" s="3"/>
      <c r="N10" s="17"/>
      <c r="P10" s="17">
        <v>1995.0</v>
      </c>
      <c r="Q10" s="4">
        <f t="shared" si="1"/>
        <v>0</v>
      </c>
    </row>
    <row r="11">
      <c r="A11" s="4" t="str">
        <f>IFERROR(__xludf.DUMMYFUNCTION("""COMPUTED_VALUE"""),"2011")</f>
        <v>2011</v>
      </c>
      <c r="B11" s="4" t="str">
        <f>IFERROR(__xludf.DUMMYFUNCTION("""COMPUTED_VALUE"""),"\citet{Marcus2011}")</f>
        <v>\citet{Marcus2011}</v>
      </c>
      <c r="C11" s="4" t="str">
        <f>IFERROR(__xludf.DUMMYFUNCTION("""COMPUTED_VALUE"""),"Manual")</f>
        <v>Manual</v>
      </c>
      <c r="D11" s="4" t="str">
        <f>IFERROR(__xludf.DUMMYFUNCTION("""COMPUTED_VALUE"""),"None")</f>
        <v>None</v>
      </c>
      <c r="E11" s="4"/>
      <c r="F11" s="8" t="str">
        <f>IFERROR(__xludf.DUMMYFUNCTION("IF(REGEXMATCH(E11, ""[0-9]+""), SPLIT(REGEXREPLACE(E11,""[a-zA-Z,\-'.()]"","" ""), "" ""),"" "")")," ")</f>
        <v> </v>
      </c>
      <c r="I11" s="8"/>
      <c r="L11" s="13"/>
      <c r="M11" s="14"/>
      <c r="N11" s="17"/>
      <c r="P11" s="17">
        <v>1996.0</v>
      </c>
      <c r="Q11" s="4">
        <f t="shared" si="1"/>
        <v>0</v>
      </c>
    </row>
    <row r="12">
      <c r="A12" s="4" t="str">
        <f>IFERROR(__xludf.DUMMYFUNCTION("""COMPUTED_VALUE"""),"2011")</f>
        <v>2011</v>
      </c>
      <c r="B12" s="4" t="str">
        <f>IFERROR(__xludf.DUMMYFUNCTION("""COMPUTED_VALUE"""),"\citet{Popescu2011}")</f>
        <v>\citet{Popescu2011}</v>
      </c>
      <c r="C12" s="4" t="str">
        <f>IFERROR(__xludf.DUMMYFUNCTION("""COMPUTED_VALUE"""),"Semi-automatic")</f>
        <v>Semi-automatic</v>
      </c>
      <c r="D12" s="4" t="str">
        <f>IFERROR(__xludf.DUMMYFUNCTION("""COMPUTED_VALUE"""),"Parameter tweaking")</f>
        <v>Parameter tweaking</v>
      </c>
      <c r="E12" s="4"/>
      <c r="F12" s="8" t="str">
        <f>IFERROR(__xludf.DUMMYFUNCTION("IF(REGEXMATCH(E12, ""[0-9]+""), SPLIT(REGEXREPLACE(E12,""[a-zA-Z,\-'.()]"","" ""), "" ""),"" "")")," ")</f>
        <v> </v>
      </c>
      <c r="I12" s="8"/>
      <c r="L12" s="13"/>
      <c r="N12" s="17"/>
      <c r="P12" s="17">
        <v>1997.0</v>
      </c>
      <c r="Q12" s="4">
        <f t="shared" si="1"/>
        <v>0</v>
      </c>
    </row>
    <row r="13">
      <c r="A13" s="4" t="str">
        <f>IFERROR(__xludf.DUMMYFUNCTION("""COMPUTED_VALUE"""),"2011")</f>
        <v>2011</v>
      </c>
      <c r="B13" s="4" t="str">
        <f>IFERROR(__xludf.DUMMYFUNCTION("""COMPUTED_VALUE"""),"\citet{Shamma2011}")</f>
        <v>\citet{Shamma2011}</v>
      </c>
      <c r="C13" s="4" t="str">
        <f>IFERROR(__xludf.DUMMYFUNCTION("""COMPUTED_VALUE"""),"Empirical")</f>
        <v>Empirical</v>
      </c>
      <c r="D13" s="4" t="str">
        <f>IFERROR(__xludf.DUMMYFUNCTION("""COMPUTED_VALUE"""),"None")</f>
        <v>None</v>
      </c>
      <c r="E13" s="4"/>
      <c r="F13" s="8" t="str">
        <f>IFERROR(__xludf.DUMMYFUNCTION("IF(REGEXMATCH(E13, ""[0-9]+""), SPLIT(REGEXREPLACE(E13,""[a-zA-Z,\-'.()]"","" ""), "" ""),"" "")")," ")</f>
        <v> </v>
      </c>
      <c r="I13" s="8"/>
      <c r="L13" s="13"/>
      <c r="N13" s="17"/>
      <c r="P13" s="17">
        <v>1998.0</v>
      </c>
      <c r="Q13" s="4">
        <f t="shared" si="1"/>
        <v>0</v>
      </c>
    </row>
    <row r="14">
      <c r="A14" s="4" t="str">
        <f>IFERROR(__xludf.DUMMYFUNCTION("""COMPUTED_VALUE"""),"2011")</f>
        <v>2011</v>
      </c>
      <c r="B14" s="4" t="str">
        <f>IFERROR(__xludf.DUMMYFUNCTION("""COMPUTED_VALUE"""),"\citet{Zhao2011}")</f>
        <v>\citet{Zhao2011}</v>
      </c>
      <c r="C14" s="4"/>
      <c r="D14" s="4" t="str">
        <f>IFERROR(__xludf.DUMMYFUNCTION("""COMPUTED_VALUE"""),"Parameter tweaking")</f>
        <v>Parameter tweaking</v>
      </c>
      <c r="E14" s="4"/>
      <c r="F14" s="8" t="str">
        <f>IFERROR(__xludf.DUMMYFUNCTION("IF(REGEXMATCH(E14, ""[0-9]+""), SPLIT(REGEXREPLACE(E14,""[a-zA-Z,\-'.()]"","" ""), "" ""),"" "")")," ")</f>
        <v> </v>
      </c>
      <c r="I14" s="8"/>
      <c r="L14" s="13"/>
      <c r="N14" s="17"/>
      <c r="P14" s="17">
        <v>1999.0</v>
      </c>
      <c r="Q14" s="4">
        <f t="shared" si="1"/>
        <v>0</v>
      </c>
    </row>
    <row r="15">
      <c r="A15" s="4" t="str">
        <f>IFERROR(__xludf.DUMMYFUNCTION("""COMPUTED_VALUE"""),"2012")</f>
        <v>2012</v>
      </c>
      <c r="B15" s="4" t="str">
        <f>IFERROR(__xludf.DUMMYFUNCTION("""COMPUTED_VALUE"""),"\citet{Hsieh2012}")</f>
        <v>\citet{Hsieh2012}</v>
      </c>
      <c r="C15" s="4" t="str">
        <f>IFERROR(__xludf.DUMMYFUNCTION("""COMPUTED_VALUE"""),"Manual")</f>
        <v>Manual</v>
      </c>
      <c r="D15" s="4" t="str">
        <f>IFERROR(__xludf.DUMMYFUNCTION("""COMPUTED_VALUE"""),"None")</f>
        <v>None</v>
      </c>
      <c r="E15" s="4"/>
      <c r="F15" s="8" t="str">
        <f>IFERROR(__xludf.DUMMYFUNCTION("IF(REGEXMATCH(E15, ""[0-9]+""), SPLIT(REGEXREPLACE(E15,""[a-zA-Z,\-'.()]"","" ""), "" ""),"" "")")," ")</f>
        <v> </v>
      </c>
      <c r="I15" s="8"/>
      <c r="L15" s="13"/>
      <c r="N15" s="17"/>
      <c r="P15" s="17">
        <v>2000.0</v>
      </c>
      <c r="Q15" s="4">
        <f t="shared" si="1"/>
        <v>2</v>
      </c>
    </row>
    <row r="16">
      <c r="A16" s="4" t="str">
        <f>IFERROR(__xludf.DUMMYFUNCTION("""COMPUTED_VALUE"""),"2012")</f>
        <v>2012</v>
      </c>
      <c r="B16" s="4" t="str">
        <f>IFERROR(__xludf.DUMMYFUNCTION("""COMPUTED_VALUE"""),"\citet{Nichols2012}")</f>
        <v>\citet{Nichols2012}</v>
      </c>
      <c r="C16" s="4" t="str">
        <f>IFERROR(__xludf.DUMMYFUNCTION("""COMPUTED_VALUE"""),"Manual")</f>
        <v>Manual</v>
      </c>
      <c r="D16" s="4" t="str">
        <f>IFERROR(__xludf.DUMMYFUNCTION("""COMPUTED_VALUE"""),"None")</f>
        <v>None</v>
      </c>
      <c r="E16" s="4"/>
      <c r="F16" s="8" t="str">
        <f>IFERROR(__xludf.DUMMYFUNCTION("IF(REGEXMATCH(E16, ""[0-9]+""), SPLIT(REGEXREPLACE(E16,""[a-zA-Z,\-'.()]"","" ""), "" ""),"" "")")," ")</f>
        <v> </v>
      </c>
      <c r="I16" s="8"/>
      <c r="N16" s="17"/>
      <c r="P16" s="17">
        <v>2001.0</v>
      </c>
      <c r="Q16" s="4">
        <f t="shared" si="1"/>
        <v>0</v>
      </c>
    </row>
    <row r="17">
      <c r="A17" s="4" t="str">
        <f>IFERROR(__xludf.DUMMYFUNCTION("""COMPUTED_VALUE"""),"2012")</f>
        <v>2012</v>
      </c>
      <c r="B17" s="4" t="str">
        <f>IFERROR(__xludf.DUMMYFUNCTION("""COMPUTED_VALUE"""),"\citet{Ozdikis2012}")</f>
        <v>\citet{Ozdikis2012}</v>
      </c>
      <c r="C17" s="4" t="str">
        <f>IFERROR(__xludf.DUMMYFUNCTION("""COMPUTED_VALUE"""),"Manual")</f>
        <v>Manual</v>
      </c>
      <c r="D17" s="4" t="str">
        <f>IFERROR(__xludf.DUMMYFUNCTION("""COMPUTED_VALUE"""),"Parameter tweaking")</f>
        <v>Parameter tweaking</v>
      </c>
      <c r="E17" s="4"/>
      <c r="F17" s="8" t="str">
        <f>IFERROR(__xludf.DUMMYFUNCTION("IF(REGEXMATCH(E17, ""[0-9]+""), SPLIT(REGEXREPLACE(E17,""[a-zA-Z,\-'.()]"","" ""), "" ""),"" "")")," ")</f>
        <v> </v>
      </c>
      <c r="I17" s="8"/>
      <c r="J17" s="25"/>
      <c r="L17" s="3"/>
      <c r="N17" s="17"/>
      <c r="P17" s="17">
        <v>2002.0</v>
      </c>
      <c r="Q17" s="4">
        <f t="shared" si="1"/>
        <v>0</v>
      </c>
    </row>
    <row r="18">
      <c r="A18" s="4" t="str">
        <f>IFERROR(__xludf.DUMMYFUNCTION("""COMPUTED_VALUE"""),"2012")</f>
        <v>2012</v>
      </c>
      <c r="B18" s="4" t="str">
        <f>IFERROR(__xludf.DUMMYFUNCTION("""COMPUTED_VALUE"""),"\citet{Petrovic2012}")</f>
        <v>\citet{Petrovic2012}</v>
      </c>
      <c r="C18" s="4" t="str">
        <f>IFERROR(__xludf.DUMMYFUNCTION("""COMPUTED_VALUE"""),"Semi-automatic")</f>
        <v>Semi-automatic</v>
      </c>
      <c r="D18" s="4" t="str">
        <f>IFERROR(__xludf.DUMMYFUNCTION("""COMPUTED_VALUE"""),"Published algorithms, parameter tweaking, published results")</f>
        <v>Published algorithms, parameter tweaking, published results</v>
      </c>
      <c r="E18" s="4" t="str">
        <f>IFERROR(__xludf.DUMMYFUNCTION("""COMPUTED_VALUE"""),"LSH (Petrovic et al., 2010), UMass (Allan et al., 2000), Kumaran and Allan (2004)")</f>
        <v>LSH (Petrovic et al., 2010), UMass (Allan et al., 2000), Kumaran and Allan (2004)</v>
      </c>
      <c r="F18" s="8">
        <f>IFERROR(__xludf.DUMMYFUNCTION("IF(REGEXMATCH(E18, ""[0-9]+""), SPLIT(REGEXREPLACE(E18,""[a-zA-Z,\-'.()]"","" ""), "" ""),"" "")"),2010.0)</f>
        <v>2010</v>
      </c>
      <c r="G18" s="4">
        <f>IFERROR(__xludf.DUMMYFUNCTION("""COMPUTED_VALUE"""),2000.0)</f>
        <v>2000</v>
      </c>
      <c r="H18" s="4">
        <f>IFERROR(__xludf.DUMMYFUNCTION("""COMPUTED_VALUE"""),2004.0)</f>
        <v>2004</v>
      </c>
      <c r="I18" s="8"/>
      <c r="J18" s="26"/>
      <c r="L18" s="13"/>
      <c r="M18" s="14"/>
      <c r="N18" s="17"/>
      <c r="P18" s="17">
        <v>2003.0</v>
      </c>
      <c r="Q18" s="4">
        <f t="shared" si="1"/>
        <v>1</v>
      </c>
    </row>
    <row r="19">
      <c r="A19" s="4" t="str">
        <f>IFERROR(__xludf.DUMMYFUNCTION("""COMPUTED_VALUE"""),"2012")</f>
        <v>2012</v>
      </c>
      <c r="B19" s="4" t="str">
        <f>IFERROR(__xludf.DUMMYFUNCTION("""COMPUTED_VALUE"""),"\citet{VanOorschot2012}")</f>
        <v>\citet{VanOorschot2012}</v>
      </c>
      <c r="C19" s="4" t="str">
        <f>IFERROR(__xludf.DUMMYFUNCTION("""COMPUTED_VALUE"""),"Automatic")</f>
        <v>Automatic</v>
      </c>
      <c r="D19" s="4" t="str">
        <f>IFERROR(__xludf.DUMMYFUNCTION("""COMPUTED_VALUE"""),"Parameter tweaking")</f>
        <v>Parameter tweaking</v>
      </c>
      <c r="E19" s="4"/>
      <c r="F19" s="8" t="str">
        <f>IFERROR(__xludf.DUMMYFUNCTION("IF(REGEXMATCH(E19, ""[0-9]+""), SPLIT(REGEXREPLACE(E19,""[a-zA-Z,\-'.()]"","" ""), "" ""),"" "")")," ")</f>
        <v> </v>
      </c>
      <c r="I19" s="8"/>
      <c r="L19" s="13"/>
      <c r="M19" s="13"/>
      <c r="N19" s="17"/>
      <c r="P19" s="17">
        <v>2004.0</v>
      </c>
      <c r="Q19" s="4">
        <f t="shared" si="1"/>
        <v>1</v>
      </c>
    </row>
    <row r="20">
      <c r="A20" s="4" t="str">
        <f>IFERROR(__xludf.DUMMYFUNCTION("""COMPUTED_VALUE"""),"2013")</f>
        <v>2013</v>
      </c>
      <c r="B20" s="4" t="str">
        <f>IFERROR(__xludf.DUMMYFUNCTION("""COMPUTED_VALUE"""),"\citet{Aiello2013}")</f>
        <v>\citet{Aiello2013}</v>
      </c>
      <c r="C20" s="4" t="str">
        <f>IFERROR(__xludf.DUMMYFUNCTION("""COMPUTED_VALUE"""),"Semi-automatic")</f>
        <v>Semi-automatic</v>
      </c>
      <c r="D20" s="4" t="str">
        <f>IFERROR(__xludf.DUMMYFUNCTION("""COMPUTED_VALUE"""),"Published algorithms")</f>
        <v>Published algorithms</v>
      </c>
      <c r="E20" s="4" t="str">
        <f>IFERROR(__xludf.DUMMYFUNCTION("""COMPUTED_VALUE"""),"LDA, Doc-p (Petrovic et al., 2010), GFeat-p (O'Connor et al., 2010), FPM (frequent pattern mining) (Li et al., 2008), SFPM (soft FPM), BNgram")</f>
        <v>LDA, Doc-p (Petrovic et al., 2010), GFeat-p (O'Connor et al., 2010), FPM (frequent pattern mining) (Li et al., 2008), SFPM (soft FPM), BNgram</v>
      </c>
      <c r="F20" s="8">
        <f>IFERROR(__xludf.DUMMYFUNCTION("IF(REGEXMATCH(E20, ""[0-9]+""), SPLIT(REGEXREPLACE(E20,""[a-zA-Z,\-'.()]"","" ""), "" ""),"" "")"),2010.0)</f>
        <v>2010</v>
      </c>
      <c r="G20" s="4">
        <f>IFERROR(__xludf.DUMMYFUNCTION("""COMPUTED_VALUE"""),2010.0)</f>
        <v>2010</v>
      </c>
      <c r="H20" s="4">
        <f>IFERROR(__xludf.DUMMYFUNCTION("""COMPUTED_VALUE"""),2008.0)</f>
        <v>2008</v>
      </c>
      <c r="I20" s="8"/>
      <c r="L20" s="13"/>
      <c r="M20" s="13"/>
      <c r="N20" s="17"/>
      <c r="P20" s="17">
        <v>2005.0</v>
      </c>
      <c r="Q20" s="4">
        <f t="shared" si="1"/>
        <v>1</v>
      </c>
    </row>
    <row r="21">
      <c r="A21" s="4" t="str">
        <f>IFERROR(__xludf.DUMMYFUNCTION("""COMPUTED_VALUE"""),"2013")</f>
        <v>2013</v>
      </c>
      <c r="B21" s="4" t="str">
        <f>IFERROR(__xludf.DUMMYFUNCTION("""COMPUTED_VALUE"""),"\citet{Cataldi2013}")</f>
        <v>\citet{Cataldi2013}</v>
      </c>
      <c r="C21" s="4" t="str">
        <f>IFERROR(__xludf.DUMMYFUNCTION("""COMPUTED_VALUE"""),"Manual")</f>
        <v>Manual</v>
      </c>
      <c r="D21" s="4" t="str">
        <f>IFERROR(__xludf.DUMMYFUNCTION("""COMPUTED_VALUE"""),"None")</f>
        <v>None</v>
      </c>
      <c r="E21" s="4"/>
      <c r="F21" s="8" t="str">
        <f>IFERROR(__xludf.DUMMYFUNCTION("IF(REGEXMATCH(E21, ""[0-9]+""), SPLIT(REGEXREPLACE(E21,""[a-zA-Z,\-'.()]"","" ""), "" ""),"" "")")," ")</f>
        <v> </v>
      </c>
      <c r="I21" s="8"/>
      <c r="L21" s="13"/>
      <c r="M21" s="13"/>
      <c r="N21" s="18"/>
      <c r="P21" s="18">
        <v>2006.0</v>
      </c>
      <c r="Q21" s="4">
        <f t="shared" si="1"/>
        <v>2</v>
      </c>
    </row>
    <row r="22">
      <c r="A22" s="4" t="str">
        <f>IFERROR(__xludf.DUMMYFUNCTION("""COMPUTED_VALUE"""),"2013")</f>
        <v>2013</v>
      </c>
      <c r="B22" s="4" t="str">
        <f>IFERROR(__xludf.DUMMYFUNCTION("""COMPUTED_VALUE"""),"\citet{Guille2013}")</f>
        <v>\citet{Guille2013}</v>
      </c>
      <c r="C22" s="4" t="str">
        <f>IFERROR(__xludf.DUMMYFUNCTION("""COMPUTED_VALUE"""),"Empirical")</f>
        <v>Empirical</v>
      </c>
      <c r="D22" s="4" t="str">
        <f>IFERROR(__xludf.DUMMYFUNCTION("""COMPUTED_VALUE"""),"None")</f>
        <v>None</v>
      </c>
      <c r="E22" s="4"/>
      <c r="F22" s="8" t="str">
        <f>IFERROR(__xludf.DUMMYFUNCTION("IF(REGEXMATCH(E22, ""[0-9]+""), SPLIT(REGEXREPLACE(E22,""[a-zA-Z,\-'.()]"","" ""), "" ""),"" "")")," ")</f>
        <v> </v>
      </c>
      <c r="I22" s="8"/>
      <c r="L22" s="13"/>
      <c r="M22" s="13"/>
      <c r="N22" s="17"/>
      <c r="P22" s="17">
        <v>2007.0</v>
      </c>
      <c r="Q22" s="4">
        <f t="shared" si="1"/>
        <v>0</v>
      </c>
    </row>
    <row r="23">
      <c r="A23" s="4" t="str">
        <f>IFERROR(__xludf.DUMMYFUNCTION("""COMPUTED_VALUE"""),"2013")</f>
        <v>2013</v>
      </c>
      <c r="B23" s="4" t="str">
        <f>IFERROR(__xludf.DUMMYFUNCTION("""COMPUTED_VALUE"""),"\citet{Shen2013}")</f>
        <v>\citet{Shen2013}</v>
      </c>
      <c r="C23" s="4" t="str">
        <f>IFERROR(__xludf.DUMMYFUNCTION("""COMPUTED_VALUE"""),"Semi-automatic")</f>
        <v>Semi-automatic</v>
      </c>
      <c r="D23" s="4" t="str">
        <f>IFERROR(__xludf.DUMMYFUNCTION("""COMPUTED_VALUE"""),"Published algorithms")</f>
        <v>Published algorithms</v>
      </c>
      <c r="E23" s="4" t="str">
        <f>IFERROR(__xludf.DUMMYFUNCTION("""COMPUTED_VALUE"""),"Marcus et al., 2011")</f>
        <v>Marcus et al., 2011</v>
      </c>
      <c r="F23" s="8">
        <f>IFERROR(__xludf.DUMMYFUNCTION("IF(REGEXMATCH(E23, ""[0-9]+""), SPLIT(REGEXREPLACE(E23,""[a-zA-Z,\-'.()]"","" ""), "" ""),"" "")"),2011.0)</f>
        <v>2011</v>
      </c>
      <c r="I23" s="8"/>
      <c r="L23" s="13"/>
      <c r="M23" s="13"/>
      <c r="N23" s="17"/>
      <c r="P23" s="17">
        <v>2008.0</v>
      </c>
      <c r="Q23" s="4">
        <f t="shared" si="1"/>
        <v>0</v>
      </c>
    </row>
    <row r="24">
      <c r="A24" s="4" t="str">
        <f>IFERROR(__xludf.DUMMYFUNCTION("""COMPUTED_VALUE"""),"2013")</f>
        <v>2013</v>
      </c>
      <c r="B24" s="4" t="str">
        <f>IFERROR(__xludf.DUMMYFUNCTION("""COMPUTED_VALUE"""),"\citet{Vasudevan2013}")</f>
        <v>\citet{Vasudevan2013}</v>
      </c>
      <c r="C24" s="4"/>
      <c r="D24" s="4" t="str">
        <f>IFERROR(__xludf.DUMMYFUNCTION("""COMPUTED_VALUE"""),"None")</f>
        <v>None</v>
      </c>
      <c r="E24" s="4"/>
      <c r="F24" s="8" t="str">
        <f>IFERROR(__xludf.DUMMYFUNCTION("IF(REGEXMATCH(E24, ""[0-9]+""), SPLIT(REGEXREPLACE(E24,""[a-zA-Z,\-'.()]"","" ""), "" ""),"" "")")," ")</f>
        <v> </v>
      </c>
      <c r="I24" s="8"/>
      <c r="L24" s="13"/>
      <c r="M24" s="13"/>
      <c r="N24" s="17"/>
      <c r="P24" s="17">
        <v>2009.0</v>
      </c>
      <c r="Q24" s="4">
        <f t="shared" si="1"/>
        <v>2</v>
      </c>
    </row>
    <row r="25">
      <c r="A25" s="4" t="str">
        <f>IFERROR(__xludf.DUMMYFUNCTION("""COMPUTED_VALUE"""),"2014")</f>
        <v>2014</v>
      </c>
      <c r="B25" s="4" t="str">
        <f>IFERROR(__xludf.DUMMYFUNCTION("""COMPUTED_VALUE"""),"\citet{Burnside2014}")</f>
        <v>\citet{Burnside2014}</v>
      </c>
      <c r="C25" s="4" t="str">
        <f>IFERROR(__xludf.DUMMYFUNCTION("""COMPUTED_VALUE"""),"Manual")</f>
        <v>Manual</v>
      </c>
      <c r="D25" s="4" t="str">
        <f>IFERROR(__xludf.DUMMYFUNCTION("""COMPUTED_VALUE"""),"Published results")</f>
        <v>Published results</v>
      </c>
      <c r="E25" s="4"/>
      <c r="F25" s="8" t="str">
        <f>IFERROR(__xludf.DUMMYFUNCTION("IF(REGEXMATCH(E25, ""[0-9]+""), SPLIT(REGEXREPLACE(E25,""[a-zA-Z,\-'.()]"","" ""), "" ""),"" "")")," ")</f>
        <v> </v>
      </c>
      <c r="I25" s="8"/>
      <c r="M25" s="13"/>
      <c r="N25" s="18"/>
      <c r="P25" s="18">
        <v>2010.0</v>
      </c>
      <c r="Q25" s="4">
        <f t="shared" si="1"/>
        <v>8</v>
      </c>
    </row>
    <row r="26">
      <c r="A26" s="4" t="str">
        <f>IFERROR(__xludf.DUMMYFUNCTION("""COMPUTED_VALUE"""),"2014")</f>
        <v>2014</v>
      </c>
      <c r="B26" s="4" t="str">
        <f>IFERROR(__xludf.DUMMYFUNCTION("""COMPUTED_VALUE"""),"\citet{Chierichetti2014}")</f>
        <v>\citet{Chierichetti2014}</v>
      </c>
      <c r="C26" s="4" t="str">
        <f>IFERROR(__xludf.DUMMYFUNCTION("""COMPUTED_VALUE"""),"Automatic")</f>
        <v>Automatic</v>
      </c>
      <c r="D26" s="4" t="str">
        <f>IFERROR(__xludf.DUMMYFUNCTION("""COMPUTED_VALUE"""),"Trivial baselines")</f>
        <v>Trivial baselines</v>
      </c>
      <c r="E26" s="4"/>
      <c r="F26" s="8" t="str">
        <f>IFERROR(__xludf.DUMMYFUNCTION("IF(REGEXMATCH(E26, ""[0-9]+""), SPLIT(REGEXREPLACE(E26,""[a-zA-Z,\-'.()]"","" ""), "" ""),"" "")")," ")</f>
        <v> </v>
      </c>
      <c r="I26" s="8"/>
      <c r="N26" s="18"/>
      <c r="P26" s="18">
        <v>2011.0</v>
      </c>
      <c r="Q26" s="4">
        <f t="shared" si="1"/>
        <v>12</v>
      </c>
    </row>
    <row r="27">
      <c r="A27" s="4" t="str">
        <f>IFERROR(__xludf.DUMMYFUNCTION("""COMPUTED_VALUE"""),"2014")</f>
        <v>2014</v>
      </c>
      <c r="B27" s="4" t="str">
        <f>IFERROR(__xludf.DUMMYFUNCTION("""COMPUTED_VALUE"""),"\citet{Corney2014}")</f>
        <v>\citet{Corney2014}</v>
      </c>
      <c r="C27" s="4" t="str">
        <f>IFERROR(__xludf.DUMMYFUNCTION("""COMPUTED_VALUE"""),"Semi-automatic")</f>
        <v>Semi-automatic</v>
      </c>
      <c r="D27" s="4" t="str">
        <f>IFERROR(__xludf.DUMMYFUNCTION("""COMPUTED_VALUE"""),"None")</f>
        <v>None</v>
      </c>
      <c r="E27" s="4"/>
      <c r="F27" s="8" t="str">
        <f>IFERROR(__xludf.DUMMYFUNCTION("IF(REGEXMATCH(E27, ""[0-9]+""), SPLIT(REGEXREPLACE(E27,""[a-zA-Z,\-'.()]"","" ""), "" ""),"" "")")," ")</f>
        <v> </v>
      </c>
      <c r="I27" s="8"/>
      <c r="N27" s="17"/>
      <c r="P27" s="17">
        <v>2012.0</v>
      </c>
      <c r="Q27" s="4">
        <f t="shared" si="1"/>
        <v>14</v>
      </c>
    </row>
    <row r="28">
      <c r="A28" s="4" t="str">
        <f>IFERROR(__xludf.DUMMYFUNCTION("""COMPUTED_VALUE"""),"2014")</f>
        <v>2014</v>
      </c>
      <c r="B28" s="4" t="str">
        <f>IFERROR(__xludf.DUMMYFUNCTION("""COMPUTED_VALUE"""),"\citet{Guille2014}")</f>
        <v>\citet{Guille2014}</v>
      </c>
      <c r="C28" s="4" t="str">
        <f>IFERROR(__xludf.DUMMYFUNCTION("""COMPUTED_VALUE"""),"Manual")</f>
        <v>Manual</v>
      </c>
      <c r="D28" s="4" t="str">
        <f>IFERROR(__xludf.DUMMYFUNCTION("""COMPUTED_VALUE"""),"Published algorithms, parameter tweaking")</f>
        <v>Published algorithms, parameter tweaking</v>
      </c>
      <c r="E28" s="4" t="str">
        <f>IFERROR(__xludf.DUMMYFUNCTION("""COMPUTED_VALUE"""),"Parikh and Karlapalem (2013), Benhardus and Kalita (2013)")</f>
        <v>Parikh and Karlapalem (2013), Benhardus and Kalita (2013)</v>
      </c>
      <c r="F28" s="8">
        <f>IFERROR(__xludf.DUMMYFUNCTION("IF(REGEXMATCH(E28, ""[0-9]+""), SPLIT(REGEXREPLACE(E28,""[a-zA-Z,\-'.()]"","" ""), "" ""),"" "")"),2013.0)</f>
        <v>2013</v>
      </c>
      <c r="G28" s="4">
        <f>IFERROR(__xludf.DUMMYFUNCTION("""COMPUTED_VALUE"""),2013.0)</f>
        <v>2013</v>
      </c>
      <c r="I28" s="8"/>
      <c r="N28" s="17"/>
      <c r="P28" s="17">
        <v>2013.0</v>
      </c>
      <c r="Q28" s="4">
        <f t="shared" si="1"/>
        <v>13</v>
      </c>
    </row>
    <row r="29">
      <c r="A29" s="4" t="str">
        <f>IFERROR(__xludf.DUMMYFUNCTION("""COMPUTED_VALUE"""),"2014")</f>
        <v>2014</v>
      </c>
      <c r="B29" s="4" t="str">
        <f>IFERROR(__xludf.DUMMYFUNCTION("""COMPUTED_VALUE"""),"\citet{Ifrim2014}")</f>
        <v>\citet{Ifrim2014}</v>
      </c>
      <c r="C29" s="4" t="str">
        <f>IFERROR(__xludf.DUMMYFUNCTION("""COMPUTED_VALUE"""),"Manual")</f>
        <v>Manual</v>
      </c>
      <c r="D29" s="4" t="str">
        <f>IFERROR(__xludf.DUMMYFUNCTION("""COMPUTED_VALUE"""),"Published results")</f>
        <v>Published results</v>
      </c>
      <c r="E29" s="4"/>
      <c r="F29" s="8" t="str">
        <f>IFERROR(__xludf.DUMMYFUNCTION("IF(REGEXMATCH(E29, ""[0-9]+""), SPLIT(REGEXREPLACE(E29,""[a-zA-Z,\-'.()]"","" ""), "" ""),"" "")")," ")</f>
        <v> </v>
      </c>
      <c r="I29" s="8"/>
      <c r="L29" s="15"/>
      <c r="N29" s="17"/>
      <c r="P29" s="17">
        <v>2014.0</v>
      </c>
      <c r="Q29" s="4">
        <f t="shared" si="1"/>
        <v>10</v>
      </c>
    </row>
    <row r="30">
      <c r="A30" s="4" t="str">
        <f>IFERROR(__xludf.DUMMYFUNCTION("""COMPUTED_VALUE"""),"2014")</f>
        <v>2014</v>
      </c>
      <c r="B30" s="4" t="str">
        <f>IFERROR(__xludf.DUMMYFUNCTION("""COMPUTED_VALUE"""),"\citet{MartinDancausa2014}")</f>
        <v>\citet{MartinDancausa2014}</v>
      </c>
      <c r="C30" s="4" t="str">
        <f>IFERROR(__xludf.DUMMYFUNCTION("""COMPUTED_VALUE"""),"Manual")</f>
        <v>Manual</v>
      </c>
      <c r="D30" s="4" t="str">
        <f>IFERROR(__xludf.DUMMYFUNCTION("""COMPUTED_VALUE"""),"Published results")</f>
        <v>Published results</v>
      </c>
      <c r="E30" s="4"/>
      <c r="F30" s="8" t="str">
        <f>IFERROR(__xludf.DUMMYFUNCTION("IF(REGEXMATCH(E30, ""[0-9]+""), SPLIT(REGEXREPLACE(E30,""[a-zA-Z,\-'.()]"","" ""), "" ""),"" "")")," ")</f>
        <v> </v>
      </c>
      <c r="I30" s="8"/>
      <c r="L30" s="15"/>
      <c r="N30" s="17"/>
      <c r="P30" s="17">
        <v>2015.0</v>
      </c>
      <c r="Q30" s="4">
        <f t="shared" si="1"/>
        <v>5</v>
      </c>
    </row>
    <row r="31">
      <c r="A31" s="4" t="str">
        <f>IFERROR(__xludf.DUMMYFUNCTION("""COMPUTED_VALUE"""),"2014")</f>
        <v>2014</v>
      </c>
      <c r="B31" s="4" t="str">
        <f>IFERROR(__xludf.DUMMYFUNCTION("""COMPUTED_VALUE"""),"\citet{Nutakki2014}")</f>
        <v>\citet{Nutakki2014}</v>
      </c>
      <c r="C31" s="4" t="str">
        <f>IFERROR(__xludf.DUMMYFUNCTION("""COMPUTED_VALUE"""),"Manual")</f>
        <v>Manual</v>
      </c>
      <c r="D31" s="4" t="str">
        <f>IFERROR(__xludf.DUMMYFUNCTION("""COMPUTED_VALUE"""),"Published results")</f>
        <v>Published results</v>
      </c>
      <c r="E31" s="4"/>
      <c r="F31" s="8" t="str">
        <f>IFERROR(__xludf.DUMMYFUNCTION("IF(REGEXMATCH(E31, ""[0-9]+""), SPLIT(REGEXREPLACE(E31,""[a-zA-Z,\-'.()]"","" ""), "" ""),"" "")")," ")</f>
        <v> </v>
      </c>
      <c r="I31" s="8"/>
      <c r="N31" s="17"/>
      <c r="P31" s="17">
        <v>2016.0</v>
      </c>
      <c r="Q31" s="4">
        <f t="shared" si="1"/>
        <v>7</v>
      </c>
    </row>
    <row r="32">
      <c r="A32" s="4" t="str">
        <f>IFERROR(__xludf.DUMMYFUNCTION("""COMPUTED_VALUE"""),"2014")</f>
        <v>2014</v>
      </c>
      <c r="B32" s="4" t="str">
        <f>IFERROR(__xludf.DUMMYFUNCTION("""COMPUTED_VALUE"""),"\citet{Petkos2014}")</f>
        <v>\citet{Petkos2014}</v>
      </c>
      <c r="C32" s="4" t="str">
        <f>IFERROR(__xludf.DUMMYFUNCTION("""COMPUTED_VALUE"""),"Empirical")</f>
        <v>Empirical</v>
      </c>
      <c r="D32" s="4" t="str">
        <f>IFERROR(__xludf.DUMMYFUNCTION("""COMPUTED_VALUE"""),"None")</f>
        <v>None</v>
      </c>
      <c r="E32" s="4"/>
      <c r="F32" s="8" t="str">
        <f>IFERROR(__xludf.DUMMYFUNCTION("IF(REGEXMATCH(E32, ""[0-9]+""), SPLIT(REGEXREPLACE(E32,""[a-zA-Z,\-'.()]"","" ""), "" ""),"" "")")," ")</f>
        <v> </v>
      </c>
      <c r="I32" s="8"/>
      <c r="L32" s="3"/>
      <c r="M32" s="3"/>
      <c r="N32" s="17"/>
      <c r="P32" s="17">
        <v>2017.0</v>
      </c>
      <c r="Q32" s="4">
        <f t="shared" si="1"/>
        <v>5</v>
      </c>
    </row>
    <row r="33">
      <c r="A33" s="4" t="str">
        <f>IFERROR(__xludf.DUMMYFUNCTION("""COMPUTED_VALUE"""),"2014")</f>
        <v>2014</v>
      </c>
      <c r="B33" s="4" t="str">
        <f>IFERROR(__xludf.DUMMYFUNCTION("""COMPUTED_VALUE"""),"\citet{VanCanneyt2014}")</f>
        <v>\citet{VanCanneyt2014}</v>
      </c>
      <c r="C33" s="4" t="str">
        <f>IFERROR(__xludf.DUMMYFUNCTION("""COMPUTED_VALUE"""),"Manual")</f>
        <v>Manual</v>
      </c>
      <c r="D33" s="4" t="str">
        <f>IFERROR(__xludf.DUMMYFUNCTION("""COMPUTED_VALUE"""),"Published results")</f>
        <v>Published results</v>
      </c>
      <c r="E33" s="4"/>
      <c r="F33" s="8" t="str">
        <f>IFERROR(__xludf.DUMMYFUNCTION("IF(REGEXMATCH(E33, ""[0-9]+""), SPLIT(REGEXREPLACE(E33,""[a-zA-Z,\-'.()]"","" ""), "" ""),"" "")")," ")</f>
        <v> </v>
      </c>
      <c r="I33" s="8"/>
      <c r="L33" s="15"/>
      <c r="M33" s="15"/>
      <c r="N33" s="15"/>
      <c r="P33" s="4">
        <v>2018.0</v>
      </c>
      <c r="Q33" s="4">
        <f>SUM(Q$3:Q32)</f>
        <v>86</v>
      </c>
    </row>
    <row r="34">
      <c r="A34" s="4" t="str">
        <f>IFERROR(__xludf.DUMMYFUNCTION("""COMPUTED_VALUE"""),"2015")</f>
        <v>2015</v>
      </c>
      <c r="B34" s="4" t="str">
        <f>IFERROR(__xludf.DUMMYFUNCTION("""COMPUTED_VALUE"""),"\citet{DeBoom2015}")</f>
        <v>\citet{DeBoom2015}</v>
      </c>
      <c r="C34" s="4" t="str">
        <f>IFERROR(__xludf.DUMMYFUNCTION("""COMPUTED_VALUE"""),"Semi-automatic")</f>
        <v>Semi-automatic</v>
      </c>
      <c r="D34" s="4" t="str">
        <f>IFERROR(__xludf.DUMMYFUNCTION("""COMPUTED_VALUE"""),"Parameter tweaking")</f>
        <v>Parameter tweaking</v>
      </c>
      <c r="E34" s="4"/>
      <c r="F34" s="8" t="str">
        <f>IFERROR(__xludf.DUMMYFUNCTION("IF(REGEXMATCH(E34, ""[0-9]+""), SPLIT(REGEXREPLACE(E34,""[a-zA-Z,\-'.()]"","" ""), "" ""),"" "")")," ")</f>
        <v> </v>
      </c>
      <c r="I34" s="8"/>
      <c r="L34" s="15"/>
      <c r="M34" s="15"/>
      <c r="Q34" s="16"/>
    </row>
    <row r="35">
      <c r="A35" s="4" t="str">
        <f>IFERROR(__xludf.DUMMYFUNCTION("""COMPUTED_VALUE"""),"2015")</f>
        <v>2015</v>
      </c>
      <c r="B35" s="4" t="str">
        <f>IFERROR(__xludf.DUMMYFUNCTION("""COMPUTED_VALUE"""),"\citet{Feng2015}")</f>
        <v>\citet{Feng2015}</v>
      </c>
      <c r="C35" s="4" t="str">
        <f>IFERROR(__xludf.DUMMYFUNCTION("""COMPUTED_VALUE"""),"Manual")</f>
        <v>Manual</v>
      </c>
      <c r="D35" s="4" t="str">
        <f>IFERROR(__xludf.DUMMYFUNCTION("""COMPUTED_VALUE"""),"Published algorithms")</f>
        <v>Published algorithms</v>
      </c>
      <c r="E35" s="4" t="str">
        <f>IFERROR(__xludf.DUMMYFUNCTION("""COMPUTED_VALUE"""),"Shou et al. (2013), Tsur et al. (2013), Mathioudakis and Koudas (2010)")</f>
        <v>Shou et al. (2013), Tsur et al. (2013), Mathioudakis and Koudas (2010)</v>
      </c>
      <c r="F35" s="8">
        <f>IFERROR(__xludf.DUMMYFUNCTION("IF(REGEXMATCH(E35, ""[0-9]+""), SPLIT(REGEXREPLACE(E35,""[a-zA-Z,\-'.()]"","" ""), "" ""),"" "")"),2013.0)</f>
        <v>2013</v>
      </c>
      <c r="G35" s="4">
        <f>IFERROR(__xludf.DUMMYFUNCTION("""COMPUTED_VALUE"""),2013.0)</f>
        <v>2013</v>
      </c>
      <c r="H35" s="4">
        <f>IFERROR(__xludf.DUMMYFUNCTION("""COMPUTED_VALUE"""),2010.0)</f>
        <v>2010</v>
      </c>
      <c r="I35" s="8"/>
      <c r="L35" s="15"/>
      <c r="M35" s="15"/>
      <c r="Q35" s="16"/>
    </row>
    <row r="36">
      <c r="A36" s="4" t="str">
        <f>IFERROR(__xludf.DUMMYFUNCTION("""COMPUTED_VALUE"""),"2015")</f>
        <v>2015</v>
      </c>
      <c r="B36" s="4" t="str">
        <f>IFERROR(__xludf.DUMMYFUNCTION("""COMPUTED_VALUE"""),"\citet{Kumar2015}")</f>
        <v>\citet{Kumar2015}</v>
      </c>
      <c r="C36" s="4" t="str">
        <f>IFERROR(__xludf.DUMMYFUNCTION("""COMPUTED_VALUE"""),"Manual")</f>
        <v>Manual</v>
      </c>
      <c r="D36" s="4" t="str">
        <f>IFERROR(__xludf.DUMMYFUNCTION("""COMPUTED_VALUE"""),"None")</f>
        <v>None</v>
      </c>
      <c r="E36" s="4"/>
      <c r="F36" s="8" t="str">
        <f>IFERROR(__xludf.DUMMYFUNCTION("IF(REGEXMATCH(E36, ""[0-9]+""), SPLIT(REGEXREPLACE(E36,""[a-zA-Z,\-'.()]"","" ""), "" ""),"" "")")," ")</f>
        <v> </v>
      </c>
      <c r="I36" s="8"/>
      <c r="L36" s="15"/>
      <c r="M36" s="15"/>
      <c r="Q36" s="16"/>
    </row>
    <row r="37">
      <c r="A37" s="4" t="str">
        <f>IFERROR(__xludf.DUMMYFUNCTION("""COMPUTED_VALUE"""),"2015")</f>
        <v>2015</v>
      </c>
      <c r="B37" s="4" t="str">
        <f>IFERROR(__xludf.DUMMYFUNCTION("""COMPUTED_VALUE"""),"\citet{Lochtefeld2015}")</f>
        <v>\citet{Lochtefeld2015}</v>
      </c>
      <c r="C37" s="4" t="str">
        <f>IFERROR(__xludf.DUMMYFUNCTION("""COMPUTED_VALUE"""),"Manual")</f>
        <v>Manual</v>
      </c>
      <c r="D37" s="4" t="str">
        <f>IFERROR(__xludf.DUMMYFUNCTION("""COMPUTED_VALUE"""),"None")</f>
        <v>None</v>
      </c>
      <c r="E37" s="4"/>
      <c r="F37" s="8" t="str">
        <f>IFERROR(__xludf.DUMMYFUNCTION("IF(REGEXMATCH(E37, ""[0-9]+""), SPLIT(REGEXREPLACE(E37,""[a-zA-Z,\-'.()]"","" ""), "" ""),"" "")")," ")</f>
        <v> </v>
      </c>
      <c r="I37" s="8"/>
      <c r="L37" s="15"/>
      <c r="M37" s="15"/>
      <c r="Q37" s="16"/>
    </row>
    <row r="38">
      <c r="A38" s="4" t="str">
        <f>IFERROR(__xludf.DUMMYFUNCTION("""COMPUTED_VALUE"""),"2015")</f>
        <v>2015</v>
      </c>
      <c r="B38" s="4" t="str">
        <f>IFERROR(__xludf.DUMMYFUNCTION("""COMPUTED_VALUE"""),"\citet{Madani2015}")</f>
        <v>\citet{Madani2015}</v>
      </c>
      <c r="C38" s="4" t="str">
        <f>IFERROR(__xludf.DUMMYFUNCTION("""COMPUTED_VALUE"""),"Manual")</f>
        <v>Manual</v>
      </c>
      <c r="D38" s="4" t="str">
        <f>IFERROR(__xludf.DUMMYFUNCTION("""COMPUTED_VALUE"""),"Published algorithms")</f>
        <v>Published algorithms</v>
      </c>
      <c r="E38" s="4" t="str">
        <f>IFERROR(__xludf.DUMMYFUNCTION("""COMPUTED_VALUE"""),"Benhardus and Kalita (2013)")</f>
        <v>Benhardus and Kalita (2013)</v>
      </c>
      <c r="F38" s="8">
        <f>IFERROR(__xludf.DUMMYFUNCTION("IF(REGEXMATCH(E38, ""[0-9]+""), SPLIT(REGEXREPLACE(E38,""[a-zA-Z,\-'.()]"","" ""), "" ""),"" "")"),2013.0)</f>
        <v>2013</v>
      </c>
      <c r="I38" s="8"/>
    </row>
    <row r="39">
      <c r="A39" s="4" t="str">
        <f>IFERROR(__xludf.DUMMYFUNCTION("""COMPUTED_VALUE"""),"2015")</f>
        <v>2015</v>
      </c>
      <c r="B39" s="4" t="str">
        <f>IFERROR(__xludf.DUMMYFUNCTION("""COMPUTED_VALUE"""),"\citet{McMinn2015}")</f>
        <v>\citet{McMinn2015}</v>
      </c>
      <c r="C39" s="4" t="str">
        <f>IFERROR(__xludf.DUMMYFUNCTION("""COMPUTED_VALUE"""),"Manual")</f>
        <v>Manual</v>
      </c>
      <c r="D39" s="4" t="str">
        <f>IFERROR(__xludf.DUMMYFUNCTION("""COMPUTED_VALUE"""),"Published algorithms")</f>
        <v>Published algorithms</v>
      </c>
      <c r="E39" s="4" t="str">
        <f>IFERROR(__xludf.DUMMYFUNCTION("""COMPUTED_VALUE"""),"LSH (Petrovic et al., 2010), Cluster Summarization (Aggarwal et al., 2012)")</f>
        <v>LSH (Petrovic et al., 2010), Cluster Summarization (Aggarwal et al., 2012)</v>
      </c>
      <c r="F39" s="8">
        <f>IFERROR(__xludf.DUMMYFUNCTION("IF(REGEXMATCH(E39, ""[0-9]+""), SPLIT(REGEXREPLACE(E39,""[a-zA-Z,\-'.()]"","" ""), "" ""),"" "")"),2010.0)</f>
        <v>2010</v>
      </c>
      <c r="G39" s="4">
        <f>IFERROR(__xludf.DUMMYFUNCTION("""COMPUTED_VALUE"""),2012.0)</f>
        <v>2012</v>
      </c>
      <c r="I39" s="8"/>
    </row>
    <row r="40">
      <c r="A40" s="4" t="str">
        <f>IFERROR(__xludf.DUMMYFUNCTION("""COMPUTED_VALUE"""),"2015")</f>
        <v>2015</v>
      </c>
      <c r="B40" s="4" t="str">
        <f>IFERROR(__xludf.DUMMYFUNCTION("""COMPUTED_VALUE"""),"\citet{Meladianos2015}")</f>
        <v>\citet{Meladianos2015}</v>
      </c>
      <c r="C40" s="4" t="str">
        <f>IFERROR(__xludf.DUMMYFUNCTION("""COMPUTED_VALUE"""),"Semi-automatic")</f>
        <v>Semi-automatic</v>
      </c>
      <c r="D40" s="4" t="str">
        <f>IFERROR(__xludf.DUMMYFUNCTION("""COMPUTED_VALUE"""),"Trivial baselines")</f>
        <v>Trivial baselines</v>
      </c>
      <c r="E40" s="4"/>
      <c r="F40" s="8" t="str">
        <f>IFERROR(__xludf.DUMMYFUNCTION("IF(REGEXMATCH(E40, ""[0-9]+""), SPLIT(REGEXREPLACE(E40,""[a-zA-Z,\-'.()]"","" ""), "" ""),"" "")")," ")</f>
        <v> </v>
      </c>
      <c r="I40" s="8"/>
    </row>
    <row r="41">
      <c r="A41" s="4" t="str">
        <f>IFERROR(__xludf.DUMMYFUNCTION("""COMPUTED_VALUE"""),"2015")</f>
        <v>2015</v>
      </c>
      <c r="B41" s="4" t="str">
        <f>IFERROR(__xludf.DUMMYFUNCTION("""COMPUTED_VALUE"""),"\citet{Unankard2015}")</f>
        <v>\citet{Unankard2015}</v>
      </c>
      <c r="C41" s="4" t="str">
        <f>IFERROR(__xludf.DUMMYFUNCTION("""COMPUTED_VALUE"""),"Manual")</f>
        <v>Manual</v>
      </c>
      <c r="D41" s="4" t="str">
        <f>IFERROR(__xludf.DUMMYFUNCTION("""COMPUTED_VALUE"""),"Published algorithms")</f>
        <v>Published algorithms</v>
      </c>
      <c r="E41" s="4" t="str">
        <f>IFERROR(__xludf.DUMMYFUNCTION("""COMPUTED_VALUE"""),"KeyGraph (Sayyadi et al., 2009), Semantic Expansion of Hashtags (Ozdikis et al., 2012), EnBlogue (Alvanaki et al., 2012), LEED (Unankard et al., 2013)")</f>
        <v>KeyGraph (Sayyadi et al., 2009), Semantic Expansion of Hashtags (Ozdikis et al., 2012), EnBlogue (Alvanaki et al., 2012), LEED (Unankard et al., 2013)</v>
      </c>
      <c r="F41" s="8">
        <f>IFERROR(__xludf.DUMMYFUNCTION("IF(REGEXMATCH(E41, ""[0-9]+""), SPLIT(REGEXREPLACE(E41,""[a-zA-Z,\-'.()]"","" ""), "" ""),"" "")"),2009.0)</f>
        <v>2009</v>
      </c>
      <c r="G41" s="4">
        <f>IFERROR(__xludf.DUMMYFUNCTION("""COMPUTED_VALUE"""),2012.0)</f>
        <v>2012</v>
      </c>
      <c r="H41" s="4">
        <f>IFERROR(__xludf.DUMMYFUNCTION("""COMPUTED_VALUE"""),2012.0)</f>
        <v>2012</v>
      </c>
      <c r="I41" s="8">
        <f>IFERROR(__xludf.DUMMYFUNCTION("""COMPUTED_VALUE"""),2013.0)</f>
        <v>2013</v>
      </c>
    </row>
    <row r="42">
      <c r="A42" s="4" t="str">
        <f>IFERROR(__xludf.DUMMYFUNCTION("""COMPUTED_VALUE"""),"2015")</f>
        <v>2015</v>
      </c>
      <c r="B42" s="4" t="str">
        <f>IFERROR(__xludf.DUMMYFUNCTION("""COMPUTED_VALUE"""),"\citet{Weiler2015a}")</f>
        <v>\citet{Weiler2015a}</v>
      </c>
      <c r="C42" s="4"/>
      <c r="D42" s="4" t="str">
        <f>IFERROR(__xludf.DUMMYFUNCTION("""COMPUTED_VALUE"""),"Published algorithms, trivial baselines")</f>
        <v>Published algorithms, trivial baselines</v>
      </c>
      <c r="E42" s="4" t="str">
        <f>IFERROR(__xludf.DUMMYFUNCTION("""COMPUTED_VALUE"""),"Sparck Jones (1988), Bontcheva and Rout (2014), Weiler et al. (2014), Weng et al. (2011), Cordeiro (2012)")</f>
        <v>Sparck Jones (1988), Bontcheva and Rout (2014), Weiler et al. (2014), Weng et al. (2011), Cordeiro (2012)</v>
      </c>
      <c r="F42" s="8">
        <f>IFERROR(__xludf.DUMMYFUNCTION("IF(REGEXMATCH(E42, ""[0-9]+""), SPLIT(REGEXREPLACE(E42,""[a-zA-Z,\-'.()]"","" ""), "" ""),"" "")"),1988.0)</f>
        <v>1988</v>
      </c>
      <c r="G42" s="4">
        <f>IFERROR(__xludf.DUMMYFUNCTION("""COMPUTED_VALUE"""),2014.0)</f>
        <v>2014</v>
      </c>
      <c r="H42" s="4">
        <f>IFERROR(__xludf.DUMMYFUNCTION("""COMPUTED_VALUE"""),2014.0)</f>
        <v>2014</v>
      </c>
      <c r="I42" s="8">
        <f>IFERROR(__xludf.DUMMYFUNCTION("""COMPUTED_VALUE"""),2011.0)</f>
        <v>2011</v>
      </c>
      <c r="J42" s="4">
        <f>IFERROR(__xludf.DUMMYFUNCTION("""COMPUTED_VALUE"""),2012.0)</f>
        <v>2012</v>
      </c>
    </row>
    <row r="43">
      <c r="A43" s="4" t="str">
        <f>IFERROR(__xludf.DUMMYFUNCTION("""COMPUTED_VALUE"""),"2015")</f>
        <v>2015</v>
      </c>
      <c r="B43" s="4" t="str">
        <f>IFERROR(__xludf.DUMMYFUNCTION("""COMPUTED_VALUE"""),"\citet{Weiler2015b}")</f>
        <v>\citet{Weiler2015b}</v>
      </c>
      <c r="C43" s="4"/>
      <c r="D43" s="4" t="str">
        <f>IFERROR(__xludf.DUMMYFUNCTION("""COMPUTED_VALUE"""),"Published algorithms, trivial baselines")</f>
        <v>Published algorithms, trivial baselines</v>
      </c>
      <c r="E43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43" s="8">
        <f>IFERROR(__xludf.DUMMYFUNCTION("IF(REGEXMATCH(E43, ""[0-9]+""), SPLIT(REGEXREPLACE(E43,""[a-zA-Z,\-'.()]"","" ""), "" ""),"" "")"),1988.0)</f>
        <v>1988</v>
      </c>
      <c r="G43" s="4">
        <f>IFERROR(__xludf.DUMMYFUNCTION("""COMPUTED_VALUE"""),2014.0)</f>
        <v>2014</v>
      </c>
      <c r="H43" s="4">
        <f>IFERROR(__xludf.DUMMYFUNCTION("""COMPUTED_VALUE"""),2014.0)</f>
        <v>2014</v>
      </c>
      <c r="I43" s="8">
        <f>IFERROR(__xludf.DUMMYFUNCTION("""COMPUTED_VALUE"""),2011.0)</f>
        <v>2011</v>
      </c>
      <c r="J43" s="4">
        <f>IFERROR(__xludf.DUMMYFUNCTION("""COMPUTED_VALUE"""),2012.0)</f>
        <v>2012</v>
      </c>
      <c r="K43" s="4">
        <f>IFERROR(__xludf.DUMMYFUNCTION("""COMPUTED_VALUE"""),2013.0)</f>
        <v>2013</v>
      </c>
    </row>
    <row r="44">
      <c r="A44" s="4" t="str">
        <f>IFERROR(__xludf.DUMMYFUNCTION("""COMPUTED_VALUE"""),"2015")</f>
        <v>2015</v>
      </c>
      <c r="B44" s="4" t="str">
        <f>IFERROR(__xludf.DUMMYFUNCTION("""COMPUTED_VALUE"""),"\citet{Zhou2015}")</f>
        <v>\citet{Zhou2015}</v>
      </c>
      <c r="C44" s="4" t="str">
        <f>IFERROR(__xludf.DUMMYFUNCTION("""COMPUTED_VALUE"""),"Manual")</f>
        <v>Manual</v>
      </c>
      <c r="D44" s="4" t="str">
        <f>IFERROR(__xludf.DUMMYFUNCTION("""COMPUTED_VALUE"""),"Published algorithms")</f>
        <v>Published algorithms</v>
      </c>
      <c r="E44" s="4" t="str">
        <f>IFERROR(__xludf.DUMMYFUNCTION("""COMPUTED_VALUE"""),"Ritter et al. (2012)")</f>
        <v>Ritter et al. (2012)</v>
      </c>
      <c r="F44" s="8">
        <f>IFERROR(__xludf.DUMMYFUNCTION("IF(REGEXMATCH(E44, ""[0-9]+""), SPLIT(REGEXREPLACE(E44,""[a-zA-Z,\-'.()]"","" ""), "" ""),"" "")"),2012.0)</f>
        <v>2012</v>
      </c>
      <c r="I44" s="8"/>
    </row>
    <row r="45">
      <c r="A45" s="4" t="str">
        <f>IFERROR(__xludf.DUMMYFUNCTION("""COMPUTED_VALUE"""),"2016")</f>
        <v>2016</v>
      </c>
      <c r="B45" s="4" t="str">
        <f>IFERROR(__xludf.DUMMYFUNCTION("""COMPUTED_VALUE"""),"\citet{AdedoyinOlowe2016}")</f>
        <v>\citet{AdedoyinOlowe2016}</v>
      </c>
      <c r="C45" s="4" t="str">
        <f>IFERROR(__xludf.DUMMYFUNCTION("""COMPUTED_VALUE"""),"Manual")</f>
        <v>Manual</v>
      </c>
      <c r="D45" s="4" t="str">
        <f>IFERROR(__xludf.DUMMYFUNCTION("""COMPUTED_VALUE"""),"None")</f>
        <v>None</v>
      </c>
      <c r="E45" s="4"/>
      <c r="F45" s="8" t="str">
        <f>IFERROR(__xludf.DUMMYFUNCTION("IF(REGEXMATCH(E45, ""[0-9]+""), SPLIT(REGEXREPLACE(E45,""[a-zA-Z,\-'.()]"","" ""), "" ""),"" "")")," ")</f>
        <v> </v>
      </c>
      <c r="I45" s="8"/>
    </row>
    <row r="46">
      <c r="A46" s="4" t="str">
        <f>IFERROR(__xludf.DUMMYFUNCTION("""COMPUTED_VALUE"""),"2016")</f>
        <v>2016</v>
      </c>
      <c r="B46" s="4" t="str">
        <f>IFERROR(__xludf.DUMMYFUNCTION("""COMPUTED_VALUE"""),"\citet{Buntain2016}")</f>
        <v>\citet{Buntain2016}</v>
      </c>
      <c r="C46" s="4"/>
      <c r="D46" s="4" t="str">
        <f>IFERROR(__xludf.DUMMYFUNCTION("""COMPUTED_VALUE"""),"Published algorithms")</f>
        <v>Published algorithms</v>
      </c>
      <c r="E46" s="4" t="str">
        <f>IFERROR(__xludf.DUMMYFUNCTION("""COMPUTED_VALUE"""),"Vasudevan et al. (2013), Lehmann et al. (2012), Zhao et al. (2011)")</f>
        <v>Vasudevan et al. (2013), Lehmann et al. (2012), Zhao et al. (2011)</v>
      </c>
      <c r="F46" s="8">
        <f>IFERROR(__xludf.DUMMYFUNCTION("IF(REGEXMATCH(E46, ""[0-9]+""), SPLIT(REGEXREPLACE(E46,""[a-zA-Z,\-'.()]"","" ""), "" ""),"" "")"),2013.0)</f>
        <v>2013</v>
      </c>
      <c r="G46" s="4">
        <f>IFERROR(__xludf.DUMMYFUNCTION("""COMPUTED_VALUE"""),2012.0)</f>
        <v>2012</v>
      </c>
      <c r="H46" s="4">
        <f>IFERROR(__xludf.DUMMYFUNCTION("""COMPUTED_VALUE"""),2011.0)</f>
        <v>2011</v>
      </c>
      <c r="I46" s="8"/>
    </row>
    <row r="47">
      <c r="A47" s="4" t="str">
        <f>IFERROR(__xludf.DUMMYFUNCTION("""COMPUTED_VALUE"""),"2016")</f>
        <v>2016</v>
      </c>
      <c r="B47" s="4" t="str">
        <f>IFERROR(__xludf.DUMMYFUNCTION("""COMPUTED_VALUE"""),"\citet{Hua2016}")</f>
        <v>\citet{Hua2016}</v>
      </c>
      <c r="C47" s="4"/>
      <c r="D47" s="4" t="str">
        <f>IFERROR(__xludf.DUMMYFUNCTION("""COMPUTED_VALUE"""),"Published algorithms")</f>
        <v>Published algorithms</v>
      </c>
      <c r="E47" s="4" t="str">
        <f>IFERROR(__xludf.DUMMYFUNCTION("""COMPUTED_VALUE"""),"Sakaki et al. (2010), Yin et al., Weng et al., Lappas et al. (2009)")</f>
        <v>Sakaki et al. (2010), Yin et al., Weng et al., Lappas et al. (2009)</v>
      </c>
      <c r="F47" s="8">
        <f>IFERROR(__xludf.DUMMYFUNCTION("IF(REGEXMATCH(E47, ""[0-9]+""), SPLIT(REGEXREPLACE(E47,""[a-zA-Z,\-'.()]"","" ""), "" ""),"" "")"),2010.0)</f>
        <v>2010</v>
      </c>
      <c r="G47" s="4">
        <f>IFERROR(__xludf.DUMMYFUNCTION("""COMPUTED_VALUE"""),2009.0)</f>
        <v>2009</v>
      </c>
      <c r="I47" s="8"/>
    </row>
    <row r="48">
      <c r="A48" s="4" t="str">
        <f>IFERROR(__xludf.DUMMYFUNCTION("""COMPUTED_VALUE"""),"2016")</f>
        <v>2016</v>
      </c>
      <c r="B48" s="4" t="str">
        <f>IFERROR(__xludf.DUMMYFUNCTION("""COMPUTED_VALUE"""),"\citet{Liu2016}")</f>
        <v>\citet{Liu2016}</v>
      </c>
      <c r="C48" s="4" t="str">
        <f>IFERROR(__xludf.DUMMYFUNCTION("""COMPUTED_VALUE"""),"Semi-automatic")</f>
        <v>Semi-automatic</v>
      </c>
      <c r="D48" s="4" t="str">
        <f>IFERROR(__xludf.DUMMYFUNCTION("""COMPUTED_VALUE"""),"Published algorithms, parameter tweaking")</f>
        <v>Published algorithms, parameter tweaking</v>
      </c>
      <c r="E48" s="4" t="str">
        <f>IFERROR(__xludf.DUMMYFUNCTION("""COMPUTED_VALUE"""),"LSH (Petrovic et al., 2010)")</f>
        <v>LSH (Petrovic et al., 2010)</v>
      </c>
      <c r="F48" s="8">
        <f>IFERROR(__xludf.DUMMYFUNCTION("IF(REGEXMATCH(E48, ""[0-9]+""), SPLIT(REGEXREPLACE(E48,""[a-zA-Z,\-'.()]"","" ""), "" ""),"" "")"),2010.0)</f>
        <v>2010</v>
      </c>
      <c r="I48" s="8"/>
    </row>
    <row r="49">
      <c r="A49" s="4" t="str">
        <f>IFERROR(__xludf.DUMMYFUNCTION("""COMPUTED_VALUE"""),"2016")</f>
        <v>2016</v>
      </c>
      <c r="B49" s="4" t="str">
        <f>IFERROR(__xludf.DUMMYFUNCTION("""COMPUTED_VALUE"""),"\citet{PreotiucPietro2016}")</f>
        <v>\citet{PreotiucPietro2016}</v>
      </c>
      <c r="C49" s="4" t="str">
        <f>IFERROR(__xludf.DUMMYFUNCTION("""COMPUTED_VALUE"""),"Semi-automatic")</f>
        <v>Semi-automatic</v>
      </c>
      <c r="D49" s="4" t="str">
        <f>IFERROR(__xludf.DUMMYFUNCTION("""COMPUTED_VALUE"""),"Published algorithms, parameter tweaking")</f>
        <v>Published algorithms, parameter tweaking</v>
      </c>
      <c r="E49" s="4" t="str">
        <f>IFERROR(__xludf.DUMMYFUNCTION("""COMPUTED_VALUE"""),"LSH (Petrovic et al., 2010)")</f>
        <v>LSH (Petrovic et al., 2010)</v>
      </c>
      <c r="F49" s="8">
        <f>IFERROR(__xludf.DUMMYFUNCTION("IF(REGEXMATCH(E49, ""[0-9]+""), SPLIT(REGEXREPLACE(E49,""[a-zA-Z,\-'.()]"","" ""), "" ""),"" "")"),2010.0)</f>
        <v>2010</v>
      </c>
      <c r="I49" s="8"/>
    </row>
    <row r="50">
      <c r="A50" s="4" t="str">
        <f>IFERROR(__xludf.DUMMYFUNCTION("""COMPUTED_VALUE"""),"2016")</f>
        <v>2016</v>
      </c>
      <c r="B50" s="4" t="str">
        <f>IFERROR(__xludf.DUMMYFUNCTION("""COMPUTED_VALUE"""),"\citet{Weiler2016}")</f>
        <v>\citet{Weiler2016}</v>
      </c>
      <c r="C50" s="4" t="str">
        <f>IFERROR(__xludf.DUMMYFUNCTION("""COMPUTED_VALUE"""),"Automatic")</f>
        <v>Automatic</v>
      </c>
      <c r="D50" s="4" t="str">
        <f>IFERROR(__xludf.DUMMYFUNCTION("""COMPUTED_VALUE"""),"Published algorithms")</f>
        <v>Published algorithms</v>
      </c>
      <c r="E50" s="4" t="str">
        <f>IFERROR(__xludf.DUMMYFUNCTION("""COMPUTED_VALUE"""),"Sparck Jones (1988), Bontcheva and Rout (2014), Weiler et al. (2014), Weng et al. (2011), Cordeiro (2012), Weiler et al. (2013)")</f>
        <v>Sparck Jones (1988), Bontcheva and Rout (2014), Weiler et al. (2014), Weng et al. (2011), Cordeiro (2012), Weiler et al. (2013)</v>
      </c>
      <c r="F50" s="8">
        <f>IFERROR(__xludf.DUMMYFUNCTION("IF(REGEXMATCH(E50, ""[0-9]+""), SPLIT(REGEXREPLACE(E50,""[a-zA-Z,\-'.()]"","" ""), "" ""),"" "")"),1988.0)</f>
        <v>1988</v>
      </c>
      <c r="G50" s="4">
        <f>IFERROR(__xludf.DUMMYFUNCTION("""COMPUTED_VALUE"""),2014.0)</f>
        <v>2014</v>
      </c>
      <c r="H50" s="4">
        <f>IFERROR(__xludf.DUMMYFUNCTION("""COMPUTED_VALUE"""),2014.0)</f>
        <v>2014</v>
      </c>
      <c r="I50" s="8">
        <f>IFERROR(__xludf.DUMMYFUNCTION("""COMPUTED_VALUE"""),2011.0)</f>
        <v>2011</v>
      </c>
      <c r="J50" s="4">
        <f>IFERROR(__xludf.DUMMYFUNCTION("""COMPUTED_VALUE"""),2012.0)</f>
        <v>2012</v>
      </c>
      <c r="K50" s="4">
        <f>IFERROR(__xludf.DUMMYFUNCTION("""COMPUTED_VALUE"""),2013.0)</f>
        <v>2013</v>
      </c>
    </row>
    <row r="51">
      <c r="A51" s="4" t="str">
        <f>IFERROR(__xludf.DUMMYFUNCTION("""COMPUTED_VALUE"""),"2016")</f>
        <v>2016</v>
      </c>
      <c r="B51" s="4" t="str">
        <f>IFERROR(__xludf.DUMMYFUNCTION("""COMPUTED_VALUE"""),"\citet{Zhou2016}")</f>
        <v>\citet{Zhou2016}</v>
      </c>
      <c r="C51" s="4" t="str">
        <f>IFERROR(__xludf.DUMMYFUNCTION("""COMPUTED_VALUE"""),"None")</f>
        <v>None</v>
      </c>
      <c r="D51" s="4" t="str">
        <f>IFERROR(__xludf.DUMMYFUNCTION("""COMPUTED_VALUE"""),"None")</f>
        <v>None</v>
      </c>
      <c r="E51" s="4"/>
      <c r="F51" s="8" t="str">
        <f>IFERROR(__xludf.DUMMYFUNCTION("IF(REGEXMATCH(E51, ""[0-9]+""), SPLIT(REGEXREPLACE(E51,""[a-zA-Z,\-'.()]"","" ""), "" ""),"" "")")," ")</f>
        <v> </v>
      </c>
      <c r="I51" s="8"/>
    </row>
    <row r="52">
      <c r="A52" s="4" t="str">
        <f>IFERROR(__xludf.DUMMYFUNCTION("""COMPUTED_VALUE"""),"2017")</f>
        <v>2017</v>
      </c>
      <c r="B52" s="4" t="str">
        <f>IFERROR(__xludf.DUMMYFUNCTION("""COMPUTED_VALUE"""),"\citet{Akhtar2017}")</f>
        <v>\citet{Akhtar2017}</v>
      </c>
      <c r="C52" s="4"/>
      <c r="D52" s="4" t="str">
        <f>IFERROR(__xludf.DUMMYFUNCTION("""COMPUTED_VALUE"""),"Parameter tweaking")</f>
        <v>Parameter tweaking</v>
      </c>
      <c r="E52" s="4"/>
      <c r="F52" s="8" t="str">
        <f>IFERROR(__xludf.DUMMYFUNCTION("IF(REGEXMATCH(E52, ""[0-9]+""), SPLIT(REGEXREPLACE(E52,""[a-zA-Z,\-'.()]"","" ""), "" ""),"" "")")," ")</f>
        <v> </v>
      </c>
      <c r="I52" s="8"/>
    </row>
    <row r="53">
      <c r="A53" s="4" t="str">
        <f>IFERROR(__xludf.DUMMYFUNCTION("""COMPUTED_VALUE"""),"2017")</f>
        <v>2017</v>
      </c>
      <c r="B53" s="4" t="str">
        <f>IFERROR(__xludf.DUMMYFUNCTION("""COMPUTED_VALUE"""),"\citet{Edouard2017}")</f>
        <v>\citet{Edouard2017}</v>
      </c>
      <c r="C53" s="4" t="str">
        <f>IFERROR(__xludf.DUMMYFUNCTION("""COMPUTED_VALUE"""),"Automatic")</f>
        <v>Automatic</v>
      </c>
      <c r="D53" s="4" t="str">
        <f>IFERROR(__xludf.DUMMYFUNCTION("""COMPUTED_VALUE"""),"Published algorithms")</f>
        <v>Published algorithms</v>
      </c>
      <c r="E53" s="4" t="str">
        <f>IFERROR(__xludf.DUMMYFUNCTION("""COMPUTED_VALUE"""),"Zhou et al. (2011), Zhou et al. (2017), McMinn and Jose (2015), Katragadda et al. (2016)")</f>
        <v>Zhou et al. (2011), Zhou et al. (2017), McMinn and Jose (2015), Katragadda et al. (2016)</v>
      </c>
      <c r="F53" s="8">
        <f>IFERROR(__xludf.DUMMYFUNCTION("IF(REGEXMATCH(E53, ""[0-9]+""), SPLIT(REGEXREPLACE(E53,""[a-zA-Z,\-'.()]"","" ""), "" ""),"" "")"),2011.0)</f>
        <v>2011</v>
      </c>
      <c r="G53" s="4">
        <f>IFERROR(__xludf.DUMMYFUNCTION("""COMPUTED_VALUE"""),2017.0)</f>
        <v>2017</v>
      </c>
      <c r="H53" s="4">
        <f>IFERROR(__xludf.DUMMYFUNCTION("""COMPUTED_VALUE"""),2015.0)</f>
        <v>2015</v>
      </c>
      <c r="I53" s="8">
        <f>IFERROR(__xludf.DUMMYFUNCTION("""COMPUTED_VALUE"""),2016.0)</f>
        <v>2016</v>
      </c>
    </row>
    <row r="54">
      <c r="A54" s="4" t="str">
        <f>IFERROR(__xludf.DUMMYFUNCTION("""COMPUTED_VALUE"""),"2017")</f>
        <v>2017</v>
      </c>
      <c r="B54" s="4" t="str">
        <f>IFERROR(__xludf.DUMMYFUNCTION("""COMPUTED_VALUE"""),"\citet{Hammad2017}")</f>
        <v>\citet{Hammad2017}</v>
      </c>
      <c r="C54" s="4" t="str">
        <f>IFERROR(__xludf.DUMMYFUNCTION("""COMPUTED_VALUE"""),"Manual")</f>
        <v>Manual</v>
      </c>
      <c r="D54" s="4" t="str">
        <f>IFERROR(__xludf.DUMMYFUNCTION("""COMPUTED_VALUE"""),"None")</f>
        <v>None</v>
      </c>
      <c r="E54" s="4"/>
      <c r="F54" s="8" t="str">
        <f>IFERROR(__xludf.DUMMYFUNCTION("IF(REGEXMATCH(E54, ""[0-9]+""), SPLIT(REGEXREPLACE(E54,""[a-zA-Z,\-'.()]"","" ""), "" ""),"" "")")," ")</f>
        <v> </v>
      </c>
      <c r="I54" s="8"/>
    </row>
    <row r="55">
      <c r="A55" s="4" t="str">
        <f>IFERROR(__xludf.DUMMYFUNCTION("""COMPUTED_VALUE"""),"2017")</f>
        <v>2017</v>
      </c>
      <c r="B55" s="4" t="str">
        <f>IFERROR(__xludf.DUMMYFUNCTION("""COMPUTED_VALUE"""),"\citet{Li2017}")</f>
        <v>\citet{Li2017}</v>
      </c>
      <c r="C55" s="4" t="str">
        <f>IFERROR(__xludf.DUMMYFUNCTION("""COMPUTED_VALUE"""),"Semi-automatic")</f>
        <v>Semi-automatic</v>
      </c>
      <c r="D55" s="4" t="str">
        <f>IFERROR(__xludf.DUMMYFUNCTION("""COMPUTED_VALUE"""),"Published algorithms")</f>
        <v>Published algorithms</v>
      </c>
      <c r="E55" s="4" t="str">
        <f>IFERROR(__xludf.DUMMYFUNCTION("""COMPUTED_VALUE"""),"LSH (Petrovic et al., 2010), UMass (Allan et al., 2000)")</f>
        <v>LSH (Petrovic et al., 2010), UMass (Allan et al., 2000)</v>
      </c>
      <c r="F55" s="8">
        <f>IFERROR(__xludf.DUMMYFUNCTION("IF(REGEXMATCH(E55, ""[0-9]+""), SPLIT(REGEXREPLACE(E55,""[a-zA-Z,\-'.()]"","" ""), "" ""),"" "")"),2010.0)</f>
        <v>2010</v>
      </c>
      <c r="G55" s="4">
        <f>IFERROR(__xludf.DUMMYFUNCTION("""COMPUTED_VALUE"""),2000.0)</f>
        <v>2000</v>
      </c>
      <c r="I55" s="8"/>
    </row>
    <row r="56">
      <c r="A56" s="4" t="str">
        <f>IFERROR(__xludf.DUMMYFUNCTION("""COMPUTED_VALUE"""),"2017")</f>
        <v>2017</v>
      </c>
      <c r="B56" s="4" t="str">
        <f>IFERROR(__xludf.DUMMYFUNCTION("""COMPUTED_VALUE"""),"\citet{Liu2017}")</f>
        <v>\citet{Liu2017}</v>
      </c>
      <c r="C56" s="4" t="str">
        <f>IFERROR(__xludf.DUMMYFUNCTION("""COMPUTED_VALUE"""),"Manual")</f>
        <v>Manual</v>
      </c>
      <c r="D56" s="4" t="str">
        <f>IFERROR(__xludf.DUMMYFUNCTION("""COMPUTED_VALUE"""),"Published algorithms")</f>
        <v>Published algorithms</v>
      </c>
      <c r="E56" s="4" t="str">
        <f>IFERROR(__xludf.DUMMYFUNCTION("""COMPUTED_VALUE"""),"Freitas and Ji (2016)")</f>
        <v>Freitas and Ji (2016)</v>
      </c>
      <c r="F56" s="8">
        <f>IFERROR(__xludf.DUMMYFUNCTION("IF(REGEXMATCH(E56, ""[0-9]+""), SPLIT(REGEXREPLACE(E56,""[a-zA-Z,\-'.()]"","" ""), "" ""),"" "")"),2016.0)</f>
        <v>2016</v>
      </c>
      <c r="I56" s="8"/>
    </row>
    <row r="57">
      <c r="A57" s="4" t="str">
        <f>IFERROR(__xludf.DUMMYFUNCTION("""COMPUTED_VALUE"""),"2017")</f>
        <v>2017</v>
      </c>
      <c r="B57" s="4" t="str">
        <f>IFERROR(__xludf.DUMMYFUNCTION("""COMPUTED_VALUE"""),"\citet{Mamo2017}")</f>
        <v>\citet{Mamo2017}</v>
      </c>
      <c r="C57" s="4" t="str">
        <f>IFERROR(__xludf.DUMMYFUNCTION("""COMPUTED_VALUE"""),"Manual")</f>
        <v>Manual</v>
      </c>
      <c r="D57" s="4" t="str">
        <f>IFERROR(__xludf.DUMMYFUNCTION("""COMPUTED_VALUE"""),"Published algorithms")</f>
        <v>Published algorithms</v>
      </c>
      <c r="E57" s="4" t="str">
        <f>IFERROR(__xludf.DUMMYFUNCTION("""COMPUTED_VALUE"""),"Cataldi et al., 2014")</f>
        <v>Cataldi et al., 2014</v>
      </c>
      <c r="F57" s="8">
        <f>IFERROR(__xludf.DUMMYFUNCTION("IF(REGEXMATCH(E57, ""[0-9]+""), SPLIT(REGEXREPLACE(E57,""[a-zA-Z,\-'.()]"","" ""), "" ""),"" "")"),2014.0)</f>
        <v>2014</v>
      </c>
      <c r="I57" s="8"/>
    </row>
    <row r="58">
      <c r="A58" s="4" t="str">
        <f>IFERROR(__xludf.DUMMYFUNCTION("""COMPUTED_VALUE"""),"2017")</f>
        <v>2017</v>
      </c>
      <c r="B58" s="4" t="str">
        <f>IFERROR(__xludf.DUMMYFUNCTION("""COMPUTED_VALUE"""),"\citet{Nolasco2017}")</f>
        <v>\citet{Nolasco2017}</v>
      </c>
      <c r="C58" s="4" t="str">
        <f>IFERROR(__xludf.DUMMYFUNCTION("""COMPUTED_VALUE"""),"Manual")</f>
        <v>Manual</v>
      </c>
      <c r="D58" s="4" t="str">
        <f>IFERROR(__xludf.DUMMYFUNCTION("""COMPUTED_VALUE"""),"None")</f>
        <v>None</v>
      </c>
      <c r="E58" s="4"/>
      <c r="F58" s="8" t="str">
        <f>IFERROR(__xludf.DUMMYFUNCTION("IF(REGEXMATCH(E58, ""[0-9]+""), SPLIT(REGEXREPLACE(E58,""[a-zA-Z,\-'.()]"","" ""), "" ""),"" "")")," ")</f>
        <v> </v>
      </c>
      <c r="I58" s="8"/>
    </row>
    <row r="59">
      <c r="A59" s="4" t="str">
        <f>IFERROR(__xludf.DUMMYFUNCTION("""COMPUTED_VALUE"""),"2017")</f>
        <v>2017</v>
      </c>
      <c r="B59" s="4" t="str">
        <f>IFERROR(__xludf.DUMMYFUNCTION("""COMPUTED_VALUE"""),"\citet{Tonon2017}")</f>
        <v>\citet{Tonon2017}</v>
      </c>
      <c r="C59" s="4" t="str">
        <f>IFERROR(__xludf.DUMMYFUNCTION("""COMPUTED_VALUE"""),"Manual")</f>
        <v>Manual</v>
      </c>
      <c r="D59" s="4" t="str">
        <f>IFERROR(__xludf.DUMMYFUNCTION("""COMPUTED_VALUE"""),"None")</f>
        <v>None</v>
      </c>
      <c r="E59" s="4"/>
      <c r="F59" s="8" t="str">
        <f>IFERROR(__xludf.DUMMYFUNCTION("IF(REGEXMATCH(E59, ""[0-9]+""), SPLIT(REGEXREPLACE(E59,""[a-zA-Z,\-'.()]"","" ""), "" ""),"" "")")," ")</f>
        <v> </v>
      </c>
      <c r="I59" s="8"/>
    </row>
    <row r="60">
      <c r="A60" s="4" t="str">
        <f>IFERROR(__xludf.DUMMYFUNCTION("""COMPUTED_VALUE"""),"2017")</f>
        <v>2017</v>
      </c>
      <c r="B60" s="4" t="str">
        <f>IFERROR(__xludf.DUMMYFUNCTION("""COMPUTED_VALUE"""),"\citet{Weiler2017}")</f>
        <v>\citet{Weiler2017}</v>
      </c>
      <c r="C60" s="4" t="str">
        <f>IFERROR(__xludf.DUMMYFUNCTION("""COMPUTED_VALUE"""),"Manual")</f>
        <v>Manual</v>
      </c>
      <c r="D60" s="4" t="str">
        <f>IFERROR(__xludf.DUMMYFUNCTION("""COMPUTED_VALUE"""),"Published algorithms, trivial baselines")</f>
        <v>Published algorithms, trivial baselines</v>
      </c>
      <c r="E60" s="4" t="str">
        <f>IFERROR(__xludf.DUMMYFUNCTION("""COMPUTED_VALUE"""),"Trivial baselines, LDA (Blei et al., 2003), Weiler et al. (2013), Weiler et al. (2014), WATIS (Cordeiro, 2012), EDCoW (Weng and Lee, 2011), ENB (Alvanaki et al., 2012)")</f>
        <v>Trivial baselines, LDA (Blei et al., 2003), Weiler et al. (2013), Weiler et al. (2014), WATIS (Cordeiro, 2012), EDCoW (Weng and Lee, 2011), ENB (Alvanaki et al., 2012)</v>
      </c>
      <c r="F60" s="8">
        <f>IFERROR(__xludf.DUMMYFUNCTION("IF(REGEXMATCH(E60, ""[0-9]+""), SPLIT(REGEXREPLACE(E60,""[a-zA-Z,\-'.()]"","" ""), "" ""),"" "")"),2003.0)</f>
        <v>2003</v>
      </c>
      <c r="G60" s="4">
        <f>IFERROR(__xludf.DUMMYFUNCTION("""COMPUTED_VALUE"""),2013.0)</f>
        <v>2013</v>
      </c>
      <c r="H60" s="4">
        <f>IFERROR(__xludf.DUMMYFUNCTION("""COMPUTED_VALUE"""),2014.0)</f>
        <v>2014</v>
      </c>
      <c r="I60" s="8">
        <f>IFERROR(__xludf.DUMMYFUNCTION("""COMPUTED_VALUE"""),2012.0)</f>
        <v>2012</v>
      </c>
      <c r="J60" s="4">
        <f>IFERROR(__xludf.DUMMYFUNCTION("""COMPUTED_VALUE"""),2011.0)</f>
        <v>2011</v>
      </c>
      <c r="K60" s="4">
        <f>IFERROR(__xludf.DUMMYFUNCTION("""COMPUTED_VALUE"""),2012.0)</f>
        <v>2012</v>
      </c>
    </row>
    <row r="61">
      <c r="A61" s="4" t="str">
        <f>IFERROR(__xludf.DUMMYFUNCTION("""COMPUTED_VALUE"""),"2017")</f>
        <v>2017</v>
      </c>
      <c r="B61" s="4" t="str">
        <f>IFERROR(__xludf.DUMMYFUNCTION("""COMPUTED_VALUE"""),"\citet{Zhou2017}")</f>
        <v>\citet{Zhou2017}</v>
      </c>
      <c r="C61" s="4" t="str">
        <f>IFERROR(__xludf.DUMMYFUNCTION("""COMPUTED_VALUE"""),"Manual")</f>
        <v>Manual</v>
      </c>
      <c r="D61" s="4" t="str">
        <f>IFERROR(__xludf.DUMMYFUNCTION("""COMPUTED_VALUE"""),"Published algorithms")</f>
        <v>Published algorithms</v>
      </c>
      <c r="E61" s="4" t="str">
        <f>IFERROR(__xludf.DUMMYFUNCTION("""COMPUTED_VALUE"""),"Ritter et al. (2012)")</f>
        <v>Ritter et al. (2012)</v>
      </c>
      <c r="F61" s="8">
        <f>IFERROR(__xludf.DUMMYFUNCTION("IF(REGEXMATCH(E61, ""[0-9]+""), SPLIT(REGEXREPLACE(E61,""[a-zA-Z,\-'.()]"","" ""), "" ""),"" "")"),2012.0)</f>
        <v>2012</v>
      </c>
    </row>
    <row r="62">
      <c r="A62" s="4" t="str">
        <f>IFERROR(__xludf.DUMMYFUNCTION("""COMPUTED_VALUE"""),"2018")</f>
        <v>2018</v>
      </c>
      <c r="B62" s="4" t="str">
        <f>IFERROR(__xludf.DUMMYFUNCTION("""COMPUTED_VALUE"""),"\citet{Chen2018a}")</f>
        <v>\citet{Chen2018a}</v>
      </c>
      <c r="C62" s="4"/>
      <c r="D62" s="4" t="str">
        <f>IFERROR(__xludf.DUMMYFUNCTION("""COMPUTED_VALUE"""),"Parameter tweaking")</f>
        <v>Parameter tweaking</v>
      </c>
      <c r="E62" s="4"/>
      <c r="F62" s="8" t="str">
        <f>IFERROR(__xludf.DUMMYFUNCTION("IF(REGEXMATCH(E62, ""[0-9]+""), SPLIT(REGEXREPLACE(E62,""[a-zA-Z,\-'.()]"","" ""), "" ""),"" "")")," ")</f>
        <v> </v>
      </c>
    </row>
    <row r="63">
      <c r="A63" s="4" t="str">
        <f>IFERROR(__xludf.DUMMYFUNCTION("""COMPUTED_VALUE"""),"2018")</f>
        <v>2018</v>
      </c>
      <c r="B63" s="4" t="str">
        <f>IFERROR(__xludf.DUMMYFUNCTION("""COMPUTED_VALUE"""),"\citet{Hossny2018}")</f>
        <v>\citet{Hossny2018}</v>
      </c>
      <c r="C63" s="4"/>
      <c r="D63" s="4" t="str">
        <f>IFERROR(__xludf.DUMMYFUNCTION("""COMPUTED_VALUE"""),"Published algorithms")</f>
        <v>Published algorithms</v>
      </c>
      <c r="E63" s="4" t="str">
        <f>IFERROR(__xludf.DUMMYFUNCTION("""COMPUTED_VALUE"""),"Weng et al. (2011), Crodeiro et al. (2012), Cui et al. (2017), Nguyen et al. (2017), Willer et al. (2016), Adedoyin-Olowe et al. (2016)")</f>
        <v>Weng et al. (2011), Crodeiro et al. (2012), Cui et al. (2017), Nguyen et al. (2017), Willer et al. (2016), Adedoyin-Olowe et al. (2016)</v>
      </c>
      <c r="F63" s="8">
        <f>IFERROR(__xludf.DUMMYFUNCTION("IF(REGEXMATCH(E63, ""[0-9]+""), SPLIT(REGEXREPLACE(E63,""[a-zA-Z,\-'.()]"","" ""), "" ""),"" "")"),2011.0)</f>
        <v>2011</v>
      </c>
      <c r="G63" s="4">
        <f>IFERROR(__xludf.DUMMYFUNCTION("""COMPUTED_VALUE"""),2012.0)</f>
        <v>2012</v>
      </c>
      <c r="H63" s="4">
        <f>IFERROR(__xludf.DUMMYFUNCTION("""COMPUTED_VALUE"""),2017.0)</f>
        <v>2017</v>
      </c>
      <c r="I63" s="4">
        <f>IFERROR(__xludf.DUMMYFUNCTION("""COMPUTED_VALUE"""),2017.0)</f>
        <v>2017</v>
      </c>
      <c r="J63" s="4">
        <f>IFERROR(__xludf.DUMMYFUNCTION("""COMPUTED_VALUE"""),2016.0)</f>
        <v>2016</v>
      </c>
      <c r="K63" s="4">
        <f>IFERROR(__xludf.DUMMYFUNCTION("""COMPUTED_VALUE"""),2016.0)</f>
        <v>2016</v>
      </c>
    </row>
    <row r="64">
      <c r="A64" s="4" t="str">
        <f>IFERROR(__xludf.DUMMYFUNCTION("""COMPUTED_VALUE"""),"2018")</f>
        <v>2018</v>
      </c>
      <c r="B64" s="4" t="str">
        <f>IFERROR(__xludf.DUMMYFUNCTION("""COMPUTED_VALUE"""),"\citet{Huang2018}")</f>
        <v>\citet{Huang2018}</v>
      </c>
      <c r="C64" s="4" t="str">
        <f>IFERROR(__xludf.DUMMYFUNCTION("""COMPUTED_VALUE"""),"Semi-automatic")</f>
        <v>Semi-automatic</v>
      </c>
      <c r="D64" s="4" t="str">
        <f>IFERROR(__xludf.DUMMYFUNCTION("""COMPUTED_VALUE"""),"Published algorithms")</f>
        <v>Published algorithms</v>
      </c>
      <c r="E64" s="4" t="str">
        <f>IFERROR(__xludf.DUMMYFUNCTION("""COMPUTED_VALUE"""),"Marcus et al. (2011)")</f>
        <v>Marcus et al. (2011)</v>
      </c>
      <c r="F64" s="8">
        <f>IFERROR(__xludf.DUMMYFUNCTION("IF(REGEXMATCH(E64, ""[0-9]+""), SPLIT(REGEXREPLACE(E64,""[a-zA-Z,\-'.()]"","" ""), "" ""),"" "")"),2011.0)</f>
        <v>2011</v>
      </c>
    </row>
    <row r="65">
      <c r="A65" s="4" t="str">
        <f>IFERROR(__xludf.DUMMYFUNCTION("""COMPUTED_VALUE"""),"2018")</f>
        <v>2018</v>
      </c>
      <c r="B65" s="4" t="str">
        <f>IFERROR(__xludf.DUMMYFUNCTION("""COMPUTED_VALUE"""),"\citet{Meladianos2018}")</f>
        <v>\citet{Meladianos2018}</v>
      </c>
      <c r="C65" s="4" t="str">
        <f>IFERROR(__xludf.DUMMYFUNCTION("""COMPUTED_VALUE"""),"Semi-automatic")</f>
        <v>Semi-automatic</v>
      </c>
      <c r="D65" s="4" t="str">
        <f>IFERROR(__xludf.DUMMYFUNCTION("""COMPUTED_VALUE"""),"Trivial baselines")</f>
        <v>Trivial baselines</v>
      </c>
      <c r="E65" s="4"/>
      <c r="F65" s="8" t="str">
        <f>IFERROR(__xludf.DUMMYFUNCTION("IF(REGEXMATCH(E65, ""[0-9]+""), SPLIT(REGEXREPLACE(E65,""[a-zA-Z,\-'.()]"","" ""), "" ""),"" "")")," ")</f>
        <v> </v>
      </c>
    </row>
    <row r="66">
      <c r="A66" s="4" t="str">
        <f>IFERROR(__xludf.DUMMYFUNCTION("""COMPUTED_VALUE"""),"2018")</f>
        <v>2018</v>
      </c>
      <c r="B66" s="4" t="str">
        <f>IFERROR(__xludf.DUMMYFUNCTION("""COMPUTED_VALUE"""),"\citet{Petroni2018}")</f>
        <v>\citet{Petroni2018}</v>
      </c>
      <c r="C66" s="4" t="str">
        <f>IFERROR(__xludf.DUMMYFUNCTION("""COMPUTED_VALUE"""),"None")</f>
        <v>None</v>
      </c>
      <c r="D66" s="4" t="str">
        <f>IFERROR(__xludf.DUMMYFUNCTION("""COMPUTED_VALUE"""),"None")</f>
        <v>None</v>
      </c>
      <c r="E66" s="4"/>
      <c r="F66" s="8" t="str">
        <f>IFERROR(__xludf.DUMMYFUNCTION("IF(REGEXMATCH(E66, ""[0-9]+""), SPLIT(REGEXREPLACE(E66,""[a-zA-Z,\-'.()]"","" ""), "" ""),"" "")")," ")</f>
        <v> </v>
      </c>
    </row>
    <row r="67">
      <c r="A67" s="4" t="str">
        <f>IFERROR(__xludf.DUMMYFUNCTION("""COMPUTED_VALUE"""),"2019")</f>
        <v>2019</v>
      </c>
      <c r="B67" s="4" t="str">
        <f>IFERROR(__xludf.DUMMYFUNCTION("""COMPUTED_VALUE"""),"\citet{Choi2019}")</f>
        <v>\citet{Choi2019}</v>
      </c>
      <c r="C67" s="4" t="str">
        <f>IFERROR(__xludf.DUMMYFUNCTION("""COMPUTED_VALUE"""),"Automatic")</f>
        <v>Automatic</v>
      </c>
      <c r="D67" s="4" t="str">
        <f>IFERROR(__xludf.DUMMYFUNCTION("""COMPUTED_VALUE"""),"Published results")</f>
        <v>Published results</v>
      </c>
      <c r="E67" s="4"/>
      <c r="F67" s="8" t="str">
        <f>IFERROR(__xludf.DUMMYFUNCTION("IF(REGEXMATCH(E67, ""[0-9]+""), SPLIT(REGEXREPLACE(E67,""[a-zA-Z,\-'.()]"","" ""), "" ""),"" "")")," ")</f>
        <v> </v>
      </c>
    </row>
    <row r="68">
      <c r="A68" s="4" t="str">
        <f>IFERROR(__xludf.DUMMYFUNCTION("""COMPUTED_VALUE"""),"2019")</f>
        <v>2019</v>
      </c>
      <c r="B68" s="4" t="str">
        <f>IFERROR(__xludf.DUMMYFUNCTION("""COMPUTED_VALUE"""),"\citet{GabAllah2019}")</f>
        <v>\citet{GabAllah2019}</v>
      </c>
      <c r="C68" s="4" t="str">
        <f>IFERROR(__xludf.DUMMYFUNCTION("""COMPUTED_VALUE"""),"Manual")</f>
        <v>Manual</v>
      </c>
      <c r="D68" s="4" t="str">
        <f>IFERROR(__xludf.DUMMYFUNCTION("""COMPUTED_VALUE"""),"Published algorithms")</f>
        <v>Published algorithms</v>
      </c>
      <c r="E68" s="4" t="str">
        <f>IFERROR(__xludf.DUMMYFUNCTION("""COMPUTED_VALUE"""),"Rafea and GabAllah (2018)")</f>
        <v>Rafea and GabAllah (2018)</v>
      </c>
      <c r="F68" s="8">
        <f>IFERROR(__xludf.DUMMYFUNCTION("IF(REGEXMATCH(E68, ""[0-9]+""), SPLIT(REGEXREPLACE(E68,""[a-zA-Z,\-'.()]"","" ""), "" ""),"" "")"),2018.0)</f>
        <v>2018</v>
      </c>
    </row>
    <row r="69">
      <c r="A69" s="4" t="str">
        <f>IFERROR(__xludf.DUMMYFUNCTION("""COMPUTED_VALUE"""),"2019")</f>
        <v>2019</v>
      </c>
      <c r="B69" s="4" t="str">
        <f>IFERROR(__xludf.DUMMYFUNCTION("""COMPUTED_VALUE"""),"\citet{Hasan2019}")</f>
        <v>\citet{Hasan2019}</v>
      </c>
      <c r="C69" s="4" t="str">
        <f>IFERROR(__xludf.DUMMYFUNCTION("""COMPUTED_VALUE"""),"Manual")</f>
        <v>Manual</v>
      </c>
      <c r="D69" s="4" t="str">
        <f>IFERROR(__xludf.DUMMYFUNCTION("""COMPUTED_VALUE"""),"Published algorithms")</f>
        <v>Published algorithms</v>
      </c>
      <c r="E69" s="4" t="str">
        <f>IFERROR(__xludf.DUMMYFUNCTION("""COMPUTED_VALUE"""),"First Story Detection (Petrovic et al., 2010), TwitterNews (Hasan et al., 2016), LDA-SocialSensor (Aiello et al., 2013), TrendingScore (Benhardus and Kalita, 2013), mention-anomaly-based Event Detection (Guille and Favre, 2015)")</f>
        <v>First Story Detection (Petrovic et al., 2010), TwitterNews (Hasan et al., 2016), LDA-SocialSensor (Aiello et al., 2013), TrendingScore (Benhardus and Kalita, 2013), mention-anomaly-based Event Detection (Guille and Favre, 2015)</v>
      </c>
      <c r="F69" s="8">
        <f>IFERROR(__xludf.DUMMYFUNCTION("IF(REGEXMATCH(E69, ""[0-9]+""), SPLIT(REGEXREPLACE(E69,""[a-zA-Z,\-'.()]"","" ""), "" ""),"" "")"),2010.0)</f>
        <v>2010</v>
      </c>
      <c r="G69" s="4">
        <f>IFERROR(__xludf.DUMMYFUNCTION("""COMPUTED_VALUE"""),2016.0)</f>
        <v>2016</v>
      </c>
      <c r="H69" s="4">
        <f>IFERROR(__xludf.DUMMYFUNCTION("""COMPUTED_VALUE"""),2013.0)</f>
        <v>2013</v>
      </c>
      <c r="I69" s="4">
        <f>IFERROR(__xludf.DUMMYFUNCTION("""COMPUTED_VALUE"""),2013.0)</f>
        <v>2013</v>
      </c>
      <c r="J69" s="4">
        <f>IFERROR(__xludf.DUMMYFUNCTION("""COMPUTED_VALUE"""),2015.0)</f>
        <v>2015</v>
      </c>
    </row>
    <row r="70">
      <c r="A70" s="4" t="str">
        <f>IFERROR(__xludf.DUMMYFUNCTION("""COMPUTED_VALUE"""),"2019")</f>
        <v>2019</v>
      </c>
      <c r="B70" s="4" t="str">
        <f>IFERROR(__xludf.DUMMYFUNCTION("""COMPUTED_VALUE"""),"\citet{Mele2019}")</f>
        <v>\citet{Mele2019}</v>
      </c>
      <c r="C70" s="4" t="str">
        <f>IFERROR(__xludf.DUMMYFUNCTION("""COMPUTED_VALUE"""),"Manual")</f>
        <v>Manual</v>
      </c>
      <c r="D70" s="4" t="str">
        <f>IFERROR(__xludf.DUMMYFUNCTION("""COMPUTED_VALUE"""),"Published algorithms")</f>
        <v>Published algorithms</v>
      </c>
      <c r="E70" s="4" t="str">
        <f>IFERROR(__xludf.DUMMYFUNCTION("""COMPUTED_VALUE"""),"Blei and Lafferty (2006), Fung et al. (2005), Weng and Lee (2011), Srijith et al. (2017), Ritter et al. (2012), Ritter et al. (2011)")</f>
        <v>Blei and Lafferty (2006), Fung et al. (2005), Weng and Lee (2011), Srijith et al. (2017), Ritter et al. (2012), Ritter et al. (2011)</v>
      </c>
      <c r="F70" s="8">
        <f>IFERROR(__xludf.DUMMYFUNCTION("IF(REGEXMATCH(E70, ""[0-9]+""), SPLIT(REGEXREPLACE(E70,""[a-zA-Z,\-'.()]"","" ""), "" ""),"" "")"),2006.0)</f>
        <v>2006</v>
      </c>
      <c r="G70" s="4">
        <f>IFERROR(__xludf.DUMMYFUNCTION("""COMPUTED_VALUE"""),2005.0)</f>
        <v>2005</v>
      </c>
      <c r="H70" s="4">
        <f>IFERROR(__xludf.DUMMYFUNCTION("""COMPUTED_VALUE"""),2011.0)</f>
        <v>2011</v>
      </c>
      <c r="I70" s="4">
        <f>IFERROR(__xludf.DUMMYFUNCTION("""COMPUTED_VALUE"""),2017.0)</f>
        <v>2017</v>
      </c>
      <c r="J70" s="4">
        <f>IFERROR(__xludf.DUMMYFUNCTION("""COMPUTED_VALUE"""),2012.0)</f>
        <v>2012</v>
      </c>
      <c r="K70" s="4">
        <f>IFERROR(__xludf.DUMMYFUNCTION("""COMPUTED_VALUE"""),2011.0)</f>
        <v>2011</v>
      </c>
    </row>
    <row r="71">
      <c r="A71" s="4" t="str">
        <f>IFERROR(__xludf.DUMMYFUNCTION("""COMPUTED_VALUE"""),"2019")</f>
        <v>2019</v>
      </c>
      <c r="B71" s="4" t="str">
        <f>IFERROR(__xludf.DUMMYFUNCTION("""COMPUTED_VALUE"""),"\citet{Pradhan2019}")</f>
        <v>\citet{Pradhan2019}</v>
      </c>
      <c r="C71" s="4" t="str">
        <f>IFERROR(__xludf.DUMMYFUNCTION("""COMPUTED_VALUE"""),"Manual")</f>
        <v>Manual</v>
      </c>
      <c r="D71" s="4" t="str">
        <f>IFERROR(__xludf.DUMMYFUNCTION("""COMPUTED_VALUE"""),"None")</f>
        <v>None</v>
      </c>
      <c r="E71" s="4"/>
      <c r="F71" s="8" t="str">
        <f>IFERROR(__xludf.DUMMYFUNCTION("IF(REGEXMATCH(E71, ""[0-9]+""), SPLIT(REGEXREPLACE(E71,""[a-zA-Z,\-'.()]"","" ""), "" ""),"" "")")," ")</f>
        <v> </v>
      </c>
    </row>
    <row r="72">
      <c r="A72" s="4" t="str">
        <f>IFERROR(__xludf.DUMMYFUNCTION("""COMPUTED_VALUE"""),"2019")</f>
        <v>2019</v>
      </c>
      <c r="B72" s="4" t="str">
        <f>IFERROR(__xludf.DUMMYFUNCTION("""COMPUTED_VALUE"""),"\citet{Saeed2019b}")</f>
        <v>\citet{Saeed2019b}</v>
      </c>
      <c r="C72" s="4" t="str">
        <f>IFERROR(__xludf.DUMMYFUNCTION("""COMPUTED_VALUE"""),"Automatic")</f>
        <v>Automatic</v>
      </c>
      <c r="D72" s="4" t="str">
        <f>IFERROR(__xludf.DUMMYFUNCTION("""COMPUTED_VALUE"""),"Published results")</f>
        <v>Published results</v>
      </c>
      <c r="E72" s="4"/>
      <c r="F72" s="8" t="str">
        <f>IFERROR(__xludf.DUMMYFUNCTION("IF(REGEXMATCH(E72, ""[0-9]+""), SPLIT(REGEXREPLACE(E72,""[a-zA-Z,\-'.()]"","" ""), "" ""),"" "")")," ")</f>
        <v> </v>
      </c>
    </row>
    <row r="73">
      <c r="A73" s="4" t="str">
        <f>IFERROR(__xludf.DUMMYFUNCTION("""COMPUTED_VALUE"""),"2019")</f>
        <v>2019</v>
      </c>
      <c r="B73" s="4" t="str">
        <f>IFERROR(__xludf.DUMMYFUNCTION("""COMPUTED_VALUE"""),"\citet{Weiler2019}")</f>
        <v>\citet{Weiler2019}</v>
      </c>
      <c r="C73" s="4" t="str">
        <f>IFERROR(__xludf.DUMMYFUNCTION("""COMPUTED_VALUE"""),"Automatic")</f>
        <v>Automatic</v>
      </c>
      <c r="D73" s="4" t="str">
        <f>IFERROR(__xludf.DUMMYFUNCTION("""COMPUTED_VALUE"""),"Published algorithms")</f>
        <v>Published algorithms</v>
      </c>
      <c r="E73" s="4" t="str">
        <f>IFERROR(__xludf.DUMMYFUNCTION("""COMPUTED_VALUE"""),"Shifty (Weiler et al., 2014) and Log-Likelihood Ratio (Weiler et al., 2013)")</f>
        <v>Shifty (Weiler et al., 2014) and Log-Likelihood Ratio (Weiler et al., 2013)</v>
      </c>
      <c r="F73" s="8">
        <f>IFERROR(__xludf.DUMMYFUNCTION("IF(REGEXMATCH(E73, ""[0-9]+""), SPLIT(REGEXREPLACE(E73,""[a-zA-Z,\-'.()]"","" ""), "" ""),"" "")"),2014.0)</f>
        <v>2014</v>
      </c>
      <c r="G73" s="4">
        <f>IFERROR(__xludf.DUMMYFUNCTION("""COMPUTED_VALUE"""),2013.0)</f>
        <v>2013</v>
      </c>
    </row>
    <row r="74">
      <c r="A74" s="4" t="str">
        <f>IFERROR(__xludf.DUMMYFUNCTION("""COMPUTED_VALUE"""),"2020")</f>
        <v>2020</v>
      </c>
      <c r="B74" s="4" t="str">
        <f>IFERROR(__xludf.DUMMYFUNCTION("""COMPUTED_VALUE"""),"\citet{Farnaghi2020}")</f>
        <v>\citet{Farnaghi2020}</v>
      </c>
      <c r="C74" s="4" t="str">
        <f>IFERROR(__xludf.DUMMYFUNCTION("""COMPUTED_VALUE"""),"Automatic")</f>
        <v>Automatic</v>
      </c>
      <c r="D74" s="4" t="str">
        <f>IFERROR(__xludf.DUMMYFUNCTION("""COMPUTED_VALUE"""),"Parameter tweaking")</f>
        <v>Parameter tweaking</v>
      </c>
      <c r="E74" s="4"/>
      <c r="F74" s="8" t="str">
        <f>IFERROR(__xludf.DUMMYFUNCTION("IF(REGEXMATCH(E74, ""[0-9]+""), SPLIT(REGEXREPLACE(E74,""[a-zA-Z,\-'.()]"","" ""), "" ""),"" "")")," ")</f>
        <v> </v>
      </c>
    </row>
    <row r="75">
      <c r="A75" s="4" t="str">
        <f>IFERROR(__xludf.DUMMYFUNCTION("""COMPUTED_VALUE"""),"2021")</f>
        <v>2021</v>
      </c>
      <c r="B75" s="4" t="str">
        <f>IFERROR(__xludf.DUMMYFUNCTION("""COMPUTED_VALUE"""),"\citet{George2021}")</f>
        <v>\citet{George2021}</v>
      </c>
      <c r="C75" s="4" t="str">
        <f>IFERROR(__xludf.DUMMYFUNCTION("""COMPUTED_VALUE"""),"Manual")</f>
        <v>Manual</v>
      </c>
      <c r="D75" s="4" t="str">
        <f>IFERROR(__xludf.DUMMYFUNCTION("""COMPUTED_VALUE"""),"Published algorithms, trivial baselines")</f>
        <v>Published algorithms, trivial baselines</v>
      </c>
      <c r="E75" s="4" t="str">
        <f>IFERROR(__xludf.DUMMYFUNCTION("""COMPUTED_VALUE"""),"Andrienko et al. (2015)")</f>
        <v>Andrienko et al. (2015)</v>
      </c>
      <c r="F75" s="8">
        <f>IFERROR(__xludf.DUMMYFUNCTION("IF(REGEXMATCH(E75, ""[0-9]+""), SPLIT(REGEXREPLACE(E75,""[a-zA-Z,\-'.()]"","" ""), "" ""),"" "")"),2015.0)</f>
        <v>2015</v>
      </c>
    </row>
    <row r="76">
      <c r="A76" s="4" t="str">
        <f>IFERROR(__xludf.DUMMYFUNCTION("""COMPUTED_VALUE"""),"2021")</f>
        <v>2021</v>
      </c>
      <c r="B76" s="4" t="str">
        <f>IFERROR(__xludf.DUMMYFUNCTION("""COMPUTED_VALUE"""),"\citet{Hettiarachchi2021}")</f>
        <v>\citet{Hettiarachchi2021}</v>
      </c>
      <c r="C76" s="4" t="str">
        <f>IFERROR(__xludf.DUMMYFUNCTION("""COMPUTED_VALUE"""),"Semi-automatic")</f>
        <v>Semi-automatic</v>
      </c>
      <c r="D76" s="4" t="str">
        <f>IFERROR(__xludf.DUMMYFUNCTION("""COMPUTED_VALUE"""),"Published algorithms, parameter tweaking")</f>
        <v>Published algorithms, parameter tweaking</v>
      </c>
      <c r="E76" s="4" t="str">
        <f>IFERROR(__xludf.DUMMYFUNCTION("""COMPUTED_VALUE"""),"Guille and Favre (2014), TopicSketch (Xie et al., 2016). SEDTWik (Moraiba et al., 2019)")</f>
        <v>Guille and Favre (2014), TopicSketch (Xie et al., 2016). SEDTWik (Moraiba et al., 2019)</v>
      </c>
      <c r="F76" s="8">
        <f>IFERROR(__xludf.DUMMYFUNCTION("IF(REGEXMATCH(E76, ""[0-9]+""), SPLIT(REGEXREPLACE(E76,""[a-zA-Z,\-'.()]"","" ""), "" ""),"" "")"),2014.0)</f>
        <v>2014</v>
      </c>
      <c r="G76" s="4">
        <f>IFERROR(__xludf.DUMMYFUNCTION("""COMPUTED_VALUE"""),2016.0)</f>
        <v>2016</v>
      </c>
      <c r="H76" s="4">
        <f>IFERROR(__xludf.DUMMYFUNCTION("""COMPUTED_VALUE"""),2019.0)</f>
        <v>2019</v>
      </c>
    </row>
    <row r="77">
      <c r="A77" s="4" t="str">
        <f>IFERROR(__xludf.DUMMYFUNCTION("""COMPUTED_VALUE"""),"2021")</f>
        <v>2021</v>
      </c>
      <c r="B77" s="4" t="str">
        <f>IFERROR(__xludf.DUMMYFUNCTION("""COMPUTED_VALUE"""),"\citet{Mamo2021c}")</f>
        <v>\citet{Mamo2021c}</v>
      </c>
      <c r="C77" s="4" t="str">
        <f>IFERROR(__xludf.DUMMYFUNCTION("""COMPUTED_VALUE"""),"Manual")</f>
        <v>Manual</v>
      </c>
      <c r="D77" s="4" t="str">
        <f>IFERROR(__xludf.DUMMYFUNCTION("""COMPUTED_VALUE"""),"Published algorithms")</f>
        <v>Published algorithms</v>
      </c>
      <c r="E77" s="4" t="str">
        <f>IFERROR(__xludf.DUMMYFUNCTION("""COMPUTED_VALUE"""),"Zhao et al., 2011")</f>
        <v>Zhao et al., 2011</v>
      </c>
      <c r="F77" s="8">
        <f>IFERROR(__xludf.DUMMYFUNCTION("IF(REGEXMATCH(E77, ""[0-9]+""), SPLIT(REGEXREPLACE(E77,""[a-zA-Z,\-'.()]"","" ""), "" ""),"" "")"),2011.0)</f>
        <v>2011</v>
      </c>
    </row>
    <row r="78">
      <c r="A78" s="4" t="str">
        <f>IFERROR(__xludf.DUMMYFUNCTION("""COMPUTED_VALUE"""),"2021")</f>
        <v>2021</v>
      </c>
      <c r="B78" s="4" t="str">
        <f>IFERROR(__xludf.DUMMYFUNCTION("""COMPUTED_VALUE"""),"\citet{Zhang2021}")</f>
        <v>\citet{Zhang2021}</v>
      </c>
      <c r="C78" s="4" t="str">
        <f>IFERROR(__xludf.DUMMYFUNCTION("""COMPUTED_VALUE"""),"Automatic")</f>
        <v>Automatic</v>
      </c>
      <c r="D78" s="4" t="str">
        <f>IFERROR(__xludf.DUMMYFUNCTION("""COMPUTED_VALUE"""),"Published algorithms, trivial baselines")</f>
        <v>Published algorithms, trivial baselines</v>
      </c>
      <c r="E78" s="4" t="str">
        <f>IFERROR(__xludf.DUMMYFUNCTION("""COMPUTED_VALUE"""),"TF-IDF, Weng and Lee (2011)")</f>
        <v>TF-IDF, Weng and Lee (2011)</v>
      </c>
      <c r="F78" s="8">
        <f>IFERROR(__xludf.DUMMYFUNCTION("IF(REGEXMATCH(E78, ""[0-9]+""), SPLIT(REGEXREPLACE(E78,""[a-zA-Z,\-'.()]"","" ""), "" ""),"" "")"),2011.0)</f>
        <v>2011</v>
      </c>
    </row>
    <row r="79">
      <c r="A79" s="4" t="str">
        <f>IFERROR(__xludf.DUMMYFUNCTION("""COMPUTED_VALUE"""),"2022")</f>
        <v>2022</v>
      </c>
      <c r="B79" s="4" t="str">
        <f>IFERROR(__xludf.DUMMYFUNCTION("""COMPUTED_VALUE"""),"\citet{DiCorso2022}")</f>
        <v>\citet{DiCorso2022}</v>
      </c>
      <c r="C79" s="4" t="str">
        <f>IFERROR(__xludf.DUMMYFUNCTION("""COMPUTED_VALUE"""),"Automatic")</f>
        <v>Automatic</v>
      </c>
      <c r="D79" s="4" t="str">
        <f>IFERROR(__xludf.DUMMYFUNCTION("""COMPUTED_VALUE"""),"Published algorithms, parameter tweaking")</f>
        <v>Published algorithms, parameter tweaking</v>
      </c>
      <c r="E79" s="4" t="str">
        <f>IFERROR(__xludf.DUMMYFUNCTION("""COMPUTED_VALUE"""),"Elbow method (Pang-Ning et al., 2006), RPC (Zhao et al., 2015), En-LDA (Zhang et al., 2017)")</f>
        <v>Elbow method (Pang-Ning et al., 2006), RPC (Zhao et al., 2015), En-LDA (Zhang et al., 2017)</v>
      </c>
      <c r="F79" s="8">
        <f>IFERROR(__xludf.DUMMYFUNCTION("IF(REGEXMATCH(E79, ""[0-9]+""), SPLIT(REGEXREPLACE(E79,""[a-zA-Z,\-'.()]"","" ""), "" ""),"" "")"),2006.0)</f>
        <v>2006</v>
      </c>
      <c r="G79" s="4">
        <f>IFERROR(__xludf.DUMMYFUNCTION("""COMPUTED_VALUE"""),2015.0)</f>
        <v>2015</v>
      </c>
      <c r="H79" s="4">
        <f>IFERROR(__xludf.DUMMYFUNCTION("""COMPUTED_VALUE"""),2017.0)</f>
        <v>2017</v>
      </c>
    </row>
    <row r="80">
      <c r="A80" s="4" t="str">
        <f>IFERROR(__xludf.DUMMYFUNCTION("""COMPUTED_VALUE"""),"2022")</f>
        <v>2022</v>
      </c>
      <c r="B80" s="4" t="str">
        <f>IFERROR(__xludf.DUMMYFUNCTION("""COMPUTED_VALUE"""),"\citet{Kolajo2022}")</f>
        <v>\citet{Kolajo2022}</v>
      </c>
      <c r="C80" s="4" t="str">
        <f>IFERROR(__xludf.DUMMYFUNCTION("""COMPUTED_VALUE"""),"Automatic")</f>
        <v>Automatic</v>
      </c>
      <c r="D80" s="4" t="str">
        <f>IFERROR(__xludf.DUMMYFUNCTION("""COMPUTED_VALUE"""),"Published algorithms")</f>
        <v>Published algorithms</v>
      </c>
      <c r="E80" s="4" t="str">
        <f>IFERROR(__xludf.DUMMYFUNCTION("""COMPUTED_VALUE"""),"LSH (Petrovic et al., 2010), Aggarwal et al. (2012), McMinn and Jose (2015), Repp (2016) (MSc dissertation)")</f>
        <v>LSH (Petrovic et al., 2010), Aggarwal et al. (2012), McMinn and Jose (2015), Repp (2016) (MSc dissertation)</v>
      </c>
      <c r="F80" s="8">
        <f>IFERROR(__xludf.DUMMYFUNCTION("IF(REGEXMATCH(E80, ""[0-9]+""), SPLIT(REGEXREPLACE(E80,""[a-zA-Z,\-'.()]"","" ""), "" ""),"" "")"),2010.0)</f>
        <v>2010</v>
      </c>
      <c r="G80" s="4">
        <f>IFERROR(__xludf.DUMMYFUNCTION("""COMPUTED_VALUE"""),2012.0)</f>
        <v>2012</v>
      </c>
      <c r="H80" s="4">
        <f>IFERROR(__xludf.DUMMYFUNCTION("""COMPUTED_VALUE"""),2015.0)</f>
        <v>2015</v>
      </c>
      <c r="I80" s="4">
        <f>IFERROR(__xludf.DUMMYFUNCTION("""COMPUTED_VALUE"""),2016.0)</f>
        <v>2016</v>
      </c>
    </row>
    <row r="81">
      <c r="F81" s="8" t="str">
        <f>IFERROR(__xludf.DUMMYFUNCTION("IF(REGEXMATCH(E81, ""[0-9]+""), SPLIT(REGEXREPLACE(E81,""[a-zA-Z,\-'.()]"","" ""), "" ""),"" "")")," ")</f>
        <v> </v>
      </c>
    </row>
    <row r="82">
      <c r="F82" s="8" t="str">
        <f>IFERROR(__xludf.DUMMYFUNCTION("IF(REGEXMATCH(E82, ""[0-9]+""), SPLIT(REGEXREPLACE(E82,""[a-zA-Z,\-'.()]"","" ""), "" ""),"" "")")," ")</f>
        <v> </v>
      </c>
    </row>
    <row r="83">
      <c r="F83" s="8" t="str">
        <f>IFERROR(__xludf.DUMMYFUNCTION("IF(REGEXMATCH(E83, ""[0-9]+""), SPLIT(REGEXREPLACE(E83,""[a-zA-Z,\-'.()]"","" ""), "" ""),"" "")")," ")</f>
        <v> </v>
      </c>
    </row>
    <row r="84">
      <c r="F84" s="8" t="str">
        <f>IFERROR(__xludf.DUMMYFUNCTION("IF(REGEXMATCH(E84, ""[0-9]+""), SPLIT(REGEXREPLACE(E84,""[a-zA-Z,\-'.()]"","" ""), "" ""),"" "")")," ")</f>
        <v> </v>
      </c>
    </row>
    <row r="85">
      <c r="F85" s="8" t="str">
        <f>IFERROR(__xludf.DUMMYFUNCTION("IF(REGEXMATCH(E85, ""[0-9]+""), SPLIT(REGEXREPLACE(E85,""[a-zA-Z,\-'.()]"","" ""), "" ""),"" "")")," ")</f>
        <v> </v>
      </c>
    </row>
    <row r="86">
      <c r="F86" s="8" t="str">
        <f>IFERROR(__xludf.DUMMYFUNCTION("IF(REGEXMATCH(E86, ""[0-9]+""), SPLIT(REGEXREPLACE(E86,""[a-zA-Z,\-'.()]"","" ""), "" ""),"" "")")," ")</f>
        <v> </v>
      </c>
    </row>
    <row r="87">
      <c r="F87" s="8" t="str">
        <f>IFERROR(__xludf.DUMMYFUNCTION("IF(REGEXMATCH(E87, ""[0-9]+""), SPLIT(REGEXREPLACE(E87,""[a-zA-Z,\-'.()]"","" ""), "" ""),"" "")")," ")</f>
        <v> </v>
      </c>
    </row>
    <row r="88">
      <c r="F88" s="8" t="str">
        <f>IFERROR(__xludf.DUMMYFUNCTION("IF(REGEXMATCH(E88, ""[0-9]+""), SPLIT(REGEXREPLACE(E88,""[a-zA-Z,\-'.()]"","" ""), "" ""),"" "")")," ")</f>
        <v> </v>
      </c>
    </row>
    <row r="89">
      <c r="F89" s="8" t="str">
        <f>IFERROR(__xludf.DUMMYFUNCTION("IF(REGEXMATCH(E89, ""[0-9]+""), SPLIT(REGEXREPLACE(E89,""[a-zA-Z,\-'.()]"","" ""), "" ""),"" "")")," ")</f>
        <v> </v>
      </c>
    </row>
    <row r="90">
      <c r="F90" s="8" t="str">
        <f>IFERROR(__xludf.DUMMYFUNCTION("IF(REGEXMATCH(E90, ""[0-9]+""), SPLIT(REGEXREPLACE(E90,""[a-zA-Z,\-'.()]"","" ""), "" ""),"" "")")," ")</f>
        <v> </v>
      </c>
    </row>
    <row r="91">
      <c r="F91" s="8" t="str">
        <f>IFERROR(__xludf.DUMMYFUNCTION("IF(REGEXMATCH(E91, ""[0-9]+""), SPLIT(REGEXREPLACE(E91,""[a-zA-Z,\-'.()]"","" ""), "" ""),"" "")")," ")</f>
        <v> </v>
      </c>
    </row>
    <row r="92">
      <c r="F92" s="8" t="str">
        <f>IFERROR(__xludf.DUMMYFUNCTION("IF(REGEXMATCH(E92, ""[0-9]+""), SPLIT(REGEXREPLACE(E92,""[a-zA-Z,\-'.()]"","" ""), "" ""),"" "")")," ")</f>
        <v> </v>
      </c>
    </row>
    <row r="93">
      <c r="F93" s="8" t="str">
        <f>IFERROR(__xludf.DUMMYFUNCTION("IF(REGEXMATCH(E93, ""[0-9]+""), SPLIT(REGEXREPLACE(E93,""[a-zA-Z,\-'.()]"","" ""), "" ""),"" "")")," ")</f>
        <v> </v>
      </c>
    </row>
    <row r="94">
      <c r="F94" s="8" t="str">
        <f>IFERROR(__xludf.DUMMYFUNCTION("IF(REGEXMATCH(E94, ""[0-9]+""), SPLIT(REGEXREPLACE(E94,""[a-zA-Z,\-'.()]"","" ""), "" ""),"" "")")," ")</f>
        <v> </v>
      </c>
    </row>
    <row r="95">
      <c r="F95" s="8" t="str">
        <f>IFERROR(__xludf.DUMMYFUNCTION("IF(REGEXMATCH(E95, ""[0-9]+""), SPLIT(REGEXREPLACE(E95,""[a-zA-Z,\-'.()]"","" ""), "" ""),"" "")")," ")</f>
        <v> </v>
      </c>
    </row>
    <row r="96">
      <c r="F96" s="8" t="str">
        <f>IFERROR(__xludf.DUMMYFUNCTION("IF(REGEXMATCH(E96, ""[0-9]+""), SPLIT(REGEXREPLACE(E96,""[a-zA-Z,\-'.()]"","" ""), "" ""),"" "")")," ")</f>
        <v> </v>
      </c>
    </row>
    <row r="97">
      <c r="F97" s="8" t="str">
        <f>IFERROR(__xludf.DUMMYFUNCTION("IF(REGEXMATCH(E97, ""[0-9]+""), SPLIT(REGEXREPLACE(E97,""[a-zA-Z,\-'.()]"","" ""), "" ""),"" "")")," ")</f>
        <v> </v>
      </c>
    </row>
    <row r="98">
      <c r="F98" s="8" t="str">
        <f>IFERROR(__xludf.DUMMYFUNCTION("IF(REGEXMATCH(E98, ""[0-9]+""), SPLIT(REGEXREPLACE(E98,""[a-zA-Z,\-'.()]"","" ""), "" ""),"" "")")," ")</f>
        <v> </v>
      </c>
    </row>
    <row r="99">
      <c r="F99" s="8" t="str">
        <f>IFERROR(__xludf.DUMMYFUNCTION("IF(REGEXMATCH(E99, ""[0-9]+""), SPLIT(REGEXREPLACE(E99,""[a-zA-Z,\-'.()]"","" ""), "" ""),"" "")")," ")</f>
        <v> </v>
      </c>
    </row>
    <row r="100">
      <c r="F100" s="8" t="str">
        <f>IFERROR(__xludf.DUMMYFUNCTION("IF(REGEXMATCH(E100, ""[0-9]+""), SPLIT(REGEXREPLACE(E100,""[a-zA-Z,\-'.()]"","" ""), "" ""),"" "")")," ")</f>
        <v> </v>
      </c>
    </row>
    <row r="101">
      <c r="F101" s="8" t="str">
        <f>IFERROR(__xludf.DUMMYFUNCTION("IF(REGEXMATCH(E101, ""[0-9]+""), SPLIT(REGEXREPLACE(E101,""[a-zA-Z,\-'.()]"","" ""), "" ""),"" "")")," ")</f>
        <v> </v>
      </c>
    </row>
    <row r="102">
      <c r="F102" s="8" t="str">
        <f>IFERROR(__xludf.DUMMYFUNCTION("IF(REGEXMATCH(E102, ""[0-9]+""), SPLIT(REGEXREPLACE(E102,""[a-zA-Z,\-'.()]"","" ""), "" ""),"" "")")," ")</f>
        <v> </v>
      </c>
    </row>
    <row r="103">
      <c r="F103" s="8" t="str">
        <f>IFERROR(__xludf.DUMMYFUNCTION("IF(REGEXMATCH(E103, ""[0-9]+""), SPLIT(REGEXREPLACE(E103,""[a-zA-Z,\-'.()]"","" ""), "" ""),"" "")")," ")</f>
        <v> </v>
      </c>
    </row>
    <row r="104">
      <c r="F104" s="8" t="str">
        <f>IFERROR(__xludf.DUMMYFUNCTION("IF(REGEXMATCH(E104, ""[0-9]+""), SPLIT(REGEXREPLACE(E104,""[a-zA-Z,\-'.()]"","" ""), "" ""),"" "")")," ")</f>
        <v> </v>
      </c>
    </row>
    <row r="105">
      <c r="F105" s="8" t="str">
        <f>IFERROR(__xludf.DUMMYFUNCTION("IF(REGEXMATCH(E105, ""[0-9]+""), SPLIT(REGEXREPLACE(E105,""[a-zA-Z,\-'.()]"","" ""), "" ""),"" "")")," ")</f>
        <v> </v>
      </c>
    </row>
    <row r="106">
      <c r="F106" s="8" t="str">
        <f>IFERROR(__xludf.DUMMYFUNCTION("IF(REGEXMATCH(E106, ""[0-9]+""), SPLIT(REGEXREPLACE(E106,""[a-zA-Z,\-'.()]"","" ""), "" ""),"" "")")," ")</f>
        <v> </v>
      </c>
    </row>
    <row r="107">
      <c r="F107" s="8" t="str">
        <f>IFERROR(__xludf.DUMMYFUNCTION("IF(REGEXMATCH(E107, ""[0-9]+""), SPLIT(REGEXREPLACE(E107,""[a-zA-Z,\-'.()]"","" ""), "" ""),"" "")")," ")</f>
        <v> </v>
      </c>
    </row>
    <row r="108">
      <c r="F108" s="8" t="str">
        <f>IFERROR(__xludf.DUMMYFUNCTION("IF(REGEXMATCH(E108, ""[0-9]+""), SPLIT(REGEXREPLACE(E108,""[a-zA-Z,\-'.()]"","" ""), "" ""),"" "")")," ")</f>
        <v> </v>
      </c>
    </row>
    <row r="109">
      <c r="F109" s="8" t="str">
        <f>IFERROR(__xludf.DUMMYFUNCTION("IF(REGEXMATCH(E109, ""[0-9]+""), SPLIT(REGEXREPLACE(E109,""[a-zA-Z,\-'.()]"","" ""), "" ""),"" "")")," ")</f>
        <v> </v>
      </c>
    </row>
    <row r="110">
      <c r="F110" s="8" t="str">
        <f>IFERROR(__xludf.DUMMYFUNCTION("IF(REGEXMATCH(E110, ""[0-9]+""), SPLIT(REGEXREPLACE(E110,""[a-zA-Z,\-'.()]"","" ""), "" ""),"" "")")," ")</f>
        <v> </v>
      </c>
    </row>
    <row r="111">
      <c r="F111" s="8" t="str">
        <f>IFERROR(__xludf.DUMMYFUNCTION("IF(REGEXMATCH(E111, ""[0-9]+""), SPLIT(REGEXREPLACE(E111,""[a-zA-Z,\-'.()]"","" ""), "" ""),"" "")")," ")</f>
        <v> </v>
      </c>
    </row>
    <row r="112">
      <c r="F112" s="8" t="str">
        <f>IFERROR(__xludf.DUMMYFUNCTION("IF(REGEXMATCH(E112, ""[0-9]+""), SPLIT(REGEXREPLACE(E112,""[a-zA-Z,\-'.()]"","" ""), "" ""),"" "")")," ")</f>
        <v> </v>
      </c>
    </row>
    <row r="113">
      <c r="F113" s="8" t="str">
        <f>IFERROR(__xludf.DUMMYFUNCTION("IF(REGEXMATCH(E113, ""[0-9]+""), SPLIT(REGEXREPLACE(E113,""[a-zA-Z,\-'.()]"","" ""), "" ""),"" "")")," ")</f>
        <v> </v>
      </c>
    </row>
    <row r="114">
      <c r="F114" s="8" t="str">
        <f>IFERROR(__xludf.DUMMYFUNCTION("IF(REGEXMATCH(E114, ""[0-9]+""), SPLIT(REGEXREPLACE(E114,""[a-zA-Z,\-'.()]"","" ""), "" ""),"" "")")," ")</f>
        <v> </v>
      </c>
    </row>
    <row r="115">
      <c r="F115" s="8" t="str">
        <f>IFERROR(__xludf.DUMMYFUNCTION("IF(REGEXMATCH(E115, ""[0-9]+""), SPLIT(REGEXREPLACE(E115,""[a-zA-Z,\-'.()]"","" ""), "" ""),"" "")")," ")</f>
        <v> </v>
      </c>
    </row>
    <row r="116">
      <c r="F116" s="8" t="str">
        <f>IFERROR(__xludf.DUMMYFUNCTION("IF(REGEXMATCH(E116, ""[0-9]+""), SPLIT(REGEXREPLACE(E116,""[a-zA-Z,\-'.()]"","" ""), "" ""),"" "")")," ")</f>
        <v> </v>
      </c>
    </row>
    <row r="117">
      <c r="F117" s="8" t="str">
        <f>IFERROR(__xludf.DUMMYFUNCTION("IF(REGEXMATCH(E117, ""[0-9]+""), SPLIT(REGEXREPLACE(E117,""[a-zA-Z,\-'.()]"","" ""), "" ""),"" "")")," ")</f>
        <v> </v>
      </c>
    </row>
    <row r="118">
      <c r="F118" s="8" t="str">
        <f>IFERROR(__xludf.DUMMYFUNCTION("IF(REGEXMATCH(E118, ""[0-9]+""), SPLIT(REGEXREPLACE(E118,""[a-zA-Z,\-'.()]"","" ""), "" ""),"" "")")," ")</f>
        <v> </v>
      </c>
    </row>
    <row r="119">
      <c r="F119" s="8" t="str">
        <f>IFERROR(__xludf.DUMMYFUNCTION("IF(REGEXMATCH(E119, ""[0-9]+""), SPLIT(REGEXREPLACE(E119,""[a-zA-Z,\-'.()]"","" ""), "" ""),"" "")")," ")</f>
        <v> </v>
      </c>
    </row>
    <row r="120">
      <c r="F120" s="8" t="str">
        <f>IFERROR(__xludf.DUMMYFUNCTION("IF(REGEXMATCH(E120, ""[0-9]+""), SPLIT(REGEXREPLACE(E120,""[a-zA-Z,\-'.()]"","" ""), "" ""),"" "")")," ")</f>
        <v> </v>
      </c>
    </row>
    <row r="121">
      <c r="F121" s="8" t="str">
        <f>IFERROR(__xludf.DUMMYFUNCTION("IF(REGEXMATCH(E121, ""[0-9]+""), SPLIT(REGEXREPLACE(E121,""[a-zA-Z,\-'.()]"","" ""), "" ""),"" "")")," ")</f>
        <v> </v>
      </c>
    </row>
    <row r="122">
      <c r="F122" s="8" t="str">
        <f>IFERROR(__xludf.DUMMYFUNCTION("IF(REGEXMATCH(E122, ""[0-9]+""), SPLIT(REGEXREPLACE(E122,""[a-zA-Z,\-'.()]"","" ""), "" ""),"" "")")," ")</f>
        <v> </v>
      </c>
    </row>
    <row r="123">
      <c r="F123" s="8" t="str">
        <f>IFERROR(__xludf.DUMMYFUNCTION("IF(REGEXMATCH(E123, ""[0-9]+""), SPLIT(REGEXREPLACE(E123,""[a-zA-Z,\-'.()]"","" ""), "" ""),"" "")")," ")</f>
        <v> </v>
      </c>
    </row>
    <row r="124">
      <c r="F124" s="8" t="str">
        <f>IFERROR(__xludf.DUMMYFUNCTION("IF(REGEXMATCH(E124, ""[0-9]+""), SPLIT(REGEXREPLACE(E124,""[a-zA-Z,\-'.()]"","" ""), "" ""),"" "")")," ")</f>
        <v> </v>
      </c>
    </row>
    <row r="125">
      <c r="F125" s="8" t="str">
        <f>IFERROR(__xludf.DUMMYFUNCTION("IF(REGEXMATCH(E125, ""[0-9]+""), SPLIT(REGEXREPLACE(E125,""[a-zA-Z,\-'.()]"","" ""), "" ""),"" "")")," ")</f>
        <v> </v>
      </c>
    </row>
    <row r="126">
      <c r="F126" s="8" t="str">
        <f>IFERROR(__xludf.DUMMYFUNCTION("IF(REGEXMATCH(E126, ""[0-9]+""), SPLIT(REGEXREPLACE(E126,""[a-zA-Z,\-'.()]"","" ""), "" ""),"" "")")," ")</f>
        <v> </v>
      </c>
    </row>
    <row r="127">
      <c r="F127" s="8" t="str">
        <f>IFERROR(__xludf.DUMMYFUNCTION("IF(REGEXMATCH(E127, ""[0-9]+""), SPLIT(REGEXREPLACE(E127,""[a-zA-Z,\-'.()]"","" ""), "" ""),"" "")")," ")</f>
        <v> </v>
      </c>
    </row>
    <row r="128">
      <c r="F128" s="8" t="str">
        <f>IFERROR(__xludf.DUMMYFUNCTION("IF(REGEXMATCH(E128, ""[0-9]+""), SPLIT(REGEXREPLACE(E128,""[a-zA-Z,\-'.()]"","" ""), "" ""),"" "")")," ")</f>
        <v> </v>
      </c>
    </row>
    <row r="129">
      <c r="F129" s="8" t="str">
        <f>IFERROR(__xludf.DUMMYFUNCTION("IF(REGEXMATCH(E129, ""[0-9]+""), SPLIT(REGEXREPLACE(E129,""[a-zA-Z,\-'.()]"","" ""), "" ""),"" "")")," ")</f>
        <v> </v>
      </c>
    </row>
    <row r="130">
      <c r="F130" s="8" t="str">
        <f>IFERROR(__xludf.DUMMYFUNCTION("IF(REGEXMATCH(E130, ""[0-9]+""), SPLIT(REGEXREPLACE(E130,""[a-zA-Z,\-'.()]"","" ""), "" ""),"" "")")," ")</f>
        <v> </v>
      </c>
    </row>
    <row r="131">
      <c r="F131" s="8" t="str">
        <f>IFERROR(__xludf.DUMMYFUNCTION("IF(REGEXMATCH(E131, ""[0-9]+""), SPLIT(REGEXREPLACE(E131,""[a-zA-Z,\-'.()]"","" ""), "" ""),"" "")")," ")</f>
        <v> </v>
      </c>
    </row>
    <row r="132">
      <c r="F132" s="8" t="str">
        <f>IFERROR(__xludf.DUMMYFUNCTION("IF(REGEXMATCH(E132, ""[0-9]+""), SPLIT(REGEXREPLACE(E132,""[a-zA-Z,\-'.()]"","" ""), "" ""),"" "")")," ")</f>
        <v> </v>
      </c>
    </row>
    <row r="133">
      <c r="F133" s="8" t="str">
        <f>IFERROR(__xludf.DUMMYFUNCTION("IF(REGEXMATCH(E133, ""[0-9]+""), SPLIT(REGEXREPLACE(E133,""[a-zA-Z,\-'.()]"","" ""), "" ""),"" "")")," ")</f>
        <v> </v>
      </c>
    </row>
    <row r="134">
      <c r="F134" s="8" t="str">
        <f>IFERROR(__xludf.DUMMYFUNCTION("IF(REGEXMATCH(E134, ""[0-9]+""), SPLIT(REGEXREPLACE(E134,""[a-zA-Z,\-'.()]"","" ""), "" ""),"" "")")," ")</f>
        <v> </v>
      </c>
    </row>
    <row r="135">
      <c r="F135" s="8" t="str">
        <f>IFERROR(__xludf.DUMMYFUNCTION("IF(REGEXMATCH(E135, ""[0-9]+""), SPLIT(REGEXREPLACE(E135,""[a-zA-Z,\-'.()]"","" ""), "" ""),"" "")")," ")</f>
        <v> </v>
      </c>
    </row>
    <row r="136">
      <c r="F136" s="8" t="str">
        <f>IFERROR(__xludf.DUMMYFUNCTION("IF(REGEXMATCH(E136, ""[0-9]+""), SPLIT(REGEXREPLACE(E136,""[a-zA-Z,\-'.()]"","" ""), "" ""),"" "")")," ")</f>
        <v> </v>
      </c>
    </row>
    <row r="137">
      <c r="F137" s="8" t="str">
        <f>IFERROR(__xludf.DUMMYFUNCTION("IF(REGEXMATCH(E137, ""[0-9]+""), SPLIT(REGEXREPLACE(E137,""[a-zA-Z,\-'.()]"","" ""), "" ""),"" "")")," ")</f>
        <v> </v>
      </c>
    </row>
    <row r="138">
      <c r="F138" s="8" t="str">
        <f>IFERROR(__xludf.DUMMYFUNCTION("IF(REGEXMATCH(E138, ""[0-9]+""), SPLIT(REGEXREPLACE(E138,""[a-zA-Z,\-'.()]"","" ""), "" ""),"" "")")," ")</f>
        <v> </v>
      </c>
    </row>
    <row r="139">
      <c r="F139" s="8" t="str">
        <f>IFERROR(__xludf.DUMMYFUNCTION("IF(REGEXMATCH(E139, ""[0-9]+""), SPLIT(REGEXREPLACE(E139,""[a-zA-Z,\-'.()]"","" ""), "" ""),"" "")")," ")</f>
        <v> </v>
      </c>
    </row>
    <row r="140">
      <c r="F140" s="8" t="str">
        <f>IFERROR(__xludf.DUMMYFUNCTION("IF(REGEXMATCH(E140, ""[0-9]+""), SPLIT(REGEXREPLACE(E140,""[a-zA-Z,\-'.()]"","" ""), "" ""),"" "")")," ")</f>
        <v> </v>
      </c>
    </row>
    <row r="141">
      <c r="F141" s="8" t="str">
        <f>IFERROR(__xludf.DUMMYFUNCTION("IF(REGEXMATCH(E141, ""[0-9]+""), SPLIT(REGEXREPLACE(E141,""[a-zA-Z,\-'.()]"","" ""), "" ""),"" "")")," ")</f>
        <v> </v>
      </c>
    </row>
    <row r="142">
      <c r="F142" s="8" t="str">
        <f>IFERROR(__xludf.DUMMYFUNCTION("IF(REGEXMATCH(E142, ""[0-9]+""), SPLIT(REGEXREPLACE(E142,""[a-zA-Z,\-'.()]"","" ""), "" ""),"" "")")," ")</f>
        <v> </v>
      </c>
    </row>
    <row r="143">
      <c r="F143" s="8" t="str">
        <f>IFERROR(__xludf.DUMMYFUNCTION("IF(REGEXMATCH(E143, ""[0-9]+""), SPLIT(REGEXREPLACE(E143,""[a-zA-Z,\-'.()]"","" ""), "" ""),"" "")")," ")</f>
        <v> </v>
      </c>
    </row>
    <row r="144">
      <c r="F144" s="8" t="str">
        <f>IFERROR(__xludf.DUMMYFUNCTION("IF(REGEXMATCH(E144, ""[0-9]+""), SPLIT(REGEXREPLACE(E144,""[a-zA-Z,\-'.()]"","" ""), "" ""),"" "")")," ")</f>
        <v> </v>
      </c>
    </row>
    <row r="145">
      <c r="F145" s="8" t="str">
        <f>IFERROR(__xludf.DUMMYFUNCTION("IF(REGEXMATCH(E145, ""[0-9]+""), SPLIT(REGEXREPLACE(E145,""[a-zA-Z,\-'.()]"","" ""), "" ""),"" "")")," ")</f>
        <v> </v>
      </c>
    </row>
    <row r="146">
      <c r="F146" s="8" t="str">
        <f>IFERROR(__xludf.DUMMYFUNCTION("IF(REGEXMATCH(E146, ""[0-9]+""), SPLIT(REGEXREPLACE(E146,""[a-zA-Z,\-'.()]"","" ""), "" ""),"" "")")," ")</f>
        <v> </v>
      </c>
    </row>
    <row r="147">
      <c r="F147" s="8" t="str">
        <f>IFERROR(__xludf.DUMMYFUNCTION("IF(REGEXMATCH(E147, ""[0-9]+""), SPLIT(REGEXREPLACE(E147,""[a-zA-Z,\-'.()]"","" ""), "" ""),"" "")")," ")</f>
        <v> </v>
      </c>
    </row>
    <row r="148">
      <c r="F148" s="8" t="str">
        <f>IFERROR(__xludf.DUMMYFUNCTION("IF(REGEXMATCH(E148, ""[0-9]+""), SPLIT(REGEXREPLACE(E148,""[a-zA-Z,\-'.()]"","" ""), "" ""),"" "")")," ")</f>
        <v> </v>
      </c>
    </row>
    <row r="149">
      <c r="F149" s="8" t="str">
        <f>IFERROR(__xludf.DUMMYFUNCTION("IF(REGEXMATCH(E149, ""[0-9]+""), SPLIT(REGEXREPLACE(E149,""[a-zA-Z,\-'.()]"","" ""), "" ""),"" "")")," ")</f>
        <v> </v>
      </c>
    </row>
    <row r="150">
      <c r="F150" s="8" t="str">
        <f>IFERROR(__xludf.DUMMYFUNCTION("IF(REGEXMATCH(E150, ""[0-9]+""), SPLIT(REGEXREPLACE(E150,""[a-zA-Z,\-'.()]"","" ""), "" ""),"" "")")," ")</f>
        <v> </v>
      </c>
    </row>
    <row r="151">
      <c r="F151" s="8" t="str">
        <f>IFERROR(__xludf.DUMMYFUNCTION("IF(REGEXMATCH(E151, ""[0-9]+""), SPLIT(REGEXREPLACE(E151,""[a-zA-Z,\-'.()]"","" ""), "" ""),"" "")")," ")</f>
        <v> </v>
      </c>
    </row>
    <row r="152">
      <c r="F152" s="8" t="str">
        <f>IFERROR(__xludf.DUMMYFUNCTION("IF(REGEXMATCH(E152, ""[0-9]+""), SPLIT(REGEXREPLACE(E152,""[a-zA-Z,\-'.()]"","" ""), "" ""),"" "")")," ")</f>
        <v> </v>
      </c>
    </row>
    <row r="153">
      <c r="F153" s="8" t="str">
        <f>IFERROR(__xludf.DUMMYFUNCTION("IF(REGEXMATCH(E153, ""[0-9]+""), SPLIT(REGEXREPLACE(E153,""[a-zA-Z,\-'.()]"","" ""), "" ""),"" "")")," ")</f>
        <v> </v>
      </c>
    </row>
    <row r="154">
      <c r="F154" s="8" t="str">
        <f>IFERROR(__xludf.DUMMYFUNCTION("IF(REGEXMATCH(E154, ""[0-9]+""), SPLIT(REGEXREPLACE(E154,""[a-zA-Z,\-'.()]"","" ""), "" ""),"" "")")," ")</f>
        <v> </v>
      </c>
    </row>
    <row r="155">
      <c r="F155" s="8" t="str">
        <f>IFERROR(__xludf.DUMMYFUNCTION("IF(REGEXMATCH(E155, ""[0-9]+""), SPLIT(REGEXREPLACE(E155,""[a-zA-Z,\-'.()]"","" ""), "" ""),"" "")")," ")</f>
        <v> </v>
      </c>
    </row>
    <row r="156">
      <c r="F156" s="8" t="str">
        <f>IFERROR(__xludf.DUMMYFUNCTION("IF(REGEXMATCH(E156, ""[0-9]+""), SPLIT(REGEXREPLACE(E156,""[a-zA-Z,\-'.()]"","" ""), "" ""),"" "")")," ")</f>
        <v> </v>
      </c>
    </row>
    <row r="157">
      <c r="F157" s="8" t="str">
        <f>IFERROR(__xludf.DUMMYFUNCTION("IF(REGEXMATCH(E157, ""[0-9]+""), SPLIT(REGEXREPLACE(E157,""[a-zA-Z,\-'.()]"","" ""), "" ""),"" "")")," ")</f>
        <v> </v>
      </c>
    </row>
    <row r="158">
      <c r="F158" s="8" t="str">
        <f>IFERROR(__xludf.DUMMYFUNCTION("IF(REGEXMATCH(E158, ""[0-9]+""), SPLIT(REGEXREPLACE(E158,""[a-zA-Z,\-'.()]"","" ""), "" ""),"" "")")," ")</f>
        <v> </v>
      </c>
    </row>
    <row r="159">
      <c r="F159" s="8" t="str">
        <f>IFERROR(__xludf.DUMMYFUNCTION("IF(REGEXMATCH(E159, ""[0-9]+""), SPLIT(REGEXREPLACE(E159,""[a-zA-Z,\-'.()]"","" ""), "" ""),"" "")")," ")</f>
        <v> </v>
      </c>
    </row>
    <row r="160">
      <c r="F160" s="8" t="str">
        <f>IFERROR(__xludf.DUMMYFUNCTION("IF(REGEXMATCH(E160, ""[0-9]+""), SPLIT(REGEXREPLACE(E160,""[a-zA-Z,\-'.()]"","" ""), "" ""),"" "")")," ")</f>
        <v> </v>
      </c>
    </row>
    <row r="161">
      <c r="F161" s="8" t="str">
        <f>IFERROR(__xludf.DUMMYFUNCTION("IF(REGEXMATCH(E161, ""[0-9]+""), SPLIT(REGEXREPLACE(E161,""[a-zA-Z,\-'.()]"","" ""), "" ""),"" "")")," ")</f>
        <v> </v>
      </c>
    </row>
    <row r="162">
      <c r="F162" s="8" t="str">
        <f>IFERROR(__xludf.DUMMYFUNCTION("IF(REGEXMATCH(E162, ""[0-9]+""), SPLIT(REGEXREPLACE(E162,""[a-zA-Z,\-'.()]"","" ""), "" ""),"" "")")," ")</f>
        <v> </v>
      </c>
    </row>
    <row r="163">
      <c r="F163" s="8" t="str">
        <f>IFERROR(__xludf.DUMMYFUNCTION("IF(REGEXMATCH(E163, ""[0-9]+""), SPLIT(REGEXREPLACE(E163,""[a-zA-Z,\-'.()]"","" ""), "" ""),"" "")")," ")</f>
        <v> </v>
      </c>
    </row>
    <row r="164">
      <c r="F164" s="8" t="str">
        <f>IFERROR(__xludf.DUMMYFUNCTION("IF(REGEXMATCH(E164, ""[0-9]+""), SPLIT(REGEXREPLACE(E164,""[a-zA-Z,\-'.()]"","" ""), "" ""),"" "")")," ")</f>
        <v> </v>
      </c>
    </row>
    <row r="165">
      <c r="F165" s="8" t="str">
        <f>IFERROR(__xludf.DUMMYFUNCTION("IF(REGEXMATCH(E165, ""[0-9]+""), SPLIT(REGEXREPLACE(E165,""[a-zA-Z,\-'.()]"","" ""), "" ""),"" "")")," ")</f>
        <v> </v>
      </c>
    </row>
    <row r="166">
      <c r="F166" s="8" t="str">
        <f>IFERROR(__xludf.DUMMYFUNCTION("IF(REGEXMATCH(E166, ""[0-9]+""), SPLIT(REGEXREPLACE(E166,""[a-zA-Z,\-'.()]"","" ""), "" ""),"" "")")," ")</f>
        <v> </v>
      </c>
    </row>
    <row r="167">
      <c r="F167" s="8" t="str">
        <f>IFERROR(__xludf.DUMMYFUNCTION("IF(REGEXMATCH(E167, ""[0-9]+""), SPLIT(REGEXREPLACE(E167,""[a-zA-Z,\-'.()]"","" ""), "" ""),"" "")")," ")</f>
        <v> </v>
      </c>
    </row>
    <row r="168">
      <c r="F168" s="8" t="str">
        <f>IFERROR(__xludf.DUMMYFUNCTION("IF(REGEXMATCH(E168, ""[0-9]+""), SPLIT(REGEXREPLACE(E168,""[a-zA-Z,\-'.()]"","" ""), "" ""),"" "")")," ")</f>
        <v> </v>
      </c>
    </row>
    <row r="169">
      <c r="F169" s="8" t="str">
        <f>IFERROR(__xludf.DUMMYFUNCTION("IF(REGEXMATCH(E169, ""[0-9]+""), SPLIT(REGEXREPLACE(E169,""[a-zA-Z,\-'.()]"","" ""), "" ""),"" "")")," ")</f>
        <v> </v>
      </c>
    </row>
    <row r="170">
      <c r="F170" s="8" t="str">
        <f>IFERROR(__xludf.DUMMYFUNCTION("IF(REGEXMATCH(E170, ""[0-9]+""), SPLIT(REGEXREPLACE(E170,""[a-zA-Z,\-'.()]"","" ""), "" ""),"" "")")," ")</f>
        <v> </v>
      </c>
    </row>
    <row r="171">
      <c r="F171" s="8" t="str">
        <f>IFERROR(__xludf.DUMMYFUNCTION("IF(REGEXMATCH(E171, ""[0-9]+""), SPLIT(REGEXREPLACE(E171,""[a-zA-Z,\-'.()]"","" ""), "" ""),"" "")")," ")</f>
        <v> </v>
      </c>
    </row>
    <row r="172">
      <c r="F172" s="8" t="str">
        <f>IFERROR(__xludf.DUMMYFUNCTION("IF(REGEXMATCH(E172, ""[0-9]+""), SPLIT(REGEXREPLACE(E172,""[a-zA-Z,\-'.()]"","" ""), "" ""),"" "")")," ")</f>
        <v> </v>
      </c>
    </row>
    <row r="173">
      <c r="F173" s="8" t="str">
        <f>IFERROR(__xludf.DUMMYFUNCTION("IF(REGEXMATCH(E173, ""[0-9]+""), SPLIT(REGEXREPLACE(E173,""[a-zA-Z,\-'.()]"","" ""), "" ""),"" "")")," ")</f>
        <v> </v>
      </c>
    </row>
    <row r="174">
      <c r="F174" s="8" t="str">
        <f>IFERROR(__xludf.DUMMYFUNCTION("IF(REGEXMATCH(E174, ""[0-9]+""), SPLIT(REGEXREPLACE(E174,""[a-zA-Z,\-'.()]"","" ""), "" ""),"" "")")," ")</f>
        <v> </v>
      </c>
    </row>
    <row r="175">
      <c r="F175" s="8" t="str">
        <f>IFERROR(__xludf.DUMMYFUNCTION("IF(REGEXMATCH(E175, ""[0-9]+""), SPLIT(REGEXREPLACE(E175,""[a-zA-Z,\-'.()]"","" ""), "" ""),"" "")")," ")</f>
        <v> </v>
      </c>
    </row>
    <row r="176">
      <c r="F176" s="8" t="str">
        <f>IFERROR(__xludf.DUMMYFUNCTION("IF(REGEXMATCH(E176, ""[0-9]+""), SPLIT(REGEXREPLACE(E176,""[a-zA-Z,\-'.()]"","" ""), "" ""),"" "")")," ")</f>
        <v> </v>
      </c>
    </row>
    <row r="177">
      <c r="F177" s="8" t="str">
        <f>IFERROR(__xludf.DUMMYFUNCTION("IF(REGEXMATCH(E177, ""[0-9]+""), SPLIT(REGEXREPLACE(E177,""[a-zA-Z,\-'.()]"","" ""), "" ""),"" "")")," ")</f>
        <v> </v>
      </c>
    </row>
    <row r="178">
      <c r="F178" s="8" t="str">
        <f>IFERROR(__xludf.DUMMYFUNCTION("IF(REGEXMATCH(E178, ""[0-9]+""), SPLIT(REGEXREPLACE(E178,""[a-zA-Z,\-'.()]"","" ""), "" ""),"" "")")," ")</f>
        <v> </v>
      </c>
    </row>
    <row r="179">
      <c r="F179" s="8" t="str">
        <f>IFERROR(__xludf.DUMMYFUNCTION("IF(REGEXMATCH(E179, ""[0-9]+""), SPLIT(REGEXREPLACE(E179,""[a-zA-Z,\-'.()]"","" ""), "" ""),"" "")")," ")</f>
        <v> </v>
      </c>
    </row>
    <row r="180">
      <c r="F180" s="8" t="str">
        <f>IFERROR(__xludf.DUMMYFUNCTION("IF(REGEXMATCH(E180, ""[0-9]+""), SPLIT(REGEXREPLACE(E180,""[a-zA-Z,\-'.()]"","" ""), "" ""),"" "")")," ")</f>
        <v> </v>
      </c>
    </row>
    <row r="181">
      <c r="F181" s="8" t="str">
        <f>IFERROR(__xludf.DUMMYFUNCTION("IF(REGEXMATCH(E181, ""[0-9]+""), SPLIT(REGEXREPLACE(E181,""[a-zA-Z,\-'.()]"","" ""), "" ""),"" "")")," ")</f>
        <v> </v>
      </c>
    </row>
    <row r="182">
      <c r="F182" s="8" t="str">
        <f>IFERROR(__xludf.DUMMYFUNCTION("IF(REGEXMATCH(E182, ""[0-9]+""), SPLIT(REGEXREPLACE(E182,""[a-zA-Z,\-'.()]"","" ""), "" ""),"" "")")," ")</f>
        <v> </v>
      </c>
    </row>
    <row r="183">
      <c r="F183" s="8" t="str">
        <f>IFERROR(__xludf.DUMMYFUNCTION("IF(REGEXMATCH(E183, ""[0-9]+""), SPLIT(REGEXREPLACE(E183,""[a-zA-Z,\-'.()]"","" ""), "" ""),"" "")")," ")</f>
        <v> </v>
      </c>
    </row>
    <row r="184">
      <c r="F184" s="8" t="str">
        <f>IFERROR(__xludf.DUMMYFUNCTION("IF(REGEXMATCH(E184, ""[0-9]+""), SPLIT(REGEXREPLACE(E184,""[a-zA-Z,\-'.()]"","" ""), "" ""),"" "")")," ")</f>
        <v> </v>
      </c>
    </row>
    <row r="185">
      <c r="F185" s="8" t="str">
        <f>IFERROR(__xludf.DUMMYFUNCTION("IF(REGEXMATCH(E185, ""[0-9]+""), SPLIT(REGEXREPLACE(E185,""[a-zA-Z,\-'.()]"","" ""), "" ""),"" "")")," ")</f>
        <v> </v>
      </c>
    </row>
    <row r="186">
      <c r="F186" s="8" t="str">
        <f>IFERROR(__xludf.DUMMYFUNCTION("IF(REGEXMATCH(E186, ""[0-9]+""), SPLIT(REGEXREPLACE(E186,""[a-zA-Z,\-'.()]"","" ""), "" ""),"" "")")," ")</f>
        <v> </v>
      </c>
    </row>
    <row r="187">
      <c r="F187" s="8" t="str">
        <f>IFERROR(__xludf.DUMMYFUNCTION("IF(REGEXMATCH(E187, ""[0-9]+""), SPLIT(REGEXREPLACE(E187,""[a-zA-Z,\-'.()]"","" ""), "" ""),"" "")")," ")</f>
        <v> </v>
      </c>
    </row>
    <row r="188">
      <c r="F188" s="8" t="str">
        <f>IFERROR(__xludf.DUMMYFUNCTION("IF(REGEXMATCH(E188, ""[0-9]+""), SPLIT(REGEXREPLACE(E188,""[a-zA-Z,\-'.()]"","" ""), "" ""),"" "")")," ")</f>
        <v> </v>
      </c>
    </row>
    <row r="189">
      <c r="F189" s="8" t="str">
        <f>IFERROR(__xludf.DUMMYFUNCTION("IF(REGEXMATCH(E189, ""[0-9]+""), SPLIT(REGEXREPLACE(E189,""[a-zA-Z,\-'.()]"","" ""), "" ""),"" "")")," ")</f>
        <v> </v>
      </c>
    </row>
    <row r="190">
      <c r="F190" s="8" t="str">
        <f>IFERROR(__xludf.DUMMYFUNCTION("IF(REGEXMATCH(E190, ""[0-9]+""), SPLIT(REGEXREPLACE(E190,""[a-zA-Z,\-'.()]"","" ""), "" ""),"" "")")," ")</f>
        <v> </v>
      </c>
    </row>
    <row r="191">
      <c r="F191" s="8" t="str">
        <f>IFERROR(__xludf.DUMMYFUNCTION("IF(REGEXMATCH(E191, ""[0-9]+""), SPLIT(REGEXREPLACE(E191,""[a-zA-Z,\-'.()]"","" ""), "" ""),"" "")")," ")</f>
        <v> </v>
      </c>
    </row>
    <row r="192">
      <c r="F192" s="8" t="str">
        <f>IFERROR(__xludf.DUMMYFUNCTION("IF(REGEXMATCH(E192, ""[0-9]+""), SPLIT(REGEXREPLACE(E192,""[a-zA-Z,\-'.()]"","" ""), "" ""),"" "")")," ")</f>
        <v> </v>
      </c>
    </row>
    <row r="193">
      <c r="F193" s="8" t="str">
        <f>IFERROR(__xludf.DUMMYFUNCTION("IF(REGEXMATCH(E193, ""[0-9]+""), SPLIT(REGEXREPLACE(E193,""[a-zA-Z,\-'.()]"","" ""), "" ""),"" "")")," ")</f>
        <v> </v>
      </c>
    </row>
    <row r="194">
      <c r="F194" s="8" t="str">
        <f>IFERROR(__xludf.DUMMYFUNCTION("IF(REGEXMATCH(E194, ""[0-9]+""), SPLIT(REGEXREPLACE(E194,""[a-zA-Z,\-'.()]"","" ""), "" ""),"" "")")," ")</f>
        <v> </v>
      </c>
    </row>
    <row r="195">
      <c r="F195" s="8" t="str">
        <f>IFERROR(__xludf.DUMMYFUNCTION("IF(REGEXMATCH(E195, ""[0-9]+""), SPLIT(REGEXREPLACE(E195,""[a-zA-Z,\-'.()]"","" ""), "" ""),"" "")")," ")</f>
        <v> </v>
      </c>
    </row>
    <row r="196">
      <c r="F196" s="8" t="str">
        <f>IFERROR(__xludf.DUMMYFUNCTION("IF(REGEXMATCH(E196, ""[0-9]+""), SPLIT(REGEXREPLACE(E196,""[a-zA-Z,\-'.()]"","" ""), "" ""),"" "")")," ")</f>
        <v> </v>
      </c>
    </row>
    <row r="197">
      <c r="F197" s="8" t="str">
        <f>IFERROR(__xludf.DUMMYFUNCTION("IF(REGEXMATCH(E197, ""[0-9]+""), SPLIT(REGEXREPLACE(E197,""[a-zA-Z,\-'.()]"","" ""), "" ""),"" "")")," ")</f>
        <v> </v>
      </c>
    </row>
    <row r="198">
      <c r="F198" s="8" t="str">
        <f>IFERROR(__xludf.DUMMYFUNCTION("IF(REGEXMATCH(E198, ""[0-9]+""), SPLIT(REGEXREPLACE(E198,""[a-zA-Z,\-'.()]"","" ""), "" ""),"" "")")," ")</f>
        <v> </v>
      </c>
    </row>
    <row r="199">
      <c r="F199" s="8" t="str">
        <f>IFERROR(__xludf.DUMMYFUNCTION("IF(REGEXMATCH(E199, ""[0-9]+""), SPLIT(REGEXREPLACE(E199,""[a-zA-Z,\-'.()]"","" ""), "" ""),"" "")")," ")</f>
        <v> </v>
      </c>
    </row>
    <row r="200">
      <c r="F200" s="8" t="str">
        <f>IFERROR(__xludf.DUMMYFUNCTION("IF(REGEXMATCH(E200, ""[0-9]+""), SPLIT(REGEXREPLACE(E200,""[a-zA-Z,\-'.()]"","" ""), "" ""),"" "")")," ")</f>
        <v> </v>
      </c>
    </row>
    <row r="201">
      <c r="F201" s="8" t="str">
        <f>IFERROR(__xludf.DUMMYFUNCTION("IF(REGEXMATCH(E201, ""[0-9]+""), SPLIT(REGEXREPLACE(E201,""[a-zA-Z,\-'.()]"","" ""), "" ""),"" "")")," ")</f>
        <v> </v>
      </c>
    </row>
    <row r="202">
      <c r="F202" s="8" t="str">
        <f>IFERROR(__xludf.DUMMYFUNCTION("IF(REGEXMATCH(E202, ""[0-9]+""), SPLIT(REGEXREPLACE(E202,""[a-zA-Z,\-'.()]"","" ""), "" ""),"" "")")," ")</f>
        <v> </v>
      </c>
    </row>
    <row r="203">
      <c r="F203" s="8" t="str">
        <f>IFERROR(__xludf.DUMMYFUNCTION("IF(REGEXMATCH(E203, ""[0-9]+""), SPLIT(REGEXREPLACE(E203,""[a-zA-Z,\-'.()]"","" ""), "" ""),"" "")")," ")</f>
        <v> </v>
      </c>
    </row>
    <row r="204">
      <c r="F204" s="8" t="str">
        <f>IFERROR(__xludf.DUMMYFUNCTION("IF(REGEXMATCH(E204, ""[0-9]+""), SPLIT(REGEXREPLACE(E204,""[a-zA-Z,\-'.()]"","" ""), "" ""),"" "")")," ")</f>
        <v> </v>
      </c>
    </row>
    <row r="205">
      <c r="F205" s="8" t="str">
        <f>IFERROR(__xludf.DUMMYFUNCTION("IF(REGEXMATCH(E205, ""[0-9]+""), SPLIT(REGEXREPLACE(E205,""[a-zA-Z,\-'.()]"","" ""), "" ""),"" "")")," ")</f>
        <v> </v>
      </c>
    </row>
    <row r="206">
      <c r="F206" s="8" t="str">
        <f>IFERROR(__xludf.DUMMYFUNCTION("IF(REGEXMATCH(E206, ""[0-9]+""), SPLIT(REGEXREPLACE(E206,""[a-zA-Z,\-'.()]"","" ""), "" ""),"" "")")," ")</f>
        <v> </v>
      </c>
    </row>
    <row r="207">
      <c r="F207" s="8" t="str">
        <f>IFERROR(__xludf.DUMMYFUNCTION("IF(REGEXMATCH(E207, ""[0-9]+""), SPLIT(REGEXREPLACE(E207,""[a-zA-Z,\-'.()]"","" ""), "" ""),"" "")")," ")</f>
        <v> </v>
      </c>
    </row>
    <row r="208">
      <c r="F208" s="8" t="str">
        <f>IFERROR(__xludf.DUMMYFUNCTION("IF(REGEXMATCH(E208, ""[0-9]+""), SPLIT(REGEXREPLACE(E208,""[a-zA-Z,\-'.()]"","" ""), "" ""),"" "")")," ")</f>
        <v> </v>
      </c>
    </row>
    <row r="209">
      <c r="F209" s="8" t="str">
        <f>IFERROR(__xludf.DUMMYFUNCTION("IF(REGEXMATCH(E209, ""[0-9]+""), SPLIT(REGEXREPLACE(E209,""[a-zA-Z,\-'.()]"","" ""), "" ""),"" "")")," ")</f>
        <v> </v>
      </c>
    </row>
    <row r="210">
      <c r="F210" s="8" t="str">
        <f>IFERROR(__xludf.DUMMYFUNCTION("IF(REGEXMATCH(E210, ""[0-9]+""), SPLIT(REGEXREPLACE(E210,""[a-zA-Z,\-'.()]"","" ""), "" ""),"" "")")," ")</f>
        <v> </v>
      </c>
    </row>
    <row r="211">
      <c r="F211" s="8" t="str">
        <f>IFERROR(__xludf.DUMMYFUNCTION("IF(REGEXMATCH(E211, ""[0-9]+""), SPLIT(REGEXREPLACE(E211,""[a-zA-Z,\-'.()]"","" ""), "" ""),"" "")")," ")</f>
        <v> </v>
      </c>
    </row>
    <row r="212">
      <c r="F212" s="8" t="str">
        <f>IFERROR(__xludf.DUMMYFUNCTION("IF(REGEXMATCH(E212, ""[0-9]+""), SPLIT(REGEXREPLACE(E212,""[a-zA-Z,\-'.()]"","" ""), "" ""),"" "")")," ")</f>
        <v> </v>
      </c>
    </row>
    <row r="213">
      <c r="F213" s="8" t="str">
        <f>IFERROR(__xludf.DUMMYFUNCTION("IF(REGEXMATCH(E213, ""[0-9]+""), SPLIT(REGEXREPLACE(E213,""[a-zA-Z,\-'.()]"","" ""), "" ""),"" "")")," ")</f>
        <v> </v>
      </c>
    </row>
    <row r="214">
      <c r="F214" s="8" t="str">
        <f>IFERROR(__xludf.DUMMYFUNCTION("IF(REGEXMATCH(E214, ""[0-9]+""), SPLIT(REGEXREPLACE(E214,""[a-zA-Z,\-'.()]"","" ""), "" ""),"" "")")," ")</f>
        <v> </v>
      </c>
    </row>
    <row r="215">
      <c r="F215" s="8" t="str">
        <f>IFERROR(__xludf.DUMMYFUNCTION("IF(REGEXMATCH(E215, ""[0-9]+""), SPLIT(REGEXREPLACE(E215,""[a-zA-Z,\-'.()]"","" ""), "" ""),"" "")")," ")</f>
        <v> </v>
      </c>
    </row>
    <row r="216">
      <c r="F216" s="8" t="str">
        <f>IFERROR(__xludf.DUMMYFUNCTION("IF(REGEXMATCH(E216, ""[0-9]+""), SPLIT(REGEXREPLACE(E216,""[a-zA-Z,\-'.()]"","" ""), "" ""),"" "")")," ")</f>
        <v> </v>
      </c>
    </row>
    <row r="217">
      <c r="F217" s="8" t="str">
        <f>IFERROR(__xludf.DUMMYFUNCTION("IF(REGEXMATCH(E217, ""[0-9]+""), SPLIT(REGEXREPLACE(E217,""[a-zA-Z,\-'.()]"","" ""), "" ""),"" "")")," ")</f>
        <v> </v>
      </c>
    </row>
    <row r="218">
      <c r="F218" s="8" t="str">
        <f>IFERROR(__xludf.DUMMYFUNCTION("IF(REGEXMATCH(E218, ""[0-9]+""), SPLIT(REGEXREPLACE(E218,""[a-zA-Z,\-'.()]"","" ""), "" ""),"" "")")," ")</f>
        <v> </v>
      </c>
    </row>
    <row r="219">
      <c r="F219" s="8" t="str">
        <f>IFERROR(__xludf.DUMMYFUNCTION("IF(REGEXMATCH(E219, ""[0-9]+""), SPLIT(REGEXREPLACE(E219,""[a-zA-Z,\-'.()]"","" ""), "" ""),"" "")")," ")</f>
        <v> </v>
      </c>
    </row>
    <row r="220">
      <c r="F220" s="8" t="str">
        <f>IFERROR(__xludf.DUMMYFUNCTION("IF(REGEXMATCH(E220, ""[0-9]+""), SPLIT(REGEXREPLACE(E220,""[a-zA-Z,\-'.()]"","" ""), "" ""),"" "")")," ")</f>
        <v> </v>
      </c>
    </row>
    <row r="221">
      <c r="F221" s="8" t="str">
        <f>IFERROR(__xludf.DUMMYFUNCTION("IF(REGEXMATCH(E221, ""[0-9]+""), SPLIT(REGEXREPLACE(E221,""[a-zA-Z,\-'.()]"","" ""), "" ""),"" "")")," ")</f>
        <v> </v>
      </c>
    </row>
    <row r="222">
      <c r="F222" s="8" t="str">
        <f>IFERROR(__xludf.DUMMYFUNCTION("IF(REGEXMATCH(E222, ""[0-9]+""), SPLIT(REGEXREPLACE(E222,""[a-zA-Z,\-'.()]"","" ""), "" ""),"" "")")," ")</f>
        <v> </v>
      </c>
    </row>
    <row r="223">
      <c r="F223" s="8" t="str">
        <f>IFERROR(__xludf.DUMMYFUNCTION("IF(REGEXMATCH(E223, ""[0-9]+""), SPLIT(REGEXREPLACE(E223,""[a-zA-Z,\-'.()]"","" ""), "" ""),"" "")")," ")</f>
        <v> </v>
      </c>
    </row>
    <row r="224">
      <c r="F224" s="8" t="str">
        <f>IFERROR(__xludf.DUMMYFUNCTION("IF(REGEXMATCH(E224, ""[0-9]+""), SPLIT(REGEXREPLACE(E224,""[a-zA-Z,\-'.()]"","" ""), "" ""),"" "")")," ")</f>
        <v> </v>
      </c>
    </row>
    <row r="225">
      <c r="F225" s="8" t="str">
        <f>IFERROR(__xludf.DUMMYFUNCTION("IF(REGEXMATCH(E225, ""[0-9]+""), SPLIT(REGEXREPLACE(E225,""[a-zA-Z,\-'.()]"","" ""), "" ""),"" "")")," ")</f>
        <v> </v>
      </c>
    </row>
    <row r="226">
      <c r="F226" s="8" t="str">
        <f>IFERROR(__xludf.DUMMYFUNCTION("IF(REGEXMATCH(E226, ""[0-9]+""), SPLIT(REGEXREPLACE(E226,""[a-zA-Z,\-'.()]"","" ""), "" ""),"" "")")," ")</f>
        <v> </v>
      </c>
    </row>
    <row r="227">
      <c r="F227" s="8" t="str">
        <f>IFERROR(__xludf.DUMMYFUNCTION("IF(REGEXMATCH(E227, ""[0-9]+""), SPLIT(REGEXREPLACE(E227,""[a-zA-Z,\-'.()]"","" ""), "" ""),"" "")")," ")</f>
        <v> </v>
      </c>
    </row>
    <row r="228">
      <c r="F228" s="8" t="str">
        <f>IFERROR(__xludf.DUMMYFUNCTION("IF(REGEXMATCH(E228, ""[0-9]+""), SPLIT(REGEXREPLACE(E228,""[a-zA-Z,\-'.()]"","" ""), "" ""),"" "")")," ")</f>
        <v> </v>
      </c>
    </row>
    <row r="229">
      <c r="F229" s="8" t="str">
        <f>IFERROR(__xludf.DUMMYFUNCTION("IF(REGEXMATCH(E229, ""[0-9]+""), SPLIT(REGEXREPLACE(E229,""[a-zA-Z,\-'.()]"","" ""), "" ""),"" "")")," ")</f>
        <v> </v>
      </c>
    </row>
    <row r="230">
      <c r="F230" s="8" t="str">
        <f>IFERROR(__xludf.DUMMYFUNCTION("IF(REGEXMATCH(E230, ""[0-9]+""), SPLIT(REGEXREPLACE(E230,""[a-zA-Z,\-'.()]"","" ""), "" ""),"" "")")," ")</f>
        <v> </v>
      </c>
    </row>
    <row r="231">
      <c r="F231" s="8" t="str">
        <f>IFERROR(__xludf.DUMMYFUNCTION("IF(REGEXMATCH(E231, ""[0-9]+""), SPLIT(REGEXREPLACE(E231,""[a-zA-Z,\-'.()]"","" ""), "" ""),"" "")")," ")</f>
        <v> </v>
      </c>
    </row>
    <row r="232">
      <c r="F232" s="8" t="str">
        <f>IFERROR(__xludf.DUMMYFUNCTION("IF(REGEXMATCH(E232, ""[0-9]+""), SPLIT(REGEXREPLACE(E232,""[a-zA-Z,\-'.()]"","" ""), "" ""),"" "")")," ")</f>
        <v> </v>
      </c>
    </row>
    <row r="233">
      <c r="F233" s="8" t="str">
        <f>IFERROR(__xludf.DUMMYFUNCTION("IF(REGEXMATCH(E233, ""[0-9]+""), SPLIT(REGEXREPLACE(E233,""[a-zA-Z,\-'.()]"","" ""), "" ""),"" "")")," ")</f>
        <v> </v>
      </c>
    </row>
    <row r="234">
      <c r="F234" s="8" t="str">
        <f>IFERROR(__xludf.DUMMYFUNCTION("IF(REGEXMATCH(E234, ""[0-9]+""), SPLIT(REGEXREPLACE(E234,""[a-zA-Z,\-'.()]"","" ""), "" ""),"" "")")," ")</f>
        <v> </v>
      </c>
    </row>
    <row r="235">
      <c r="F235" s="8" t="str">
        <f>IFERROR(__xludf.DUMMYFUNCTION("IF(REGEXMATCH(E235, ""[0-9]+""), SPLIT(REGEXREPLACE(E235,""[a-zA-Z,\-'.()]"","" ""), "" ""),"" "")")," ")</f>
        <v> </v>
      </c>
    </row>
    <row r="236">
      <c r="F236" s="8" t="str">
        <f>IFERROR(__xludf.DUMMYFUNCTION("IF(REGEXMATCH(E236, ""[0-9]+""), SPLIT(REGEXREPLACE(E236,""[a-zA-Z,\-'.()]"","" ""), "" ""),"" "")")," ")</f>
        <v> </v>
      </c>
    </row>
    <row r="237">
      <c r="F237" s="8" t="str">
        <f>IFERROR(__xludf.DUMMYFUNCTION("IF(REGEXMATCH(E237, ""[0-9]+""), SPLIT(REGEXREPLACE(E237,""[a-zA-Z,\-'.()]"","" ""), "" ""),"" "")")," ")</f>
        <v> </v>
      </c>
    </row>
    <row r="238">
      <c r="F238" s="8" t="str">
        <f>IFERROR(__xludf.DUMMYFUNCTION("IF(REGEXMATCH(E238, ""[0-9]+""), SPLIT(REGEXREPLACE(E238,""[a-zA-Z,\-'.()]"","" ""), "" ""),"" "")")," ")</f>
        <v> </v>
      </c>
    </row>
    <row r="239">
      <c r="F239" s="8" t="str">
        <f>IFERROR(__xludf.DUMMYFUNCTION("IF(REGEXMATCH(E239, ""[0-9]+""), SPLIT(REGEXREPLACE(E239,""[a-zA-Z,\-'.()]"","" ""), "" ""),"" "")")," ")</f>
        <v> </v>
      </c>
    </row>
    <row r="240">
      <c r="F240" s="8" t="str">
        <f>IFERROR(__xludf.DUMMYFUNCTION("IF(REGEXMATCH(E240, ""[0-9]+""), SPLIT(REGEXREPLACE(E240,""[a-zA-Z,\-'.()]"","" ""), "" ""),"" "")")," ")</f>
        <v> </v>
      </c>
    </row>
    <row r="241">
      <c r="F241" s="8" t="str">
        <f>IFERROR(__xludf.DUMMYFUNCTION("IF(REGEXMATCH(E241, ""[0-9]+""), SPLIT(REGEXREPLACE(E241,""[a-zA-Z,\-'.()]"","" ""), "" ""),"" "")")," ")</f>
        <v> </v>
      </c>
    </row>
    <row r="242">
      <c r="F242" s="8" t="str">
        <f>IFERROR(__xludf.DUMMYFUNCTION("IF(REGEXMATCH(E242, ""[0-9]+""), SPLIT(REGEXREPLACE(E242,""[a-zA-Z,\-'.()]"","" ""), "" ""),"" "")")," ")</f>
        <v> </v>
      </c>
    </row>
    <row r="243">
      <c r="F243" s="8" t="str">
        <f>IFERROR(__xludf.DUMMYFUNCTION("IF(REGEXMATCH(E243, ""[0-9]+""), SPLIT(REGEXREPLACE(E243,""[a-zA-Z,\-'.()]"","" ""), "" ""),"" "")")," ")</f>
        <v> </v>
      </c>
    </row>
    <row r="244">
      <c r="F244" s="8" t="str">
        <f>IFERROR(__xludf.DUMMYFUNCTION("IF(REGEXMATCH(E244, ""[0-9]+""), SPLIT(REGEXREPLACE(E244,""[a-zA-Z,\-'.()]"","" ""), "" ""),"" "")")," ")</f>
        <v> </v>
      </c>
    </row>
    <row r="245">
      <c r="F245" s="8" t="str">
        <f>IFERROR(__xludf.DUMMYFUNCTION("IF(REGEXMATCH(E245, ""[0-9]+""), SPLIT(REGEXREPLACE(E245,""[a-zA-Z,\-'.()]"","" ""), "" ""),"" "")")," ")</f>
        <v> </v>
      </c>
    </row>
    <row r="246">
      <c r="F246" s="8" t="str">
        <f>IFERROR(__xludf.DUMMYFUNCTION("IF(REGEXMATCH(E246, ""[0-9]+""), SPLIT(REGEXREPLACE(E246,""[a-zA-Z,\-'.()]"","" ""), "" ""),"" "")")," ")</f>
        <v> </v>
      </c>
    </row>
    <row r="247">
      <c r="F247" s="8" t="str">
        <f>IFERROR(__xludf.DUMMYFUNCTION("IF(REGEXMATCH(E247, ""[0-9]+""), SPLIT(REGEXREPLACE(E247,""[a-zA-Z,\-'.()]"","" ""), "" ""),"" "")")," ")</f>
        <v> </v>
      </c>
    </row>
    <row r="248">
      <c r="F248" s="8" t="str">
        <f>IFERROR(__xludf.DUMMYFUNCTION("IF(REGEXMATCH(E248, ""[0-9]+""), SPLIT(REGEXREPLACE(E248,""[a-zA-Z,\-'.()]"","" ""), "" ""),"" "")")," ")</f>
        <v> </v>
      </c>
    </row>
    <row r="249">
      <c r="F249" s="8" t="str">
        <f>IFERROR(__xludf.DUMMYFUNCTION("IF(REGEXMATCH(E249, ""[0-9]+""), SPLIT(REGEXREPLACE(E249,""[a-zA-Z,\-'.()]"","" ""), "" ""),"" "")")," ")</f>
        <v> </v>
      </c>
    </row>
    <row r="250">
      <c r="F250" s="8" t="str">
        <f>IFERROR(__xludf.DUMMYFUNCTION("IF(REGEXMATCH(E250, ""[0-9]+""), SPLIT(REGEXREPLACE(E250,""[a-zA-Z,\-'.()]"","" ""), "" ""),"" "")")," ")</f>
        <v> </v>
      </c>
    </row>
    <row r="251">
      <c r="F251" s="8" t="str">
        <f>IFERROR(__xludf.DUMMYFUNCTION("IF(REGEXMATCH(E251, ""[0-9]+""), SPLIT(REGEXREPLACE(E251,""[a-zA-Z,\-'.()]"","" ""), "" ""),"" "")")," ")</f>
        <v> </v>
      </c>
    </row>
    <row r="252">
      <c r="F252" s="8" t="str">
        <f>IFERROR(__xludf.DUMMYFUNCTION("IF(REGEXMATCH(E252, ""[0-9]+""), SPLIT(REGEXREPLACE(E252,""[a-zA-Z,\-'.()]"","" ""), "" ""),"" "")")," ")</f>
        <v> </v>
      </c>
    </row>
    <row r="253">
      <c r="F253" s="8" t="str">
        <f>IFERROR(__xludf.DUMMYFUNCTION("IF(REGEXMATCH(E253, ""[0-9]+""), SPLIT(REGEXREPLACE(E253,""[a-zA-Z,\-'.()]"","" ""), "" ""),"" "")")," ")</f>
        <v> </v>
      </c>
    </row>
    <row r="254">
      <c r="F254" s="8" t="str">
        <f>IFERROR(__xludf.DUMMYFUNCTION("IF(REGEXMATCH(E254, ""[0-9]+""), SPLIT(REGEXREPLACE(E254,""[a-zA-Z,\-'.()]"","" ""), "" ""),"" "")")," ")</f>
        <v> </v>
      </c>
    </row>
    <row r="255">
      <c r="F255" s="8" t="str">
        <f>IFERROR(__xludf.DUMMYFUNCTION("IF(REGEXMATCH(E255, ""[0-9]+""), SPLIT(REGEXREPLACE(E255,""[a-zA-Z,\-'.()]"","" ""), "" ""),"" "")")," ")</f>
        <v> </v>
      </c>
    </row>
    <row r="256">
      <c r="F256" s="8" t="str">
        <f>IFERROR(__xludf.DUMMYFUNCTION("IF(REGEXMATCH(E256, ""[0-9]+""), SPLIT(REGEXREPLACE(E256,""[a-zA-Z,\-'.()]"","" ""), "" ""),"" "")")," ")</f>
        <v> </v>
      </c>
    </row>
    <row r="257">
      <c r="F257" s="8" t="str">
        <f>IFERROR(__xludf.DUMMYFUNCTION("IF(REGEXMATCH(E257, ""[0-9]+""), SPLIT(REGEXREPLACE(E257,""[a-zA-Z,\-'.()]"","" ""), "" ""),"" "")")," ")</f>
        <v> </v>
      </c>
    </row>
    <row r="258">
      <c r="F258" s="8" t="str">
        <f>IFERROR(__xludf.DUMMYFUNCTION("IF(REGEXMATCH(E258, ""[0-9]+""), SPLIT(REGEXREPLACE(E258,""[a-zA-Z,\-'.()]"","" ""), "" ""),"" "")")," ")</f>
        <v> </v>
      </c>
    </row>
    <row r="259">
      <c r="F259" s="8" t="str">
        <f>IFERROR(__xludf.DUMMYFUNCTION("IF(REGEXMATCH(E259, ""[0-9]+""), SPLIT(REGEXREPLACE(E259,""[a-zA-Z,\-'.()]"","" ""), "" ""),"" "")")," ")</f>
        <v> </v>
      </c>
    </row>
    <row r="260">
      <c r="F260" s="8" t="str">
        <f>IFERROR(__xludf.DUMMYFUNCTION("IF(REGEXMATCH(E260, ""[0-9]+""), SPLIT(REGEXREPLACE(E260,""[a-zA-Z,\-'.()]"","" ""), "" ""),"" "")")," ")</f>
        <v> </v>
      </c>
    </row>
    <row r="261">
      <c r="F261" s="8" t="str">
        <f>IFERROR(__xludf.DUMMYFUNCTION("IF(REGEXMATCH(E261, ""[0-9]+""), SPLIT(REGEXREPLACE(E261,""[a-zA-Z,\-'.()]"","" ""), "" ""),"" "")")," ")</f>
        <v> </v>
      </c>
    </row>
    <row r="262">
      <c r="F262" s="8" t="str">
        <f>IFERROR(__xludf.DUMMYFUNCTION("IF(REGEXMATCH(E262, ""[0-9]+""), SPLIT(REGEXREPLACE(E262,""[a-zA-Z,\-'.()]"","" ""), "" ""),"" "")")," ")</f>
        <v> </v>
      </c>
    </row>
    <row r="263">
      <c r="F263" s="8" t="str">
        <f>IFERROR(__xludf.DUMMYFUNCTION("IF(REGEXMATCH(E263, ""[0-9]+""), SPLIT(REGEXREPLACE(E263,""[a-zA-Z,\-'.()]"","" ""), "" ""),"" "")")," ")</f>
        <v> </v>
      </c>
    </row>
    <row r="264">
      <c r="F264" s="8" t="str">
        <f>IFERROR(__xludf.DUMMYFUNCTION("IF(REGEXMATCH(E264, ""[0-9]+""), SPLIT(REGEXREPLACE(E264,""[a-zA-Z,\-'.()]"","" ""), "" ""),"" "")")," ")</f>
        <v> </v>
      </c>
    </row>
    <row r="265">
      <c r="F265" s="8" t="str">
        <f>IFERROR(__xludf.DUMMYFUNCTION("IF(REGEXMATCH(E265, ""[0-9]+""), SPLIT(REGEXREPLACE(E265,""[a-zA-Z,\-'.()]"","" ""), "" ""),"" "")")," ")</f>
        <v> </v>
      </c>
    </row>
    <row r="266">
      <c r="F266" s="8" t="str">
        <f>IFERROR(__xludf.DUMMYFUNCTION("IF(REGEXMATCH(E266, ""[0-9]+""), SPLIT(REGEXREPLACE(E266,""[a-zA-Z,\-'.()]"","" ""), "" ""),"" "")")," ")</f>
        <v> </v>
      </c>
    </row>
    <row r="267">
      <c r="F267" s="8" t="str">
        <f>IFERROR(__xludf.DUMMYFUNCTION("IF(REGEXMATCH(E267, ""[0-9]+""), SPLIT(REGEXREPLACE(E267,""[a-zA-Z,\-'.()]"","" ""), "" ""),"" "")")," ")</f>
        <v> </v>
      </c>
    </row>
    <row r="268">
      <c r="F268" s="8" t="str">
        <f>IFERROR(__xludf.DUMMYFUNCTION("IF(REGEXMATCH(E268, ""[0-9]+""), SPLIT(REGEXREPLACE(E268,""[a-zA-Z,\-'.()]"","" ""), "" ""),"" "")")," ")</f>
        <v> </v>
      </c>
    </row>
    <row r="269">
      <c r="F269" s="8" t="str">
        <f>IFERROR(__xludf.DUMMYFUNCTION("IF(REGEXMATCH(E269, ""[0-9]+""), SPLIT(REGEXREPLACE(E269,""[a-zA-Z,\-'.()]"","" ""), "" ""),"" "")")," ")</f>
        <v> </v>
      </c>
    </row>
    <row r="270">
      <c r="F270" s="8" t="str">
        <f>IFERROR(__xludf.DUMMYFUNCTION("IF(REGEXMATCH(E270, ""[0-9]+""), SPLIT(REGEXREPLACE(E270,""[a-zA-Z,\-'.()]"","" ""), "" ""),"" "")")," ")</f>
        <v> </v>
      </c>
    </row>
    <row r="271">
      <c r="F271" s="8" t="str">
        <f>IFERROR(__xludf.DUMMYFUNCTION("IF(REGEXMATCH(E271, ""[0-9]+""), SPLIT(REGEXREPLACE(E271,""[a-zA-Z,\-'.()]"","" ""), "" ""),"" "")")," ")</f>
        <v> </v>
      </c>
    </row>
    <row r="272">
      <c r="F272" s="8" t="str">
        <f>IFERROR(__xludf.DUMMYFUNCTION("IF(REGEXMATCH(E272, ""[0-9]+""), SPLIT(REGEXREPLACE(E272,""[a-zA-Z,\-'.()]"","" ""), "" ""),"" "")")," ")</f>
        <v> </v>
      </c>
    </row>
    <row r="273">
      <c r="F273" s="8" t="str">
        <f>IFERROR(__xludf.DUMMYFUNCTION("IF(REGEXMATCH(E273, ""[0-9]+""), SPLIT(REGEXREPLACE(E273,""[a-zA-Z,\-'.()]"","" ""), "" ""),"" "")")," ")</f>
        <v> </v>
      </c>
    </row>
    <row r="274">
      <c r="F274" s="8" t="str">
        <f>IFERROR(__xludf.DUMMYFUNCTION("IF(REGEXMATCH(E274, ""[0-9]+""), SPLIT(REGEXREPLACE(E274,""[a-zA-Z,\-'.()]"","" ""), "" ""),"" "")")," ")</f>
        <v> </v>
      </c>
    </row>
    <row r="275">
      <c r="F275" s="8" t="str">
        <f>IFERROR(__xludf.DUMMYFUNCTION("IF(REGEXMATCH(E275, ""[0-9]+""), SPLIT(REGEXREPLACE(E275,""[a-zA-Z,\-'.()]"","" ""), "" ""),"" "")")," ")</f>
        <v> </v>
      </c>
    </row>
    <row r="276">
      <c r="F276" s="8" t="str">
        <f>IFERROR(__xludf.DUMMYFUNCTION("IF(REGEXMATCH(E276, ""[0-9]+""), SPLIT(REGEXREPLACE(E276,""[a-zA-Z,\-'.()]"","" ""), "" ""),"" "")")," ")</f>
        <v> </v>
      </c>
    </row>
    <row r="277">
      <c r="F277" s="8" t="str">
        <f>IFERROR(__xludf.DUMMYFUNCTION("IF(REGEXMATCH(E277, ""[0-9]+""), SPLIT(REGEXREPLACE(E277,""[a-zA-Z,\-'.()]"","" ""), "" ""),"" "")")," ")</f>
        <v> </v>
      </c>
    </row>
    <row r="278">
      <c r="F278" s="8" t="str">
        <f>IFERROR(__xludf.DUMMYFUNCTION("IF(REGEXMATCH(E278, ""[0-9]+""), SPLIT(REGEXREPLACE(E278,""[a-zA-Z,\-'.()]"","" ""), "" ""),"" "")")," ")</f>
        <v> </v>
      </c>
    </row>
    <row r="279">
      <c r="F279" s="8" t="str">
        <f>IFERROR(__xludf.DUMMYFUNCTION("IF(REGEXMATCH(E279, ""[0-9]+""), SPLIT(REGEXREPLACE(E279,""[a-zA-Z,\-'.()]"","" ""), "" ""),"" "")")," ")</f>
        <v> </v>
      </c>
    </row>
    <row r="280">
      <c r="F280" s="8" t="str">
        <f>IFERROR(__xludf.DUMMYFUNCTION("IF(REGEXMATCH(E280, ""[0-9]+""), SPLIT(REGEXREPLACE(E280,""[a-zA-Z,\-'.()]"","" ""), "" ""),"" "")")," ")</f>
        <v> </v>
      </c>
    </row>
    <row r="281">
      <c r="F281" s="8" t="str">
        <f>IFERROR(__xludf.DUMMYFUNCTION("IF(REGEXMATCH(E281, ""[0-9]+""), SPLIT(REGEXREPLACE(E281,""[a-zA-Z,\-'.()]"","" ""), "" ""),"" "")")," ")</f>
        <v> </v>
      </c>
    </row>
    <row r="282">
      <c r="F282" s="8" t="str">
        <f>IFERROR(__xludf.DUMMYFUNCTION("IF(REGEXMATCH(E282, ""[0-9]+""), SPLIT(REGEXREPLACE(E282,""[a-zA-Z,\-'.()]"","" ""), "" ""),"" "")")," ")</f>
        <v> </v>
      </c>
    </row>
    <row r="283">
      <c r="F283" s="8" t="str">
        <f>IFERROR(__xludf.DUMMYFUNCTION("IF(REGEXMATCH(E283, ""[0-9]+""), SPLIT(REGEXREPLACE(E283,""[a-zA-Z,\-'.()]"","" ""), "" ""),"" "")")," ")</f>
        <v> </v>
      </c>
    </row>
    <row r="284">
      <c r="F284" s="8" t="str">
        <f>IFERROR(__xludf.DUMMYFUNCTION("IF(REGEXMATCH(E284, ""[0-9]+""), SPLIT(REGEXREPLACE(E284,""[a-zA-Z,\-'.()]"","" ""), "" ""),"" "")")," ")</f>
        <v> </v>
      </c>
    </row>
    <row r="285">
      <c r="F285" s="8" t="str">
        <f>IFERROR(__xludf.DUMMYFUNCTION("IF(REGEXMATCH(E285, ""[0-9]+""), SPLIT(REGEXREPLACE(E285,""[a-zA-Z,\-'.()]"","" ""), "" ""),"" "")")," ")</f>
        <v> </v>
      </c>
    </row>
    <row r="286">
      <c r="F286" s="8" t="str">
        <f>IFERROR(__xludf.DUMMYFUNCTION("IF(REGEXMATCH(E286, ""[0-9]+""), SPLIT(REGEXREPLACE(E286,""[a-zA-Z,\-'.()]"","" ""), "" ""),"" "")")," ")</f>
        <v> </v>
      </c>
    </row>
    <row r="287">
      <c r="F287" s="8" t="str">
        <f>IFERROR(__xludf.DUMMYFUNCTION("IF(REGEXMATCH(E287, ""[0-9]+""), SPLIT(REGEXREPLACE(E287,""[a-zA-Z,\-'.()]"","" ""), "" ""),"" "")")," ")</f>
        <v> </v>
      </c>
    </row>
    <row r="288">
      <c r="F288" s="8" t="str">
        <f>IFERROR(__xludf.DUMMYFUNCTION("IF(REGEXMATCH(E288, ""[0-9]+""), SPLIT(REGEXREPLACE(E288,""[a-zA-Z,\-'.()]"","" ""), "" ""),"" "")")," ")</f>
        <v> </v>
      </c>
    </row>
    <row r="289">
      <c r="F289" s="8" t="str">
        <f>IFERROR(__xludf.DUMMYFUNCTION("IF(REGEXMATCH(E289, ""[0-9]+""), SPLIT(REGEXREPLACE(E289,""[a-zA-Z,\-'.()]"","" ""), "" ""),"" "")")," ")</f>
        <v> </v>
      </c>
    </row>
    <row r="290">
      <c r="F290" s="8" t="str">
        <f>IFERROR(__xludf.DUMMYFUNCTION("IF(REGEXMATCH(E290, ""[0-9]+""), SPLIT(REGEXREPLACE(E290,""[a-zA-Z,\-'.()]"","" ""), "" ""),"" "")")," ")</f>
        <v> </v>
      </c>
    </row>
    <row r="291">
      <c r="F291" s="8" t="str">
        <f>IFERROR(__xludf.DUMMYFUNCTION("IF(REGEXMATCH(E291, ""[0-9]+""), SPLIT(REGEXREPLACE(E291,""[a-zA-Z,\-'.()]"","" ""), "" ""),"" "")")," ")</f>
        <v> </v>
      </c>
    </row>
    <row r="292">
      <c r="F292" s="8" t="str">
        <f>IFERROR(__xludf.DUMMYFUNCTION("IF(REGEXMATCH(E292, ""[0-9]+""), SPLIT(REGEXREPLACE(E292,""[a-zA-Z,\-'.()]"","" ""), "" ""),"" "")")," ")</f>
        <v> </v>
      </c>
    </row>
    <row r="293">
      <c r="F293" s="8" t="str">
        <f>IFERROR(__xludf.DUMMYFUNCTION("IF(REGEXMATCH(E293, ""[0-9]+""), SPLIT(REGEXREPLACE(E293,""[a-zA-Z,\-'.()]"","" ""), "" ""),"" "")")," ")</f>
        <v> </v>
      </c>
    </row>
    <row r="294">
      <c r="F294" s="8" t="str">
        <f>IFERROR(__xludf.DUMMYFUNCTION("IF(REGEXMATCH(E294, ""[0-9]+""), SPLIT(REGEXREPLACE(E294,""[a-zA-Z,\-'.()]"","" ""), "" ""),"" "")")," ")</f>
        <v> </v>
      </c>
    </row>
    <row r="295">
      <c r="F295" s="8" t="str">
        <f>IFERROR(__xludf.DUMMYFUNCTION("IF(REGEXMATCH(E295, ""[0-9]+""), SPLIT(REGEXREPLACE(E295,""[a-zA-Z,\-'.()]"","" ""), "" ""),"" "")")," ")</f>
        <v> </v>
      </c>
    </row>
    <row r="296">
      <c r="F296" s="8" t="str">
        <f>IFERROR(__xludf.DUMMYFUNCTION("IF(REGEXMATCH(E296, ""[0-9]+""), SPLIT(REGEXREPLACE(E296,""[a-zA-Z,\-'.()]"","" ""), "" ""),"" "")")," ")</f>
        <v> </v>
      </c>
    </row>
    <row r="297">
      <c r="F297" s="8" t="str">
        <f>IFERROR(__xludf.DUMMYFUNCTION("IF(REGEXMATCH(E297, ""[0-9]+""), SPLIT(REGEXREPLACE(E297,""[a-zA-Z,\-'.()]"","" ""), "" ""),"" "")")," ")</f>
        <v> </v>
      </c>
    </row>
    <row r="298">
      <c r="F298" s="8" t="str">
        <f>IFERROR(__xludf.DUMMYFUNCTION("IF(REGEXMATCH(E298, ""[0-9]+""), SPLIT(REGEXREPLACE(E298,""[a-zA-Z,\-'.()]"","" ""), "" ""),"" "")")," ")</f>
        <v> </v>
      </c>
    </row>
    <row r="299">
      <c r="F299" s="8" t="str">
        <f>IFERROR(__xludf.DUMMYFUNCTION("IF(REGEXMATCH(E299, ""[0-9]+""), SPLIT(REGEXREPLACE(E299,""[a-zA-Z,\-'.()]"","" ""), "" ""),"" "")")," ")</f>
        <v> </v>
      </c>
    </row>
    <row r="300">
      <c r="F300" s="8" t="str">
        <f>IFERROR(__xludf.DUMMYFUNCTION("IF(REGEXMATCH(E300, ""[0-9]+""), SPLIT(REGEXREPLACE(E300,""[a-zA-Z,\-'.()]"","" ""), "" ""),"" "")")," ")</f>
        <v> </v>
      </c>
    </row>
    <row r="301">
      <c r="F301" s="8" t="str">
        <f>IFERROR(__xludf.DUMMYFUNCTION("IF(REGEXMATCH(E301, ""[0-9]+""), SPLIT(REGEXREPLACE(E301,""[a-zA-Z,\-'.()]"","" ""), "" ""),"" "")")," ")</f>
        <v> </v>
      </c>
    </row>
    <row r="302">
      <c r="F302" s="8" t="str">
        <f>IFERROR(__xludf.DUMMYFUNCTION("IF(REGEXMATCH(E302, ""[0-9]+""), SPLIT(REGEXREPLACE(E302,""[a-zA-Z,\-'.()]"","" ""), "" ""),"" "")")," ")</f>
        <v> </v>
      </c>
    </row>
    <row r="303">
      <c r="F303" s="8" t="str">
        <f>IFERROR(__xludf.DUMMYFUNCTION("IF(REGEXMATCH(E303, ""[0-9]+""), SPLIT(REGEXREPLACE(E303,""[a-zA-Z,\-'.()]"","" ""), "" ""),"" "")")," ")</f>
        <v> </v>
      </c>
    </row>
    <row r="304">
      <c r="F304" s="8" t="str">
        <f>IFERROR(__xludf.DUMMYFUNCTION("IF(REGEXMATCH(E304, ""[0-9]+""), SPLIT(REGEXREPLACE(E304,""[a-zA-Z,\-'.()]"","" ""), "" ""),"" "")")," ")</f>
        <v> </v>
      </c>
    </row>
    <row r="305">
      <c r="F305" s="8" t="str">
        <f>IFERROR(__xludf.DUMMYFUNCTION("IF(REGEXMATCH(E305, ""[0-9]+""), SPLIT(REGEXREPLACE(E305,""[a-zA-Z,\-'.()]"","" ""), "" ""),"" "")")," ")</f>
        <v> </v>
      </c>
    </row>
    <row r="306">
      <c r="F306" s="8" t="str">
        <f>IFERROR(__xludf.DUMMYFUNCTION("IF(REGEXMATCH(E306, ""[0-9]+""), SPLIT(REGEXREPLACE(E306,""[a-zA-Z,\-'.()]"","" ""), "" ""),"" "")")," ")</f>
        <v> </v>
      </c>
    </row>
    <row r="307">
      <c r="F307" s="8" t="str">
        <f>IFERROR(__xludf.DUMMYFUNCTION("IF(REGEXMATCH(E307, ""[0-9]+""), SPLIT(REGEXREPLACE(E307,""[a-zA-Z,\-'.()]"","" ""), "" ""),"" "")")," ")</f>
        <v> </v>
      </c>
    </row>
    <row r="308">
      <c r="F308" s="8" t="str">
        <f>IFERROR(__xludf.DUMMYFUNCTION("IF(REGEXMATCH(E308, ""[0-9]+""), SPLIT(REGEXREPLACE(E308,""[a-zA-Z,\-'.()]"","" ""), "" ""),"" "")")," ")</f>
        <v> </v>
      </c>
    </row>
    <row r="309">
      <c r="F309" s="8" t="str">
        <f>IFERROR(__xludf.DUMMYFUNCTION("IF(REGEXMATCH(E309, ""[0-9]+""), SPLIT(REGEXREPLACE(E309,""[a-zA-Z,\-'.()]"","" ""), "" ""),"" "")")," ")</f>
        <v> </v>
      </c>
    </row>
    <row r="310">
      <c r="F310" s="8" t="str">
        <f>IFERROR(__xludf.DUMMYFUNCTION("IF(REGEXMATCH(E310, ""[0-9]+""), SPLIT(REGEXREPLACE(E310,""[a-zA-Z,\-'.()]"","" ""), "" ""),"" "")")," ")</f>
        <v> </v>
      </c>
    </row>
    <row r="311">
      <c r="F311" s="8" t="str">
        <f>IFERROR(__xludf.DUMMYFUNCTION("IF(REGEXMATCH(E311, ""[0-9]+""), SPLIT(REGEXREPLACE(E311,""[a-zA-Z,\-'.()]"","" ""), "" ""),"" "")")," ")</f>
        <v> </v>
      </c>
    </row>
    <row r="312">
      <c r="F312" s="8" t="str">
        <f>IFERROR(__xludf.DUMMYFUNCTION("IF(REGEXMATCH(E312, ""[0-9]+""), SPLIT(REGEXREPLACE(E312,""[a-zA-Z,\-'.()]"","" ""), "" ""),"" "")")," ")</f>
        <v> </v>
      </c>
    </row>
    <row r="313">
      <c r="F313" s="8" t="str">
        <f>IFERROR(__xludf.DUMMYFUNCTION("IF(REGEXMATCH(E313, ""[0-9]+""), SPLIT(REGEXREPLACE(E313,""[a-zA-Z,\-'.()]"","" ""), "" ""),"" "")")," ")</f>
        <v> </v>
      </c>
    </row>
    <row r="314">
      <c r="F314" s="8" t="str">
        <f>IFERROR(__xludf.DUMMYFUNCTION("IF(REGEXMATCH(E314, ""[0-9]+""), SPLIT(REGEXREPLACE(E314,""[a-zA-Z,\-'.()]"","" ""), "" ""),"" "")")," ")</f>
        <v> </v>
      </c>
    </row>
    <row r="315">
      <c r="F315" s="8" t="str">
        <f>IFERROR(__xludf.DUMMYFUNCTION("IF(REGEXMATCH(E315, ""[0-9]+""), SPLIT(REGEXREPLACE(E315,""[a-zA-Z,\-'.()]"","" ""), "" ""),"" "")")," ")</f>
        <v> </v>
      </c>
    </row>
    <row r="316">
      <c r="F316" s="8" t="str">
        <f>IFERROR(__xludf.DUMMYFUNCTION("IF(REGEXMATCH(E316, ""[0-9]+""), SPLIT(REGEXREPLACE(E316,""[a-zA-Z,\-'.()]"","" ""), "" ""),"" "")")," ")</f>
        <v> </v>
      </c>
    </row>
    <row r="317">
      <c r="F317" s="8" t="str">
        <f>IFERROR(__xludf.DUMMYFUNCTION("IF(REGEXMATCH(E317, ""[0-9]+""), SPLIT(REGEXREPLACE(E317,""[a-zA-Z,\-'.()]"","" ""), "" ""),"" "")")," ")</f>
        <v> </v>
      </c>
    </row>
    <row r="318">
      <c r="F318" s="8" t="str">
        <f>IFERROR(__xludf.DUMMYFUNCTION("IF(REGEXMATCH(E318, ""[0-9]+""), SPLIT(REGEXREPLACE(E318,""[a-zA-Z,\-'.()]"","" ""), "" ""),"" "")")," ")</f>
        <v> </v>
      </c>
    </row>
    <row r="319">
      <c r="F319" s="8" t="str">
        <f>IFERROR(__xludf.DUMMYFUNCTION("IF(REGEXMATCH(E319, ""[0-9]+""), SPLIT(REGEXREPLACE(E319,""[a-zA-Z,\-'.()]"","" ""), "" ""),"" "")")," ")</f>
        <v> </v>
      </c>
    </row>
    <row r="320">
      <c r="F320" s="8" t="str">
        <f>IFERROR(__xludf.DUMMYFUNCTION("IF(REGEXMATCH(E320, ""[0-9]+""), SPLIT(REGEXREPLACE(E320,""[a-zA-Z,\-'.()]"","" ""), "" ""),"" "")")," ")</f>
        <v> </v>
      </c>
    </row>
    <row r="321">
      <c r="F321" s="8" t="str">
        <f>IFERROR(__xludf.DUMMYFUNCTION("IF(REGEXMATCH(E321, ""[0-9]+""), SPLIT(REGEXREPLACE(E321,""[a-zA-Z,\-'.()]"","" ""), "" ""),"" "")")," ")</f>
        <v> </v>
      </c>
    </row>
    <row r="322">
      <c r="F322" s="8" t="str">
        <f>IFERROR(__xludf.DUMMYFUNCTION("IF(REGEXMATCH(E322, ""[0-9]+""), SPLIT(REGEXREPLACE(E322,""[a-zA-Z,\-'.()]"","" ""), "" ""),"" "")")," ")</f>
        <v> </v>
      </c>
    </row>
    <row r="323">
      <c r="F323" s="8" t="str">
        <f>IFERROR(__xludf.DUMMYFUNCTION("IF(REGEXMATCH(E323, ""[0-9]+""), SPLIT(REGEXREPLACE(E323,""[a-zA-Z,\-'.()]"","" ""), "" ""),"" "")")," ")</f>
        <v> </v>
      </c>
    </row>
    <row r="324">
      <c r="F324" s="8" t="str">
        <f>IFERROR(__xludf.DUMMYFUNCTION("IF(REGEXMATCH(E324, ""[0-9]+""), SPLIT(REGEXREPLACE(E324,""[a-zA-Z,\-'.()]"","" ""), "" ""),"" "")")," ")</f>
        <v> </v>
      </c>
    </row>
    <row r="325">
      <c r="F325" s="8" t="str">
        <f>IFERROR(__xludf.DUMMYFUNCTION("IF(REGEXMATCH(E325, ""[0-9]+""), SPLIT(REGEXREPLACE(E325,""[a-zA-Z,\-'.()]"","" ""), "" ""),"" "")")," ")</f>
        <v> </v>
      </c>
    </row>
    <row r="326">
      <c r="F326" s="8" t="str">
        <f>IFERROR(__xludf.DUMMYFUNCTION("IF(REGEXMATCH(E326, ""[0-9]+""), SPLIT(REGEXREPLACE(E326,""[a-zA-Z,\-'.()]"","" ""), "" ""),"" "")")," ")</f>
        <v> </v>
      </c>
    </row>
    <row r="327">
      <c r="F327" s="8" t="str">
        <f>IFERROR(__xludf.DUMMYFUNCTION("IF(REGEXMATCH(E327, ""[0-9]+""), SPLIT(REGEXREPLACE(E327,""[a-zA-Z,\-'.()]"","" ""), "" ""),"" "")")," ")</f>
        <v> </v>
      </c>
    </row>
    <row r="328">
      <c r="F328" s="8" t="str">
        <f>IFERROR(__xludf.DUMMYFUNCTION("IF(REGEXMATCH(E328, ""[0-9]+""), SPLIT(REGEXREPLACE(E328,""[a-zA-Z,\-'.()]"","" ""), "" ""),"" "")")," ")</f>
        <v> </v>
      </c>
    </row>
    <row r="329">
      <c r="F329" s="8" t="str">
        <f>IFERROR(__xludf.DUMMYFUNCTION("IF(REGEXMATCH(E329, ""[0-9]+""), SPLIT(REGEXREPLACE(E329,""[a-zA-Z,\-'.()]"","" ""), "" ""),"" "")")," ")</f>
        <v> </v>
      </c>
    </row>
    <row r="330">
      <c r="F330" s="8" t="str">
        <f>IFERROR(__xludf.DUMMYFUNCTION("IF(REGEXMATCH(E330, ""[0-9]+""), SPLIT(REGEXREPLACE(E330,""[a-zA-Z,\-'.()]"","" ""), "" ""),"" "")")," ")</f>
        <v> </v>
      </c>
    </row>
    <row r="331">
      <c r="F331" s="8" t="str">
        <f>IFERROR(__xludf.DUMMYFUNCTION("IF(REGEXMATCH(E331, ""[0-9]+""), SPLIT(REGEXREPLACE(E331,""[a-zA-Z,\-'.()]"","" ""), "" ""),"" "")")," ")</f>
        <v> </v>
      </c>
    </row>
    <row r="332">
      <c r="F332" s="8" t="str">
        <f>IFERROR(__xludf.DUMMYFUNCTION("IF(REGEXMATCH(E332, ""[0-9]+""), SPLIT(REGEXREPLACE(E332,""[a-zA-Z,\-'.()]"","" ""), "" ""),"" "")")," ")</f>
        <v> </v>
      </c>
    </row>
    <row r="333">
      <c r="F333" s="8" t="str">
        <f>IFERROR(__xludf.DUMMYFUNCTION("IF(REGEXMATCH(E333, ""[0-9]+""), SPLIT(REGEXREPLACE(E333,""[a-zA-Z,\-'.()]"","" ""), "" ""),"" "")")," ")</f>
        <v> </v>
      </c>
    </row>
    <row r="334">
      <c r="F334" s="8" t="str">
        <f>IFERROR(__xludf.DUMMYFUNCTION("IF(REGEXMATCH(E334, ""[0-9]+""), SPLIT(REGEXREPLACE(E334,""[a-zA-Z,\-'.()]"","" ""), "" ""),"" "")")," ")</f>
        <v> </v>
      </c>
    </row>
    <row r="335">
      <c r="F335" s="8" t="str">
        <f>IFERROR(__xludf.DUMMYFUNCTION("IF(REGEXMATCH(E335, ""[0-9]+""), SPLIT(REGEXREPLACE(E335,""[a-zA-Z,\-'.()]"","" ""), "" ""),"" "")")," ")</f>
        <v> </v>
      </c>
    </row>
    <row r="336">
      <c r="F336" s="8" t="str">
        <f>IFERROR(__xludf.DUMMYFUNCTION("IF(REGEXMATCH(E336, ""[0-9]+""), SPLIT(REGEXREPLACE(E336,""[a-zA-Z,\-'.()]"","" ""), "" ""),"" "")")," ")</f>
        <v> </v>
      </c>
    </row>
    <row r="337">
      <c r="F337" s="8" t="str">
        <f>IFERROR(__xludf.DUMMYFUNCTION("IF(REGEXMATCH(E337, ""[0-9]+""), SPLIT(REGEXREPLACE(E337,""[a-zA-Z,\-'.()]"","" ""), "" ""),"" "")")," ")</f>
        <v> </v>
      </c>
    </row>
    <row r="338">
      <c r="F338" s="8" t="str">
        <f>IFERROR(__xludf.DUMMYFUNCTION("IF(REGEXMATCH(E338, ""[0-9]+""), SPLIT(REGEXREPLACE(E338,""[a-zA-Z,\-'.()]"","" ""), "" ""),"" "")")," ")</f>
        <v> </v>
      </c>
    </row>
    <row r="339">
      <c r="F339" s="8" t="str">
        <f>IFERROR(__xludf.DUMMYFUNCTION("IF(REGEXMATCH(E339, ""[0-9]+""), SPLIT(REGEXREPLACE(E339,""[a-zA-Z,\-'.()]"","" ""), "" ""),"" "")")," ")</f>
        <v> </v>
      </c>
    </row>
    <row r="340">
      <c r="F340" s="8" t="str">
        <f>IFERROR(__xludf.DUMMYFUNCTION("IF(REGEXMATCH(E340, ""[0-9]+""), SPLIT(REGEXREPLACE(E340,""[a-zA-Z,\-'.()]"","" ""), "" ""),"" "")")," ")</f>
        <v> </v>
      </c>
    </row>
    <row r="341">
      <c r="F341" s="8" t="str">
        <f>IFERROR(__xludf.DUMMYFUNCTION("IF(REGEXMATCH(E341, ""[0-9]+""), SPLIT(REGEXREPLACE(E341,""[a-zA-Z,\-'.()]"","" ""), "" ""),"" "")")," ")</f>
        <v> </v>
      </c>
    </row>
    <row r="342">
      <c r="F342" s="8" t="str">
        <f>IFERROR(__xludf.DUMMYFUNCTION("IF(REGEXMATCH(E342, ""[0-9]+""), SPLIT(REGEXREPLACE(E342,""[a-zA-Z,\-'.()]"","" ""), "" ""),"" "")")," ")</f>
        <v> </v>
      </c>
    </row>
    <row r="343">
      <c r="F343" s="8" t="str">
        <f>IFERROR(__xludf.DUMMYFUNCTION("IF(REGEXMATCH(E343, ""[0-9]+""), SPLIT(REGEXREPLACE(E343,""[a-zA-Z,\-'.()]"","" ""), "" ""),"" "")")," ")</f>
        <v> </v>
      </c>
    </row>
    <row r="344">
      <c r="F344" s="8" t="str">
        <f>IFERROR(__xludf.DUMMYFUNCTION("IF(REGEXMATCH(E344, ""[0-9]+""), SPLIT(REGEXREPLACE(E344,""[a-zA-Z,\-'.()]"","" ""), "" ""),"" "")")," ")</f>
        <v> </v>
      </c>
    </row>
    <row r="345">
      <c r="F345" s="8" t="str">
        <f>IFERROR(__xludf.DUMMYFUNCTION("IF(REGEXMATCH(E345, ""[0-9]+""), SPLIT(REGEXREPLACE(E345,""[a-zA-Z,\-'.()]"","" ""), "" ""),"" "")")," ")</f>
        <v> </v>
      </c>
    </row>
    <row r="346">
      <c r="F346" s="8" t="str">
        <f>IFERROR(__xludf.DUMMYFUNCTION("IF(REGEXMATCH(E346, ""[0-9]+""), SPLIT(REGEXREPLACE(E346,""[a-zA-Z,\-'.()]"","" ""), "" ""),"" "")")," ")</f>
        <v> </v>
      </c>
    </row>
    <row r="347">
      <c r="F347" s="8" t="str">
        <f>IFERROR(__xludf.DUMMYFUNCTION("IF(REGEXMATCH(E347, ""[0-9]+""), SPLIT(REGEXREPLACE(E347,""[a-zA-Z,\-'.()]"","" ""), "" ""),"" "")")," ")</f>
        <v> </v>
      </c>
    </row>
    <row r="348">
      <c r="F348" s="8" t="str">
        <f>IFERROR(__xludf.DUMMYFUNCTION("IF(REGEXMATCH(E348, ""[0-9]+""), SPLIT(REGEXREPLACE(E348,""[a-zA-Z,\-'.()]"","" ""), "" ""),"" "")")," ")</f>
        <v> </v>
      </c>
    </row>
    <row r="349">
      <c r="F349" s="8" t="str">
        <f>IFERROR(__xludf.DUMMYFUNCTION("IF(REGEXMATCH(E349, ""[0-9]+""), SPLIT(REGEXREPLACE(E349,""[a-zA-Z,\-'.()]"","" ""), "" ""),"" "")")," ")</f>
        <v> </v>
      </c>
    </row>
    <row r="350">
      <c r="F350" s="8" t="str">
        <f>IFERROR(__xludf.DUMMYFUNCTION("IF(REGEXMATCH(E350, ""[0-9]+""), SPLIT(REGEXREPLACE(E350,""[a-zA-Z,\-'.()]"","" ""), "" ""),"" "")")," ")</f>
        <v> </v>
      </c>
    </row>
    <row r="351">
      <c r="F351" s="8" t="str">
        <f>IFERROR(__xludf.DUMMYFUNCTION("IF(REGEXMATCH(E351, ""[0-9]+""), SPLIT(REGEXREPLACE(E351,""[a-zA-Z,\-'.()]"","" ""), "" ""),"" "")")," ")</f>
        <v> </v>
      </c>
    </row>
    <row r="352">
      <c r="F352" s="8" t="str">
        <f>IFERROR(__xludf.DUMMYFUNCTION("IF(REGEXMATCH(E352, ""[0-9]+""), SPLIT(REGEXREPLACE(E352,""[a-zA-Z,\-'.()]"","" ""), "" ""),"" "")")," ")</f>
        <v> </v>
      </c>
    </row>
    <row r="353">
      <c r="F353" s="8" t="str">
        <f>IFERROR(__xludf.DUMMYFUNCTION("IF(REGEXMATCH(E353, ""[0-9]+""), SPLIT(REGEXREPLACE(E353,""[a-zA-Z,\-'.()]"","" ""), "" ""),"" "")")," ")</f>
        <v> </v>
      </c>
    </row>
    <row r="354">
      <c r="F354" s="8" t="str">
        <f>IFERROR(__xludf.DUMMYFUNCTION("IF(REGEXMATCH(E354, ""[0-9]+""), SPLIT(REGEXREPLACE(E354,""[a-zA-Z,\-'.()]"","" ""), "" ""),"" "")")," ")</f>
        <v> </v>
      </c>
    </row>
    <row r="355">
      <c r="F355" s="8" t="str">
        <f>IFERROR(__xludf.DUMMYFUNCTION("IF(REGEXMATCH(E355, ""[0-9]+""), SPLIT(REGEXREPLACE(E355,""[a-zA-Z,\-'.()]"","" ""), "" ""),"" "")")," ")</f>
        <v> </v>
      </c>
    </row>
    <row r="356">
      <c r="F356" s="8" t="str">
        <f>IFERROR(__xludf.DUMMYFUNCTION("IF(REGEXMATCH(E356, ""[0-9]+""), SPLIT(REGEXREPLACE(E356,""[a-zA-Z,\-'.()]"","" ""), "" ""),"" "")")," ")</f>
        <v> </v>
      </c>
    </row>
    <row r="357">
      <c r="F357" s="8" t="str">
        <f>IFERROR(__xludf.DUMMYFUNCTION("IF(REGEXMATCH(E357, ""[0-9]+""), SPLIT(REGEXREPLACE(E357,""[a-zA-Z,\-'.()]"","" ""), "" ""),"" "")")," ")</f>
        <v> </v>
      </c>
    </row>
    <row r="358">
      <c r="F358" s="8" t="str">
        <f>IFERROR(__xludf.DUMMYFUNCTION("IF(REGEXMATCH(E358, ""[0-9]+""), SPLIT(REGEXREPLACE(E358,""[a-zA-Z,\-'.()]"","" ""), "" ""),"" "")")," ")</f>
        <v> </v>
      </c>
    </row>
    <row r="359">
      <c r="F359" s="8" t="str">
        <f>IFERROR(__xludf.DUMMYFUNCTION("IF(REGEXMATCH(E359, ""[0-9]+""), SPLIT(REGEXREPLACE(E359,""[a-zA-Z,\-'.()]"","" ""), "" ""),"" "")")," ")</f>
        <v> </v>
      </c>
    </row>
    <row r="360">
      <c r="F360" s="8" t="str">
        <f>IFERROR(__xludf.DUMMYFUNCTION("IF(REGEXMATCH(E360, ""[0-9]+""), SPLIT(REGEXREPLACE(E360,""[a-zA-Z,\-'.()]"","" ""), "" ""),"" "")")," ")</f>
        <v> </v>
      </c>
    </row>
    <row r="361">
      <c r="F361" s="8" t="str">
        <f>IFERROR(__xludf.DUMMYFUNCTION("IF(REGEXMATCH(E361, ""[0-9]+""), SPLIT(REGEXREPLACE(E361,""[a-zA-Z,\-'.()]"","" ""), "" ""),"" "")")," ")</f>
        <v> </v>
      </c>
    </row>
    <row r="362">
      <c r="F362" s="8" t="str">
        <f>IFERROR(__xludf.DUMMYFUNCTION("IF(REGEXMATCH(E362, ""[0-9]+""), SPLIT(REGEXREPLACE(E362,""[a-zA-Z,\-'.()]"","" ""), "" ""),"" "")")," ")</f>
        <v> </v>
      </c>
    </row>
    <row r="363">
      <c r="F363" s="8" t="str">
        <f>IFERROR(__xludf.DUMMYFUNCTION("IF(REGEXMATCH(E363, ""[0-9]+""), SPLIT(REGEXREPLACE(E363,""[a-zA-Z,\-'.()]"","" ""), "" ""),"" "")")," ")</f>
        <v> </v>
      </c>
    </row>
    <row r="364">
      <c r="F364" s="8" t="str">
        <f>IFERROR(__xludf.DUMMYFUNCTION("IF(REGEXMATCH(E364, ""[0-9]+""), SPLIT(REGEXREPLACE(E364,""[a-zA-Z,\-'.()]"","" ""), "" ""),"" "")")," ")</f>
        <v> </v>
      </c>
    </row>
    <row r="365">
      <c r="F365" s="8" t="str">
        <f>IFERROR(__xludf.DUMMYFUNCTION("IF(REGEXMATCH(E365, ""[0-9]+""), SPLIT(REGEXREPLACE(E365,""[a-zA-Z,\-'.()]"","" ""), "" ""),"" "")")," ")</f>
        <v> </v>
      </c>
    </row>
    <row r="366">
      <c r="F366" s="8" t="str">
        <f>IFERROR(__xludf.DUMMYFUNCTION("IF(REGEXMATCH(E366, ""[0-9]+""), SPLIT(REGEXREPLACE(E366,""[a-zA-Z,\-'.()]"","" ""), "" ""),"" "")")," ")</f>
        <v> </v>
      </c>
    </row>
    <row r="367">
      <c r="F367" s="8" t="str">
        <f>IFERROR(__xludf.DUMMYFUNCTION("IF(REGEXMATCH(E367, ""[0-9]+""), SPLIT(REGEXREPLACE(E367,""[a-zA-Z,\-'.()]"","" ""), "" ""),"" "")")," ")</f>
        <v> </v>
      </c>
    </row>
    <row r="368">
      <c r="F368" s="8" t="str">
        <f>IFERROR(__xludf.DUMMYFUNCTION("IF(REGEXMATCH(E368, ""[0-9]+""), SPLIT(REGEXREPLACE(E368,""[a-zA-Z,\-'.()]"","" ""), "" ""),"" "")")," ")</f>
        <v> </v>
      </c>
    </row>
    <row r="369">
      <c r="F369" s="8" t="str">
        <f>IFERROR(__xludf.DUMMYFUNCTION("IF(REGEXMATCH(E369, ""[0-9]+""), SPLIT(REGEXREPLACE(E369,""[a-zA-Z,\-'.()]"","" ""), "" ""),"" "")")," ")</f>
        <v> </v>
      </c>
    </row>
    <row r="370">
      <c r="F370" s="8" t="str">
        <f>IFERROR(__xludf.DUMMYFUNCTION("IF(REGEXMATCH(E370, ""[0-9]+""), SPLIT(REGEXREPLACE(E370,""[a-zA-Z,\-'.()]"","" ""), "" ""),"" "")")," ")</f>
        <v> </v>
      </c>
    </row>
    <row r="371">
      <c r="F371" s="8" t="str">
        <f>IFERROR(__xludf.DUMMYFUNCTION("IF(REGEXMATCH(E371, ""[0-9]+""), SPLIT(REGEXREPLACE(E371,""[a-zA-Z,\-'.()]"","" ""), "" ""),"" "")")," ")</f>
        <v> </v>
      </c>
    </row>
    <row r="372">
      <c r="F372" s="8" t="str">
        <f>IFERROR(__xludf.DUMMYFUNCTION("IF(REGEXMATCH(E372, ""[0-9]+""), SPLIT(REGEXREPLACE(E372,""[a-zA-Z,\-'.()]"","" ""), "" ""),"" "")")," ")</f>
        <v> </v>
      </c>
    </row>
    <row r="373">
      <c r="F373" s="8" t="str">
        <f>IFERROR(__xludf.DUMMYFUNCTION("IF(REGEXMATCH(E373, ""[0-9]+""), SPLIT(REGEXREPLACE(E373,""[a-zA-Z,\-'.()]"","" ""), "" ""),"" "")")," ")</f>
        <v> </v>
      </c>
    </row>
    <row r="374">
      <c r="F374" s="8" t="str">
        <f>IFERROR(__xludf.DUMMYFUNCTION("IF(REGEXMATCH(E374, ""[0-9]+""), SPLIT(REGEXREPLACE(E374,""[a-zA-Z,\-'.()]"","" ""), "" ""),"" "")")," ")</f>
        <v> </v>
      </c>
    </row>
    <row r="375">
      <c r="F375" s="8" t="str">
        <f>IFERROR(__xludf.DUMMYFUNCTION("IF(REGEXMATCH(E375, ""[0-9]+""), SPLIT(REGEXREPLACE(E375,""[a-zA-Z,\-'.()]"","" ""), "" ""),"" "")")," ")</f>
        <v> </v>
      </c>
    </row>
    <row r="376">
      <c r="F376" s="8" t="str">
        <f>IFERROR(__xludf.DUMMYFUNCTION("IF(REGEXMATCH(E376, ""[0-9]+""), SPLIT(REGEXREPLACE(E376,""[a-zA-Z,\-'.()]"","" ""), "" ""),"" "")")," ")</f>
        <v> </v>
      </c>
    </row>
    <row r="377">
      <c r="F377" s="8" t="str">
        <f>IFERROR(__xludf.DUMMYFUNCTION("IF(REGEXMATCH(E377, ""[0-9]+""), SPLIT(REGEXREPLACE(E377,""[a-zA-Z,\-'.()]"","" ""), "" ""),"" "")")," ")</f>
        <v> </v>
      </c>
    </row>
    <row r="378">
      <c r="F378" s="8" t="str">
        <f>IFERROR(__xludf.DUMMYFUNCTION("IF(REGEXMATCH(E378, ""[0-9]+""), SPLIT(REGEXREPLACE(E378,""[a-zA-Z,\-'.()]"","" ""), "" ""),"" "")")," ")</f>
        <v> </v>
      </c>
    </row>
    <row r="379">
      <c r="F379" s="8" t="str">
        <f>IFERROR(__xludf.DUMMYFUNCTION("IF(REGEXMATCH(E379, ""[0-9]+""), SPLIT(REGEXREPLACE(E379,""[a-zA-Z,\-'.()]"","" ""), "" ""),"" "")")," ")</f>
        <v> </v>
      </c>
    </row>
    <row r="380">
      <c r="F380" s="8" t="str">
        <f>IFERROR(__xludf.DUMMYFUNCTION("IF(REGEXMATCH(E380, ""[0-9]+""), SPLIT(REGEXREPLACE(E380,""[a-zA-Z,\-'.()]"","" ""), "" ""),"" "")")," ")</f>
        <v> </v>
      </c>
    </row>
    <row r="381">
      <c r="F381" s="8" t="str">
        <f>IFERROR(__xludf.DUMMYFUNCTION("IF(REGEXMATCH(E381, ""[0-9]+""), SPLIT(REGEXREPLACE(E381,""[a-zA-Z,\-'.()]"","" ""), "" ""),"" "")")," ")</f>
        <v> </v>
      </c>
    </row>
    <row r="382">
      <c r="F382" s="8" t="str">
        <f>IFERROR(__xludf.DUMMYFUNCTION("IF(REGEXMATCH(E382, ""[0-9]+""), SPLIT(REGEXREPLACE(E382,""[a-zA-Z,\-'.()]"","" ""), "" ""),"" "")")," ")</f>
        <v> </v>
      </c>
    </row>
    <row r="383">
      <c r="F383" s="8" t="str">
        <f>IFERROR(__xludf.DUMMYFUNCTION("IF(REGEXMATCH(E383, ""[0-9]+""), SPLIT(REGEXREPLACE(E383,""[a-zA-Z,\-'.()]"","" ""), "" ""),"" "")")," ")</f>
        <v> </v>
      </c>
    </row>
    <row r="384">
      <c r="F384" s="8" t="str">
        <f>IFERROR(__xludf.DUMMYFUNCTION("IF(REGEXMATCH(E384, ""[0-9]+""), SPLIT(REGEXREPLACE(E384,""[a-zA-Z,\-'.()]"","" ""), "" ""),"" "")")," ")</f>
        <v> </v>
      </c>
    </row>
    <row r="385">
      <c r="F385" s="8" t="str">
        <f>IFERROR(__xludf.DUMMYFUNCTION("IF(REGEXMATCH(E385, ""[0-9]+""), SPLIT(REGEXREPLACE(E385,""[a-zA-Z,\-'.()]"","" ""), "" ""),"" "")")," ")</f>
        <v> </v>
      </c>
    </row>
    <row r="386">
      <c r="F386" s="8" t="str">
        <f>IFERROR(__xludf.DUMMYFUNCTION("IF(REGEXMATCH(E386, ""[0-9]+""), SPLIT(REGEXREPLACE(E386,""[a-zA-Z,\-'.()]"","" ""), "" ""),"" "")")," ")</f>
        <v> </v>
      </c>
    </row>
    <row r="387">
      <c r="F387" s="8" t="str">
        <f>IFERROR(__xludf.DUMMYFUNCTION("IF(REGEXMATCH(E387, ""[0-9]+""), SPLIT(REGEXREPLACE(E387,""[a-zA-Z,\-'.()]"","" ""), "" ""),"" "")")," ")</f>
        <v> </v>
      </c>
    </row>
    <row r="388">
      <c r="F388" s="8" t="str">
        <f>IFERROR(__xludf.DUMMYFUNCTION("IF(REGEXMATCH(E388, ""[0-9]+""), SPLIT(REGEXREPLACE(E388,""[a-zA-Z,\-'.()]"","" ""), "" ""),"" "")")," ")</f>
        <v> </v>
      </c>
    </row>
    <row r="389">
      <c r="F389" s="8" t="str">
        <f>IFERROR(__xludf.DUMMYFUNCTION("IF(REGEXMATCH(E389, ""[0-9]+""), SPLIT(REGEXREPLACE(E389,""[a-zA-Z,\-'.()]"","" ""), "" ""),"" "")")," ")</f>
        <v> </v>
      </c>
    </row>
    <row r="390">
      <c r="F390" s="8" t="str">
        <f>IFERROR(__xludf.DUMMYFUNCTION("IF(REGEXMATCH(E390, ""[0-9]+""), SPLIT(REGEXREPLACE(E390,""[a-zA-Z,\-'.()]"","" ""), "" ""),"" "")")," ")</f>
        <v> </v>
      </c>
    </row>
    <row r="391">
      <c r="F391" s="8" t="str">
        <f>IFERROR(__xludf.DUMMYFUNCTION("IF(REGEXMATCH(E391, ""[0-9]+""), SPLIT(REGEXREPLACE(E391,""[a-zA-Z,\-'.()]"","" ""), "" ""),"" "")")," ")</f>
        <v> </v>
      </c>
    </row>
    <row r="392">
      <c r="F392" s="8" t="str">
        <f>IFERROR(__xludf.DUMMYFUNCTION("IF(REGEXMATCH(E392, ""[0-9]+""), SPLIT(REGEXREPLACE(E392,""[a-zA-Z,\-'.()]"","" ""), "" ""),"" "")")," ")</f>
        <v> </v>
      </c>
    </row>
    <row r="393">
      <c r="F393" s="8" t="str">
        <f>IFERROR(__xludf.DUMMYFUNCTION("IF(REGEXMATCH(E393, ""[0-9]+""), SPLIT(REGEXREPLACE(E393,""[a-zA-Z,\-'.()]"","" ""), "" ""),"" "")")," ")</f>
        <v> </v>
      </c>
    </row>
    <row r="394">
      <c r="F394" s="8" t="str">
        <f>IFERROR(__xludf.DUMMYFUNCTION("IF(REGEXMATCH(E394, ""[0-9]+""), SPLIT(REGEXREPLACE(E394,""[a-zA-Z,\-'.()]"","" ""), "" ""),"" "")")," ")</f>
        <v> </v>
      </c>
    </row>
    <row r="395">
      <c r="F395" s="8" t="str">
        <f>IFERROR(__xludf.DUMMYFUNCTION("IF(REGEXMATCH(E395, ""[0-9]+""), SPLIT(REGEXREPLACE(E395,""[a-zA-Z,\-'.()]"","" ""), "" ""),"" "")")," ")</f>
        <v> </v>
      </c>
    </row>
    <row r="396">
      <c r="F396" s="8" t="str">
        <f>IFERROR(__xludf.DUMMYFUNCTION("IF(REGEXMATCH(E396, ""[0-9]+""), SPLIT(REGEXREPLACE(E396,""[a-zA-Z,\-'.()]"","" ""), "" ""),"" "")")," ")</f>
        <v> </v>
      </c>
    </row>
    <row r="397">
      <c r="F397" s="8" t="str">
        <f>IFERROR(__xludf.DUMMYFUNCTION("IF(REGEXMATCH(E397, ""[0-9]+""), SPLIT(REGEXREPLACE(E397,""[a-zA-Z,\-'.()]"","" ""), "" ""),"" "")")," ")</f>
        <v> </v>
      </c>
    </row>
    <row r="398">
      <c r="F398" s="8" t="str">
        <f>IFERROR(__xludf.DUMMYFUNCTION("IF(REGEXMATCH(E398, ""[0-9]+""), SPLIT(REGEXREPLACE(E398,""[a-zA-Z,\-'.()]"","" ""), "" ""),"" "")")," ")</f>
        <v> </v>
      </c>
    </row>
    <row r="399">
      <c r="F399" s="8" t="str">
        <f>IFERROR(__xludf.DUMMYFUNCTION("IF(REGEXMATCH(E399, ""[0-9]+""), SPLIT(REGEXREPLACE(E399,""[a-zA-Z,\-'.()]"","" ""), "" ""),"" "")")," ")</f>
        <v> </v>
      </c>
    </row>
    <row r="400">
      <c r="F400" s="8" t="str">
        <f>IFERROR(__xludf.DUMMYFUNCTION("IF(REGEXMATCH(E400, ""[0-9]+""), SPLIT(REGEXREPLACE(E400,""[a-zA-Z,\-'.()]"","" ""), "" ""),"" "")")," ")</f>
        <v> </v>
      </c>
    </row>
    <row r="401">
      <c r="F401" s="8" t="str">
        <f>IFERROR(__xludf.DUMMYFUNCTION("IF(REGEXMATCH(E401, ""[0-9]+""), SPLIT(REGEXREPLACE(E401,""[a-zA-Z,\-'.()]"","" ""), "" ""),"" "")")," ")</f>
        <v> </v>
      </c>
    </row>
    <row r="402">
      <c r="F402" s="8" t="str">
        <f>IFERROR(__xludf.DUMMYFUNCTION("IF(REGEXMATCH(E402, ""[0-9]+""), SPLIT(REGEXREPLACE(E402,""[a-zA-Z,\-'.()]"","" ""), "" ""),"" "")")," ")</f>
        <v> </v>
      </c>
    </row>
    <row r="403">
      <c r="F403" s="8" t="str">
        <f>IFERROR(__xludf.DUMMYFUNCTION("IF(REGEXMATCH(E403, ""[0-9]+""), SPLIT(REGEXREPLACE(E403,""[a-zA-Z,\-'.()]"","" ""), "" ""),"" "")")," ")</f>
        <v> </v>
      </c>
    </row>
    <row r="404">
      <c r="F404" s="8" t="str">
        <f>IFERROR(__xludf.DUMMYFUNCTION("IF(REGEXMATCH(E404, ""[0-9]+""), SPLIT(REGEXREPLACE(E404,""[a-zA-Z,\-'.()]"","" ""), "" ""),"" "")")," ")</f>
        <v> </v>
      </c>
    </row>
    <row r="405">
      <c r="F405" s="8" t="str">
        <f>IFERROR(__xludf.DUMMYFUNCTION("IF(REGEXMATCH(E405, ""[0-9]+""), SPLIT(REGEXREPLACE(E405,""[a-zA-Z,\-'.()]"","" ""), "" ""),"" "")")," ")</f>
        <v> </v>
      </c>
    </row>
    <row r="406">
      <c r="F406" s="8" t="str">
        <f>IFERROR(__xludf.DUMMYFUNCTION("IF(REGEXMATCH(E406, ""[0-9]+""), SPLIT(REGEXREPLACE(E406,""[a-zA-Z,\-'.()]"","" ""), "" ""),"" "")")," ")</f>
        <v> </v>
      </c>
    </row>
    <row r="407">
      <c r="F407" s="8" t="str">
        <f>IFERROR(__xludf.DUMMYFUNCTION("IF(REGEXMATCH(E407, ""[0-9]+""), SPLIT(REGEXREPLACE(E407,""[a-zA-Z,\-'.()]"","" ""), "" ""),"" "")")," ")</f>
        <v> </v>
      </c>
    </row>
    <row r="408">
      <c r="F408" s="8" t="str">
        <f>IFERROR(__xludf.DUMMYFUNCTION("IF(REGEXMATCH(E408, ""[0-9]+""), SPLIT(REGEXREPLACE(E408,""[a-zA-Z,\-'.()]"","" ""), "" ""),"" "")")," ")</f>
        <v> </v>
      </c>
    </row>
    <row r="409">
      <c r="F409" s="8" t="str">
        <f>IFERROR(__xludf.DUMMYFUNCTION("IF(REGEXMATCH(E409, ""[0-9]+""), SPLIT(REGEXREPLACE(E409,""[a-zA-Z,\-'.()]"","" ""), "" ""),"" "")")," ")</f>
        <v> </v>
      </c>
    </row>
    <row r="410">
      <c r="F410" s="8" t="str">
        <f>IFERROR(__xludf.DUMMYFUNCTION("IF(REGEXMATCH(E410, ""[0-9]+""), SPLIT(REGEXREPLACE(E410,""[a-zA-Z,\-'.()]"","" ""), "" ""),"" "")")," ")</f>
        <v> </v>
      </c>
    </row>
    <row r="411">
      <c r="F411" s="8" t="str">
        <f>IFERROR(__xludf.DUMMYFUNCTION("IF(REGEXMATCH(E411, ""[0-9]+""), SPLIT(REGEXREPLACE(E411,""[a-zA-Z,\-'.()]"","" ""), "" ""),"" "")")," ")</f>
        <v> </v>
      </c>
    </row>
    <row r="412">
      <c r="F412" s="8" t="str">
        <f>IFERROR(__xludf.DUMMYFUNCTION("IF(REGEXMATCH(E412, ""[0-9]+""), SPLIT(REGEXREPLACE(E412,""[a-zA-Z,\-'.()]"","" ""), "" ""),"" "")")," ")</f>
        <v> </v>
      </c>
    </row>
    <row r="413">
      <c r="F413" s="8" t="str">
        <f>IFERROR(__xludf.DUMMYFUNCTION("IF(REGEXMATCH(E413, ""[0-9]+""), SPLIT(REGEXREPLACE(E413,""[a-zA-Z,\-'.()]"","" ""), "" ""),"" "")")," ")</f>
        <v> </v>
      </c>
    </row>
    <row r="414">
      <c r="F414" s="8" t="str">
        <f>IFERROR(__xludf.DUMMYFUNCTION("IF(REGEXMATCH(E414, ""[0-9]+""), SPLIT(REGEXREPLACE(E414,""[a-zA-Z,\-'.()]"","" ""), "" ""),"" "")")," ")</f>
        <v> </v>
      </c>
    </row>
    <row r="415">
      <c r="F415" s="8" t="str">
        <f>IFERROR(__xludf.DUMMYFUNCTION("IF(REGEXMATCH(E415, ""[0-9]+""), SPLIT(REGEXREPLACE(E415,""[a-zA-Z,\-'.()]"","" ""), "" ""),"" "")")," ")</f>
        <v> </v>
      </c>
    </row>
    <row r="416">
      <c r="F416" s="8" t="str">
        <f>IFERROR(__xludf.DUMMYFUNCTION("IF(REGEXMATCH(E416, ""[0-9]+""), SPLIT(REGEXREPLACE(E416,""[a-zA-Z,\-'.()]"","" ""), "" ""),"" "")")," ")</f>
        <v> </v>
      </c>
    </row>
    <row r="417">
      <c r="F417" s="8" t="str">
        <f>IFERROR(__xludf.DUMMYFUNCTION("IF(REGEXMATCH(E417, ""[0-9]+""), SPLIT(REGEXREPLACE(E417,""[a-zA-Z,\-'.()]"","" ""), "" ""),"" "")")," ")</f>
        <v> </v>
      </c>
    </row>
    <row r="418">
      <c r="F418" s="8" t="str">
        <f>IFERROR(__xludf.DUMMYFUNCTION("IF(REGEXMATCH(E418, ""[0-9]+""), SPLIT(REGEXREPLACE(E418,""[a-zA-Z,\-'.()]"","" ""), "" ""),"" "")")," ")</f>
        <v> </v>
      </c>
    </row>
    <row r="419">
      <c r="F419" s="8" t="str">
        <f>IFERROR(__xludf.DUMMYFUNCTION("IF(REGEXMATCH(E419, ""[0-9]+""), SPLIT(REGEXREPLACE(E419,""[a-zA-Z,\-'.()]"","" ""), "" ""),"" "")")," ")</f>
        <v> </v>
      </c>
    </row>
    <row r="420">
      <c r="F420" s="8" t="str">
        <f>IFERROR(__xludf.DUMMYFUNCTION("IF(REGEXMATCH(E420, ""[0-9]+""), SPLIT(REGEXREPLACE(E420,""[a-zA-Z,\-'.()]"","" ""), "" ""),"" "")")," ")</f>
        <v> </v>
      </c>
    </row>
    <row r="421">
      <c r="F421" s="8" t="str">
        <f>IFERROR(__xludf.DUMMYFUNCTION("IF(REGEXMATCH(E421, ""[0-9]+""), SPLIT(REGEXREPLACE(E421,""[a-zA-Z,\-'.()]"","" ""), "" ""),"" "")")," ")</f>
        <v> </v>
      </c>
    </row>
    <row r="422">
      <c r="F422" s="8" t="str">
        <f>IFERROR(__xludf.DUMMYFUNCTION("IF(REGEXMATCH(E422, ""[0-9]+""), SPLIT(REGEXREPLACE(E422,""[a-zA-Z,\-'.()]"","" ""), "" ""),"" "")")," ")</f>
        <v> </v>
      </c>
    </row>
    <row r="423">
      <c r="F423" s="8" t="str">
        <f>IFERROR(__xludf.DUMMYFUNCTION("IF(REGEXMATCH(E423, ""[0-9]+""), SPLIT(REGEXREPLACE(E423,""[a-zA-Z,\-'.()]"","" ""), "" ""),"" "")")," ")</f>
        <v> </v>
      </c>
    </row>
    <row r="424">
      <c r="F424" s="8" t="str">
        <f>IFERROR(__xludf.DUMMYFUNCTION("IF(REGEXMATCH(E424, ""[0-9]+""), SPLIT(REGEXREPLACE(E424,""[a-zA-Z,\-'.()]"","" ""), "" ""),"" "")")," ")</f>
        <v> </v>
      </c>
    </row>
    <row r="425">
      <c r="F425" s="8" t="str">
        <f>IFERROR(__xludf.DUMMYFUNCTION("IF(REGEXMATCH(E425, ""[0-9]+""), SPLIT(REGEXREPLACE(E425,""[a-zA-Z,\-'.()]"","" ""), "" ""),"" "")")," ")</f>
        <v> </v>
      </c>
    </row>
    <row r="426">
      <c r="F426" s="8" t="str">
        <f>IFERROR(__xludf.DUMMYFUNCTION("IF(REGEXMATCH(E426, ""[0-9]+""), SPLIT(REGEXREPLACE(E426,""[a-zA-Z,\-'.()]"","" ""), "" ""),"" "")")," ")</f>
        <v> </v>
      </c>
    </row>
    <row r="427">
      <c r="F427" s="8" t="str">
        <f>IFERROR(__xludf.DUMMYFUNCTION("IF(REGEXMATCH(E427, ""[0-9]+""), SPLIT(REGEXREPLACE(E427,""[a-zA-Z,\-'.()]"","" ""), "" ""),"" "")")," ")</f>
        <v> </v>
      </c>
    </row>
    <row r="428">
      <c r="F428" s="8" t="str">
        <f>IFERROR(__xludf.DUMMYFUNCTION("IF(REGEXMATCH(E428, ""[0-9]+""), SPLIT(REGEXREPLACE(E428,""[a-zA-Z,\-'.()]"","" ""), "" ""),"" "")")," ")</f>
        <v> </v>
      </c>
    </row>
    <row r="429">
      <c r="F429" s="8" t="str">
        <f>IFERROR(__xludf.DUMMYFUNCTION("IF(REGEXMATCH(E429, ""[0-9]+""), SPLIT(REGEXREPLACE(E429,""[a-zA-Z,\-'.()]"","" ""), "" ""),"" "")")," ")</f>
        <v> </v>
      </c>
    </row>
    <row r="430">
      <c r="F430" s="8" t="str">
        <f>IFERROR(__xludf.DUMMYFUNCTION("IF(REGEXMATCH(E430, ""[0-9]+""), SPLIT(REGEXREPLACE(E430,""[a-zA-Z,\-'.()]"","" ""), "" ""),"" "")")," ")</f>
        <v> </v>
      </c>
    </row>
    <row r="431">
      <c r="F431" s="8" t="str">
        <f>IFERROR(__xludf.DUMMYFUNCTION("IF(REGEXMATCH(E431, ""[0-9]+""), SPLIT(REGEXREPLACE(E431,""[a-zA-Z,\-'.()]"","" ""), "" ""),"" "")")," ")</f>
        <v> </v>
      </c>
    </row>
    <row r="432">
      <c r="F432" s="8" t="str">
        <f>IFERROR(__xludf.DUMMYFUNCTION("IF(REGEXMATCH(E432, ""[0-9]+""), SPLIT(REGEXREPLACE(E432,""[a-zA-Z,\-'.()]"","" ""), "" ""),"" "")")," ")</f>
        <v> </v>
      </c>
    </row>
    <row r="433">
      <c r="F433" s="8" t="str">
        <f>IFERROR(__xludf.DUMMYFUNCTION("IF(REGEXMATCH(E433, ""[0-9]+""), SPLIT(REGEXREPLACE(E433,""[a-zA-Z,\-'.()]"","" ""), "" ""),"" "")")," ")</f>
        <v> </v>
      </c>
    </row>
    <row r="434">
      <c r="F434" s="8" t="str">
        <f>IFERROR(__xludf.DUMMYFUNCTION("IF(REGEXMATCH(E434, ""[0-9]+""), SPLIT(REGEXREPLACE(E434,""[a-zA-Z,\-'.()]"","" ""), "" ""),"" "")")," ")</f>
        <v> </v>
      </c>
    </row>
    <row r="435">
      <c r="F435" s="8" t="str">
        <f>IFERROR(__xludf.DUMMYFUNCTION("IF(REGEXMATCH(E435, ""[0-9]+""), SPLIT(REGEXREPLACE(E435,""[a-zA-Z,\-'.()]"","" ""), "" ""),"" "")")," ")</f>
        <v> </v>
      </c>
    </row>
    <row r="436">
      <c r="F436" s="8" t="str">
        <f>IFERROR(__xludf.DUMMYFUNCTION("IF(REGEXMATCH(E436, ""[0-9]+""), SPLIT(REGEXREPLACE(E436,""[a-zA-Z,\-'.()]"","" ""), "" ""),"" "")")," ")</f>
        <v> </v>
      </c>
    </row>
    <row r="437">
      <c r="F437" s="8" t="str">
        <f>IFERROR(__xludf.DUMMYFUNCTION("IF(REGEXMATCH(E437, ""[0-9]+""), SPLIT(REGEXREPLACE(E437,""[a-zA-Z,\-'.()]"","" ""), "" ""),"" "")")," ")</f>
        <v> </v>
      </c>
    </row>
    <row r="438">
      <c r="F438" s="8" t="str">
        <f>IFERROR(__xludf.DUMMYFUNCTION("IF(REGEXMATCH(E438, ""[0-9]+""), SPLIT(REGEXREPLACE(E438,""[a-zA-Z,\-'.()]"","" ""), "" ""),"" "")")," ")</f>
        <v> </v>
      </c>
    </row>
    <row r="439">
      <c r="F439" s="8" t="str">
        <f>IFERROR(__xludf.DUMMYFUNCTION("IF(REGEXMATCH(E439, ""[0-9]+""), SPLIT(REGEXREPLACE(E439,""[a-zA-Z,\-'.()]"","" ""), "" ""),"" "")")," ")</f>
        <v> </v>
      </c>
    </row>
    <row r="440">
      <c r="F440" s="8" t="str">
        <f>IFERROR(__xludf.DUMMYFUNCTION("IF(REGEXMATCH(E440, ""[0-9]+""), SPLIT(REGEXREPLACE(E440,""[a-zA-Z,\-'.()]"","" ""), "" ""),"" "")")," ")</f>
        <v> </v>
      </c>
    </row>
    <row r="441">
      <c r="F441" s="8" t="str">
        <f>IFERROR(__xludf.DUMMYFUNCTION("IF(REGEXMATCH(E441, ""[0-9]+""), SPLIT(REGEXREPLACE(E441,""[a-zA-Z,\-'.()]"","" ""), "" ""),"" "")")," ")</f>
        <v> </v>
      </c>
    </row>
    <row r="442">
      <c r="F442" s="8" t="str">
        <f>IFERROR(__xludf.DUMMYFUNCTION("IF(REGEXMATCH(E442, ""[0-9]+""), SPLIT(REGEXREPLACE(E442,""[a-zA-Z,\-'.()]"","" ""), "" ""),"" "")")," ")</f>
        <v> </v>
      </c>
    </row>
    <row r="443">
      <c r="F443" s="8" t="str">
        <f>IFERROR(__xludf.DUMMYFUNCTION("IF(REGEXMATCH(E443, ""[0-9]+""), SPLIT(REGEXREPLACE(E443,""[a-zA-Z,\-'.()]"","" ""), "" ""),"" "")")," ")</f>
        <v> </v>
      </c>
    </row>
    <row r="444">
      <c r="F444" s="8" t="str">
        <f>IFERROR(__xludf.DUMMYFUNCTION("IF(REGEXMATCH(E444, ""[0-9]+""), SPLIT(REGEXREPLACE(E444,""[a-zA-Z,\-'.()]"","" ""), "" ""),"" "")")," ")</f>
        <v> </v>
      </c>
    </row>
    <row r="445">
      <c r="F445" s="8" t="str">
        <f>IFERROR(__xludf.DUMMYFUNCTION("IF(REGEXMATCH(E445, ""[0-9]+""), SPLIT(REGEXREPLACE(E445,""[a-zA-Z,\-'.()]"","" ""), "" ""),"" "")")," ")</f>
        <v> </v>
      </c>
    </row>
    <row r="446">
      <c r="F446" s="8" t="str">
        <f>IFERROR(__xludf.DUMMYFUNCTION("IF(REGEXMATCH(E446, ""[0-9]+""), SPLIT(REGEXREPLACE(E446,""[a-zA-Z,\-'.()]"","" ""), "" ""),"" "")")," ")</f>
        <v> </v>
      </c>
    </row>
    <row r="447">
      <c r="F447" s="8" t="str">
        <f>IFERROR(__xludf.DUMMYFUNCTION("IF(REGEXMATCH(E447, ""[0-9]+""), SPLIT(REGEXREPLACE(E447,""[a-zA-Z,\-'.()]"","" ""), "" ""),"" "")")," ")</f>
        <v> </v>
      </c>
    </row>
    <row r="448">
      <c r="F448" s="8" t="str">
        <f>IFERROR(__xludf.DUMMYFUNCTION("IF(REGEXMATCH(E448, ""[0-9]+""), SPLIT(REGEXREPLACE(E448,""[a-zA-Z,\-'.()]"","" ""), "" ""),"" "")")," ")</f>
        <v> </v>
      </c>
    </row>
    <row r="449">
      <c r="F449" s="8" t="str">
        <f>IFERROR(__xludf.DUMMYFUNCTION("IF(REGEXMATCH(E449, ""[0-9]+""), SPLIT(REGEXREPLACE(E449,""[a-zA-Z,\-'.()]"","" ""), "" ""),"" "")")," ")</f>
        <v> </v>
      </c>
    </row>
    <row r="450">
      <c r="F450" s="8" t="str">
        <f>IFERROR(__xludf.DUMMYFUNCTION("IF(REGEXMATCH(E450, ""[0-9]+""), SPLIT(REGEXREPLACE(E450,""[a-zA-Z,\-'.()]"","" ""), "" ""),"" "")")," ")</f>
        <v> </v>
      </c>
    </row>
    <row r="451">
      <c r="F451" s="8" t="str">
        <f>IFERROR(__xludf.DUMMYFUNCTION("IF(REGEXMATCH(E451, ""[0-9]+""), SPLIT(REGEXREPLACE(E451,""[a-zA-Z,\-'.()]"","" ""), "" ""),"" "")")," ")</f>
        <v> </v>
      </c>
    </row>
    <row r="452">
      <c r="F452" s="8" t="str">
        <f>IFERROR(__xludf.DUMMYFUNCTION("IF(REGEXMATCH(E452, ""[0-9]+""), SPLIT(REGEXREPLACE(E452,""[a-zA-Z,\-'.()]"","" ""), "" ""),"" "")")," ")</f>
        <v> </v>
      </c>
    </row>
    <row r="453">
      <c r="F453" s="8" t="str">
        <f>IFERROR(__xludf.DUMMYFUNCTION("IF(REGEXMATCH(E453, ""[0-9]+""), SPLIT(REGEXREPLACE(E453,""[a-zA-Z,\-'.()]"","" ""), "" ""),"" "")")," ")</f>
        <v> </v>
      </c>
    </row>
    <row r="454">
      <c r="F454" s="8" t="str">
        <f>IFERROR(__xludf.DUMMYFUNCTION("IF(REGEXMATCH(E454, ""[0-9]+""), SPLIT(REGEXREPLACE(E454,""[a-zA-Z,\-'.()]"","" ""), "" ""),"" "")")," ")</f>
        <v> </v>
      </c>
    </row>
    <row r="455">
      <c r="F455" s="8" t="str">
        <f>IFERROR(__xludf.DUMMYFUNCTION("IF(REGEXMATCH(E455, ""[0-9]+""), SPLIT(REGEXREPLACE(E455,""[a-zA-Z,\-'.()]"","" ""), "" ""),"" "")")," ")</f>
        <v> </v>
      </c>
    </row>
    <row r="456">
      <c r="F456" s="8" t="str">
        <f>IFERROR(__xludf.DUMMYFUNCTION("IF(REGEXMATCH(E456, ""[0-9]+""), SPLIT(REGEXREPLACE(E456,""[a-zA-Z,\-'.()]"","" ""), "" ""),"" "")")," ")</f>
        <v> </v>
      </c>
    </row>
    <row r="457">
      <c r="F457" s="8" t="str">
        <f>IFERROR(__xludf.DUMMYFUNCTION("IF(REGEXMATCH(E457, ""[0-9]+""), SPLIT(REGEXREPLACE(E457,""[a-zA-Z,\-'.()]"","" ""), "" ""),"" "")")," ")</f>
        <v> </v>
      </c>
    </row>
    <row r="458">
      <c r="F458" s="8" t="str">
        <f>IFERROR(__xludf.DUMMYFUNCTION("IF(REGEXMATCH(E458, ""[0-9]+""), SPLIT(REGEXREPLACE(E458,""[a-zA-Z,\-'.()]"","" ""), "" ""),"" "")")," ")</f>
        <v> </v>
      </c>
    </row>
    <row r="459">
      <c r="F459" s="8" t="str">
        <f>IFERROR(__xludf.DUMMYFUNCTION("IF(REGEXMATCH(E459, ""[0-9]+""), SPLIT(REGEXREPLACE(E459,""[a-zA-Z,\-'.()]"","" ""), "" ""),"" "")")," ")</f>
        <v> </v>
      </c>
    </row>
    <row r="460">
      <c r="F460" s="8" t="str">
        <f>IFERROR(__xludf.DUMMYFUNCTION("IF(REGEXMATCH(E460, ""[0-9]+""), SPLIT(REGEXREPLACE(E460,""[a-zA-Z,\-'.()]"","" ""), "" ""),"" "")")," ")</f>
        <v> </v>
      </c>
    </row>
    <row r="461">
      <c r="F461" s="8" t="str">
        <f>IFERROR(__xludf.DUMMYFUNCTION("IF(REGEXMATCH(E461, ""[0-9]+""), SPLIT(REGEXREPLACE(E461,""[a-zA-Z,\-'.()]"","" ""), "" ""),"" "")")," ")</f>
        <v> </v>
      </c>
    </row>
    <row r="462">
      <c r="F462" s="8" t="str">
        <f>IFERROR(__xludf.DUMMYFUNCTION("IF(REGEXMATCH(E462, ""[0-9]+""), SPLIT(REGEXREPLACE(E462,""[a-zA-Z,\-'.()]"","" ""), "" ""),"" "")")," ")</f>
        <v> </v>
      </c>
    </row>
    <row r="463">
      <c r="F463" s="8" t="str">
        <f>IFERROR(__xludf.DUMMYFUNCTION("IF(REGEXMATCH(E463, ""[0-9]+""), SPLIT(REGEXREPLACE(E463,""[a-zA-Z,\-'.()]"","" ""), "" ""),"" "")")," ")</f>
        <v> </v>
      </c>
    </row>
    <row r="464">
      <c r="F464" s="8" t="str">
        <f>IFERROR(__xludf.DUMMYFUNCTION("IF(REGEXMATCH(E464, ""[0-9]+""), SPLIT(REGEXREPLACE(E464,""[a-zA-Z,\-'.()]"","" ""), "" ""),"" "")")," ")</f>
        <v> </v>
      </c>
    </row>
    <row r="465">
      <c r="F465" s="8" t="str">
        <f>IFERROR(__xludf.DUMMYFUNCTION("IF(REGEXMATCH(E465, ""[0-9]+""), SPLIT(REGEXREPLACE(E465,""[a-zA-Z,\-'.()]"","" ""), "" ""),"" "")")," ")</f>
        <v> </v>
      </c>
    </row>
    <row r="466">
      <c r="F466" s="8" t="str">
        <f>IFERROR(__xludf.DUMMYFUNCTION("IF(REGEXMATCH(E466, ""[0-9]+""), SPLIT(REGEXREPLACE(E466,""[a-zA-Z,\-'.()]"","" ""), "" ""),"" "")")," ")</f>
        <v> </v>
      </c>
    </row>
    <row r="467">
      <c r="F467" s="8" t="str">
        <f>IFERROR(__xludf.DUMMYFUNCTION("IF(REGEXMATCH(E467, ""[0-9]+""), SPLIT(REGEXREPLACE(E467,""[a-zA-Z,\-'.()]"","" ""), "" ""),"" "")")," ")</f>
        <v> </v>
      </c>
    </row>
    <row r="468">
      <c r="F468" s="8" t="str">
        <f>IFERROR(__xludf.DUMMYFUNCTION("IF(REGEXMATCH(E468, ""[0-9]+""), SPLIT(REGEXREPLACE(E468,""[a-zA-Z,\-'.()]"","" ""), "" ""),"" "")")," ")</f>
        <v> </v>
      </c>
    </row>
    <row r="469">
      <c r="F469" s="8" t="str">
        <f>IFERROR(__xludf.DUMMYFUNCTION("IF(REGEXMATCH(E469, ""[0-9]+""), SPLIT(REGEXREPLACE(E469,""[a-zA-Z,\-'.()]"","" ""), "" ""),"" "")")," ")</f>
        <v> </v>
      </c>
    </row>
    <row r="470">
      <c r="F470" s="8" t="str">
        <f>IFERROR(__xludf.DUMMYFUNCTION("IF(REGEXMATCH(E470, ""[0-9]+""), SPLIT(REGEXREPLACE(E470,""[a-zA-Z,\-'.()]"","" ""), "" ""),"" "")")," ")</f>
        <v> </v>
      </c>
    </row>
    <row r="471">
      <c r="F471" s="8" t="str">
        <f>IFERROR(__xludf.DUMMYFUNCTION("IF(REGEXMATCH(E471, ""[0-9]+""), SPLIT(REGEXREPLACE(E471,""[a-zA-Z,\-'.()]"","" ""), "" ""),"" "")")," ")</f>
        <v> </v>
      </c>
    </row>
    <row r="472">
      <c r="F472" s="8" t="str">
        <f>IFERROR(__xludf.DUMMYFUNCTION("IF(REGEXMATCH(E472, ""[0-9]+""), SPLIT(REGEXREPLACE(E472,""[a-zA-Z,\-'.()]"","" ""), "" ""),"" "")")," ")</f>
        <v> </v>
      </c>
    </row>
    <row r="473">
      <c r="F473" s="8" t="str">
        <f>IFERROR(__xludf.DUMMYFUNCTION("IF(REGEXMATCH(E473, ""[0-9]+""), SPLIT(REGEXREPLACE(E473,""[a-zA-Z,\-'.()]"","" ""), "" ""),"" "")")," ")</f>
        <v> </v>
      </c>
    </row>
    <row r="474">
      <c r="F474" s="8" t="str">
        <f>IFERROR(__xludf.DUMMYFUNCTION("IF(REGEXMATCH(E474, ""[0-9]+""), SPLIT(REGEXREPLACE(E474,""[a-zA-Z,\-'.()]"","" ""), "" ""),"" "")")," ")</f>
        <v> </v>
      </c>
    </row>
    <row r="475">
      <c r="F475" s="8" t="str">
        <f>IFERROR(__xludf.DUMMYFUNCTION("IF(REGEXMATCH(E475, ""[0-9]+""), SPLIT(REGEXREPLACE(E475,""[a-zA-Z,\-'.()]"","" ""), "" ""),"" "")")," ")</f>
        <v> </v>
      </c>
    </row>
    <row r="476">
      <c r="F476" s="8" t="str">
        <f>IFERROR(__xludf.DUMMYFUNCTION("IF(REGEXMATCH(E476, ""[0-9]+""), SPLIT(REGEXREPLACE(E476,""[a-zA-Z,\-'.()]"","" ""), "" ""),"" "")")," ")</f>
        <v> </v>
      </c>
    </row>
    <row r="477">
      <c r="F477" s="8" t="str">
        <f>IFERROR(__xludf.DUMMYFUNCTION("IF(REGEXMATCH(E477, ""[0-9]+""), SPLIT(REGEXREPLACE(E477,""[a-zA-Z,\-'.()]"","" ""), "" ""),"" "")")," ")</f>
        <v> </v>
      </c>
    </row>
    <row r="478">
      <c r="F478" s="8" t="str">
        <f>IFERROR(__xludf.DUMMYFUNCTION("IF(REGEXMATCH(E478, ""[0-9]+""), SPLIT(REGEXREPLACE(E478,""[a-zA-Z,\-'.()]"","" ""), "" ""),"" "")")," ")</f>
        <v> </v>
      </c>
    </row>
    <row r="479">
      <c r="F479" s="8" t="str">
        <f>IFERROR(__xludf.DUMMYFUNCTION("IF(REGEXMATCH(E479, ""[0-9]+""), SPLIT(REGEXREPLACE(E479,""[a-zA-Z,\-'.()]"","" ""), "" ""),"" "")")," ")</f>
        <v> </v>
      </c>
    </row>
    <row r="480">
      <c r="F480" s="8" t="str">
        <f>IFERROR(__xludf.DUMMYFUNCTION("IF(REGEXMATCH(E480, ""[0-9]+""), SPLIT(REGEXREPLACE(E480,""[a-zA-Z,\-'.()]"","" ""), "" ""),"" "")")," ")</f>
        <v> </v>
      </c>
    </row>
    <row r="481">
      <c r="F481" s="8" t="str">
        <f>IFERROR(__xludf.DUMMYFUNCTION("IF(REGEXMATCH(E481, ""[0-9]+""), SPLIT(REGEXREPLACE(E481,""[a-zA-Z,\-'.()]"","" ""), "" ""),"" "")")," ")</f>
        <v> </v>
      </c>
    </row>
    <row r="482">
      <c r="F482" s="8" t="str">
        <f>IFERROR(__xludf.DUMMYFUNCTION("IF(REGEXMATCH(E482, ""[0-9]+""), SPLIT(REGEXREPLACE(E482,""[a-zA-Z,\-'.()]"","" ""), "" ""),"" "")")," ")</f>
        <v> </v>
      </c>
    </row>
    <row r="483">
      <c r="F483" s="8" t="str">
        <f>IFERROR(__xludf.DUMMYFUNCTION("IF(REGEXMATCH(E483, ""[0-9]+""), SPLIT(REGEXREPLACE(E483,""[a-zA-Z,\-'.()]"","" ""), "" ""),"" "")")," ")</f>
        <v> </v>
      </c>
    </row>
    <row r="484">
      <c r="F484" s="8" t="str">
        <f>IFERROR(__xludf.DUMMYFUNCTION("IF(REGEXMATCH(E484, ""[0-9]+""), SPLIT(REGEXREPLACE(E484,""[a-zA-Z,\-'.()]"","" ""), "" ""),"" "")")," ")</f>
        <v> </v>
      </c>
    </row>
    <row r="485">
      <c r="F485" s="8" t="str">
        <f>IFERROR(__xludf.DUMMYFUNCTION("IF(REGEXMATCH(E485, ""[0-9]+""), SPLIT(REGEXREPLACE(E485,""[a-zA-Z,\-'.()]"","" ""), "" ""),"" "")")," ")</f>
        <v> </v>
      </c>
    </row>
    <row r="486">
      <c r="F486" s="8" t="str">
        <f>IFERROR(__xludf.DUMMYFUNCTION("IF(REGEXMATCH(E486, ""[0-9]+""), SPLIT(REGEXREPLACE(E486,""[a-zA-Z,\-'.()]"","" ""), "" ""),"" "")")," ")</f>
        <v> </v>
      </c>
    </row>
    <row r="487">
      <c r="F487" s="8" t="str">
        <f>IFERROR(__xludf.DUMMYFUNCTION("IF(REGEXMATCH(E487, ""[0-9]+""), SPLIT(REGEXREPLACE(E487,""[a-zA-Z,\-'.()]"","" ""), "" ""),"" "")")," ")</f>
        <v> </v>
      </c>
    </row>
    <row r="488">
      <c r="F488" s="8" t="str">
        <f>IFERROR(__xludf.DUMMYFUNCTION("IF(REGEXMATCH(E488, ""[0-9]+""), SPLIT(REGEXREPLACE(E488,""[a-zA-Z,\-'.()]"","" ""), "" ""),"" "")")," ")</f>
        <v> </v>
      </c>
    </row>
    <row r="489">
      <c r="F489" s="8" t="str">
        <f>IFERROR(__xludf.DUMMYFUNCTION("IF(REGEXMATCH(E489, ""[0-9]+""), SPLIT(REGEXREPLACE(E489,""[a-zA-Z,\-'.()]"","" ""), "" ""),"" "")")," ")</f>
        <v> </v>
      </c>
    </row>
    <row r="490">
      <c r="F490" s="8" t="str">
        <f>IFERROR(__xludf.DUMMYFUNCTION("IF(REGEXMATCH(E490, ""[0-9]+""), SPLIT(REGEXREPLACE(E490,""[a-zA-Z,\-'.()]"","" ""), "" ""),"" "")")," ")</f>
        <v> </v>
      </c>
    </row>
    <row r="491">
      <c r="F491" s="8" t="str">
        <f>IFERROR(__xludf.DUMMYFUNCTION("IF(REGEXMATCH(E491, ""[0-9]+""), SPLIT(REGEXREPLACE(E491,""[a-zA-Z,\-'.()]"","" ""), "" ""),"" "")")," ")</f>
        <v> </v>
      </c>
    </row>
    <row r="492">
      <c r="F492" s="8" t="str">
        <f>IFERROR(__xludf.DUMMYFUNCTION("IF(REGEXMATCH(E492, ""[0-9]+""), SPLIT(REGEXREPLACE(E492,""[a-zA-Z,\-'.()]"","" ""), "" ""),"" "")")," ")</f>
        <v> </v>
      </c>
    </row>
    <row r="493">
      <c r="F493" s="8" t="str">
        <f>IFERROR(__xludf.DUMMYFUNCTION("IF(REGEXMATCH(E493, ""[0-9]+""), SPLIT(REGEXREPLACE(E493,""[a-zA-Z,\-'.()]"","" ""), "" ""),"" "")")," ")</f>
        <v> </v>
      </c>
    </row>
    <row r="494">
      <c r="F494" s="8" t="str">
        <f>IFERROR(__xludf.DUMMYFUNCTION("IF(REGEXMATCH(E494, ""[0-9]+""), SPLIT(REGEXREPLACE(E494,""[a-zA-Z,\-'.()]"","" ""), "" ""),"" "")")," ")</f>
        <v> </v>
      </c>
    </row>
    <row r="495">
      <c r="F495" s="8" t="str">
        <f>IFERROR(__xludf.DUMMYFUNCTION("IF(REGEXMATCH(E495, ""[0-9]+""), SPLIT(REGEXREPLACE(E495,""[a-zA-Z,\-'.()]"","" ""), "" ""),"" "")")," ")</f>
        <v> </v>
      </c>
    </row>
    <row r="496">
      <c r="F496" s="8" t="str">
        <f>IFERROR(__xludf.DUMMYFUNCTION("IF(REGEXMATCH(E496, ""[0-9]+""), SPLIT(REGEXREPLACE(E496,""[a-zA-Z,\-'.()]"","" ""), "" ""),"" "")")," ")</f>
        <v> </v>
      </c>
    </row>
    <row r="497">
      <c r="F497" s="8" t="str">
        <f>IFERROR(__xludf.DUMMYFUNCTION("IF(REGEXMATCH(E497, ""[0-9]+""), SPLIT(REGEXREPLACE(E497,""[a-zA-Z,\-'.()]"","" ""), "" ""),"" "")")," ")</f>
        <v> </v>
      </c>
    </row>
    <row r="498">
      <c r="F498" s="8" t="str">
        <f>IFERROR(__xludf.DUMMYFUNCTION("IF(REGEXMATCH(E498, ""[0-9]+""), SPLIT(REGEXREPLACE(E498,""[a-zA-Z,\-'.()]"","" ""), "" ""),"" "")")," ")</f>
        <v> </v>
      </c>
    </row>
    <row r="499">
      <c r="F499" s="8" t="str">
        <f>IFERROR(__xludf.DUMMYFUNCTION("IF(REGEXMATCH(E499, ""[0-9]+""), SPLIT(REGEXREPLACE(E499,""[a-zA-Z,\-'.()]"","" ""), "" ""),"" "")")," ")</f>
        <v> </v>
      </c>
    </row>
    <row r="500">
      <c r="F500" s="8" t="str">
        <f>IFERROR(__xludf.DUMMYFUNCTION("IF(REGEXMATCH(E500, ""[0-9]+""), SPLIT(REGEXREPLACE(E500,""[a-zA-Z,\-'.()]"","" ""), "" ""),"" "")")," ")</f>
        <v> </v>
      </c>
    </row>
    <row r="501">
      <c r="F501" s="8" t="str">
        <f>IFERROR(__xludf.DUMMYFUNCTION("IF(REGEXMATCH(E501, ""[0-9]+""), SPLIT(REGEXREPLACE(E501,""[a-zA-Z,\-'.()]"","" ""), "" ""),"" "")")," ")</f>
        <v> </v>
      </c>
    </row>
    <row r="502">
      <c r="F502" s="8" t="str">
        <f>IFERROR(__xludf.DUMMYFUNCTION("IF(REGEXMATCH(E502, ""[0-9]+""), SPLIT(REGEXREPLACE(E502,""[a-zA-Z,\-'.()]"","" ""), "" ""),"" "")")," ")</f>
        <v> </v>
      </c>
    </row>
    <row r="503">
      <c r="F503" s="8" t="str">
        <f>IFERROR(__xludf.DUMMYFUNCTION("IF(REGEXMATCH(E503, ""[0-9]+""), SPLIT(REGEXREPLACE(E503,""[a-zA-Z,\-'.()]"","" ""), "" ""),"" "")")," ")</f>
        <v> </v>
      </c>
    </row>
    <row r="504">
      <c r="F504" s="8" t="str">
        <f>IFERROR(__xludf.DUMMYFUNCTION("IF(REGEXMATCH(E504, ""[0-9]+""), SPLIT(REGEXREPLACE(E504,""[a-zA-Z,\-'.()]"","" ""), "" ""),"" "")")," ")</f>
        <v> </v>
      </c>
    </row>
    <row r="505">
      <c r="F505" s="8" t="str">
        <f>IFERROR(__xludf.DUMMYFUNCTION("IF(REGEXMATCH(E505, ""[0-9]+""), SPLIT(REGEXREPLACE(E505,""[a-zA-Z,\-'.()]"","" ""), "" ""),"" "")")," ")</f>
        <v> </v>
      </c>
    </row>
    <row r="506">
      <c r="F506" s="8" t="str">
        <f>IFERROR(__xludf.DUMMYFUNCTION("IF(REGEXMATCH(E506, ""[0-9]+""), SPLIT(REGEXREPLACE(E506,""[a-zA-Z,\-'.()]"","" ""), "" ""),"" "")")," ")</f>
        <v> </v>
      </c>
    </row>
    <row r="507">
      <c r="F507" s="8" t="str">
        <f>IFERROR(__xludf.DUMMYFUNCTION("IF(REGEXMATCH(E507, ""[0-9]+""), SPLIT(REGEXREPLACE(E507,""[a-zA-Z,\-'.()]"","" ""), "" ""),"" "")")," ")</f>
        <v> </v>
      </c>
    </row>
    <row r="508">
      <c r="F508" s="8" t="str">
        <f>IFERROR(__xludf.DUMMYFUNCTION("IF(REGEXMATCH(E508, ""[0-9]+""), SPLIT(REGEXREPLACE(E508,""[a-zA-Z,\-'.()]"","" ""), "" ""),"" "")")," ")</f>
        <v> </v>
      </c>
    </row>
    <row r="509">
      <c r="F509" s="8" t="str">
        <f>IFERROR(__xludf.DUMMYFUNCTION("IF(REGEXMATCH(E509, ""[0-9]+""), SPLIT(REGEXREPLACE(E509,""[a-zA-Z,\-'.()]"","" ""), "" ""),"" "")")," ")</f>
        <v> </v>
      </c>
    </row>
    <row r="510">
      <c r="F510" s="8" t="str">
        <f>IFERROR(__xludf.DUMMYFUNCTION("IF(REGEXMATCH(E510, ""[0-9]+""), SPLIT(REGEXREPLACE(E510,""[a-zA-Z,\-'.()]"","" ""), "" ""),"" "")")," ")</f>
        <v> </v>
      </c>
    </row>
    <row r="511">
      <c r="F511" s="8" t="str">
        <f>IFERROR(__xludf.DUMMYFUNCTION("IF(REGEXMATCH(E511, ""[0-9]+""), SPLIT(REGEXREPLACE(E511,""[a-zA-Z,\-'.()]"","" ""), "" ""),"" "")")," ")</f>
        <v> </v>
      </c>
    </row>
    <row r="512">
      <c r="F512" s="8" t="str">
        <f>IFERROR(__xludf.DUMMYFUNCTION("IF(REGEXMATCH(E512, ""[0-9]+""), SPLIT(REGEXREPLACE(E512,""[a-zA-Z,\-'.()]"","" ""), "" ""),"" "")")," ")</f>
        <v> </v>
      </c>
    </row>
    <row r="513">
      <c r="F513" s="8" t="str">
        <f>IFERROR(__xludf.DUMMYFUNCTION("IF(REGEXMATCH(E513, ""[0-9]+""), SPLIT(REGEXREPLACE(E513,""[a-zA-Z,\-'.()]"","" ""), "" ""),"" "")")," ")</f>
        <v> </v>
      </c>
    </row>
    <row r="514">
      <c r="F514" s="8" t="str">
        <f>IFERROR(__xludf.DUMMYFUNCTION("IF(REGEXMATCH(E514, ""[0-9]+""), SPLIT(REGEXREPLACE(E514,""[a-zA-Z,\-'.()]"","" ""), "" ""),"" "")")," ")</f>
        <v> </v>
      </c>
    </row>
    <row r="515">
      <c r="F515" s="8" t="str">
        <f>IFERROR(__xludf.DUMMYFUNCTION("IF(REGEXMATCH(E515, ""[0-9]+""), SPLIT(REGEXREPLACE(E515,""[a-zA-Z,\-'.()]"","" ""), "" ""),"" "")")," ")</f>
        <v> </v>
      </c>
    </row>
    <row r="516">
      <c r="F516" s="8" t="str">
        <f>IFERROR(__xludf.DUMMYFUNCTION("IF(REGEXMATCH(E516, ""[0-9]+""), SPLIT(REGEXREPLACE(E516,""[a-zA-Z,\-'.()]"","" ""), "" ""),"" "")")," ")</f>
        <v> </v>
      </c>
    </row>
    <row r="517">
      <c r="F517" s="8" t="str">
        <f>IFERROR(__xludf.DUMMYFUNCTION("IF(REGEXMATCH(E517, ""[0-9]+""), SPLIT(REGEXREPLACE(E517,""[a-zA-Z,\-'.()]"","" ""), "" ""),"" "")")," ")</f>
        <v> </v>
      </c>
    </row>
    <row r="518">
      <c r="F518" s="8" t="str">
        <f>IFERROR(__xludf.DUMMYFUNCTION("IF(REGEXMATCH(E518, ""[0-9]+""), SPLIT(REGEXREPLACE(E518,""[a-zA-Z,\-'.()]"","" ""), "" ""),"" "")")," ")</f>
        <v> </v>
      </c>
    </row>
    <row r="519">
      <c r="F519" s="8" t="str">
        <f>IFERROR(__xludf.DUMMYFUNCTION("IF(REGEXMATCH(E519, ""[0-9]+""), SPLIT(REGEXREPLACE(E519,""[a-zA-Z,\-'.()]"","" ""), "" ""),"" "")")," ")</f>
        <v> </v>
      </c>
    </row>
    <row r="520">
      <c r="F520" s="8" t="str">
        <f>IFERROR(__xludf.DUMMYFUNCTION("IF(REGEXMATCH(E520, ""[0-9]+""), SPLIT(REGEXREPLACE(E520,""[a-zA-Z,\-'.()]"","" ""), "" ""),"" "")")," ")</f>
        <v> </v>
      </c>
    </row>
    <row r="521">
      <c r="F521" s="8" t="str">
        <f>IFERROR(__xludf.DUMMYFUNCTION("IF(REGEXMATCH(E521, ""[0-9]+""), SPLIT(REGEXREPLACE(E521,""[a-zA-Z,\-'.()]"","" ""), "" ""),"" "")")," ")</f>
        <v> </v>
      </c>
    </row>
    <row r="522">
      <c r="F522" s="8" t="str">
        <f>IFERROR(__xludf.DUMMYFUNCTION("IF(REGEXMATCH(E522, ""[0-9]+""), SPLIT(REGEXREPLACE(E522,""[a-zA-Z,\-'.()]"","" ""), "" ""),"" "")")," ")</f>
        <v> </v>
      </c>
    </row>
    <row r="523">
      <c r="F523" s="8" t="str">
        <f>IFERROR(__xludf.DUMMYFUNCTION("IF(REGEXMATCH(E523, ""[0-9]+""), SPLIT(REGEXREPLACE(E523,""[a-zA-Z,\-'.()]"","" ""), "" ""),"" "")")," ")</f>
        <v> </v>
      </c>
    </row>
    <row r="524">
      <c r="F524" s="8" t="str">
        <f>IFERROR(__xludf.DUMMYFUNCTION("IF(REGEXMATCH(E524, ""[0-9]+""), SPLIT(REGEXREPLACE(E524,""[a-zA-Z,\-'.()]"","" ""), "" ""),"" "")")," ")</f>
        <v> </v>
      </c>
    </row>
    <row r="525">
      <c r="F525" s="8" t="str">
        <f>IFERROR(__xludf.DUMMYFUNCTION("IF(REGEXMATCH(E525, ""[0-9]+""), SPLIT(REGEXREPLACE(E525,""[a-zA-Z,\-'.()]"","" ""), "" ""),"" "")")," ")</f>
        <v> </v>
      </c>
    </row>
    <row r="526">
      <c r="F526" s="8" t="str">
        <f>IFERROR(__xludf.DUMMYFUNCTION("IF(REGEXMATCH(E526, ""[0-9]+""), SPLIT(REGEXREPLACE(E526,""[a-zA-Z,\-'.()]"","" ""), "" ""),"" "")")," ")</f>
        <v> </v>
      </c>
    </row>
    <row r="527">
      <c r="F527" s="8" t="str">
        <f>IFERROR(__xludf.DUMMYFUNCTION("IF(REGEXMATCH(E527, ""[0-9]+""), SPLIT(REGEXREPLACE(E527,""[a-zA-Z,\-'.()]"","" ""), "" ""),"" "")")," ")</f>
        <v> </v>
      </c>
    </row>
    <row r="528">
      <c r="F528" s="8" t="str">
        <f>IFERROR(__xludf.DUMMYFUNCTION("IF(REGEXMATCH(E528, ""[0-9]+""), SPLIT(REGEXREPLACE(E528,""[a-zA-Z,\-'.()]"","" ""), "" ""),"" "")")," ")</f>
        <v> </v>
      </c>
    </row>
    <row r="529">
      <c r="F529" s="8" t="str">
        <f>IFERROR(__xludf.DUMMYFUNCTION("IF(REGEXMATCH(E529, ""[0-9]+""), SPLIT(REGEXREPLACE(E529,""[a-zA-Z,\-'.()]"","" ""), "" ""),"" "")")," ")</f>
        <v> </v>
      </c>
    </row>
    <row r="530">
      <c r="F530" s="8" t="str">
        <f>IFERROR(__xludf.DUMMYFUNCTION("IF(REGEXMATCH(E530, ""[0-9]+""), SPLIT(REGEXREPLACE(E530,""[a-zA-Z,\-'.()]"","" ""), "" ""),"" "")")," ")</f>
        <v> </v>
      </c>
    </row>
    <row r="531">
      <c r="F531" s="8" t="str">
        <f>IFERROR(__xludf.DUMMYFUNCTION("IF(REGEXMATCH(E531, ""[0-9]+""), SPLIT(REGEXREPLACE(E531,""[a-zA-Z,\-'.()]"","" ""), "" ""),"" "")")," ")</f>
        <v> </v>
      </c>
    </row>
    <row r="532">
      <c r="F532" s="8" t="str">
        <f>IFERROR(__xludf.DUMMYFUNCTION("IF(REGEXMATCH(E532, ""[0-9]+""), SPLIT(REGEXREPLACE(E532,""[a-zA-Z,\-'.()]"","" ""), "" ""),"" "")")," ")</f>
        <v> </v>
      </c>
    </row>
    <row r="533">
      <c r="F533" s="8" t="str">
        <f>IFERROR(__xludf.DUMMYFUNCTION("IF(REGEXMATCH(E533, ""[0-9]+""), SPLIT(REGEXREPLACE(E533,""[a-zA-Z,\-'.()]"","" ""), "" ""),"" "")")," ")</f>
        <v> </v>
      </c>
    </row>
    <row r="534">
      <c r="F534" s="8" t="str">
        <f>IFERROR(__xludf.DUMMYFUNCTION("IF(REGEXMATCH(E534, ""[0-9]+""), SPLIT(REGEXREPLACE(E534,""[a-zA-Z,\-'.()]"","" ""), "" ""),"" "")")," ")</f>
        <v> </v>
      </c>
    </row>
    <row r="535">
      <c r="F535" s="8" t="str">
        <f>IFERROR(__xludf.DUMMYFUNCTION("IF(REGEXMATCH(E535, ""[0-9]+""), SPLIT(REGEXREPLACE(E535,""[a-zA-Z,\-'.()]"","" ""), "" ""),"" "")")," ")</f>
        <v> </v>
      </c>
    </row>
    <row r="536">
      <c r="F536" s="8" t="str">
        <f>IFERROR(__xludf.DUMMYFUNCTION("IF(REGEXMATCH(E536, ""[0-9]+""), SPLIT(REGEXREPLACE(E536,""[a-zA-Z,\-'.()]"","" ""), "" ""),"" "")")," ")</f>
        <v> </v>
      </c>
    </row>
    <row r="537">
      <c r="F537" s="8" t="str">
        <f>IFERROR(__xludf.DUMMYFUNCTION("IF(REGEXMATCH(E537, ""[0-9]+""), SPLIT(REGEXREPLACE(E537,""[a-zA-Z,\-'.()]"","" ""), "" ""),"" "")")," ")</f>
        <v> </v>
      </c>
    </row>
    <row r="538">
      <c r="F538" s="8" t="str">
        <f>IFERROR(__xludf.DUMMYFUNCTION("IF(REGEXMATCH(E538, ""[0-9]+""), SPLIT(REGEXREPLACE(E538,""[a-zA-Z,\-'.()]"","" ""), "" ""),"" "")")," ")</f>
        <v> </v>
      </c>
    </row>
    <row r="539">
      <c r="F539" s="8" t="str">
        <f>IFERROR(__xludf.DUMMYFUNCTION("IF(REGEXMATCH(E539, ""[0-9]+""), SPLIT(REGEXREPLACE(E539,""[a-zA-Z,\-'.()]"","" ""), "" ""),"" "")")," ")</f>
        <v> </v>
      </c>
    </row>
    <row r="540">
      <c r="F540" s="8" t="str">
        <f>IFERROR(__xludf.DUMMYFUNCTION("IF(REGEXMATCH(E540, ""[0-9]+""), SPLIT(REGEXREPLACE(E540,""[a-zA-Z,\-'.()]"","" ""), "" ""),"" "")")," ")</f>
        <v> </v>
      </c>
    </row>
    <row r="541">
      <c r="F541" s="8" t="str">
        <f>IFERROR(__xludf.DUMMYFUNCTION("IF(REGEXMATCH(E541, ""[0-9]+""), SPLIT(REGEXREPLACE(E541,""[a-zA-Z,\-'.()]"","" ""), "" ""),"" "")")," ")</f>
        <v> </v>
      </c>
    </row>
    <row r="542">
      <c r="F542" s="8" t="str">
        <f>IFERROR(__xludf.DUMMYFUNCTION("IF(REGEXMATCH(E542, ""[0-9]+""), SPLIT(REGEXREPLACE(E542,""[a-zA-Z,\-'.()]"","" ""), "" ""),"" "")")," ")</f>
        <v> </v>
      </c>
    </row>
    <row r="543">
      <c r="F543" s="8" t="str">
        <f>IFERROR(__xludf.DUMMYFUNCTION("IF(REGEXMATCH(E543, ""[0-9]+""), SPLIT(REGEXREPLACE(E543,""[a-zA-Z,\-'.()]"","" ""), "" ""),"" "")")," ")</f>
        <v> </v>
      </c>
    </row>
    <row r="544">
      <c r="F544" s="8" t="str">
        <f>IFERROR(__xludf.DUMMYFUNCTION("IF(REGEXMATCH(E544, ""[0-9]+""), SPLIT(REGEXREPLACE(E544,""[a-zA-Z,\-'.()]"","" ""), "" ""),"" "")")," ")</f>
        <v> </v>
      </c>
    </row>
    <row r="545">
      <c r="F545" s="8" t="str">
        <f>IFERROR(__xludf.DUMMYFUNCTION("IF(REGEXMATCH(E545, ""[0-9]+""), SPLIT(REGEXREPLACE(E545,""[a-zA-Z,\-'.()]"","" ""), "" ""),"" "")")," ")</f>
        <v> </v>
      </c>
    </row>
    <row r="546">
      <c r="F546" s="8" t="str">
        <f>IFERROR(__xludf.DUMMYFUNCTION("IF(REGEXMATCH(E546, ""[0-9]+""), SPLIT(REGEXREPLACE(E546,""[a-zA-Z,\-'.()]"","" ""), "" ""),"" "")")," ")</f>
        <v> </v>
      </c>
    </row>
    <row r="547">
      <c r="F547" s="8" t="str">
        <f>IFERROR(__xludf.DUMMYFUNCTION("IF(REGEXMATCH(E547, ""[0-9]+""), SPLIT(REGEXREPLACE(E547,""[a-zA-Z,\-'.()]"","" ""), "" ""),"" "")")," ")</f>
        <v> </v>
      </c>
    </row>
    <row r="548">
      <c r="F548" s="8" t="str">
        <f>IFERROR(__xludf.DUMMYFUNCTION("IF(REGEXMATCH(E548, ""[0-9]+""), SPLIT(REGEXREPLACE(E548,""[a-zA-Z,\-'.()]"","" ""), "" ""),"" "")")," ")</f>
        <v> </v>
      </c>
    </row>
    <row r="549">
      <c r="F549" s="8" t="str">
        <f>IFERROR(__xludf.DUMMYFUNCTION("IF(REGEXMATCH(E549, ""[0-9]+""), SPLIT(REGEXREPLACE(E549,""[a-zA-Z,\-'.()]"","" ""), "" ""),"" "")")," ")</f>
        <v> </v>
      </c>
    </row>
    <row r="550">
      <c r="F550" s="8" t="str">
        <f>IFERROR(__xludf.DUMMYFUNCTION("IF(REGEXMATCH(E550, ""[0-9]+""), SPLIT(REGEXREPLACE(E550,""[a-zA-Z,\-'.()]"","" ""), "" ""),"" "")")," ")</f>
        <v> </v>
      </c>
    </row>
    <row r="551">
      <c r="F551" s="8" t="str">
        <f>IFERROR(__xludf.DUMMYFUNCTION("IF(REGEXMATCH(E551, ""[0-9]+""), SPLIT(REGEXREPLACE(E551,""[a-zA-Z,\-'.()]"","" ""), "" ""),"" "")")," ")</f>
        <v> </v>
      </c>
    </row>
    <row r="552">
      <c r="F552" s="8" t="str">
        <f>IFERROR(__xludf.DUMMYFUNCTION("IF(REGEXMATCH(E552, ""[0-9]+""), SPLIT(REGEXREPLACE(E552,""[a-zA-Z,\-'.()]"","" ""), "" ""),"" "")")," ")</f>
        <v> </v>
      </c>
    </row>
    <row r="553">
      <c r="F553" s="8" t="str">
        <f>IFERROR(__xludf.DUMMYFUNCTION("IF(REGEXMATCH(E553, ""[0-9]+""), SPLIT(REGEXREPLACE(E553,""[a-zA-Z,\-'.()]"","" ""), "" ""),"" "")")," ")</f>
        <v> </v>
      </c>
    </row>
    <row r="554">
      <c r="F554" s="8" t="str">
        <f>IFERROR(__xludf.DUMMYFUNCTION("IF(REGEXMATCH(E554, ""[0-9]+""), SPLIT(REGEXREPLACE(E554,""[a-zA-Z,\-'.()]"","" ""), "" ""),"" "")")," ")</f>
        <v> </v>
      </c>
    </row>
    <row r="555">
      <c r="F555" s="8" t="str">
        <f>IFERROR(__xludf.DUMMYFUNCTION("IF(REGEXMATCH(E555, ""[0-9]+""), SPLIT(REGEXREPLACE(E555,""[a-zA-Z,\-'.()]"","" ""), "" ""),"" "")")," ")</f>
        <v> </v>
      </c>
    </row>
    <row r="556">
      <c r="F556" s="8" t="str">
        <f>IFERROR(__xludf.DUMMYFUNCTION("IF(REGEXMATCH(E556, ""[0-9]+""), SPLIT(REGEXREPLACE(E556,""[a-zA-Z,\-'.()]"","" ""), "" ""),"" "")")," ")</f>
        <v> </v>
      </c>
    </row>
    <row r="557">
      <c r="F557" s="8" t="str">
        <f>IFERROR(__xludf.DUMMYFUNCTION("IF(REGEXMATCH(E557, ""[0-9]+""), SPLIT(REGEXREPLACE(E557,""[a-zA-Z,\-'.()]"","" ""), "" ""),"" "")")," ")</f>
        <v> </v>
      </c>
    </row>
    <row r="558">
      <c r="F558" s="8" t="str">
        <f>IFERROR(__xludf.DUMMYFUNCTION("IF(REGEXMATCH(E558, ""[0-9]+""), SPLIT(REGEXREPLACE(E558,""[a-zA-Z,\-'.()]"","" ""), "" ""),"" "")")," ")</f>
        <v> </v>
      </c>
    </row>
    <row r="559">
      <c r="F559" s="8" t="str">
        <f>IFERROR(__xludf.DUMMYFUNCTION("IF(REGEXMATCH(E559, ""[0-9]+""), SPLIT(REGEXREPLACE(E559,""[a-zA-Z,\-'.()]"","" ""), "" ""),"" "")")," ")</f>
        <v> </v>
      </c>
    </row>
    <row r="560">
      <c r="F560" s="8" t="str">
        <f>IFERROR(__xludf.DUMMYFUNCTION("IF(REGEXMATCH(E560, ""[0-9]+""), SPLIT(REGEXREPLACE(E560,""[a-zA-Z,\-'.()]"","" ""), "" ""),"" "")")," ")</f>
        <v> </v>
      </c>
    </row>
    <row r="561">
      <c r="F561" s="8" t="str">
        <f>IFERROR(__xludf.DUMMYFUNCTION("IF(REGEXMATCH(E561, ""[0-9]+""), SPLIT(REGEXREPLACE(E561,""[a-zA-Z,\-'.()]"","" ""), "" ""),"" "")")," ")</f>
        <v> </v>
      </c>
    </row>
    <row r="562">
      <c r="F562" s="8" t="str">
        <f>IFERROR(__xludf.DUMMYFUNCTION("IF(REGEXMATCH(E562, ""[0-9]+""), SPLIT(REGEXREPLACE(E562,""[a-zA-Z,\-'.()]"","" ""), "" ""),"" "")")," ")</f>
        <v> </v>
      </c>
    </row>
    <row r="563">
      <c r="F563" s="8" t="str">
        <f>IFERROR(__xludf.DUMMYFUNCTION("IF(REGEXMATCH(E563, ""[0-9]+""), SPLIT(REGEXREPLACE(E563,""[a-zA-Z,\-'.()]"","" ""), "" ""),"" "")")," ")</f>
        <v> </v>
      </c>
    </row>
    <row r="564">
      <c r="F564" s="8" t="str">
        <f>IFERROR(__xludf.DUMMYFUNCTION("IF(REGEXMATCH(E564, ""[0-9]+""), SPLIT(REGEXREPLACE(E564,""[a-zA-Z,\-'.()]"","" ""), "" ""),"" "")")," ")</f>
        <v> </v>
      </c>
    </row>
    <row r="565">
      <c r="F565" s="8" t="str">
        <f>IFERROR(__xludf.DUMMYFUNCTION("IF(REGEXMATCH(E565, ""[0-9]+""), SPLIT(REGEXREPLACE(E565,""[a-zA-Z,\-'.()]"","" ""), "" ""),"" "")")," ")</f>
        <v> </v>
      </c>
    </row>
    <row r="566">
      <c r="F566" s="8" t="str">
        <f>IFERROR(__xludf.DUMMYFUNCTION("IF(REGEXMATCH(E566, ""[0-9]+""), SPLIT(REGEXREPLACE(E566,""[a-zA-Z,\-'.()]"","" ""), "" ""),"" "")")," ")</f>
        <v> </v>
      </c>
    </row>
    <row r="567">
      <c r="F567" s="8" t="str">
        <f>IFERROR(__xludf.DUMMYFUNCTION("IF(REGEXMATCH(E567, ""[0-9]+""), SPLIT(REGEXREPLACE(E567,""[a-zA-Z,\-'.()]"","" ""), "" ""),"" "")")," ")</f>
        <v> </v>
      </c>
    </row>
    <row r="568">
      <c r="F568" s="8" t="str">
        <f>IFERROR(__xludf.DUMMYFUNCTION("IF(REGEXMATCH(E568, ""[0-9]+""), SPLIT(REGEXREPLACE(E568,""[a-zA-Z,\-'.()]"","" ""), "" ""),"" "")")," ")</f>
        <v> </v>
      </c>
    </row>
    <row r="569">
      <c r="F569" s="8" t="str">
        <f>IFERROR(__xludf.DUMMYFUNCTION("IF(REGEXMATCH(E569, ""[0-9]+""), SPLIT(REGEXREPLACE(E569,""[a-zA-Z,\-'.()]"","" ""), "" ""),"" "")")," ")</f>
        <v> </v>
      </c>
    </row>
    <row r="570">
      <c r="F570" s="8" t="str">
        <f>IFERROR(__xludf.DUMMYFUNCTION("IF(REGEXMATCH(E570, ""[0-9]+""), SPLIT(REGEXREPLACE(E570,""[a-zA-Z,\-'.()]"","" ""), "" ""),"" "")")," ")</f>
        <v> </v>
      </c>
    </row>
    <row r="571">
      <c r="F571" s="8" t="str">
        <f>IFERROR(__xludf.DUMMYFUNCTION("IF(REGEXMATCH(E571, ""[0-9]+""), SPLIT(REGEXREPLACE(E571,""[a-zA-Z,\-'.()]"","" ""), "" ""),"" "")")," ")</f>
        <v> </v>
      </c>
    </row>
    <row r="572">
      <c r="F572" s="8" t="str">
        <f>IFERROR(__xludf.DUMMYFUNCTION("IF(REGEXMATCH(E572, ""[0-9]+""), SPLIT(REGEXREPLACE(E572,""[a-zA-Z,\-'.()]"","" ""), "" ""),"" "")")," ")</f>
        <v> </v>
      </c>
    </row>
    <row r="573">
      <c r="F573" s="8" t="str">
        <f>IFERROR(__xludf.DUMMYFUNCTION("IF(REGEXMATCH(E573, ""[0-9]+""), SPLIT(REGEXREPLACE(E573,""[a-zA-Z,\-'.()]"","" ""), "" ""),"" "")")," ")</f>
        <v> </v>
      </c>
    </row>
    <row r="574">
      <c r="F574" s="8" t="str">
        <f>IFERROR(__xludf.DUMMYFUNCTION("IF(REGEXMATCH(E574, ""[0-9]+""), SPLIT(REGEXREPLACE(E574,""[a-zA-Z,\-'.()]"","" ""), "" ""),"" "")")," ")</f>
        <v> </v>
      </c>
    </row>
    <row r="575">
      <c r="F575" s="8" t="str">
        <f>IFERROR(__xludf.DUMMYFUNCTION("IF(REGEXMATCH(E575, ""[0-9]+""), SPLIT(REGEXREPLACE(E575,""[a-zA-Z,\-'.()]"","" ""), "" ""),"" "")")," ")</f>
        <v> </v>
      </c>
    </row>
    <row r="576">
      <c r="F576" s="8" t="str">
        <f>IFERROR(__xludf.DUMMYFUNCTION("IF(REGEXMATCH(E576, ""[0-9]+""), SPLIT(REGEXREPLACE(E576,""[a-zA-Z,\-'.()]"","" ""), "" ""),"" "")")," ")</f>
        <v> </v>
      </c>
    </row>
    <row r="577">
      <c r="F577" s="8" t="str">
        <f>IFERROR(__xludf.DUMMYFUNCTION("IF(REGEXMATCH(E577, ""[0-9]+""), SPLIT(REGEXREPLACE(E577,""[a-zA-Z,\-'.()]"","" ""), "" ""),"" "")")," ")</f>
        <v> </v>
      </c>
    </row>
    <row r="578">
      <c r="F578" s="8" t="str">
        <f>IFERROR(__xludf.DUMMYFUNCTION("IF(REGEXMATCH(E578, ""[0-9]+""), SPLIT(REGEXREPLACE(E578,""[a-zA-Z,\-'.()]"","" ""), "" ""),"" "")")," ")</f>
        <v> </v>
      </c>
    </row>
    <row r="579">
      <c r="F579" s="8" t="str">
        <f>IFERROR(__xludf.DUMMYFUNCTION("IF(REGEXMATCH(E579, ""[0-9]+""), SPLIT(REGEXREPLACE(E579,""[a-zA-Z,\-'.()]"","" ""), "" ""),"" "")")," ")</f>
        <v> </v>
      </c>
    </row>
    <row r="580">
      <c r="F580" s="8" t="str">
        <f>IFERROR(__xludf.DUMMYFUNCTION("IF(REGEXMATCH(E580, ""[0-9]+""), SPLIT(REGEXREPLACE(E580,""[a-zA-Z,\-'.()]"","" ""), "" ""),"" "")")," ")</f>
        <v> </v>
      </c>
    </row>
    <row r="581">
      <c r="F581" s="8" t="str">
        <f>IFERROR(__xludf.DUMMYFUNCTION("IF(REGEXMATCH(E581, ""[0-9]+""), SPLIT(REGEXREPLACE(E581,""[a-zA-Z,\-'.()]"","" ""), "" ""),"" "")")," ")</f>
        <v> </v>
      </c>
    </row>
    <row r="582">
      <c r="F582" s="8" t="str">
        <f>IFERROR(__xludf.DUMMYFUNCTION("IF(REGEXMATCH(E582, ""[0-9]+""), SPLIT(REGEXREPLACE(E582,""[a-zA-Z,\-'.()]"","" ""), "" ""),"" "")")," ")</f>
        <v> </v>
      </c>
    </row>
    <row r="583">
      <c r="F583" s="8" t="str">
        <f>IFERROR(__xludf.DUMMYFUNCTION("IF(REGEXMATCH(E583, ""[0-9]+""), SPLIT(REGEXREPLACE(E583,""[a-zA-Z,\-'.()]"","" ""), "" ""),"" "")")," ")</f>
        <v> </v>
      </c>
    </row>
    <row r="584">
      <c r="F584" s="8" t="str">
        <f>IFERROR(__xludf.DUMMYFUNCTION("IF(REGEXMATCH(E584, ""[0-9]+""), SPLIT(REGEXREPLACE(E584,""[a-zA-Z,\-'.()]"","" ""), "" ""),"" "")")," ")</f>
        <v> </v>
      </c>
    </row>
    <row r="585">
      <c r="F585" s="8" t="str">
        <f>IFERROR(__xludf.DUMMYFUNCTION("IF(REGEXMATCH(E585, ""[0-9]+""), SPLIT(REGEXREPLACE(E585,""[a-zA-Z,\-'.()]"","" ""), "" ""),"" "")")," ")</f>
        <v> </v>
      </c>
    </row>
    <row r="586">
      <c r="F586" s="8" t="str">
        <f>IFERROR(__xludf.DUMMYFUNCTION("IF(REGEXMATCH(E586, ""[0-9]+""), SPLIT(REGEXREPLACE(E586,""[a-zA-Z,\-'.()]"","" ""), "" ""),"" "")")," ")</f>
        <v> </v>
      </c>
    </row>
    <row r="587">
      <c r="F587" s="8" t="str">
        <f>IFERROR(__xludf.DUMMYFUNCTION("IF(REGEXMATCH(E587, ""[0-9]+""), SPLIT(REGEXREPLACE(E587,""[a-zA-Z,\-'.()]"","" ""), "" ""),"" "")")," ")</f>
        <v> </v>
      </c>
    </row>
    <row r="588">
      <c r="F588" s="8" t="str">
        <f>IFERROR(__xludf.DUMMYFUNCTION("IF(REGEXMATCH(E588, ""[0-9]+""), SPLIT(REGEXREPLACE(E588,""[a-zA-Z,\-'.()]"","" ""), "" ""),"" "")")," ")</f>
        <v> </v>
      </c>
    </row>
    <row r="589">
      <c r="F589" s="8" t="str">
        <f>IFERROR(__xludf.DUMMYFUNCTION("IF(REGEXMATCH(E589, ""[0-9]+""), SPLIT(REGEXREPLACE(E589,""[a-zA-Z,\-'.()]"","" ""), "" ""),"" "")")," ")</f>
        <v> </v>
      </c>
    </row>
    <row r="590">
      <c r="F590" s="8" t="str">
        <f>IFERROR(__xludf.DUMMYFUNCTION("IF(REGEXMATCH(E590, ""[0-9]+""), SPLIT(REGEXREPLACE(E590,""[a-zA-Z,\-'.()]"","" ""), "" ""),"" "")")," ")</f>
        <v> </v>
      </c>
    </row>
    <row r="591">
      <c r="F591" s="8" t="str">
        <f>IFERROR(__xludf.DUMMYFUNCTION("IF(REGEXMATCH(E591, ""[0-9]+""), SPLIT(REGEXREPLACE(E591,""[a-zA-Z,\-'.()]"","" ""), "" ""),"" "")")," ")</f>
        <v> </v>
      </c>
    </row>
    <row r="592">
      <c r="F592" s="8" t="str">
        <f>IFERROR(__xludf.DUMMYFUNCTION("IF(REGEXMATCH(E592, ""[0-9]+""), SPLIT(REGEXREPLACE(E592,""[a-zA-Z,\-'.()]"","" ""), "" ""),"" "")")," ")</f>
        <v> </v>
      </c>
    </row>
    <row r="593">
      <c r="F593" s="8" t="str">
        <f>IFERROR(__xludf.DUMMYFUNCTION("IF(REGEXMATCH(E593, ""[0-9]+""), SPLIT(REGEXREPLACE(E593,""[a-zA-Z,\-'.()]"","" ""), "" ""),"" "")")," ")</f>
        <v> </v>
      </c>
    </row>
    <row r="594">
      <c r="F594" s="8" t="str">
        <f>IFERROR(__xludf.DUMMYFUNCTION("IF(REGEXMATCH(E594, ""[0-9]+""), SPLIT(REGEXREPLACE(E594,""[a-zA-Z,\-'.()]"","" ""), "" ""),"" "")")," ")</f>
        <v> </v>
      </c>
    </row>
    <row r="595">
      <c r="F595" s="8" t="str">
        <f>IFERROR(__xludf.DUMMYFUNCTION("IF(REGEXMATCH(E595, ""[0-9]+""), SPLIT(REGEXREPLACE(E595,""[a-zA-Z,\-'.()]"","" ""), "" ""),"" "")")," ")</f>
        <v> </v>
      </c>
    </row>
    <row r="596">
      <c r="F596" s="8" t="str">
        <f>IFERROR(__xludf.DUMMYFUNCTION("IF(REGEXMATCH(E596, ""[0-9]+""), SPLIT(REGEXREPLACE(E596,""[a-zA-Z,\-'.()]"","" ""), "" ""),"" "")")," ")</f>
        <v> </v>
      </c>
    </row>
    <row r="597">
      <c r="F597" s="8" t="str">
        <f>IFERROR(__xludf.DUMMYFUNCTION("IF(REGEXMATCH(E597, ""[0-9]+""), SPLIT(REGEXREPLACE(E597,""[a-zA-Z,\-'.()]"","" ""), "" ""),"" "")")," ")</f>
        <v> </v>
      </c>
    </row>
    <row r="598">
      <c r="F598" s="8" t="str">
        <f>IFERROR(__xludf.DUMMYFUNCTION("IF(REGEXMATCH(E598, ""[0-9]+""), SPLIT(REGEXREPLACE(E598,""[a-zA-Z,\-'.()]"","" ""), "" ""),"" "")")," ")</f>
        <v> </v>
      </c>
    </row>
    <row r="599">
      <c r="F599" s="8" t="str">
        <f>IFERROR(__xludf.DUMMYFUNCTION("IF(REGEXMATCH(E599, ""[0-9]+""), SPLIT(REGEXREPLACE(E599,""[a-zA-Z,\-'.()]"","" ""), "" ""),"" "")")," ")</f>
        <v> </v>
      </c>
    </row>
    <row r="600">
      <c r="F600" s="8" t="str">
        <f>IFERROR(__xludf.DUMMYFUNCTION("IF(REGEXMATCH(E600, ""[0-9]+""), SPLIT(REGEXREPLACE(E600,""[a-zA-Z,\-'.()]"","" ""), "" ""),"" "")")," ")</f>
        <v> </v>
      </c>
    </row>
    <row r="601">
      <c r="F601" s="8" t="str">
        <f>IFERROR(__xludf.DUMMYFUNCTION("IF(REGEXMATCH(E601, ""[0-9]+""), SPLIT(REGEXREPLACE(E601,""[a-zA-Z,\-'.()]"","" ""), "" ""),"" "")")," ")</f>
        <v> </v>
      </c>
    </row>
    <row r="602">
      <c r="F602" s="8" t="str">
        <f>IFERROR(__xludf.DUMMYFUNCTION("IF(REGEXMATCH(E602, ""[0-9]+""), SPLIT(REGEXREPLACE(E602,""[a-zA-Z,\-'.()]"","" ""), "" ""),"" "")")," ")</f>
        <v> </v>
      </c>
    </row>
    <row r="603">
      <c r="F603" s="8" t="str">
        <f>IFERROR(__xludf.DUMMYFUNCTION("IF(REGEXMATCH(E603, ""[0-9]+""), SPLIT(REGEXREPLACE(E603,""[a-zA-Z,\-'.()]"","" ""), "" ""),"" "")")," ")</f>
        <v> </v>
      </c>
    </row>
    <row r="604">
      <c r="F604" s="8" t="str">
        <f>IFERROR(__xludf.DUMMYFUNCTION("IF(REGEXMATCH(E604, ""[0-9]+""), SPLIT(REGEXREPLACE(E604,""[a-zA-Z,\-'.()]"","" ""), "" ""),"" "")")," ")</f>
        <v> </v>
      </c>
    </row>
    <row r="605">
      <c r="F605" s="8" t="str">
        <f>IFERROR(__xludf.DUMMYFUNCTION("IF(REGEXMATCH(E605, ""[0-9]+""), SPLIT(REGEXREPLACE(E605,""[a-zA-Z,\-'.()]"","" ""), "" ""),"" "")")," ")</f>
        <v> </v>
      </c>
    </row>
    <row r="606">
      <c r="F606" s="8" t="str">
        <f>IFERROR(__xludf.DUMMYFUNCTION("IF(REGEXMATCH(E606, ""[0-9]+""), SPLIT(REGEXREPLACE(E606,""[a-zA-Z,\-'.()]"","" ""), "" ""),"" "")")," ")</f>
        <v> </v>
      </c>
    </row>
    <row r="607">
      <c r="F607" s="8" t="str">
        <f>IFERROR(__xludf.DUMMYFUNCTION("IF(REGEXMATCH(E607, ""[0-9]+""), SPLIT(REGEXREPLACE(E607,""[a-zA-Z,\-'.()]"","" ""), "" ""),"" "")")," ")</f>
        <v> </v>
      </c>
    </row>
    <row r="608">
      <c r="F608" s="8" t="str">
        <f>IFERROR(__xludf.DUMMYFUNCTION("IF(REGEXMATCH(E608, ""[0-9]+""), SPLIT(REGEXREPLACE(E608,""[a-zA-Z,\-'.()]"","" ""), "" ""),"" "")")," ")</f>
        <v> </v>
      </c>
    </row>
    <row r="609">
      <c r="F609" s="8" t="str">
        <f>IFERROR(__xludf.DUMMYFUNCTION("IF(REGEXMATCH(E609, ""[0-9]+""), SPLIT(REGEXREPLACE(E609,""[a-zA-Z,\-'.()]"","" ""), "" ""),"" "")")," ")</f>
        <v> </v>
      </c>
    </row>
    <row r="610">
      <c r="F610" s="8" t="str">
        <f>IFERROR(__xludf.DUMMYFUNCTION("IF(REGEXMATCH(E610, ""[0-9]+""), SPLIT(REGEXREPLACE(E610,""[a-zA-Z,\-'.()]"","" ""), "" ""),"" "")")," ")</f>
        <v> </v>
      </c>
    </row>
    <row r="611">
      <c r="F611" s="8" t="str">
        <f>IFERROR(__xludf.DUMMYFUNCTION("IF(REGEXMATCH(E611, ""[0-9]+""), SPLIT(REGEXREPLACE(E611,""[a-zA-Z,\-'.()]"","" ""), "" ""),"" "")")," ")</f>
        <v> </v>
      </c>
    </row>
    <row r="612">
      <c r="F612" s="8" t="str">
        <f>IFERROR(__xludf.DUMMYFUNCTION("IF(REGEXMATCH(E612, ""[0-9]+""), SPLIT(REGEXREPLACE(E612,""[a-zA-Z,\-'.()]"","" ""), "" ""),"" "")")," ")</f>
        <v> </v>
      </c>
    </row>
    <row r="613">
      <c r="F613" s="8" t="str">
        <f>IFERROR(__xludf.DUMMYFUNCTION("IF(REGEXMATCH(E613, ""[0-9]+""), SPLIT(REGEXREPLACE(E613,""[a-zA-Z,\-'.()]"","" ""), "" ""),"" "")")," ")</f>
        <v> </v>
      </c>
    </row>
    <row r="614">
      <c r="F614" s="8" t="str">
        <f>IFERROR(__xludf.DUMMYFUNCTION("IF(REGEXMATCH(E614, ""[0-9]+""), SPLIT(REGEXREPLACE(E614,""[a-zA-Z,\-'.()]"","" ""), "" ""),"" "")")," ")</f>
        <v> </v>
      </c>
    </row>
    <row r="615">
      <c r="F615" s="8" t="str">
        <f>IFERROR(__xludf.DUMMYFUNCTION("IF(REGEXMATCH(E615, ""[0-9]+""), SPLIT(REGEXREPLACE(E615,""[a-zA-Z,\-'.()]"","" ""), "" ""),"" "")")," ")</f>
        <v> </v>
      </c>
    </row>
    <row r="616">
      <c r="F616" s="8" t="str">
        <f>IFERROR(__xludf.DUMMYFUNCTION("IF(REGEXMATCH(E616, ""[0-9]+""), SPLIT(REGEXREPLACE(E616,""[a-zA-Z,\-'.()]"","" ""), "" ""),"" "")")," ")</f>
        <v> </v>
      </c>
    </row>
    <row r="617">
      <c r="F617" s="8" t="str">
        <f>IFERROR(__xludf.DUMMYFUNCTION("IF(REGEXMATCH(E617, ""[0-9]+""), SPLIT(REGEXREPLACE(E617,""[a-zA-Z,\-'.()]"","" ""), "" ""),"" "")")," ")</f>
        <v> </v>
      </c>
    </row>
    <row r="618">
      <c r="F618" s="8" t="str">
        <f>IFERROR(__xludf.DUMMYFUNCTION("IF(REGEXMATCH(E618, ""[0-9]+""), SPLIT(REGEXREPLACE(E618,""[a-zA-Z,\-'.()]"","" ""), "" ""),"" "")")," ")</f>
        <v> </v>
      </c>
    </row>
    <row r="619">
      <c r="F619" s="8" t="str">
        <f>IFERROR(__xludf.DUMMYFUNCTION("IF(REGEXMATCH(E619, ""[0-9]+""), SPLIT(REGEXREPLACE(E619,""[a-zA-Z,\-'.()]"","" ""), "" ""),"" "")")," ")</f>
        <v> </v>
      </c>
    </row>
    <row r="620">
      <c r="F620" s="8" t="str">
        <f>IFERROR(__xludf.DUMMYFUNCTION("IF(REGEXMATCH(E620, ""[0-9]+""), SPLIT(REGEXREPLACE(E620,""[a-zA-Z,\-'.()]"","" ""), "" ""),"" "")")," ")</f>
        <v> </v>
      </c>
    </row>
    <row r="621">
      <c r="F621" s="8" t="str">
        <f>IFERROR(__xludf.DUMMYFUNCTION("IF(REGEXMATCH(E621, ""[0-9]+""), SPLIT(REGEXREPLACE(E621,""[a-zA-Z,\-'.()]"","" ""), "" ""),"" "")")," ")</f>
        <v> </v>
      </c>
    </row>
    <row r="622">
      <c r="F622" s="8" t="str">
        <f>IFERROR(__xludf.DUMMYFUNCTION("IF(REGEXMATCH(E622, ""[0-9]+""), SPLIT(REGEXREPLACE(E622,""[a-zA-Z,\-'.()]"","" ""), "" ""),"" "")")," ")</f>
        <v> </v>
      </c>
    </row>
    <row r="623">
      <c r="F623" s="8" t="str">
        <f>IFERROR(__xludf.DUMMYFUNCTION("IF(REGEXMATCH(E623, ""[0-9]+""), SPLIT(REGEXREPLACE(E623,""[a-zA-Z,\-'.()]"","" ""), "" ""),"" "")")," ")</f>
        <v> </v>
      </c>
    </row>
    <row r="624">
      <c r="F624" s="8" t="str">
        <f>IFERROR(__xludf.DUMMYFUNCTION("IF(REGEXMATCH(E624, ""[0-9]+""), SPLIT(REGEXREPLACE(E624,""[a-zA-Z,\-'.()]"","" ""), "" ""),"" "")")," ")</f>
        <v> </v>
      </c>
    </row>
    <row r="625">
      <c r="F625" s="8" t="str">
        <f>IFERROR(__xludf.DUMMYFUNCTION("IF(REGEXMATCH(E625, ""[0-9]+""), SPLIT(REGEXREPLACE(E625,""[a-zA-Z,\-'.()]"","" ""), "" ""),"" "")")," ")</f>
        <v> </v>
      </c>
    </row>
    <row r="626">
      <c r="F626" s="8" t="str">
        <f>IFERROR(__xludf.DUMMYFUNCTION("IF(REGEXMATCH(E626, ""[0-9]+""), SPLIT(REGEXREPLACE(E626,""[a-zA-Z,\-'.()]"","" ""), "" ""),"" "")")," ")</f>
        <v> </v>
      </c>
    </row>
    <row r="627">
      <c r="F627" s="8" t="str">
        <f>IFERROR(__xludf.DUMMYFUNCTION("IF(REGEXMATCH(E627, ""[0-9]+""), SPLIT(REGEXREPLACE(E627,""[a-zA-Z,\-'.()]"","" ""), "" ""),"" "")")," ")</f>
        <v> </v>
      </c>
    </row>
    <row r="628">
      <c r="F628" s="8" t="str">
        <f>IFERROR(__xludf.DUMMYFUNCTION("IF(REGEXMATCH(E628, ""[0-9]+""), SPLIT(REGEXREPLACE(E628,""[a-zA-Z,\-'.()]"","" ""), "" ""),"" "")")," ")</f>
        <v> </v>
      </c>
    </row>
    <row r="629">
      <c r="F629" s="8" t="str">
        <f>IFERROR(__xludf.DUMMYFUNCTION("IF(REGEXMATCH(E629, ""[0-9]+""), SPLIT(REGEXREPLACE(E629,""[a-zA-Z,\-'.()]"","" ""), "" ""),"" "")")," ")</f>
        <v> </v>
      </c>
    </row>
    <row r="630">
      <c r="F630" s="8" t="str">
        <f>IFERROR(__xludf.DUMMYFUNCTION("IF(REGEXMATCH(E630, ""[0-9]+""), SPLIT(REGEXREPLACE(E630,""[a-zA-Z,\-'.()]"","" ""), "" ""),"" "")")," ")</f>
        <v> </v>
      </c>
    </row>
    <row r="631">
      <c r="F631" s="8" t="str">
        <f>IFERROR(__xludf.DUMMYFUNCTION("IF(REGEXMATCH(E631, ""[0-9]+""), SPLIT(REGEXREPLACE(E631,""[a-zA-Z,\-'.()]"","" ""), "" ""),"" "")")," ")</f>
        <v> </v>
      </c>
    </row>
    <row r="632">
      <c r="F632" s="8" t="str">
        <f>IFERROR(__xludf.DUMMYFUNCTION("IF(REGEXMATCH(E632, ""[0-9]+""), SPLIT(REGEXREPLACE(E632,""[a-zA-Z,\-'.()]"","" ""), "" ""),"" "")")," ")</f>
        <v> </v>
      </c>
    </row>
    <row r="633">
      <c r="F633" s="8" t="str">
        <f>IFERROR(__xludf.DUMMYFUNCTION("IF(REGEXMATCH(E633, ""[0-9]+""), SPLIT(REGEXREPLACE(E633,""[a-zA-Z,\-'.()]"","" ""), "" ""),"" "")")," ")</f>
        <v> </v>
      </c>
    </row>
    <row r="634">
      <c r="F634" s="8" t="str">
        <f>IFERROR(__xludf.DUMMYFUNCTION("IF(REGEXMATCH(E634, ""[0-9]+""), SPLIT(REGEXREPLACE(E634,""[a-zA-Z,\-'.()]"","" ""), "" ""),"" "")")," ")</f>
        <v> </v>
      </c>
    </row>
    <row r="635">
      <c r="F635" s="8" t="str">
        <f>IFERROR(__xludf.DUMMYFUNCTION("IF(REGEXMATCH(E635, ""[0-9]+""), SPLIT(REGEXREPLACE(E635,""[a-zA-Z,\-'.()]"","" ""), "" ""),"" "")")," ")</f>
        <v> </v>
      </c>
    </row>
    <row r="636">
      <c r="F636" s="8" t="str">
        <f>IFERROR(__xludf.DUMMYFUNCTION("IF(REGEXMATCH(E636, ""[0-9]+""), SPLIT(REGEXREPLACE(E636,""[a-zA-Z,\-'.()]"","" ""), "" ""),"" "")")," ")</f>
        <v> </v>
      </c>
    </row>
    <row r="637">
      <c r="F637" s="8" t="str">
        <f>IFERROR(__xludf.DUMMYFUNCTION("IF(REGEXMATCH(E637, ""[0-9]+""), SPLIT(REGEXREPLACE(E637,""[a-zA-Z,\-'.()]"","" ""), "" ""),"" "")")," ")</f>
        <v> </v>
      </c>
    </row>
    <row r="638">
      <c r="F638" s="8" t="str">
        <f>IFERROR(__xludf.DUMMYFUNCTION("IF(REGEXMATCH(E638, ""[0-9]+""), SPLIT(REGEXREPLACE(E638,""[a-zA-Z,\-'.()]"","" ""), "" ""),"" "")")," ")</f>
        <v> </v>
      </c>
    </row>
    <row r="639">
      <c r="F639" s="8" t="str">
        <f>IFERROR(__xludf.DUMMYFUNCTION("IF(REGEXMATCH(E639, ""[0-9]+""), SPLIT(REGEXREPLACE(E639,""[a-zA-Z,\-'.()]"","" ""), "" ""),"" "")")," ")</f>
        <v> </v>
      </c>
    </row>
    <row r="640">
      <c r="F640" s="8" t="str">
        <f>IFERROR(__xludf.DUMMYFUNCTION("IF(REGEXMATCH(E640, ""[0-9]+""), SPLIT(REGEXREPLACE(E640,""[a-zA-Z,\-'.()]"","" ""), "" ""),"" "")")," ")</f>
        <v> </v>
      </c>
    </row>
    <row r="641">
      <c r="F641" s="8" t="str">
        <f>IFERROR(__xludf.DUMMYFUNCTION("IF(REGEXMATCH(E641, ""[0-9]+""), SPLIT(REGEXREPLACE(E641,""[a-zA-Z,\-'.()]"","" ""), "" ""),"" "")")," ")</f>
        <v> </v>
      </c>
    </row>
    <row r="642">
      <c r="F642" s="8" t="str">
        <f>IFERROR(__xludf.DUMMYFUNCTION("IF(REGEXMATCH(E642, ""[0-9]+""), SPLIT(REGEXREPLACE(E642,""[a-zA-Z,\-'.()]"","" ""), "" ""),"" "")")," ")</f>
        <v> </v>
      </c>
    </row>
    <row r="643">
      <c r="F643" s="8" t="str">
        <f>IFERROR(__xludf.DUMMYFUNCTION("IF(REGEXMATCH(E643, ""[0-9]+""), SPLIT(REGEXREPLACE(E643,""[a-zA-Z,\-'.()]"","" ""), "" ""),"" "")")," ")</f>
        <v> </v>
      </c>
    </row>
    <row r="644">
      <c r="F644" s="8" t="str">
        <f>IFERROR(__xludf.DUMMYFUNCTION("IF(REGEXMATCH(E644, ""[0-9]+""), SPLIT(REGEXREPLACE(E644,""[a-zA-Z,\-'.()]"","" ""), "" ""),"" "")")," ")</f>
        <v> </v>
      </c>
    </row>
    <row r="645">
      <c r="F645" s="8" t="str">
        <f>IFERROR(__xludf.DUMMYFUNCTION("IF(REGEXMATCH(E645, ""[0-9]+""), SPLIT(REGEXREPLACE(E645,""[a-zA-Z,\-'.()]"","" ""), "" ""),"" "")")," ")</f>
        <v> </v>
      </c>
    </row>
    <row r="646">
      <c r="F646" s="8" t="str">
        <f>IFERROR(__xludf.DUMMYFUNCTION("IF(REGEXMATCH(E646, ""[0-9]+""), SPLIT(REGEXREPLACE(E646,""[a-zA-Z,\-'.()]"","" ""), "" ""),"" "")")," ")</f>
        <v> </v>
      </c>
    </row>
    <row r="647">
      <c r="F647" s="8" t="str">
        <f>IFERROR(__xludf.DUMMYFUNCTION("IF(REGEXMATCH(E647, ""[0-9]+""), SPLIT(REGEXREPLACE(E647,""[a-zA-Z,\-'.()]"","" ""), "" ""),"" "")")," ")</f>
        <v> </v>
      </c>
    </row>
    <row r="648">
      <c r="F648" s="8" t="str">
        <f>IFERROR(__xludf.DUMMYFUNCTION("IF(REGEXMATCH(E648, ""[0-9]+""), SPLIT(REGEXREPLACE(E648,""[a-zA-Z,\-'.()]"","" ""), "" ""),"" "")")," ")</f>
        <v> </v>
      </c>
    </row>
    <row r="649">
      <c r="F649" s="8" t="str">
        <f>IFERROR(__xludf.DUMMYFUNCTION("IF(REGEXMATCH(E649, ""[0-9]+""), SPLIT(REGEXREPLACE(E649,""[a-zA-Z,\-'.()]"","" ""), "" ""),"" "")")," ")</f>
        <v> </v>
      </c>
    </row>
    <row r="650">
      <c r="F650" s="8" t="str">
        <f>IFERROR(__xludf.DUMMYFUNCTION("IF(REGEXMATCH(E650, ""[0-9]+""), SPLIT(REGEXREPLACE(E650,""[a-zA-Z,\-'.()]"","" ""), "" ""),"" "")")," ")</f>
        <v> </v>
      </c>
    </row>
    <row r="651">
      <c r="F651" s="8" t="str">
        <f>IFERROR(__xludf.DUMMYFUNCTION("IF(REGEXMATCH(E651, ""[0-9]+""), SPLIT(REGEXREPLACE(E651,""[a-zA-Z,\-'.()]"","" ""), "" ""),"" "")")," ")</f>
        <v> </v>
      </c>
    </row>
    <row r="652">
      <c r="F652" s="8" t="str">
        <f>IFERROR(__xludf.DUMMYFUNCTION("IF(REGEXMATCH(E652, ""[0-9]+""), SPLIT(REGEXREPLACE(E652,""[a-zA-Z,\-'.()]"","" ""), "" ""),"" "")")," ")</f>
        <v> </v>
      </c>
    </row>
    <row r="653">
      <c r="F653" s="8" t="str">
        <f>IFERROR(__xludf.DUMMYFUNCTION("IF(REGEXMATCH(E653, ""[0-9]+""), SPLIT(REGEXREPLACE(E653,""[a-zA-Z,\-'.()]"","" ""), "" ""),"" "")")," ")</f>
        <v> </v>
      </c>
    </row>
    <row r="654">
      <c r="F654" s="8" t="str">
        <f>IFERROR(__xludf.DUMMYFUNCTION("IF(REGEXMATCH(E654, ""[0-9]+""), SPLIT(REGEXREPLACE(E654,""[a-zA-Z,\-'.()]"","" ""), "" ""),"" "")")," ")</f>
        <v> </v>
      </c>
    </row>
    <row r="655">
      <c r="F655" s="8" t="str">
        <f>IFERROR(__xludf.DUMMYFUNCTION("IF(REGEXMATCH(E655, ""[0-9]+""), SPLIT(REGEXREPLACE(E655,""[a-zA-Z,\-'.()]"","" ""), "" ""),"" "")")," ")</f>
        <v> </v>
      </c>
    </row>
    <row r="656">
      <c r="F656" s="8" t="str">
        <f>IFERROR(__xludf.DUMMYFUNCTION("IF(REGEXMATCH(E656, ""[0-9]+""), SPLIT(REGEXREPLACE(E656,""[a-zA-Z,\-'.()]"","" ""), "" ""),"" "")")," ")</f>
        <v> </v>
      </c>
    </row>
    <row r="657">
      <c r="F657" s="8" t="str">
        <f>IFERROR(__xludf.DUMMYFUNCTION("IF(REGEXMATCH(E657, ""[0-9]+""), SPLIT(REGEXREPLACE(E657,""[a-zA-Z,\-'.()]"","" ""), "" ""),"" "")")," ")</f>
        <v> </v>
      </c>
    </row>
    <row r="658">
      <c r="F658" s="8" t="str">
        <f>IFERROR(__xludf.DUMMYFUNCTION("IF(REGEXMATCH(E658, ""[0-9]+""), SPLIT(REGEXREPLACE(E658,""[a-zA-Z,\-'.()]"","" ""), "" ""),"" "")")," ")</f>
        <v> </v>
      </c>
    </row>
    <row r="659">
      <c r="F659" s="8" t="str">
        <f>IFERROR(__xludf.DUMMYFUNCTION("IF(REGEXMATCH(E659, ""[0-9]+""), SPLIT(REGEXREPLACE(E659,""[a-zA-Z,\-'.()]"","" ""), "" ""),"" "")")," ")</f>
        <v> </v>
      </c>
    </row>
    <row r="660">
      <c r="F660" s="8" t="str">
        <f>IFERROR(__xludf.DUMMYFUNCTION("IF(REGEXMATCH(E660, ""[0-9]+""), SPLIT(REGEXREPLACE(E660,""[a-zA-Z,\-'.()]"","" ""), "" ""),"" "")")," ")</f>
        <v> </v>
      </c>
    </row>
    <row r="661">
      <c r="F661" s="8" t="str">
        <f>IFERROR(__xludf.DUMMYFUNCTION("IF(REGEXMATCH(E661, ""[0-9]+""), SPLIT(REGEXREPLACE(E661,""[a-zA-Z,\-'.()]"","" ""), "" ""),"" "")")," ")</f>
        <v> </v>
      </c>
    </row>
    <row r="662">
      <c r="F662" s="8" t="str">
        <f>IFERROR(__xludf.DUMMYFUNCTION("IF(REGEXMATCH(E662, ""[0-9]+""), SPLIT(REGEXREPLACE(E662,""[a-zA-Z,\-'.()]"","" ""), "" ""),"" "")")," ")</f>
        <v> </v>
      </c>
    </row>
    <row r="663">
      <c r="F663" s="8" t="str">
        <f>IFERROR(__xludf.DUMMYFUNCTION("IF(REGEXMATCH(E663, ""[0-9]+""), SPLIT(REGEXREPLACE(E663,""[a-zA-Z,\-'.()]"","" ""), "" ""),"" "")")," ")</f>
        <v> </v>
      </c>
    </row>
    <row r="664">
      <c r="F664" s="8" t="str">
        <f>IFERROR(__xludf.DUMMYFUNCTION("IF(REGEXMATCH(E664, ""[0-9]+""), SPLIT(REGEXREPLACE(E664,""[a-zA-Z,\-'.()]"","" ""), "" ""),"" "")")," ")</f>
        <v> </v>
      </c>
    </row>
    <row r="665">
      <c r="F665" s="8" t="str">
        <f>IFERROR(__xludf.DUMMYFUNCTION("IF(REGEXMATCH(E665, ""[0-9]+""), SPLIT(REGEXREPLACE(E665,""[a-zA-Z,\-'.()]"","" ""), "" ""),"" "")")," ")</f>
        <v> </v>
      </c>
    </row>
    <row r="666">
      <c r="F666" s="8" t="str">
        <f>IFERROR(__xludf.DUMMYFUNCTION("IF(REGEXMATCH(E666, ""[0-9]+""), SPLIT(REGEXREPLACE(E666,""[a-zA-Z,\-'.()]"","" ""), "" ""),"" "")")," ")</f>
        <v> </v>
      </c>
    </row>
    <row r="667">
      <c r="F667" s="8" t="str">
        <f>IFERROR(__xludf.DUMMYFUNCTION("IF(REGEXMATCH(E667, ""[0-9]+""), SPLIT(REGEXREPLACE(E667,""[a-zA-Z,\-'.()]"","" ""), "" ""),"" "")")," ")</f>
        <v> </v>
      </c>
    </row>
    <row r="668">
      <c r="F668" s="8" t="str">
        <f>IFERROR(__xludf.DUMMYFUNCTION("IF(REGEXMATCH(E668, ""[0-9]+""), SPLIT(REGEXREPLACE(E668,""[a-zA-Z,\-'.()]"","" ""), "" ""),"" "")")," ")</f>
        <v> </v>
      </c>
    </row>
    <row r="669">
      <c r="F669" s="8" t="str">
        <f>IFERROR(__xludf.DUMMYFUNCTION("IF(REGEXMATCH(E669, ""[0-9]+""), SPLIT(REGEXREPLACE(E669,""[a-zA-Z,\-'.()]"","" ""), "" ""),"" "")")," ")</f>
        <v> </v>
      </c>
    </row>
    <row r="670">
      <c r="F670" s="8" t="str">
        <f>IFERROR(__xludf.DUMMYFUNCTION("IF(REGEXMATCH(E670, ""[0-9]+""), SPLIT(REGEXREPLACE(E670,""[a-zA-Z,\-'.()]"","" ""), "" ""),"" "")")," ")</f>
        <v> </v>
      </c>
    </row>
    <row r="671">
      <c r="F671" s="8" t="str">
        <f>IFERROR(__xludf.DUMMYFUNCTION("IF(REGEXMATCH(E671, ""[0-9]+""), SPLIT(REGEXREPLACE(E671,""[a-zA-Z,\-'.()]"","" ""), "" ""),"" "")")," ")</f>
        <v> </v>
      </c>
    </row>
    <row r="672">
      <c r="F672" s="8" t="str">
        <f>IFERROR(__xludf.DUMMYFUNCTION("IF(REGEXMATCH(E672, ""[0-9]+""), SPLIT(REGEXREPLACE(E672,""[a-zA-Z,\-'.()]"","" ""), "" ""),"" "")")," ")</f>
        <v> </v>
      </c>
    </row>
    <row r="673">
      <c r="F673" s="8" t="str">
        <f>IFERROR(__xludf.DUMMYFUNCTION("IF(REGEXMATCH(E673, ""[0-9]+""), SPLIT(REGEXREPLACE(E673,""[a-zA-Z,\-'.()]"","" ""), "" ""),"" "")")," ")</f>
        <v> </v>
      </c>
    </row>
    <row r="674">
      <c r="F674" s="8" t="str">
        <f>IFERROR(__xludf.DUMMYFUNCTION("IF(REGEXMATCH(E674, ""[0-9]+""), SPLIT(REGEXREPLACE(E674,""[a-zA-Z,\-'.()]"","" ""), "" ""),"" "")")," ")</f>
        <v> </v>
      </c>
    </row>
    <row r="675">
      <c r="F675" s="8" t="str">
        <f>IFERROR(__xludf.DUMMYFUNCTION("IF(REGEXMATCH(E675, ""[0-9]+""), SPLIT(REGEXREPLACE(E675,""[a-zA-Z,\-'.()]"","" ""), "" ""),"" "")")," ")</f>
        <v> </v>
      </c>
    </row>
    <row r="676">
      <c r="F676" s="8" t="str">
        <f>IFERROR(__xludf.DUMMYFUNCTION("IF(REGEXMATCH(E676, ""[0-9]+""), SPLIT(REGEXREPLACE(E676,""[a-zA-Z,\-'.()]"","" ""), "" ""),"" "")")," ")</f>
        <v> </v>
      </c>
    </row>
    <row r="677">
      <c r="F677" s="8" t="str">
        <f>IFERROR(__xludf.DUMMYFUNCTION("IF(REGEXMATCH(E677, ""[0-9]+""), SPLIT(REGEXREPLACE(E677,""[a-zA-Z,\-'.()]"","" ""), "" ""),"" "")")," ")</f>
        <v> </v>
      </c>
    </row>
    <row r="678">
      <c r="F678" s="8" t="str">
        <f>IFERROR(__xludf.DUMMYFUNCTION("IF(REGEXMATCH(E678, ""[0-9]+""), SPLIT(REGEXREPLACE(E678,""[a-zA-Z,\-'.()]"","" ""), "" ""),"" "")")," ")</f>
        <v> </v>
      </c>
    </row>
    <row r="679">
      <c r="F679" s="8" t="str">
        <f>IFERROR(__xludf.DUMMYFUNCTION("IF(REGEXMATCH(E679, ""[0-9]+""), SPLIT(REGEXREPLACE(E679,""[a-zA-Z,\-'.()]"","" ""), "" ""),"" "")")," ")</f>
        <v> </v>
      </c>
    </row>
    <row r="680">
      <c r="F680" s="8" t="str">
        <f>IFERROR(__xludf.DUMMYFUNCTION("IF(REGEXMATCH(E680, ""[0-9]+""), SPLIT(REGEXREPLACE(E680,""[a-zA-Z,\-'.()]"","" ""), "" ""),"" "")")," ")</f>
        <v> </v>
      </c>
    </row>
    <row r="681">
      <c r="F681" s="8" t="str">
        <f>IFERROR(__xludf.DUMMYFUNCTION("IF(REGEXMATCH(E681, ""[0-9]+""), SPLIT(REGEXREPLACE(E681,""[a-zA-Z,\-'.()]"","" ""), "" ""),"" "")")," ")</f>
        <v> </v>
      </c>
    </row>
    <row r="682">
      <c r="F682" s="8" t="str">
        <f>IFERROR(__xludf.DUMMYFUNCTION("IF(REGEXMATCH(E682, ""[0-9]+""), SPLIT(REGEXREPLACE(E682,""[a-zA-Z,\-'.()]"","" ""), "" ""),"" "")")," ")</f>
        <v> </v>
      </c>
    </row>
    <row r="683">
      <c r="F683" s="8" t="str">
        <f>IFERROR(__xludf.DUMMYFUNCTION("IF(REGEXMATCH(E683, ""[0-9]+""), SPLIT(REGEXREPLACE(E683,""[a-zA-Z,\-'.()]"","" ""), "" ""),"" "")")," ")</f>
        <v> </v>
      </c>
    </row>
    <row r="684">
      <c r="F684" s="8" t="str">
        <f>IFERROR(__xludf.DUMMYFUNCTION("IF(REGEXMATCH(E684, ""[0-9]+""), SPLIT(REGEXREPLACE(E684,""[a-zA-Z,\-'.()]"","" ""), "" ""),"" "")")," ")</f>
        <v> </v>
      </c>
    </row>
    <row r="685">
      <c r="F685" s="8" t="str">
        <f>IFERROR(__xludf.DUMMYFUNCTION("IF(REGEXMATCH(E685, ""[0-9]+""), SPLIT(REGEXREPLACE(E685,""[a-zA-Z,\-'.()]"","" ""), "" ""),"" "")")," ")</f>
        <v> </v>
      </c>
    </row>
    <row r="686">
      <c r="F686" s="8" t="str">
        <f>IFERROR(__xludf.DUMMYFUNCTION("IF(REGEXMATCH(E686, ""[0-9]+""), SPLIT(REGEXREPLACE(E686,""[a-zA-Z,\-'.()]"","" ""), "" ""),"" "")")," ")</f>
        <v> </v>
      </c>
    </row>
    <row r="687">
      <c r="F687" s="8" t="str">
        <f>IFERROR(__xludf.DUMMYFUNCTION("IF(REGEXMATCH(E687, ""[0-9]+""), SPLIT(REGEXREPLACE(E687,""[a-zA-Z,\-'.()]"","" ""), "" ""),"" "")")," ")</f>
        <v> </v>
      </c>
    </row>
    <row r="688">
      <c r="F688" s="8" t="str">
        <f>IFERROR(__xludf.DUMMYFUNCTION("IF(REGEXMATCH(E688, ""[0-9]+""), SPLIT(REGEXREPLACE(E688,""[a-zA-Z,\-'.()]"","" ""), "" ""),"" "")")," ")</f>
        <v> </v>
      </c>
    </row>
    <row r="689">
      <c r="F689" s="8" t="str">
        <f>IFERROR(__xludf.DUMMYFUNCTION("IF(REGEXMATCH(E689, ""[0-9]+""), SPLIT(REGEXREPLACE(E689,""[a-zA-Z,\-'.()]"","" ""), "" ""),"" "")")," ")</f>
        <v> </v>
      </c>
    </row>
    <row r="690">
      <c r="F690" s="8" t="str">
        <f>IFERROR(__xludf.DUMMYFUNCTION("IF(REGEXMATCH(E690, ""[0-9]+""), SPLIT(REGEXREPLACE(E690,""[a-zA-Z,\-'.()]"","" ""), "" ""),"" "")")," ")</f>
        <v> </v>
      </c>
    </row>
    <row r="691">
      <c r="F691" s="8" t="str">
        <f>IFERROR(__xludf.DUMMYFUNCTION("IF(REGEXMATCH(E691, ""[0-9]+""), SPLIT(REGEXREPLACE(E691,""[a-zA-Z,\-'.()]"","" ""), "" ""),"" "")")," ")</f>
        <v> </v>
      </c>
    </row>
    <row r="692">
      <c r="F692" s="8" t="str">
        <f>IFERROR(__xludf.DUMMYFUNCTION("IF(REGEXMATCH(E692, ""[0-9]+""), SPLIT(REGEXREPLACE(E692,""[a-zA-Z,\-'.()]"","" ""), "" ""),"" "")")," ")</f>
        <v> </v>
      </c>
    </row>
    <row r="693">
      <c r="F693" s="8" t="str">
        <f>IFERROR(__xludf.DUMMYFUNCTION("IF(REGEXMATCH(E693, ""[0-9]+""), SPLIT(REGEXREPLACE(E693,""[a-zA-Z,\-'.()]"","" ""), "" ""),"" "")")," ")</f>
        <v> </v>
      </c>
    </row>
    <row r="694">
      <c r="F694" s="8" t="str">
        <f>IFERROR(__xludf.DUMMYFUNCTION("IF(REGEXMATCH(E694, ""[0-9]+""), SPLIT(REGEXREPLACE(E694,""[a-zA-Z,\-'.()]"","" ""), "" ""),"" "")")," ")</f>
        <v> </v>
      </c>
    </row>
    <row r="695">
      <c r="F695" s="8" t="str">
        <f>IFERROR(__xludf.DUMMYFUNCTION("IF(REGEXMATCH(E695, ""[0-9]+""), SPLIT(REGEXREPLACE(E695,""[a-zA-Z,\-'.()]"","" ""), "" ""),"" "")")," ")</f>
        <v> </v>
      </c>
    </row>
    <row r="696">
      <c r="F696" s="8" t="str">
        <f>IFERROR(__xludf.DUMMYFUNCTION("IF(REGEXMATCH(E696, ""[0-9]+""), SPLIT(REGEXREPLACE(E696,""[a-zA-Z,\-'.()]"","" ""), "" ""),"" "")")," ")</f>
        <v> </v>
      </c>
    </row>
    <row r="697">
      <c r="F697" s="8" t="str">
        <f>IFERROR(__xludf.DUMMYFUNCTION("IF(REGEXMATCH(E697, ""[0-9]+""), SPLIT(REGEXREPLACE(E697,""[a-zA-Z,\-'.()]"","" ""), "" ""),"" "")")," ")</f>
        <v> </v>
      </c>
    </row>
    <row r="698">
      <c r="F698" s="8" t="str">
        <f>IFERROR(__xludf.DUMMYFUNCTION("IF(REGEXMATCH(E698, ""[0-9]+""), SPLIT(REGEXREPLACE(E698,""[a-zA-Z,\-'.()]"","" ""), "" ""),"" "")")," ")</f>
        <v> </v>
      </c>
    </row>
    <row r="699">
      <c r="F699" s="8" t="str">
        <f>IFERROR(__xludf.DUMMYFUNCTION("IF(REGEXMATCH(E699, ""[0-9]+""), SPLIT(REGEXREPLACE(E699,""[a-zA-Z,\-'.()]"","" ""), "" ""),"" "")")," ")</f>
        <v> </v>
      </c>
    </row>
    <row r="700">
      <c r="F700" s="8" t="str">
        <f>IFERROR(__xludf.DUMMYFUNCTION("IF(REGEXMATCH(E700, ""[0-9]+""), SPLIT(REGEXREPLACE(E700,""[a-zA-Z,\-'.()]"","" ""), "" ""),"" "")")," ")</f>
        <v> </v>
      </c>
    </row>
    <row r="701">
      <c r="F701" s="8" t="str">
        <f>IFERROR(__xludf.DUMMYFUNCTION("IF(REGEXMATCH(E701, ""[0-9]+""), SPLIT(REGEXREPLACE(E701,""[a-zA-Z,\-'.()]"","" ""), "" ""),"" "")")," ")</f>
        <v> </v>
      </c>
    </row>
    <row r="702">
      <c r="F702" s="8" t="str">
        <f>IFERROR(__xludf.DUMMYFUNCTION("IF(REGEXMATCH(E702, ""[0-9]+""), SPLIT(REGEXREPLACE(E702,""[a-zA-Z,\-'.()]"","" ""), "" ""),"" "")")," ")</f>
        <v> </v>
      </c>
    </row>
    <row r="703">
      <c r="F703" s="8" t="str">
        <f>IFERROR(__xludf.DUMMYFUNCTION("IF(REGEXMATCH(E703, ""[0-9]+""), SPLIT(REGEXREPLACE(E703,""[a-zA-Z,\-'.()]"","" ""), "" ""),"" "")")," ")</f>
        <v> </v>
      </c>
    </row>
    <row r="704">
      <c r="F704" s="8" t="str">
        <f>IFERROR(__xludf.DUMMYFUNCTION("IF(REGEXMATCH(E704, ""[0-9]+""), SPLIT(REGEXREPLACE(E704,""[a-zA-Z,\-'.()]"","" ""), "" ""),"" "")")," ")</f>
        <v> </v>
      </c>
    </row>
    <row r="705">
      <c r="F705" s="8" t="str">
        <f>IFERROR(__xludf.DUMMYFUNCTION("IF(REGEXMATCH(E705, ""[0-9]+""), SPLIT(REGEXREPLACE(E705,""[a-zA-Z,\-'.()]"","" ""), "" ""),"" "")")," ")</f>
        <v> </v>
      </c>
    </row>
    <row r="706">
      <c r="F706" s="8" t="str">
        <f>IFERROR(__xludf.DUMMYFUNCTION("IF(REGEXMATCH(E706, ""[0-9]+""), SPLIT(REGEXREPLACE(E706,""[a-zA-Z,\-'.()]"","" ""), "" ""),"" "")")," ")</f>
        <v> </v>
      </c>
    </row>
    <row r="707">
      <c r="F707" s="8" t="str">
        <f>IFERROR(__xludf.DUMMYFUNCTION("IF(REGEXMATCH(E707, ""[0-9]+""), SPLIT(REGEXREPLACE(E707,""[a-zA-Z,\-'.()]"","" ""), "" ""),"" "")")," ")</f>
        <v> </v>
      </c>
    </row>
    <row r="708">
      <c r="F708" s="8" t="str">
        <f>IFERROR(__xludf.DUMMYFUNCTION("IF(REGEXMATCH(E708, ""[0-9]+""), SPLIT(REGEXREPLACE(E708,""[a-zA-Z,\-'.()]"","" ""), "" ""),"" "")")," ")</f>
        <v> </v>
      </c>
    </row>
    <row r="709">
      <c r="F709" s="8" t="str">
        <f>IFERROR(__xludf.DUMMYFUNCTION("IF(REGEXMATCH(E709, ""[0-9]+""), SPLIT(REGEXREPLACE(E709,""[a-zA-Z,\-'.()]"","" ""), "" ""),"" "")")," ")</f>
        <v> </v>
      </c>
    </row>
    <row r="710">
      <c r="F710" s="8" t="str">
        <f>IFERROR(__xludf.DUMMYFUNCTION("IF(REGEXMATCH(E710, ""[0-9]+""), SPLIT(REGEXREPLACE(E710,""[a-zA-Z,\-'.()]"","" ""), "" ""),"" "")")," ")</f>
        <v> </v>
      </c>
    </row>
    <row r="711">
      <c r="F711" s="8" t="str">
        <f>IFERROR(__xludf.DUMMYFUNCTION("IF(REGEXMATCH(E711, ""[0-9]+""), SPLIT(REGEXREPLACE(E711,""[a-zA-Z,\-'.()]"","" ""), "" ""),"" "")")," ")</f>
        <v> </v>
      </c>
    </row>
    <row r="712">
      <c r="F712" s="8" t="str">
        <f>IFERROR(__xludf.DUMMYFUNCTION("IF(REGEXMATCH(E712, ""[0-9]+""), SPLIT(REGEXREPLACE(E712,""[a-zA-Z,\-'.()]"","" ""), "" ""),"" "")")," ")</f>
        <v> </v>
      </c>
    </row>
    <row r="713">
      <c r="F713" s="8" t="str">
        <f>IFERROR(__xludf.DUMMYFUNCTION("IF(REGEXMATCH(E713, ""[0-9]+""), SPLIT(REGEXREPLACE(E713,""[a-zA-Z,\-'.()]"","" ""), "" ""),"" "")")," ")</f>
        <v> </v>
      </c>
    </row>
    <row r="714">
      <c r="F714" s="8" t="str">
        <f>IFERROR(__xludf.DUMMYFUNCTION("IF(REGEXMATCH(E714, ""[0-9]+""), SPLIT(REGEXREPLACE(E714,""[a-zA-Z,\-'.()]"","" ""), "" ""),"" "")")," ")</f>
        <v> </v>
      </c>
    </row>
    <row r="715">
      <c r="F715" s="8" t="str">
        <f>IFERROR(__xludf.DUMMYFUNCTION("IF(REGEXMATCH(E715, ""[0-9]+""), SPLIT(REGEXREPLACE(E715,""[a-zA-Z,\-'.()]"","" ""), "" ""),"" "")")," ")</f>
        <v> </v>
      </c>
    </row>
    <row r="716">
      <c r="F716" s="8" t="str">
        <f>IFERROR(__xludf.DUMMYFUNCTION("IF(REGEXMATCH(E716, ""[0-9]+""), SPLIT(REGEXREPLACE(E716,""[a-zA-Z,\-'.()]"","" ""), "" ""),"" "")")," ")</f>
        <v> </v>
      </c>
    </row>
    <row r="717">
      <c r="F717" s="8" t="str">
        <f>IFERROR(__xludf.DUMMYFUNCTION("IF(REGEXMATCH(E717, ""[0-9]+""), SPLIT(REGEXREPLACE(E717,""[a-zA-Z,\-'.()]"","" ""), "" ""),"" "")")," ")</f>
        <v> </v>
      </c>
    </row>
    <row r="718">
      <c r="F718" s="8" t="str">
        <f>IFERROR(__xludf.DUMMYFUNCTION("IF(REGEXMATCH(E718, ""[0-9]+""), SPLIT(REGEXREPLACE(E718,""[a-zA-Z,\-'.()]"","" ""), "" ""),"" "")")," ")</f>
        <v> </v>
      </c>
    </row>
    <row r="719">
      <c r="F719" s="8" t="str">
        <f>IFERROR(__xludf.DUMMYFUNCTION("IF(REGEXMATCH(E719, ""[0-9]+""), SPLIT(REGEXREPLACE(E719,""[a-zA-Z,\-'.()]"","" ""), "" ""),"" "")")," ")</f>
        <v> </v>
      </c>
    </row>
    <row r="720">
      <c r="F720" s="8" t="str">
        <f>IFERROR(__xludf.DUMMYFUNCTION("IF(REGEXMATCH(E720, ""[0-9]+""), SPLIT(REGEXREPLACE(E720,""[a-zA-Z,\-'.()]"","" ""), "" ""),"" "")")," ")</f>
        <v> </v>
      </c>
    </row>
    <row r="721">
      <c r="F721" s="8" t="str">
        <f>IFERROR(__xludf.DUMMYFUNCTION("IF(REGEXMATCH(E721, ""[0-9]+""), SPLIT(REGEXREPLACE(E721,""[a-zA-Z,\-'.()]"","" ""), "" ""),"" "")")," ")</f>
        <v> </v>
      </c>
    </row>
    <row r="722">
      <c r="F722" s="8" t="str">
        <f>IFERROR(__xludf.DUMMYFUNCTION("IF(REGEXMATCH(E722, ""[0-9]+""), SPLIT(REGEXREPLACE(E722,""[a-zA-Z,\-'.()]"","" ""), "" ""),"" "")")," ")</f>
        <v> </v>
      </c>
    </row>
    <row r="723">
      <c r="F723" s="8" t="str">
        <f>IFERROR(__xludf.DUMMYFUNCTION("IF(REGEXMATCH(E723, ""[0-9]+""), SPLIT(REGEXREPLACE(E723,""[a-zA-Z,\-'.()]"","" ""), "" ""),"" "")")," ")</f>
        <v> </v>
      </c>
    </row>
    <row r="724">
      <c r="F724" s="8" t="str">
        <f>IFERROR(__xludf.DUMMYFUNCTION("IF(REGEXMATCH(E724, ""[0-9]+""), SPLIT(REGEXREPLACE(E724,""[a-zA-Z,\-'.()]"","" ""), "" ""),"" "")")," ")</f>
        <v> </v>
      </c>
    </row>
    <row r="725">
      <c r="F725" s="8" t="str">
        <f>IFERROR(__xludf.DUMMYFUNCTION("IF(REGEXMATCH(E725, ""[0-9]+""), SPLIT(REGEXREPLACE(E725,""[a-zA-Z,\-'.()]"","" ""), "" ""),"" "")")," ")</f>
        <v> </v>
      </c>
    </row>
    <row r="726">
      <c r="F726" s="8" t="str">
        <f>IFERROR(__xludf.DUMMYFUNCTION("IF(REGEXMATCH(E726, ""[0-9]+""), SPLIT(REGEXREPLACE(E726,""[a-zA-Z,\-'.()]"","" ""), "" ""),"" "")")," ")</f>
        <v> </v>
      </c>
    </row>
    <row r="727">
      <c r="F727" s="8" t="str">
        <f>IFERROR(__xludf.DUMMYFUNCTION("IF(REGEXMATCH(E727, ""[0-9]+""), SPLIT(REGEXREPLACE(E727,""[a-zA-Z,\-'.()]"","" ""), "" ""),"" "")")," ")</f>
        <v> </v>
      </c>
    </row>
    <row r="728">
      <c r="F728" s="8" t="str">
        <f>IFERROR(__xludf.DUMMYFUNCTION("IF(REGEXMATCH(E728, ""[0-9]+""), SPLIT(REGEXREPLACE(E728,""[a-zA-Z,\-'.()]"","" ""), "" ""),"" "")")," ")</f>
        <v> </v>
      </c>
    </row>
    <row r="729">
      <c r="F729" s="8" t="str">
        <f>IFERROR(__xludf.DUMMYFUNCTION("IF(REGEXMATCH(E729, ""[0-9]+""), SPLIT(REGEXREPLACE(E729,""[a-zA-Z,\-'.()]"","" ""), "" ""),"" "")")," ")</f>
        <v> </v>
      </c>
    </row>
    <row r="730">
      <c r="F730" s="8" t="str">
        <f>IFERROR(__xludf.DUMMYFUNCTION("IF(REGEXMATCH(E730, ""[0-9]+""), SPLIT(REGEXREPLACE(E730,""[a-zA-Z,\-'.()]"","" ""), "" ""),"" "")")," ")</f>
        <v> </v>
      </c>
    </row>
    <row r="731">
      <c r="F731" s="8" t="str">
        <f>IFERROR(__xludf.DUMMYFUNCTION("IF(REGEXMATCH(E731, ""[0-9]+""), SPLIT(REGEXREPLACE(E731,""[a-zA-Z,\-'.()]"","" ""), "" ""),"" "")")," ")</f>
        <v> </v>
      </c>
    </row>
    <row r="732">
      <c r="F732" s="8" t="str">
        <f>IFERROR(__xludf.DUMMYFUNCTION("IF(REGEXMATCH(E732, ""[0-9]+""), SPLIT(REGEXREPLACE(E732,""[a-zA-Z,\-'.()]"","" ""), "" ""),"" "")")," ")</f>
        <v> </v>
      </c>
    </row>
    <row r="733">
      <c r="F733" s="8" t="str">
        <f>IFERROR(__xludf.DUMMYFUNCTION("IF(REGEXMATCH(E733, ""[0-9]+""), SPLIT(REGEXREPLACE(E733,""[a-zA-Z,\-'.()]"","" ""), "" ""),"" "")")," ")</f>
        <v> </v>
      </c>
    </row>
    <row r="734">
      <c r="F734" s="8" t="str">
        <f>IFERROR(__xludf.DUMMYFUNCTION("IF(REGEXMATCH(E734, ""[0-9]+""), SPLIT(REGEXREPLACE(E734,""[a-zA-Z,\-'.()]"","" ""), "" ""),"" "")")," ")</f>
        <v> </v>
      </c>
    </row>
    <row r="735">
      <c r="F735" s="8" t="str">
        <f>IFERROR(__xludf.DUMMYFUNCTION("IF(REGEXMATCH(E735, ""[0-9]+""), SPLIT(REGEXREPLACE(E735,""[a-zA-Z,\-'.()]"","" ""), "" ""),"" "")")," ")</f>
        <v> </v>
      </c>
    </row>
    <row r="736">
      <c r="F736" s="8" t="str">
        <f>IFERROR(__xludf.DUMMYFUNCTION("IF(REGEXMATCH(E736, ""[0-9]+""), SPLIT(REGEXREPLACE(E736,""[a-zA-Z,\-'.()]"","" ""), "" ""),"" "")")," ")</f>
        <v> </v>
      </c>
    </row>
    <row r="737">
      <c r="F737" s="8" t="str">
        <f>IFERROR(__xludf.DUMMYFUNCTION("IF(REGEXMATCH(E737, ""[0-9]+""), SPLIT(REGEXREPLACE(E737,""[a-zA-Z,\-'.()]"","" ""), "" ""),"" "")")," ")</f>
        <v> </v>
      </c>
    </row>
    <row r="738">
      <c r="F738" s="8" t="str">
        <f>IFERROR(__xludf.DUMMYFUNCTION("IF(REGEXMATCH(E738, ""[0-9]+""), SPLIT(REGEXREPLACE(E738,""[a-zA-Z,\-'.()]"","" ""), "" ""),"" "")")," ")</f>
        <v> </v>
      </c>
    </row>
    <row r="739">
      <c r="F739" s="8" t="str">
        <f>IFERROR(__xludf.DUMMYFUNCTION("IF(REGEXMATCH(E739, ""[0-9]+""), SPLIT(REGEXREPLACE(E739,""[a-zA-Z,\-'.()]"","" ""), "" ""),"" "")")," ")</f>
        <v> </v>
      </c>
    </row>
    <row r="740">
      <c r="F740" s="8" t="str">
        <f>IFERROR(__xludf.DUMMYFUNCTION("IF(REGEXMATCH(E740, ""[0-9]+""), SPLIT(REGEXREPLACE(E740,""[a-zA-Z,\-'.()]"","" ""), "" ""),"" "")")," ")</f>
        <v> </v>
      </c>
    </row>
    <row r="741">
      <c r="F741" s="8" t="str">
        <f>IFERROR(__xludf.DUMMYFUNCTION("IF(REGEXMATCH(E741, ""[0-9]+""), SPLIT(REGEXREPLACE(E741,""[a-zA-Z,\-'.()]"","" ""), "" ""),"" "")")," ")</f>
        <v> </v>
      </c>
    </row>
    <row r="742">
      <c r="F742" s="8" t="str">
        <f>IFERROR(__xludf.DUMMYFUNCTION("IF(REGEXMATCH(E742, ""[0-9]+""), SPLIT(REGEXREPLACE(E742,""[a-zA-Z,\-'.()]"","" ""), "" ""),"" "")")," ")</f>
        <v> </v>
      </c>
    </row>
    <row r="743">
      <c r="F743" s="8" t="str">
        <f>IFERROR(__xludf.DUMMYFUNCTION("IF(REGEXMATCH(E743, ""[0-9]+""), SPLIT(REGEXREPLACE(E743,""[a-zA-Z,\-'.()]"","" ""), "" ""),"" "")")," ")</f>
        <v> </v>
      </c>
    </row>
    <row r="744">
      <c r="F744" s="8" t="str">
        <f>IFERROR(__xludf.DUMMYFUNCTION("IF(REGEXMATCH(E744, ""[0-9]+""), SPLIT(REGEXREPLACE(E744,""[a-zA-Z,\-'.()]"","" ""), "" ""),"" "")")," ")</f>
        <v> </v>
      </c>
    </row>
    <row r="745">
      <c r="F745" s="8" t="str">
        <f>IFERROR(__xludf.DUMMYFUNCTION("IF(REGEXMATCH(E745, ""[0-9]+""), SPLIT(REGEXREPLACE(E745,""[a-zA-Z,\-'.()]"","" ""), "" ""),"" "")")," ")</f>
        <v> </v>
      </c>
    </row>
    <row r="746">
      <c r="F746" s="8" t="str">
        <f>IFERROR(__xludf.DUMMYFUNCTION("IF(REGEXMATCH(E746, ""[0-9]+""), SPLIT(REGEXREPLACE(E746,""[a-zA-Z,\-'.()]"","" ""), "" ""),"" "")")," ")</f>
        <v> </v>
      </c>
    </row>
    <row r="747">
      <c r="F747" s="8" t="str">
        <f>IFERROR(__xludf.DUMMYFUNCTION("IF(REGEXMATCH(E747, ""[0-9]+""), SPLIT(REGEXREPLACE(E747,""[a-zA-Z,\-'.()]"","" ""), "" ""),"" "")")," ")</f>
        <v> </v>
      </c>
    </row>
    <row r="748">
      <c r="F748" s="8" t="str">
        <f>IFERROR(__xludf.DUMMYFUNCTION("IF(REGEXMATCH(E748, ""[0-9]+""), SPLIT(REGEXREPLACE(E748,""[a-zA-Z,\-'.()]"","" ""), "" ""),"" "")")," ")</f>
        <v> </v>
      </c>
    </row>
    <row r="749">
      <c r="F749" s="8" t="str">
        <f>IFERROR(__xludf.DUMMYFUNCTION("IF(REGEXMATCH(E749, ""[0-9]+""), SPLIT(REGEXREPLACE(E749,""[a-zA-Z,\-'.()]"","" ""), "" ""),"" "")")," ")</f>
        <v> </v>
      </c>
    </row>
    <row r="750">
      <c r="F750" s="8" t="str">
        <f>IFERROR(__xludf.DUMMYFUNCTION("IF(REGEXMATCH(E750, ""[0-9]+""), SPLIT(REGEXREPLACE(E750,""[a-zA-Z,\-'.()]"","" ""), "" ""),"" "")")," ")</f>
        <v> </v>
      </c>
    </row>
    <row r="751">
      <c r="F751" s="8" t="str">
        <f>IFERROR(__xludf.DUMMYFUNCTION("IF(REGEXMATCH(E751, ""[0-9]+""), SPLIT(REGEXREPLACE(E751,""[a-zA-Z,\-'.()]"","" ""), "" ""),"" "")")," ")</f>
        <v> </v>
      </c>
    </row>
    <row r="752">
      <c r="F752" s="8" t="str">
        <f>IFERROR(__xludf.DUMMYFUNCTION("IF(REGEXMATCH(E752, ""[0-9]+""), SPLIT(REGEXREPLACE(E752,""[a-zA-Z,\-'.()]"","" ""), "" ""),"" "")")," ")</f>
        <v> </v>
      </c>
    </row>
    <row r="753">
      <c r="F753" s="8" t="str">
        <f>IFERROR(__xludf.DUMMYFUNCTION("IF(REGEXMATCH(E753, ""[0-9]+""), SPLIT(REGEXREPLACE(E753,""[a-zA-Z,\-'.()]"","" ""), "" ""),"" "")")," ")</f>
        <v> </v>
      </c>
    </row>
    <row r="754">
      <c r="F754" s="8" t="str">
        <f>IFERROR(__xludf.DUMMYFUNCTION("IF(REGEXMATCH(E754, ""[0-9]+""), SPLIT(REGEXREPLACE(E754,""[a-zA-Z,\-'.()]"","" ""), "" ""),"" "")")," ")</f>
        <v> </v>
      </c>
    </row>
    <row r="755">
      <c r="F755" s="8" t="str">
        <f>IFERROR(__xludf.DUMMYFUNCTION("IF(REGEXMATCH(E755, ""[0-9]+""), SPLIT(REGEXREPLACE(E755,""[a-zA-Z,\-'.()]"","" ""), "" ""),"" "")")," ")</f>
        <v> </v>
      </c>
    </row>
    <row r="756">
      <c r="F756" s="8" t="str">
        <f>IFERROR(__xludf.DUMMYFUNCTION("IF(REGEXMATCH(E756, ""[0-9]+""), SPLIT(REGEXREPLACE(E756,""[a-zA-Z,\-'.()]"","" ""), "" ""),"" "")")," ")</f>
        <v> </v>
      </c>
    </row>
    <row r="757">
      <c r="F757" s="8" t="str">
        <f>IFERROR(__xludf.DUMMYFUNCTION("IF(REGEXMATCH(E757, ""[0-9]+""), SPLIT(REGEXREPLACE(E757,""[a-zA-Z,\-'.()]"","" ""), "" ""),"" "")")," ")</f>
        <v> </v>
      </c>
    </row>
    <row r="758">
      <c r="F758" s="8" t="str">
        <f>IFERROR(__xludf.DUMMYFUNCTION("IF(REGEXMATCH(E758, ""[0-9]+""), SPLIT(REGEXREPLACE(E758,""[a-zA-Z,\-'.()]"","" ""), "" ""),"" "")")," ")</f>
        <v> </v>
      </c>
    </row>
    <row r="759">
      <c r="F759" s="8" t="str">
        <f>IFERROR(__xludf.DUMMYFUNCTION("IF(REGEXMATCH(E759, ""[0-9]+""), SPLIT(REGEXREPLACE(E759,""[a-zA-Z,\-'.()]"","" ""), "" ""),"" "")")," ")</f>
        <v> </v>
      </c>
    </row>
    <row r="760">
      <c r="F760" s="8" t="str">
        <f>IFERROR(__xludf.DUMMYFUNCTION("IF(REGEXMATCH(E760, ""[0-9]+""), SPLIT(REGEXREPLACE(E760,""[a-zA-Z,\-'.()]"","" ""), "" ""),"" "")")," ")</f>
        <v> </v>
      </c>
    </row>
    <row r="761">
      <c r="F761" s="8" t="str">
        <f>IFERROR(__xludf.DUMMYFUNCTION("IF(REGEXMATCH(E761, ""[0-9]+""), SPLIT(REGEXREPLACE(E761,""[a-zA-Z,\-'.()]"","" ""), "" ""),"" "")")," ")</f>
        <v> </v>
      </c>
    </row>
    <row r="762">
      <c r="F762" s="8" t="str">
        <f>IFERROR(__xludf.DUMMYFUNCTION("IF(REGEXMATCH(E762, ""[0-9]+""), SPLIT(REGEXREPLACE(E762,""[a-zA-Z,\-'.()]"","" ""), "" ""),"" "")")," ")</f>
        <v> </v>
      </c>
    </row>
    <row r="763">
      <c r="F763" s="8" t="str">
        <f>IFERROR(__xludf.DUMMYFUNCTION("IF(REGEXMATCH(E763, ""[0-9]+""), SPLIT(REGEXREPLACE(E763,""[a-zA-Z,\-'.()]"","" ""), "" ""),"" "")")," ")</f>
        <v> </v>
      </c>
    </row>
    <row r="764">
      <c r="F764" s="8" t="str">
        <f>IFERROR(__xludf.DUMMYFUNCTION("IF(REGEXMATCH(E764, ""[0-9]+""), SPLIT(REGEXREPLACE(E764,""[a-zA-Z,\-'.()]"","" ""), "" ""),"" "")")," ")</f>
        <v> </v>
      </c>
    </row>
    <row r="765">
      <c r="F765" s="8" t="str">
        <f>IFERROR(__xludf.DUMMYFUNCTION("IF(REGEXMATCH(E765, ""[0-9]+""), SPLIT(REGEXREPLACE(E765,""[a-zA-Z,\-'.()]"","" ""), "" ""),"" "")")," ")</f>
        <v> </v>
      </c>
    </row>
    <row r="766">
      <c r="F766" s="8" t="str">
        <f>IFERROR(__xludf.DUMMYFUNCTION("IF(REGEXMATCH(E766, ""[0-9]+""), SPLIT(REGEXREPLACE(E766,""[a-zA-Z,\-'.()]"","" ""), "" ""),"" "")")," ")</f>
        <v> </v>
      </c>
    </row>
    <row r="767">
      <c r="F767" s="8" t="str">
        <f>IFERROR(__xludf.DUMMYFUNCTION("IF(REGEXMATCH(E767, ""[0-9]+""), SPLIT(REGEXREPLACE(E767,""[a-zA-Z,\-'.()]"","" ""), "" ""),"" "")")," ")</f>
        <v> </v>
      </c>
    </row>
    <row r="768">
      <c r="F768" s="8" t="str">
        <f>IFERROR(__xludf.DUMMYFUNCTION("IF(REGEXMATCH(E768, ""[0-9]+""), SPLIT(REGEXREPLACE(E768,""[a-zA-Z,\-'.()]"","" ""), "" ""),"" "")")," ")</f>
        <v> </v>
      </c>
    </row>
    <row r="769">
      <c r="F769" s="8" t="str">
        <f>IFERROR(__xludf.DUMMYFUNCTION("IF(REGEXMATCH(E769, ""[0-9]+""), SPLIT(REGEXREPLACE(E769,""[a-zA-Z,\-'.()]"","" ""), "" ""),"" "")")," ")</f>
        <v> </v>
      </c>
    </row>
    <row r="770">
      <c r="F770" s="8" t="str">
        <f>IFERROR(__xludf.DUMMYFUNCTION("IF(REGEXMATCH(E770, ""[0-9]+""), SPLIT(REGEXREPLACE(E770,""[a-zA-Z,\-'.()]"","" ""), "" ""),"" "")")," ")</f>
        <v> </v>
      </c>
    </row>
    <row r="771">
      <c r="F771" s="8" t="str">
        <f>IFERROR(__xludf.DUMMYFUNCTION("IF(REGEXMATCH(E771, ""[0-9]+""), SPLIT(REGEXREPLACE(E771,""[a-zA-Z,\-'.()]"","" ""), "" ""),"" "")")," ")</f>
        <v> </v>
      </c>
    </row>
    <row r="772">
      <c r="F772" s="8" t="str">
        <f>IFERROR(__xludf.DUMMYFUNCTION("IF(REGEXMATCH(E772, ""[0-9]+""), SPLIT(REGEXREPLACE(E772,""[a-zA-Z,\-'.()]"","" ""), "" ""),"" "")")," ")</f>
        <v> </v>
      </c>
    </row>
    <row r="773">
      <c r="F773" s="8" t="str">
        <f>IFERROR(__xludf.DUMMYFUNCTION("IF(REGEXMATCH(E773, ""[0-9]+""), SPLIT(REGEXREPLACE(E773,""[a-zA-Z,\-'.()]"","" ""), "" ""),"" "")")," ")</f>
        <v> </v>
      </c>
    </row>
    <row r="774">
      <c r="F774" s="8" t="str">
        <f>IFERROR(__xludf.DUMMYFUNCTION("IF(REGEXMATCH(E774, ""[0-9]+""), SPLIT(REGEXREPLACE(E774,""[a-zA-Z,\-'.()]"","" ""), "" ""),"" "")")," ")</f>
        <v> </v>
      </c>
    </row>
    <row r="775">
      <c r="F775" s="8" t="str">
        <f>IFERROR(__xludf.DUMMYFUNCTION("IF(REGEXMATCH(E775, ""[0-9]+""), SPLIT(REGEXREPLACE(E775,""[a-zA-Z,\-'.()]"","" ""), "" ""),"" "")")," ")</f>
        <v> </v>
      </c>
    </row>
    <row r="776">
      <c r="F776" s="8" t="str">
        <f>IFERROR(__xludf.DUMMYFUNCTION("IF(REGEXMATCH(E776, ""[0-9]+""), SPLIT(REGEXREPLACE(E776,""[a-zA-Z,\-'.()]"","" ""), "" ""),"" "")")," ")</f>
        <v> </v>
      </c>
    </row>
    <row r="777">
      <c r="F777" s="8" t="str">
        <f>IFERROR(__xludf.DUMMYFUNCTION("IF(REGEXMATCH(E777, ""[0-9]+""), SPLIT(REGEXREPLACE(E777,""[a-zA-Z,\-'.()]"","" ""), "" ""),"" "")")," ")</f>
        <v> </v>
      </c>
    </row>
    <row r="778">
      <c r="F778" s="8" t="str">
        <f>IFERROR(__xludf.DUMMYFUNCTION("IF(REGEXMATCH(E778, ""[0-9]+""), SPLIT(REGEXREPLACE(E778,""[a-zA-Z,\-'.()]"","" ""), "" ""),"" "")")," ")</f>
        <v> </v>
      </c>
    </row>
    <row r="779">
      <c r="F779" s="8" t="str">
        <f>IFERROR(__xludf.DUMMYFUNCTION("IF(REGEXMATCH(E779, ""[0-9]+""), SPLIT(REGEXREPLACE(E779,""[a-zA-Z,\-'.()]"","" ""), "" ""),"" "")")," ")</f>
        <v> </v>
      </c>
    </row>
    <row r="780">
      <c r="F780" s="8" t="str">
        <f>IFERROR(__xludf.DUMMYFUNCTION("IF(REGEXMATCH(E780, ""[0-9]+""), SPLIT(REGEXREPLACE(E780,""[a-zA-Z,\-'.()]"","" ""), "" ""),"" "")")," ")</f>
        <v> </v>
      </c>
    </row>
    <row r="781">
      <c r="F781" s="8" t="str">
        <f>IFERROR(__xludf.DUMMYFUNCTION("IF(REGEXMATCH(E781, ""[0-9]+""), SPLIT(REGEXREPLACE(E781,""[a-zA-Z,\-'.()]"","" ""), "" ""),"" "")")," ")</f>
        <v> </v>
      </c>
    </row>
    <row r="782">
      <c r="F782" s="8" t="str">
        <f>IFERROR(__xludf.DUMMYFUNCTION("IF(REGEXMATCH(E782, ""[0-9]+""), SPLIT(REGEXREPLACE(E782,""[a-zA-Z,\-'.()]"","" ""), "" ""),"" "")")," ")</f>
        <v> </v>
      </c>
    </row>
    <row r="783">
      <c r="F783" s="8" t="str">
        <f>IFERROR(__xludf.DUMMYFUNCTION("IF(REGEXMATCH(E783, ""[0-9]+""), SPLIT(REGEXREPLACE(E783,""[a-zA-Z,\-'.()]"","" ""), "" ""),"" "")")," ")</f>
        <v> </v>
      </c>
    </row>
    <row r="784">
      <c r="F784" s="8" t="str">
        <f>IFERROR(__xludf.DUMMYFUNCTION("IF(REGEXMATCH(E784, ""[0-9]+""), SPLIT(REGEXREPLACE(E784,""[a-zA-Z,\-'.()]"","" ""), "" ""),"" "")")," ")</f>
        <v> </v>
      </c>
    </row>
    <row r="785">
      <c r="F785" s="8" t="str">
        <f>IFERROR(__xludf.DUMMYFUNCTION("IF(REGEXMATCH(E785, ""[0-9]+""), SPLIT(REGEXREPLACE(E785,""[a-zA-Z,\-'.()]"","" ""), "" ""),"" "")")," ")</f>
        <v> </v>
      </c>
    </row>
    <row r="786">
      <c r="F786" s="8" t="str">
        <f>IFERROR(__xludf.DUMMYFUNCTION("IF(REGEXMATCH(E786, ""[0-9]+""), SPLIT(REGEXREPLACE(E786,""[a-zA-Z,\-'.()]"","" ""), "" ""),"" "")")," ")</f>
        <v> </v>
      </c>
    </row>
    <row r="787">
      <c r="F787" s="8" t="str">
        <f>IFERROR(__xludf.DUMMYFUNCTION("IF(REGEXMATCH(E787, ""[0-9]+""), SPLIT(REGEXREPLACE(E787,""[a-zA-Z,\-'.()]"","" ""), "" ""),"" "")")," ")</f>
        <v> </v>
      </c>
    </row>
    <row r="788">
      <c r="F788" s="8" t="str">
        <f>IFERROR(__xludf.DUMMYFUNCTION("IF(REGEXMATCH(E788, ""[0-9]+""), SPLIT(REGEXREPLACE(E788,""[a-zA-Z,\-'.()]"","" ""), "" ""),"" "")")," ")</f>
        <v> </v>
      </c>
    </row>
    <row r="789">
      <c r="F789" s="8" t="str">
        <f>IFERROR(__xludf.DUMMYFUNCTION("IF(REGEXMATCH(E789, ""[0-9]+""), SPLIT(REGEXREPLACE(E789,""[a-zA-Z,\-'.()]"","" ""), "" ""),"" "")")," ")</f>
        <v> </v>
      </c>
    </row>
    <row r="790">
      <c r="F790" s="8" t="str">
        <f>IFERROR(__xludf.DUMMYFUNCTION("IF(REGEXMATCH(E790, ""[0-9]+""), SPLIT(REGEXREPLACE(E790,""[a-zA-Z,\-'.()]"","" ""), "" ""),"" "")")," ")</f>
        <v> </v>
      </c>
    </row>
    <row r="791">
      <c r="F791" s="8" t="str">
        <f>IFERROR(__xludf.DUMMYFUNCTION("IF(REGEXMATCH(E791, ""[0-9]+""), SPLIT(REGEXREPLACE(E791,""[a-zA-Z,\-'.()]"","" ""), "" ""),"" "")")," ")</f>
        <v> </v>
      </c>
    </row>
    <row r="792">
      <c r="F792" s="8" t="str">
        <f>IFERROR(__xludf.DUMMYFUNCTION("IF(REGEXMATCH(E792, ""[0-9]+""), SPLIT(REGEXREPLACE(E792,""[a-zA-Z,\-'.()]"","" ""), "" ""),"" "")")," ")</f>
        <v> </v>
      </c>
    </row>
    <row r="793">
      <c r="F793" s="8" t="str">
        <f>IFERROR(__xludf.DUMMYFUNCTION("IF(REGEXMATCH(E793, ""[0-9]+""), SPLIT(REGEXREPLACE(E793,""[a-zA-Z,\-'.()]"","" ""), "" ""),"" "")")," ")</f>
        <v> </v>
      </c>
    </row>
    <row r="794">
      <c r="F794" s="8" t="str">
        <f>IFERROR(__xludf.DUMMYFUNCTION("IF(REGEXMATCH(E794, ""[0-9]+""), SPLIT(REGEXREPLACE(E794,""[a-zA-Z,\-'.()]"","" ""), "" ""),"" "")")," ")</f>
        <v> </v>
      </c>
    </row>
    <row r="795">
      <c r="F795" s="8" t="str">
        <f>IFERROR(__xludf.DUMMYFUNCTION("IF(REGEXMATCH(E795, ""[0-9]+""), SPLIT(REGEXREPLACE(E795,""[a-zA-Z,\-'.()]"","" ""), "" ""),"" "")")," ")</f>
        <v> </v>
      </c>
    </row>
    <row r="796">
      <c r="F796" s="8" t="str">
        <f>IFERROR(__xludf.DUMMYFUNCTION("IF(REGEXMATCH(E796, ""[0-9]+""), SPLIT(REGEXREPLACE(E796,""[a-zA-Z,\-'.()]"","" ""), "" ""),"" "")")," ")</f>
        <v> </v>
      </c>
    </row>
    <row r="797">
      <c r="F797" s="8" t="str">
        <f>IFERROR(__xludf.DUMMYFUNCTION("IF(REGEXMATCH(E797, ""[0-9]+""), SPLIT(REGEXREPLACE(E797,""[a-zA-Z,\-'.()]"","" ""), "" ""),"" "")")," ")</f>
        <v> </v>
      </c>
    </row>
    <row r="798">
      <c r="F798" s="8" t="str">
        <f>IFERROR(__xludf.DUMMYFUNCTION("IF(REGEXMATCH(E798, ""[0-9]+""), SPLIT(REGEXREPLACE(E798,""[a-zA-Z,\-'.()]"","" ""), "" ""),"" "")")," ")</f>
        <v> </v>
      </c>
    </row>
    <row r="799">
      <c r="F799" s="8" t="str">
        <f>IFERROR(__xludf.DUMMYFUNCTION("IF(REGEXMATCH(E799, ""[0-9]+""), SPLIT(REGEXREPLACE(E799,""[a-zA-Z,\-'.()]"","" ""), "" ""),"" "")")," ")</f>
        <v> </v>
      </c>
    </row>
    <row r="800">
      <c r="F800" s="8" t="str">
        <f>IFERROR(__xludf.DUMMYFUNCTION("IF(REGEXMATCH(E800, ""[0-9]+""), SPLIT(REGEXREPLACE(E800,""[a-zA-Z,\-'.()]"","" ""), "" ""),"" "")")," ")</f>
        <v> </v>
      </c>
    </row>
    <row r="801">
      <c r="F801" s="8" t="str">
        <f>IFERROR(__xludf.DUMMYFUNCTION("IF(REGEXMATCH(E801, ""[0-9]+""), SPLIT(REGEXREPLACE(E801,""[a-zA-Z,\-'.()]"","" ""), "" ""),"" "")")," ")</f>
        <v> </v>
      </c>
    </row>
    <row r="802">
      <c r="F802" s="8" t="str">
        <f>IFERROR(__xludf.DUMMYFUNCTION("IF(REGEXMATCH(E802, ""[0-9]+""), SPLIT(REGEXREPLACE(E802,""[a-zA-Z,\-'.()]"","" ""), "" ""),"" "")")," ")</f>
        <v> </v>
      </c>
    </row>
    <row r="803">
      <c r="F803" s="8" t="str">
        <f>IFERROR(__xludf.DUMMYFUNCTION("IF(REGEXMATCH(E803, ""[0-9]+""), SPLIT(REGEXREPLACE(E803,""[a-zA-Z,\-'.()]"","" ""), "" ""),"" "")")," ")</f>
        <v> </v>
      </c>
    </row>
    <row r="804">
      <c r="F804" s="8" t="str">
        <f>IFERROR(__xludf.DUMMYFUNCTION("IF(REGEXMATCH(E804, ""[0-9]+""), SPLIT(REGEXREPLACE(E804,""[a-zA-Z,\-'.()]"","" ""), "" ""),"" "")")," ")</f>
        <v> </v>
      </c>
    </row>
    <row r="805">
      <c r="F805" s="8" t="str">
        <f>IFERROR(__xludf.DUMMYFUNCTION("IF(REGEXMATCH(E805, ""[0-9]+""), SPLIT(REGEXREPLACE(E805,""[a-zA-Z,\-'.()]"","" ""), "" ""),"" "")")," ")</f>
        <v> </v>
      </c>
    </row>
    <row r="806">
      <c r="F806" s="8" t="str">
        <f>IFERROR(__xludf.DUMMYFUNCTION("IF(REGEXMATCH(E806, ""[0-9]+""), SPLIT(REGEXREPLACE(E806,""[a-zA-Z,\-'.()]"","" ""), "" ""),"" "")")," ")</f>
        <v> </v>
      </c>
    </row>
    <row r="807">
      <c r="F807" s="8" t="str">
        <f>IFERROR(__xludf.DUMMYFUNCTION("IF(REGEXMATCH(E807, ""[0-9]+""), SPLIT(REGEXREPLACE(E807,""[a-zA-Z,\-'.()]"","" ""), "" ""),"" "")")," ")</f>
        <v> </v>
      </c>
    </row>
    <row r="808">
      <c r="F808" s="8" t="str">
        <f>IFERROR(__xludf.DUMMYFUNCTION("IF(REGEXMATCH(E808, ""[0-9]+""), SPLIT(REGEXREPLACE(E808,""[a-zA-Z,\-'.()]"","" ""), "" ""),"" "")")," ")</f>
        <v> </v>
      </c>
    </row>
    <row r="809">
      <c r="F809" s="8" t="str">
        <f>IFERROR(__xludf.DUMMYFUNCTION("IF(REGEXMATCH(E809, ""[0-9]+""), SPLIT(REGEXREPLACE(E809,""[a-zA-Z,\-'.()]"","" ""), "" ""),"" "")")," ")</f>
        <v> </v>
      </c>
    </row>
    <row r="810">
      <c r="F810" s="8" t="str">
        <f>IFERROR(__xludf.DUMMYFUNCTION("IF(REGEXMATCH(E810, ""[0-9]+""), SPLIT(REGEXREPLACE(E810,""[a-zA-Z,\-'.()]"","" ""), "" ""),"" "")")," ")</f>
        <v> </v>
      </c>
    </row>
    <row r="811">
      <c r="F811" s="8" t="str">
        <f>IFERROR(__xludf.DUMMYFUNCTION("IF(REGEXMATCH(E811, ""[0-9]+""), SPLIT(REGEXREPLACE(E811,""[a-zA-Z,\-'.()]"","" ""), "" ""),"" "")")," ")</f>
        <v> </v>
      </c>
    </row>
    <row r="812">
      <c r="F812" s="8" t="str">
        <f>IFERROR(__xludf.DUMMYFUNCTION("IF(REGEXMATCH(E812, ""[0-9]+""), SPLIT(REGEXREPLACE(E812,""[a-zA-Z,\-'.()]"","" ""), "" ""),"" "")")," ")</f>
        <v> </v>
      </c>
    </row>
    <row r="813">
      <c r="F813" s="8" t="str">
        <f>IFERROR(__xludf.DUMMYFUNCTION("IF(REGEXMATCH(E813, ""[0-9]+""), SPLIT(REGEXREPLACE(E813,""[a-zA-Z,\-'.()]"","" ""), "" ""),"" "")")," ")</f>
        <v> </v>
      </c>
    </row>
    <row r="814">
      <c r="F814" s="8" t="str">
        <f>IFERROR(__xludf.DUMMYFUNCTION("IF(REGEXMATCH(E814, ""[0-9]+""), SPLIT(REGEXREPLACE(E814,""[a-zA-Z,\-'.()]"","" ""), "" ""),"" "")")," ")</f>
        <v> </v>
      </c>
    </row>
    <row r="815">
      <c r="F815" s="8" t="str">
        <f>IFERROR(__xludf.DUMMYFUNCTION("IF(REGEXMATCH(E815, ""[0-9]+""), SPLIT(REGEXREPLACE(E815,""[a-zA-Z,\-'.()]"","" ""), "" ""),"" "")")," ")</f>
        <v> </v>
      </c>
    </row>
    <row r="816">
      <c r="F816" s="8" t="str">
        <f>IFERROR(__xludf.DUMMYFUNCTION("IF(REGEXMATCH(E816, ""[0-9]+""), SPLIT(REGEXREPLACE(E816,""[a-zA-Z,\-'.()]"","" ""), "" ""),"" "")")," ")</f>
        <v> </v>
      </c>
    </row>
    <row r="817">
      <c r="F817" s="8" t="str">
        <f>IFERROR(__xludf.DUMMYFUNCTION("IF(REGEXMATCH(E817, ""[0-9]+""), SPLIT(REGEXREPLACE(E817,""[a-zA-Z,\-'.()]"","" ""), "" ""),"" "")")," ")</f>
        <v> </v>
      </c>
    </row>
    <row r="818">
      <c r="F818" s="8" t="str">
        <f>IFERROR(__xludf.DUMMYFUNCTION("IF(REGEXMATCH(E818, ""[0-9]+""), SPLIT(REGEXREPLACE(E818,""[a-zA-Z,\-'.()]"","" ""), "" ""),"" "")")," ")</f>
        <v> </v>
      </c>
    </row>
    <row r="819">
      <c r="F819" s="8" t="str">
        <f>IFERROR(__xludf.DUMMYFUNCTION("IF(REGEXMATCH(E819, ""[0-9]+""), SPLIT(REGEXREPLACE(E819,""[a-zA-Z,\-'.()]"","" ""), "" ""),"" "")")," ")</f>
        <v> </v>
      </c>
    </row>
    <row r="820">
      <c r="F820" s="8" t="str">
        <f>IFERROR(__xludf.DUMMYFUNCTION("IF(REGEXMATCH(E820, ""[0-9]+""), SPLIT(REGEXREPLACE(E820,""[a-zA-Z,\-'.()]"","" ""), "" ""),"" "")")," ")</f>
        <v> </v>
      </c>
    </row>
    <row r="821">
      <c r="F821" s="8" t="str">
        <f>IFERROR(__xludf.DUMMYFUNCTION("IF(REGEXMATCH(E821, ""[0-9]+""), SPLIT(REGEXREPLACE(E821,""[a-zA-Z,\-'.()]"","" ""), "" ""),"" "")")," ")</f>
        <v> </v>
      </c>
    </row>
    <row r="822">
      <c r="F822" s="8" t="str">
        <f>IFERROR(__xludf.DUMMYFUNCTION("IF(REGEXMATCH(E822, ""[0-9]+""), SPLIT(REGEXREPLACE(E822,""[a-zA-Z,\-'.()]"","" ""), "" ""),"" "")")," ")</f>
        <v> </v>
      </c>
    </row>
    <row r="823">
      <c r="F823" s="8" t="str">
        <f>IFERROR(__xludf.DUMMYFUNCTION("IF(REGEXMATCH(E823, ""[0-9]+""), SPLIT(REGEXREPLACE(E823,""[a-zA-Z,\-'.()]"","" ""), "" ""),"" "")")," ")</f>
        <v> </v>
      </c>
    </row>
    <row r="824">
      <c r="F824" s="8" t="str">
        <f>IFERROR(__xludf.DUMMYFUNCTION("IF(REGEXMATCH(E824, ""[0-9]+""), SPLIT(REGEXREPLACE(E824,""[a-zA-Z,\-'.()]"","" ""), "" ""),"" "")")," ")</f>
        <v> </v>
      </c>
    </row>
    <row r="825">
      <c r="F825" s="8" t="str">
        <f>IFERROR(__xludf.DUMMYFUNCTION("IF(REGEXMATCH(E825, ""[0-9]+""), SPLIT(REGEXREPLACE(E825,""[a-zA-Z,\-'.()]"","" ""), "" ""),"" "")")," ")</f>
        <v> </v>
      </c>
    </row>
    <row r="826">
      <c r="F826" s="8" t="str">
        <f>IFERROR(__xludf.DUMMYFUNCTION("IF(REGEXMATCH(E826, ""[0-9]+""), SPLIT(REGEXREPLACE(E826,""[a-zA-Z,\-'.()]"","" ""), "" ""),"" "")")," ")</f>
        <v> </v>
      </c>
    </row>
    <row r="827">
      <c r="F827" s="8" t="str">
        <f>IFERROR(__xludf.DUMMYFUNCTION("IF(REGEXMATCH(E827, ""[0-9]+""), SPLIT(REGEXREPLACE(E827,""[a-zA-Z,\-'.()]"","" ""), "" ""),"" "")")," ")</f>
        <v> </v>
      </c>
    </row>
    <row r="828">
      <c r="F828" s="8" t="str">
        <f>IFERROR(__xludf.DUMMYFUNCTION("IF(REGEXMATCH(E828, ""[0-9]+""), SPLIT(REGEXREPLACE(E828,""[a-zA-Z,\-'.()]"","" ""), "" ""),"" "")")," ")</f>
        <v> </v>
      </c>
    </row>
    <row r="829">
      <c r="F829" s="8" t="str">
        <f>IFERROR(__xludf.DUMMYFUNCTION("IF(REGEXMATCH(E829, ""[0-9]+""), SPLIT(REGEXREPLACE(E829,""[a-zA-Z,\-'.()]"","" ""), "" ""),"" "")")," ")</f>
        <v> </v>
      </c>
    </row>
    <row r="830">
      <c r="F830" s="8" t="str">
        <f>IFERROR(__xludf.DUMMYFUNCTION("IF(REGEXMATCH(E830, ""[0-9]+""), SPLIT(REGEXREPLACE(E830,""[a-zA-Z,\-'.()]"","" ""), "" ""),"" "")")," ")</f>
        <v> </v>
      </c>
    </row>
    <row r="831">
      <c r="F831" s="8" t="str">
        <f>IFERROR(__xludf.DUMMYFUNCTION("IF(REGEXMATCH(E831, ""[0-9]+""), SPLIT(REGEXREPLACE(E831,""[a-zA-Z,\-'.()]"","" ""), "" ""),"" "")")," ")</f>
        <v> </v>
      </c>
    </row>
    <row r="832">
      <c r="F832" s="8" t="str">
        <f>IFERROR(__xludf.DUMMYFUNCTION("IF(REGEXMATCH(E832, ""[0-9]+""), SPLIT(REGEXREPLACE(E832,""[a-zA-Z,\-'.()]"","" ""), "" ""),"" "")")," ")</f>
        <v> </v>
      </c>
    </row>
    <row r="833">
      <c r="F833" s="8" t="str">
        <f>IFERROR(__xludf.DUMMYFUNCTION("IF(REGEXMATCH(E833, ""[0-9]+""), SPLIT(REGEXREPLACE(E833,""[a-zA-Z,\-'.()]"","" ""), "" ""),"" "")")," ")</f>
        <v> </v>
      </c>
    </row>
    <row r="834">
      <c r="F834" s="8" t="str">
        <f>IFERROR(__xludf.DUMMYFUNCTION("IF(REGEXMATCH(E834, ""[0-9]+""), SPLIT(REGEXREPLACE(E834,""[a-zA-Z,\-'.()]"","" ""), "" ""),"" "")")," ")</f>
        <v> </v>
      </c>
    </row>
    <row r="835">
      <c r="F835" s="8" t="str">
        <f>IFERROR(__xludf.DUMMYFUNCTION("IF(REGEXMATCH(E835, ""[0-9]+""), SPLIT(REGEXREPLACE(E835,""[a-zA-Z,\-'.()]"","" ""), "" ""),"" "")")," ")</f>
        <v> </v>
      </c>
    </row>
    <row r="836">
      <c r="F836" s="8" t="str">
        <f>IFERROR(__xludf.DUMMYFUNCTION("IF(REGEXMATCH(E836, ""[0-9]+""), SPLIT(REGEXREPLACE(E836,""[a-zA-Z,\-'.()]"","" ""), "" ""),"" "")")," ")</f>
        <v> </v>
      </c>
    </row>
    <row r="837">
      <c r="F837" s="8" t="str">
        <f>IFERROR(__xludf.DUMMYFUNCTION("IF(REGEXMATCH(E837, ""[0-9]+""), SPLIT(REGEXREPLACE(E837,""[a-zA-Z,\-'.()]"","" ""), "" ""),"" "")")," ")</f>
        <v> </v>
      </c>
    </row>
    <row r="838">
      <c r="F838" s="8" t="str">
        <f>IFERROR(__xludf.DUMMYFUNCTION("IF(REGEXMATCH(E838, ""[0-9]+""), SPLIT(REGEXREPLACE(E838,""[a-zA-Z,\-'.()]"","" ""), "" ""),"" "")")," ")</f>
        <v> </v>
      </c>
    </row>
    <row r="839">
      <c r="F839" s="8" t="str">
        <f>IFERROR(__xludf.DUMMYFUNCTION("IF(REGEXMATCH(E839, ""[0-9]+""), SPLIT(REGEXREPLACE(E839,""[a-zA-Z,\-'.()]"","" ""), "" ""),"" "")")," ")</f>
        <v> </v>
      </c>
    </row>
    <row r="840">
      <c r="F840" s="8" t="str">
        <f>IFERROR(__xludf.DUMMYFUNCTION("IF(REGEXMATCH(E840, ""[0-9]+""), SPLIT(REGEXREPLACE(E840,""[a-zA-Z,\-'.()]"","" ""), "" ""),"" "")")," ")</f>
        <v> </v>
      </c>
    </row>
    <row r="841">
      <c r="F841" s="8" t="str">
        <f>IFERROR(__xludf.DUMMYFUNCTION("IF(REGEXMATCH(E841, ""[0-9]+""), SPLIT(REGEXREPLACE(E841,""[a-zA-Z,\-'.()]"","" ""), "" ""),"" "")")," ")</f>
        <v> </v>
      </c>
    </row>
    <row r="842">
      <c r="F842" s="8" t="str">
        <f>IFERROR(__xludf.DUMMYFUNCTION("IF(REGEXMATCH(E842, ""[0-9]+""), SPLIT(REGEXREPLACE(E842,""[a-zA-Z,\-'.()]"","" ""), "" ""),"" "")")," ")</f>
        <v> </v>
      </c>
    </row>
    <row r="843">
      <c r="F843" s="8" t="str">
        <f>IFERROR(__xludf.DUMMYFUNCTION("IF(REGEXMATCH(E843, ""[0-9]+""), SPLIT(REGEXREPLACE(E843,""[a-zA-Z,\-'.()]"","" ""), "" ""),"" "")")," ")</f>
        <v> </v>
      </c>
    </row>
    <row r="844">
      <c r="F844" s="8" t="str">
        <f>IFERROR(__xludf.DUMMYFUNCTION("IF(REGEXMATCH(E844, ""[0-9]+""), SPLIT(REGEXREPLACE(E844,""[a-zA-Z,\-'.()]"","" ""), "" ""),"" "")")," ")</f>
        <v> </v>
      </c>
    </row>
    <row r="845">
      <c r="F845" s="8" t="str">
        <f>IFERROR(__xludf.DUMMYFUNCTION("IF(REGEXMATCH(E845, ""[0-9]+""), SPLIT(REGEXREPLACE(E845,""[a-zA-Z,\-'.()]"","" ""), "" ""),"" "")")," ")</f>
        <v> </v>
      </c>
    </row>
    <row r="846">
      <c r="F846" s="8" t="str">
        <f>IFERROR(__xludf.DUMMYFUNCTION("IF(REGEXMATCH(E846, ""[0-9]+""), SPLIT(REGEXREPLACE(E846,""[a-zA-Z,\-'.()]"","" ""), "" ""),"" "")")," ")</f>
        <v> </v>
      </c>
    </row>
    <row r="847">
      <c r="F847" s="8" t="str">
        <f>IFERROR(__xludf.DUMMYFUNCTION("IF(REGEXMATCH(E847, ""[0-9]+""), SPLIT(REGEXREPLACE(E847,""[a-zA-Z,\-'.()]"","" ""), "" ""),"" "")")," ")</f>
        <v> </v>
      </c>
    </row>
    <row r="848">
      <c r="F848" s="8" t="str">
        <f>IFERROR(__xludf.DUMMYFUNCTION("IF(REGEXMATCH(E848, ""[0-9]+""), SPLIT(REGEXREPLACE(E848,""[a-zA-Z,\-'.()]"","" ""), "" ""),"" "")")," ")</f>
        <v> </v>
      </c>
    </row>
    <row r="849">
      <c r="F849" s="8" t="str">
        <f>IFERROR(__xludf.DUMMYFUNCTION("IF(REGEXMATCH(E849, ""[0-9]+""), SPLIT(REGEXREPLACE(E849,""[a-zA-Z,\-'.()]"","" ""), "" ""),"" "")")," ")</f>
        <v> </v>
      </c>
    </row>
    <row r="850">
      <c r="F850" s="8" t="str">
        <f>IFERROR(__xludf.DUMMYFUNCTION("IF(REGEXMATCH(E850, ""[0-9]+""), SPLIT(REGEXREPLACE(E850,""[a-zA-Z,\-'.()]"","" ""), "" ""),"" "")")," ")</f>
        <v> </v>
      </c>
    </row>
    <row r="851">
      <c r="F851" s="8" t="str">
        <f>IFERROR(__xludf.DUMMYFUNCTION("IF(REGEXMATCH(E851, ""[0-9]+""), SPLIT(REGEXREPLACE(E851,""[a-zA-Z,\-'.()]"","" ""), "" ""),"" "")")," ")</f>
        <v> </v>
      </c>
    </row>
    <row r="852">
      <c r="F852" s="8" t="str">
        <f>IFERROR(__xludf.DUMMYFUNCTION("IF(REGEXMATCH(E852, ""[0-9]+""), SPLIT(REGEXREPLACE(E852,""[a-zA-Z,\-'.()]"","" ""), "" ""),"" "")")," ")</f>
        <v> </v>
      </c>
    </row>
    <row r="853">
      <c r="F853" s="8" t="str">
        <f>IFERROR(__xludf.DUMMYFUNCTION("IF(REGEXMATCH(E853, ""[0-9]+""), SPLIT(REGEXREPLACE(E853,""[a-zA-Z,\-'.()]"","" ""), "" ""),"" "")")," ")</f>
        <v> </v>
      </c>
    </row>
    <row r="854">
      <c r="F854" s="8" t="str">
        <f>IFERROR(__xludf.DUMMYFUNCTION("IF(REGEXMATCH(E854, ""[0-9]+""), SPLIT(REGEXREPLACE(E854,""[a-zA-Z,\-'.()]"","" ""), "" ""),"" "")")," ")</f>
        <v> </v>
      </c>
    </row>
    <row r="855">
      <c r="F855" s="8" t="str">
        <f>IFERROR(__xludf.DUMMYFUNCTION("IF(REGEXMATCH(E855, ""[0-9]+""), SPLIT(REGEXREPLACE(E855,""[a-zA-Z,\-'.()]"","" ""), "" ""),"" "")")," ")</f>
        <v> </v>
      </c>
    </row>
    <row r="856">
      <c r="F856" s="8" t="str">
        <f>IFERROR(__xludf.DUMMYFUNCTION("IF(REGEXMATCH(E856, ""[0-9]+""), SPLIT(REGEXREPLACE(E856,""[a-zA-Z,\-'.()]"","" ""), "" ""),"" "")")," ")</f>
        <v> </v>
      </c>
    </row>
    <row r="857">
      <c r="F857" s="8" t="str">
        <f>IFERROR(__xludf.DUMMYFUNCTION("IF(REGEXMATCH(E857, ""[0-9]+""), SPLIT(REGEXREPLACE(E857,""[a-zA-Z,\-'.()]"","" ""), "" ""),"" "")")," ")</f>
        <v> </v>
      </c>
    </row>
    <row r="858">
      <c r="F858" s="8" t="str">
        <f>IFERROR(__xludf.DUMMYFUNCTION("IF(REGEXMATCH(E858, ""[0-9]+""), SPLIT(REGEXREPLACE(E858,""[a-zA-Z,\-'.()]"","" ""), "" ""),"" "")")," ")</f>
        <v> </v>
      </c>
    </row>
    <row r="859">
      <c r="F859" s="8" t="str">
        <f>IFERROR(__xludf.DUMMYFUNCTION("IF(REGEXMATCH(E859, ""[0-9]+""), SPLIT(REGEXREPLACE(E859,""[a-zA-Z,\-'.()]"","" ""), "" ""),"" "")")," ")</f>
        <v> </v>
      </c>
    </row>
    <row r="860">
      <c r="F860" s="8" t="str">
        <f>IFERROR(__xludf.DUMMYFUNCTION("IF(REGEXMATCH(E860, ""[0-9]+""), SPLIT(REGEXREPLACE(E860,""[a-zA-Z,\-'.()]"","" ""), "" ""),"" "")")," ")</f>
        <v> </v>
      </c>
    </row>
    <row r="861">
      <c r="F861" s="8" t="str">
        <f>IFERROR(__xludf.DUMMYFUNCTION("IF(REGEXMATCH(E861, ""[0-9]+""), SPLIT(REGEXREPLACE(E861,""[a-zA-Z,\-'.()]"","" ""), "" ""),"" "")")," ")</f>
        <v> </v>
      </c>
    </row>
    <row r="862">
      <c r="F862" s="8" t="str">
        <f>IFERROR(__xludf.DUMMYFUNCTION("IF(REGEXMATCH(E862, ""[0-9]+""), SPLIT(REGEXREPLACE(E862,""[a-zA-Z,\-'.()]"","" ""), "" ""),"" "")")," ")</f>
        <v> </v>
      </c>
    </row>
    <row r="863">
      <c r="F863" s="8" t="str">
        <f>IFERROR(__xludf.DUMMYFUNCTION("IF(REGEXMATCH(E863, ""[0-9]+""), SPLIT(REGEXREPLACE(E863,""[a-zA-Z,\-'.()]"","" ""), "" ""),"" "")")," ")</f>
        <v> </v>
      </c>
    </row>
    <row r="864">
      <c r="F864" s="8" t="str">
        <f>IFERROR(__xludf.DUMMYFUNCTION("IF(REGEXMATCH(E864, ""[0-9]+""), SPLIT(REGEXREPLACE(E864,""[a-zA-Z,\-'.()]"","" ""), "" ""),"" "")")," ")</f>
        <v> </v>
      </c>
    </row>
    <row r="865">
      <c r="F865" s="8" t="str">
        <f>IFERROR(__xludf.DUMMYFUNCTION("IF(REGEXMATCH(E865, ""[0-9]+""), SPLIT(REGEXREPLACE(E865,""[a-zA-Z,\-'.()]"","" ""), "" ""),"" "")")," ")</f>
        <v> </v>
      </c>
    </row>
    <row r="866">
      <c r="F866" s="8" t="str">
        <f>IFERROR(__xludf.DUMMYFUNCTION("IF(REGEXMATCH(E866, ""[0-9]+""), SPLIT(REGEXREPLACE(E866,""[a-zA-Z,\-'.()]"","" ""), "" ""),"" "")")," ")</f>
        <v> </v>
      </c>
    </row>
    <row r="867">
      <c r="F867" s="8" t="str">
        <f>IFERROR(__xludf.DUMMYFUNCTION("IF(REGEXMATCH(E867, ""[0-9]+""), SPLIT(REGEXREPLACE(E867,""[a-zA-Z,\-'.()]"","" ""), "" ""),"" "")")," ")</f>
        <v> </v>
      </c>
    </row>
    <row r="868">
      <c r="F868" s="8" t="str">
        <f>IFERROR(__xludf.DUMMYFUNCTION("IF(REGEXMATCH(E868, ""[0-9]+""), SPLIT(REGEXREPLACE(E868,""[a-zA-Z,\-'.()]"","" ""), "" ""),"" "")")," ")</f>
        <v> </v>
      </c>
    </row>
    <row r="869">
      <c r="F869" s="8" t="str">
        <f>IFERROR(__xludf.DUMMYFUNCTION("IF(REGEXMATCH(E869, ""[0-9]+""), SPLIT(REGEXREPLACE(E869,""[a-zA-Z,\-'.()]"","" ""), "" ""),"" "")")," ")</f>
        <v> </v>
      </c>
    </row>
    <row r="870">
      <c r="F870" s="8" t="str">
        <f>IFERROR(__xludf.DUMMYFUNCTION("IF(REGEXMATCH(E870, ""[0-9]+""), SPLIT(REGEXREPLACE(E870,""[a-zA-Z,\-'.()]"","" ""), "" ""),"" "")")," ")</f>
        <v> </v>
      </c>
    </row>
    <row r="871">
      <c r="F871" s="8" t="str">
        <f>IFERROR(__xludf.DUMMYFUNCTION("IF(REGEXMATCH(E871, ""[0-9]+""), SPLIT(REGEXREPLACE(E871,""[a-zA-Z,\-'.()]"","" ""), "" ""),"" "")")," ")</f>
        <v> </v>
      </c>
    </row>
    <row r="872">
      <c r="F872" s="8" t="str">
        <f>IFERROR(__xludf.DUMMYFUNCTION("IF(REGEXMATCH(E872, ""[0-9]+""), SPLIT(REGEXREPLACE(E872,""[a-zA-Z,\-'.()]"","" ""), "" ""),"" "")")," ")</f>
        <v> </v>
      </c>
    </row>
    <row r="873">
      <c r="F873" s="8" t="str">
        <f>IFERROR(__xludf.DUMMYFUNCTION("IF(REGEXMATCH(E873, ""[0-9]+""), SPLIT(REGEXREPLACE(E873,""[a-zA-Z,\-'.()]"","" ""), "" ""),"" "")")," ")</f>
        <v> </v>
      </c>
    </row>
    <row r="874">
      <c r="F874" s="8" t="str">
        <f>IFERROR(__xludf.DUMMYFUNCTION("IF(REGEXMATCH(E874, ""[0-9]+""), SPLIT(REGEXREPLACE(E874,""[a-zA-Z,\-'.()]"","" ""), "" ""),"" "")")," ")</f>
        <v> </v>
      </c>
    </row>
    <row r="875">
      <c r="F875" s="8" t="str">
        <f>IFERROR(__xludf.DUMMYFUNCTION("IF(REGEXMATCH(E875, ""[0-9]+""), SPLIT(REGEXREPLACE(E875,""[a-zA-Z,\-'.()]"","" ""), "" ""),"" "")")," ")</f>
        <v> </v>
      </c>
    </row>
    <row r="876">
      <c r="F876" s="8" t="str">
        <f>IFERROR(__xludf.DUMMYFUNCTION("IF(REGEXMATCH(E876, ""[0-9]+""), SPLIT(REGEXREPLACE(E876,""[a-zA-Z,\-'.()]"","" ""), "" ""),"" "")")," ")</f>
        <v> </v>
      </c>
    </row>
    <row r="877">
      <c r="F877" s="8" t="str">
        <f>IFERROR(__xludf.DUMMYFUNCTION("IF(REGEXMATCH(E877, ""[0-9]+""), SPLIT(REGEXREPLACE(E877,""[a-zA-Z,\-'.()]"","" ""), "" ""),"" "")")," ")</f>
        <v> </v>
      </c>
    </row>
    <row r="878">
      <c r="F878" s="8" t="str">
        <f>IFERROR(__xludf.DUMMYFUNCTION("IF(REGEXMATCH(E878, ""[0-9]+""), SPLIT(REGEXREPLACE(E878,""[a-zA-Z,\-'.()]"","" ""), "" ""),"" "")")," ")</f>
        <v> </v>
      </c>
    </row>
    <row r="879">
      <c r="F879" s="8" t="str">
        <f>IFERROR(__xludf.DUMMYFUNCTION("IF(REGEXMATCH(E879, ""[0-9]+""), SPLIT(REGEXREPLACE(E879,""[a-zA-Z,\-'.()]"","" ""), "" ""),"" "")")," ")</f>
        <v> </v>
      </c>
    </row>
    <row r="880">
      <c r="F880" s="8" t="str">
        <f>IFERROR(__xludf.DUMMYFUNCTION("IF(REGEXMATCH(E880, ""[0-9]+""), SPLIT(REGEXREPLACE(E880,""[a-zA-Z,\-'.()]"","" ""), "" ""),"" "")")," ")</f>
        <v> </v>
      </c>
    </row>
    <row r="881">
      <c r="F881" s="8" t="str">
        <f>IFERROR(__xludf.DUMMYFUNCTION("IF(REGEXMATCH(E881, ""[0-9]+""), SPLIT(REGEXREPLACE(E881,""[a-zA-Z,\-'.()]"","" ""), "" ""),"" "")")," ")</f>
        <v> </v>
      </c>
    </row>
    <row r="882">
      <c r="F882" s="8" t="str">
        <f>IFERROR(__xludf.DUMMYFUNCTION("IF(REGEXMATCH(E882, ""[0-9]+""), SPLIT(REGEXREPLACE(E882,""[a-zA-Z,\-'.()]"","" ""), "" ""),"" "")")," ")</f>
        <v> </v>
      </c>
    </row>
    <row r="883">
      <c r="F883" s="8" t="str">
        <f>IFERROR(__xludf.DUMMYFUNCTION("IF(REGEXMATCH(E883, ""[0-9]+""), SPLIT(REGEXREPLACE(E883,""[a-zA-Z,\-'.()]"","" ""), "" ""),"" "")")," ")</f>
        <v> </v>
      </c>
    </row>
    <row r="884">
      <c r="F884" s="8" t="str">
        <f>IFERROR(__xludf.DUMMYFUNCTION("IF(REGEXMATCH(E884, ""[0-9]+""), SPLIT(REGEXREPLACE(E884,""[a-zA-Z,\-'.()]"","" ""), "" ""),"" "")")," ")</f>
        <v> </v>
      </c>
    </row>
    <row r="885">
      <c r="F885" s="8" t="str">
        <f>IFERROR(__xludf.DUMMYFUNCTION("IF(REGEXMATCH(E885, ""[0-9]+""), SPLIT(REGEXREPLACE(E885,""[a-zA-Z,\-'.()]"","" ""), "" ""),"" "")")," ")</f>
        <v> </v>
      </c>
    </row>
    <row r="886">
      <c r="F886" s="8" t="str">
        <f>IFERROR(__xludf.DUMMYFUNCTION("IF(REGEXMATCH(E886, ""[0-9]+""), SPLIT(REGEXREPLACE(E886,""[a-zA-Z,\-'.()]"","" ""), "" ""),"" "")")," ")</f>
        <v> </v>
      </c>
    </row>
    <row r="887">
      <c r="F887" s="8" t="str">
        <f>IFERROR(__xludf.DUMMYFUNCTION("IF(REGEXMATCH(E887, ""[0-9]+""), SPLIT(REGEXREPLACE(E887,""[a-zA-Z,\-'.()]"","" ""), "" ""),"" "")")," ")</f>
        <v> </v>
      </c>
    </row>
    <row r="888">
      <c r="F888" s="8" t="str">
        <f>IFERROR(__xludf.DUMMYFUNCTION("IF(REGEXMATCH(E888, ""[0-9]+""), SPLIT(REGEXREPLACE(E888,""[a-zA-Z,\-'.()]"","" ""), "" ""),"" "")")," ")</f>
        <v> </v>
      </c>
    </row>
    <row r="889">
      <c r="F889" s="8" t="str">
        <f>IFERROR(__xludf.DUMMYFUNCTION("IF(REGEXMATCH(E889, ""[0-9]+""), SPLIT(REGEXREPLACE(E889,""[a-zA-Z,\-'.()]"","" ""), "" ""),"" "")")," ")</f>
        <v> </v>
      </c>
    </row>
    <row r="890">
      <c r="F890" s="8" t="str">
        <f>IFERROR(__xludf.DUMMYFUNCTION("IF(REGEXMATCH(E890, ""[0-9]+""), SPLIT(REGEXREPLACE(E890,""[a-zA-Z,\-'.()]"","" ""), "" ""),"" "")")," ")</f>
        <v> </v>
      </c>
    </row>
    <row r="891">
      <c r="F891" s="8" t="str">
        <f>IFERROR(__xludf.DUMMYFUNCTION("IF(REGEXMATCH(E891, ""[0-9]+""), SPLIT(REGEXREPLACE(E891,""[a-zA-Z,\-'.()]"","" ""), "" ""),"" "")")," ")</f>
        <v> </v>
      </c>
    </row>
    <row r="892">
      <c r="F892" s="8" t="str">
        <f>IFERROR(__xludf.DUMMYFUNCTION("IF(REGEXMATCH(E892, ""[0-9]+""), SPLIT(REGEXREPLACE(E892,""[a-zA-Z,\-'.()]"","" ""), "" ""),"" "")")," ")</f>
        <v> </v>
      </c>
    </row>
    <row r="893">
      <c r="F893" s="8" t="str">
        <f>IFERROR(__xludf.DUMMYFUNCTION("IF(REGEXMATCH(E893, ""[0-9]+""), SPLIT(REGEXREPLACE(E893,""[a-zA-Z,\-'.()]"","" ""), "" ""),"" "")")," ")</f>
        <v> </v>
      </c>
    </row>
    <row r="894">
      <c r="F894" s="8" t="str">
        <f>IFERROR(__xludf.DUMMYFUNCTION("IF(REGEXMATCH(E894, ""[0-9]+""), SPLIT(REGEXREPLACE(E894,""[a-zA-Z,\-'.()]"","" ""), "" ""),"" "")")," ")</f>
        <v> </v>
      </c>
    </row>
    <row r="895">
      <c r="F895" s="8" t="str">
        <f>IFERROR(__xludf.DUMMYFUNCTION("IF(REGEXMATCH(E895, ""[0-9]+""), SPLIT(REGEXREPLACE(E895,""[a-zA-Z,\-'.()]"","" ""), "" ""),"" "")")," ")</f>
        <v> </v>
      </c>
    </row>
    <row r="896">
      <c r="F896" s="8" t="str">
        <f>IFERROR(__xludf.DUMMYFUNCTION("IF(REGEXMATCH(E896, ""[0-9]+""), SPLIT(REGEXREPLACE(E896,""[a-zA-Z,\-'.()]"","" ""), "" ""),"" "")")," ")</f>
        <v> </v>
      </c>
    </row>
    <row r="897">
      <c r="F897" s="8" t="str">
        <f>IFERROR(__xludf.DUMMYFUNCTION("IF(REGEXMATCH(E897, ""[0-9]+""), SPLIT(REGEXREPLACE(E897,""[a-zA-Z,\-'.()]"","" ""), "" ""),"" "")")," ")</f>
        <v> </v>
      </c>
    </row>
    <row r="898">
      <c r="F898" s="8" t="str">
        <f>IFERROR(__xludf.DUMMYFUNCTION("IF(REGEXMATCH(E898, ""[0-9]+""), SPLIT(REGEXREPLACE(E898,""[a-zA-Z,\-'.()]"","" ""), "" ""),"" "")")," ")</f>
        <v> </v>
      </c>
    </row>
    <row r="899">
      <c r="F899" s="8" t="str">
        <f>IFERROR(__xludf.DUMMYFUNCTION("IF(REGEXMATCH(E899, ""[0-9]+""), SPLIT(REGEXREPLACE(E899,""[a-zA-Z,\-'.()]"","" ""), "" ""),"" "")")," ")</f>
        <v> </v>
      </c>
    </row>
    <row r="900">
      <c r="F900" s="8" t="str">
        <f>IFERROR(__xludf.DUMMYFUNCTION("IF(REGEXMATCH(E900, ""[0-9]+""), SPLIT(REGEXREPLACE(E900,""[a-zA-Z,\-'.()]"","" ""), "" ""),"" "")")," ")</f>
        <v> </v>
      </c>
    </row>
    <row r="901">
      <c r="F901" s="8" t="str">
        <f>IFERROR(__xludf.DUMMYFUNCTION("IF(REGEXMATCH(E901, ""[0-9]+""), SPLIT(REGEXREPLACE(E901,""[a-zA-Z,\-'.()]"","" ""), "" ""),"" "")")," ")</f>
        <v> </v>
      </c>
    </row>
    <row r="902">
      <c r="F902" s="8" t="str">
        <f>IFERROR(__xludf.DUMMYFUNCTION("IF(REGEXMATCH(E902, ""[0-9]+""), SPLIT(REGEXREPLACE(E902,""[a-zA-Z,\-'.()]"","" ""), "" ""),"" "")")," ")</f>
        <v> </v>
      </c>
    </row>
    <row r="903">
      <c r="F903" s="8" t="str">
        <f>IFERROR(__xludf.DUMMYFUNCTION("IF(REGEXMATCH(E903, ""[0-9]+""), SPLIT(REGEXREPLACE(E903,""[a-zA-Z,\-'.()]"","" ""), "" ""),"" "")")," ")</f>
        <v> </v>
      </c>
    </row>
    <row r="904">
      <c r="F904" s="8" t="str">
        <f>IFERROR(__xludf.DUMMYFUNCTION("IF(REGEXMATCH(E904, ""[0-9]+""), SPLIT(REGEXREPLACE(E904,""[a-zA-Z,\-'.()]"","" ""), "" ""),"" "")")," ")</f>
        <v> </v>
      </c>
    </row>
    <row r="905">
      <c r="F905" s="8" t="str">
        <f>IFERROR(__xludf.DUMMYFUNCTION("IF(REGEXMATCH(E905, ""[0-9]+""), SPLIT(REGEXREPLACE(E905,""[a-zA-Z,\-'.()]"","" ""), "" ""),"" "")")," ")</f>
        <v> </v>
      </c>
    </row>
    <row r="906">
      <c r="F906" s="8" t="str">
        <f>IFERROR(__xludf.DUMMYFUNCTION("IF(REGEXMATCH(E906, ""[0-9]+""), SPLIT(REGEXREPLACE(E906,""[a-zA-Z,\-'.()]"","" ""), "" ""),"" "")")," ")</f>
        <v> </v>
      </c>
    </row>
    <row r="907">
      <c r="F907" s="8" t="str">
        <f>IFERROR(__xludf.DUMMYFUNCTION("IF(REGEXMATCH(E907, ""[0-9]+""), SPLIT(REGEXREPLACE(E907,""[a-zA-Z,\-'.()]"","" ""), "" ""),"" "")")," ")</f>
        <v> </v>
      </c>
    </row>
    <row r="908">
      <c r="F908" s="8" t="str">
        <f>IFERROR(__xludf.DUMMYFUNCTION("IF(REGEXMATCH(E908, ""[0-9]+""), SPLIT(REGEXREPLACE(E908,""[a-zA-Z,\-'.()]"","" ""), "" ""),"" "")")," ")</f>
        <v> </v>
      </c>
    </row>
    <row r="909">
      <c r="F909" s="8" t="str">
        <f>IFERROR(__xludf.DUMMYFUNCTION("IF(REGEXMATCH(E909, ""[0-9]+""), SPLIT(REGEXREPLACE(E909,""[a-zA-Z,\-'.()]"","" ""), "" ""),"" "")")," ")</f>
        <v> </v>
      </c>
    </row>
    <row r="910">
      <c r="F910" s="8" t="str">
        <f>IFERROR(__xludf.DUMMYFUNCTION("IF(REGEXMATCH(E910, ""[0-9]+""), SPLIT(REGEXREPLACE(E910,""[a-zA-Z,\-'.()]"","" ""), "" ""),"" "")")," ")</f>
        <v> </v>
      </c>
    </row>
    <row r="911">
      <c r="F911" s="8" t="str">
        <f>IFERROR(__xludf.DUMMYFUNCTION("IF(REGEXMATCH(E911, ""[0-9]+""), SPLIT(REGEXREPLACE(E911,""[a-zA-Z,\-'.()]"","" ""), "" ""),"" "")")," ")</f>
        <v> </v>
      </c>
    </row>
    <row r="912">
      <c r="F912" s="8" t="str">
        <f>IFERROR(__xludf.DUMMYFUNCTION("IF(REGEXMATCH(E912, ""[0-9]+""), SPLIT(REGEXREPLACE(E912,""[a-zA-Z,\-'.()]"","" ""), "" ""),"" "")")," ")</f>
        <v> </v>
      </c>
    </row>
    <row r="913">
      <c r="F913" s="8" t="str">
        <f>IFERROR(__xludf.DUMMYFUNCTION("IF(REGEXMATCH(E913, ""[0-9]+""), SPLIT(REGEXREPLACE(E913,""[a-zA-Z,\-'.()]"","" ""), "" ""),"" "")")," ")</f>
        <v> </v>
      </c>
    </row>
    <row r="914">
      <c r="F914" s="8" t="str">
        <f>IFERROR(__xludf.DUMMYFUNCTION("IF(REGEXMATCH(E914, ""[0-9]+""), SPLIT(REGEXREPLACE(E914,""[a-zA-Z,\-'.()]"","" ""), "" ""),"" "")")," ")</f>
        <v> </v>
      </c>
    </row>
    <row r="915">
      <c r="F915" s="8" t="str">
        <f>IFERROR(__xludf.DUMMYFUNCTION("IF(REGEXMATCH(E915, ""[0-9]+""), SPLIT(REGEXREPLACE(E915,""[a-zA-Z,\-'.()]"","" ""), "" ""),"" "")")," ")</f>
        <v> </v>
      </c>
    </row>
    <row r="916">
      <c r="F916" s="8" t="str">
        <f>IFERROR(__xludf.DUMMYFUNCTION("IF(REGEXMATCH(E916, ""[0-9]+""), SPLIT(REGEXREPLACE(E916,""[a-zA-Z,\-'.()]"","" ""), "" ""),"" "")")," ")</f>
        <v> </v>
      </c>
    </row>
    <row r="917">
      <c r="F917" s="8" t="str">
        <f>IFERROR(__xludf.DUMMYFUNCTION("IF(REGEXMATCH(E917, ""[0-9]+""), SPLIT(REGEXREPLACE(E917,""[a-zA-Z,\-'.()]"","" ""), "" ""),"" "")")," ")</f>
        <v> </v>
      </c>
    </row>
    <row r="918">
      <c r="F918" s="8" t="str">
        <f>IFERROR(__xludf.DUMMYFUNCTION("IF(REGEXMATCH(E918, ""[0-9]+""), SPLIT(REGEXREPLACE(E918,""[a-zA-Z,\-'.()]"","" ""), "" ""),"" "")")," ")</f>
        <v> </v>
      </c>
    </row>
    <row r="919">
      <c r="F919" s="8" t="str">
        <f>IFERROR(__xludf.DUMMYFUNCTION("IF(REGEXMATCH(E919, ""[0-9]+""), SPLIT(REGEXREPLACE(E919,""[a-zA-Z,\-'.()]"","" ""), "" ""),"" "")")," ")</f>
        <v> </v>
      </c>
    </row>
    <row r="920">
      <c r="F920" s="8" t="str">
        <f>IFERROR(__xludf.DUMMYFUNCTION("IF(REGEXMATCH(E920, ""[0-9]+""), SPLIT(REGEXREPLACE(E920,""[a-zA-Z,\-'.()]"","" ""), "" ""),"" "")")," ")</f>
        <v> </v>
      </c>
    </row>
    <row r="921">
      <c r="F921" s="8" t="str">
        <f>IFERROR(__xludf.DUMMYFUNCTION("IF(REGEXMATCH(E921, ""[0-9]+""), SPLIT(REGEXREPLACE(E921,""[a-zA-Z,\-'.()]"","" ""), "" ""),"" "")")," ")</f>
        <v> </v>
      </c>
    </row>
    <row r="922">
      <c r="F922" s="8" t="str">
        <f>IFERROR(__xludf.DUMMYFUNCTION("IF(REGEXMATCH(E922, ""[0-9]+""), SPLIT(REGEXREPLACE(E922,""[a-zA-Z,\-'.()]"","" ""), "" ""),"" "")")," ")</f>
        <v> </v>
      </c>
    </row>
    <row r="923">
      <c r="F923" s="8" t="str">
        <f>IFERROR(__xludf.DUMMYFUNCTION("IF(REGEXMATCH(E923, ""[0-9]+""), SPLIT(REGEXREPLACE(E923,""[a-zA-Z,\-'.()]"","" ""), "" ""),"" "")")," ")</f>
        <v> </v>
      </c>
    </row>
    <row r="924">
      <c r="F924" s="8" t="str">
        <f>IFERROR(__xludf.DUMMYFUNCTION("IF(REGEXMATCH(E924, ""[0-9]+""), SPLIT(REGEXREPLACE(E924,""[a-zA-Z,\-'.()]"","" ""), "" ""),"" "")")," ")</f>
        <v> </v>
      </c>
    </row>
    <row r="925">
      <c r="F925" s="8" t="str">
        <f>IFERROR(__xludf.DUMMYFUNCTION("IF(REGEXMATCH(E925, ""[0-9]+""), SPLIT(REGEXREPLACE(E925,""[a-zA-Z,\-'.()]"","" ""), "" ""),"" "")")," ")</f>
        <v> </v>
      </c>
    </row>
    <row r="926">
      <c r="F926" s="8" t="str">
        <f>IFERROR(__xludf.DUMMYFUNCTION("IF(REGEXMATCH(E926, ""[0-9]+""), SPLIT(REGEXREPLACE(E926,""[a-zA-Z,\-'.()]"","" ""), "" ""),"" "")")," ")</f>
        <v> </v>
      </c>
    </row>
    <row r="927">
      <c r="F927" s="8" t="str">
        <f>IFERROR(__xludf.DUMMYFUNCTION("IF(REGEXMATCH(E927, ""[0-9]+""), SPLIT(REGEXREPLACE(E927,""[a-zA-Z,\-'.()]"","" ""), "" ""),"" "")")," ")</f>
        <v> </v>
      </c>
    </row>
    <row r="928">
      <c r="F928" s="8" t="str">
        <f>IFERROR(__xludf.DUMMYFUNCTION("IF(REGEXMATCH(E928, ""[0-9]+""), SPLIT(REGEXREPLACE(E928,""[a-zA-Z,\-'.()]"","" ""), "" ""),"" "")")," ")</f>
        <v> </v>
      </c>
    </row>
    <row r="929">
      <c r="F929" s="8" t="str">
        <f>IFERROR(__xludf.DUMMYFUNCTION("IF(REGEXMATCH(E929, ""[0-9]+""), SPLIT(REGEXREPLACE(E929,""[a-zA-Z,\-'.()]"","" ""), "" ""),"" "")")," ")</f>
        <v> </v>
      </c>
    </row>
    <row r="930">
      <c r="F930" s="8" t="str">
        <f>IFERROR(__xludf.DUMMYFUNCTION("IF(REGEXMATCH(E930, ""[0-9]+""), SPLIT(REGEXREPLACE(E930,""[a-zA-Z,\-'.()]"","" ""), "" ""),"" "")")," ")</f>
        <v> </v>
      </c>
    </row>
    <row r="931">
      <c r="F931" s="8" t="str">
        <f>IFERROR(__xludf.DUMMYFUNCTION("IF(REGEXMATCH(E931, ""[0-9]+""), SPLIT(REGEXREPLACE(E931,""[a-zA-Z,\-'.()]"","" ""), "" ""),"" "")")," ")</f>
        <v> </v>
      </c>
    </row>
    <row r="932">
      <c r="F932" s="8" t="str">
        <f>IFERROR(__xludf.DUMMYFUNCTION("IF(REGEXMATCH(E932, ""[0-9]+""), SPLIT(REGEXREPLACE(E932,""[a-zA-Z,\-'.()]"","" ""), "" ""),"" "")")," ")</f>
        <v> </v>
      </c>
    </row>
    <row r="933">
      <c r="F933" s="8" t="str">
        <f>IFERROR(__xludf.DUMMYFUNCTION("IF(REGEXMATCH(E933, ""[0-9]+""), SPLIT(REGEXREPLACE(E933,""[a-zA-Z,\-'.()]"","" ""), "" ""),"" "")")," ")</f>
        <v> </v>
      </c>
    </row>
    <row r="934">
      <c r="F934" s="8" t="str">
        <f>IFERROR(__xludf.DUMMYFUNCTION("IF(REGEXMATCH(E934, ""[0-9]+""), SPLIT(REGEXREPLACE(E934,""[a-zA-Z,\-'.()]"","" ""), "" ""),"" "")")," ")</f>
        <v> </v>
      </c>
    </row>
    <row r="935">
      <c r="F935" s="8" t="str">
        <f>IFERROR(__xludf.DUMMYFUNCTION("IF(REGEXMATCH(E935, ""[0-9]+""), SPLIT(REGEXREPLACE(E935,""[a-zA-Z,\-'.()]"","" ""), "" ""),"" "")")," ")</f>
        <v> </v>
      </c>
    </row>
    <row r="936">
      <c r="F936" s="8" t="str">
        <f>IFERROR(__xludf.DUMMYFUNCTION("IF(REGEXMATCH(E936, ""[0-9]+""), SPLIT(REGEXREPLACE(E936,""[a-zA-Z,\-'.()]"","" ""), "" ""),"" "")")," ")</f>
        <v> </v>
      </c>
    </row>
    <row r="937">
      <c r="F937" s="8" t="str">
        <f>IFERROR(__xludf.DUMMYFUNCTION("IF(REGEXMATCH(E937, ""[0-9]+""), SPLIT(REGEXREPLACE(E937,""[a-zA-Z,\-'.()]"","" ""), "" ""),"" "")")," ")</f>
        <v> </v>
      </c>
    </row>
    <row r="938">
      <c r="F938" s="8" t="str">
        <f>IFERROR(__xludf.DUMMYFUNCTION("IF(REGEXMATCH(E938, ""[0-9]+""), SPLIT(REGEXREPLACE(E938,""[a-zA-Z,\-'.()]"","" ""), "" ""),"" "")")," ")</f>
        <v> </v>
      </c>
    </row>
    <row r="939">
      <c r="F939" s="8" t="str">
        <f>IFERROR(__xludf.DUMMYFUNCTION("IF(REGEXMATCH(E939, ""[0-9]+""), SPLIT(REGEXREPLACE(E939,""[a-zA-Z,\-'.()]"","" ""), "" ""),"" "")")," ")</f>
        <v> </v>
      </c>
    </row>
    <row r="940">
      <c r="F940" s="8" t="str">
        <f>IFERROR(__xludf.DUMMYFUNCTION("IF(REGEXMATCH(E940, ""[0-9]+""), SPLIT(REGEXREPLACE(E940,""[a-zA-Z,\-'.()]"","" ""), "" ""),"" "")")," ")</f>
        <v> </v>
      </c>
    </row>
    <row r="941">
      <c r="F941" s="8" t="str">
        <f>IFERROR(__xludf.DUMMYFUNCTION("IF(REGEXMATCH(E941, ""[0-9]+""), SPLIT(REGEXREPLACE(E941,""[a-zA-Z,\-'.()]"","" ""), "" ""),"" "")")," ")</f>
        <v> </v>
      </c>
    </row>
    <row r="942">
      <c r="F942" s="8" t="str">
        <f>IFERROR(__xludf.DUMMYFUNCTION("IF(REGEXMATCH(E942, ""[0-9]+""), SPLIT(REGEXREPLACE(E942,""[a-zA-Z,\-'.()]"","" ""), "" ""),"" "")")," ")</f>
        <v> </v>
      </c>
    </row>
    <row r="943">
      <c r="F943" s="8" t="str">
        <f>IFERROR(__xludf.DUMMYFUNCTION("IF(REGEXMATCH(E943, ""[0-9]+""), SPLIT(REGEXREPLACE(E943,""[a-zA-Z,\-'.()]"","" ""), "" ""),"" "")")," ")</f>
        <v> </v>
      </c>
    </row>
    <row r="944">
      <c r="F944" s="8" t="str">
        <f>IFERROR(__xludf.DUMMYFUNCTION("IF(REGEXMATCH(E944, ""[0-9]+""), SPLIT(REGEXREPLACE(E944,""[a-zA-Z,\-'.()]"","" ""), "" ""),"" "")")," ")</f>
        <v> </v>
      </c>
    </row>
    <row r="945">
      <c r="F945" s="8" t="str">
        <f>IFERROR(__xludf.DUMMYFUNCTION("IF(REGEXMATCH(E945, ""[0-9]+""), SPLIT(REGEXREPLACE(E945,""[a-zA-Z,\-'.()]"","" ""), "" ""),"" "")")," ")</f>
        <v> </v>
      </c>
    </row>
    <row r="946">
      <c r="F946" s="8" t="str">
        <f>IFERROR(__xludf.DUMMYFUNCTION("IF(REGEXMATCH(E946, ""[0-9]+""), SPLIT(REGEXREPLACE(E946,""[a-zA-Z,\-'.()]"","" ""), "" ""),"" "")")," ")</f>
        <v> </v>
      </c>
    </row>
    <row r="947">
      <c r="F947" s="8" t="str">
        <f>IFERROR(__xludf.DUMMYFUNCTION("IF(REGEXMATCH(E947, ""[0-9]+""), SPLIT(REGEXREPLACE(E947,""[a-zA-Z,\-'.()]"","" ""), "" ""),"" "")")," ")</f>
        <v> </v>
      </c>
    </row>
    <row r="948">
      <c r="F948" s="8" t="str">
        <f>IFERROR(__xludf.DUMMYFUNCTION("IF(REGEXMATCH(E948, ""[0-9]+""), SPLIT(REGEXREPLACE(E948,""[a-zA-Z,\-'.()]"","" ""), "" ""),"" "")")," ")</f>
        <v> </v>
      </c>
    </row>
    <row r="949">
      <c r="F949" s="8" t="str">
        <f>IFERROR(__xludf.DUMMYFUNCTION("IF(REGEXMATCH(E949, ""[0-9]+""), SPLIT(REGEXREPLACE(E949,""[a-zA-Z,\-'.()]"","" ""), "" ""),"" "")")," ")</f>
        <v> </v>
      </c>
    </row>
    <row r="950">
      <c r="F950" s="8" t="str">
        <f>IFERROR(__xludf.DUMMYFUNCTION("IF(REGEXMATCH(E950, ""[0-9]+""), SPLIT(REGEXREPLACE(E950,""[a-zA-Z,\-'.()]"","" ""), "" ""),"" "")")," ")</f>
        <v> </v>
      </c>
    </row>
    <row r="951">
      <c r="F951" s="8" t="str">
        <f>IFERROR(__xludf.DUMMYFUNCTION("IF(REGEXMATCH(E951, ""[0-9]+""), SPLIT(REGEXREPLACE(E951,""[a-zA-Z,\-'.()]"","" ""), "" ""),"" "")")," ")</f>
        <v> </v>
      </c>
    </row>
    <row r="952">
      <c r="F952" s="8" t="str">
        <f>IFERROR(__xludf.DUMMYFUNCTION("IF(REGEXMATCH(E952, ""[0-9]+""), SPLIT(REGEXREPLACE(E952,""[a-zA-Z,\-'.()]"","" ""), "" ""),"" "")")," ")</f>
        <v> </v>
      </c>
    </row>
    <row r="953">
      <c r="F953" s="8" t="str">
        <f>IFERROR(__xludf.DUMMYFUNCTION("IF(REGEXMATCH(E953, ""[0-9]+""), SPLIT(REGEXREPLACE(E953,""[a-zA-Z,\-'.()]"","" ""), "" ""),"" "")")," ")</f>
        <v> </v>
      </c>
    </row>
    <row r="954">
      <c r="F954" s="8" t="str">
        <f>IFERROR(__xludf.DUMMYFUNCTION("IF(REGEXMATCH(E954, ""[0-9]+""), SPLIT(REGEXREPLACE(E954,""[a-zA-Z,\-'.()]"","" ""), "" ""),"" "")")," ")</f>
        <v> </v>
      </c>
    </row>
    <row r="955">
      <c r="F955" s="8" t="str">
        <f>IFERROR(__xludf.DUMMYFUNCTION("IF(REGEXMATCH(E955, ""[0-9]+""), SPLIT(REGEXREPLACE(E955,""[a-zA-Z,\-'.()]"","" ""), "" ""),"" "")")," ")</f>
        <v> </v>
      </c>
    </row>
    <row r="956">
      <c r="F956" s="8" t="str">
        <f>IFERROR(__xludf.DUMMYFUNCTION("IF(REGEXMATCH(E956, ""[0-9]+""), SPLIT(REGEXREPLACE(E956,""[a-zA-Z,\-'.()]"","" ""), "" ""),"" "")")," ")</f>
        <v> </v>
      </c>
    </row>
    <row r="957">
      <c r="F957" s="8" t="str">
        <f>IFERROR(__xludf.DUMMYFUNCTION("IF(REGEXMATCH(E957, ""[0-9]+""), SPLIT(REGEXREPLACE(E957,""[a-zA-Z,\-'.()]"","" ""), "" ""),"" "")")," ")</f>
        <v> </v>
      </c>
    </row>
    <row r="958">
      <c r="F958" s="8" t="str">
        <f>IFERROR(__xludf.DUMMYFUNCTION("IF(REGEXMATCH(E958, ""[0-9]+""), SPLIT(REGEXREPLACE(E958,""[a-zA-Z,\-'.()]"","" ""), "" ""),"" "")")," ")</f>
        <v> </v>
      </c>
    </row>
    <row r="959">
      <c r="F959" s="8" t="str">
        <f>IFERROR(__xludf.DUMMYFUNCTION("IF(REGEXMATCH(E959, ""[0-9]+""), SPLIT(REGEXREPLACE(E959,""[a-zA-Z,\-'.()]"","" ""), "" ""),"" "")")," ")</f>
        <v> </v>
      </c>
    </row>
    <row r="960">
      <c r="F960" s="8" t="str">
        <f>IFERROR(__xludf.DUMMYFUNCTION("IF(REGEXMATCH(E960, ""[0-9]+""), SPLIT(REGEXREPLACE(E960,""[a-zA-Z,\-'.()]"","" ""), "" ""),"" "")")," ")</f>
        <v> </v>
      </c>
    </row>
    <row r="961">
      <c r="F961" s="8" t="str">
        <f>IFERROR(__xludf.DUMMYFUNCTION("IF(REGEXMATCH(E961, ""[0-9]+""), SPLIT(REGEXREPLACE(E961,""[a-zA-Z,\-'.()]"","" ""), "" ""),"" "")")," ")</f>
        <v> </v>
      </c>
    </row>
    <row r="962">
      <c r="F962" s="8" t="str">
        <f>IFERROR(__xludf.DUMMYFUNCTION("IF(REGEXMATCH(E962, ""[0-9]+""), SPLIT(REGEXREPLACE(E962,""[a-zA-Z,\-'.()]"","" ""), "" ""),"" "")")," ")</f>
        <v> </v>
      </c>
    </row>
    <row r="963">
      <c r="F963" s="8" t="str">
        <f>IFERROR(__xludf.DUMMYFUNCTION("IF(REGEXMATCH(E963, ""[0-9]+""), SPLIT(REGEXREPLACE(E963,""[a-zA-Z,\-'.()]"","" ""), "" ""),"" "")")," ")</f>
        <v> </v>
      </c>
    </row>
    <row r="964">
      <c r="F964" s="8" t="str">
        <f>IFERROR(__xludf.DUMMYFUNCTION("IF(REGEXMATCH(E964, ""[0-9]+""), SPLIT(REGEXREPLACE(E964,""[a-zA-Z,\-'.()]"","" ""), "" ""),"" "")")," ")</f>
        <v> </v>
      </c>
    </row>
    <row r="965">
      <c r="F965" s="8" t="str">
        <f>IFERROR(__xludf.DUMMYFUNCTION("IF(REGEXMATCH(E965, ""[0-9]+""), SPLIT(REGEXREPLACE(E965,""[a-zA-Z,\-'.()]"","" ""), "" ""),"" "")")," ")</f>
        <v> </v>
      </c>
    </row>
    <row r="966">
      <c r="F966" s="8" t="str">
        <f>IFERROR(__xludf.DUMMYFUNCTION("IF(REGEXMATCH(E966, ""[0-9]+""), SPLIT(REGEXREPLACE(E966,""[a-zA-Z,\-'.()]"","" ""), "" ""),"" "")")," ")</f>
        <v> </v>
      </c>
    </row>
    <row r="967">
      <c r="F967" s="8" t="str">
        <f>IFERROR(__xludf.DUMMYFUNCTION("IF(REGEXMATCH(E967, ""[0-9]+""), SPLIT(REGEXREPLACE(E967,""[a-zA-Z,\-'.()]"","" ""), "" ""),"" "")")," ")</f>
        <v> </v>
      </c>
    </row>
    <row r="968">
      <c r="F968" s="8" t="str">
        <f>IFERROR(__xludf.DUMMYFUNCTION("IF(REGEXMATCH(E968, ""[0-9]+""), SPLIT(REGEXREPLACE(E968,""[a-zA-Z,\-'.()]"","" ""), "" ""),"" "")")," ")</f>
        <v> </v>
      </c>
    </row>
    <row r="969">
      <c r="F969" s="8" t="str">
        <f>IFERROR(__xludf.DUMMYFUNCTION("IF(REGEXMATCH(E969, ""[0-9]+""), SPLIT(REGEXREPLACE(E969,""[a-zA-Z,\-'.()]"","" ""), "" ""),"" "")")," ")</f>
        <v> </v>
      </c>
    </row>
    <row r="970">
      <c r="F970" s="8" t="str">
        <f>IFERROR(__xludf.DUMMYFUNCTION("IF(REGEXMATCH(E970, ""[0-9]+""), SPLIT(REGEXREPLACE(E970,""[a-zA-Z,\-'.()]"","" ""), "" ""),"" "")")," ")</f>
        <v> </v>
      </c>
    </row>
    <row r="971">
      <c r="F971" s="8" t="str">
        <f>IFERROR(__xludf.DUMMYFUNCTION("IF(REGEXMATCH(E971, ""[0-9]+""), SPLIT(REGEXREPLACE(E971,""[a-zA-Z,\-'.()]"","" ""), "" ""),"" "")")," ")</f>
        <v> </v>
      </c>
    </row>
    <row r="972">
      <c r="F972" s="8" t="str">
        <f>IFERROR(__xludf.DUMMYFUNCTION("IF(REGEXMATCH(E972, ""[0-9]+""), SPLIT(REGEXREPLACE(E972,""[a-zA-Z,\-'.()]"","" ""), "" ""),"" "")")," ")</f>
        <v> </v>
      </c>
    </row>
    <row r="973">
      <c r="F973" s="8" t="str">
        <f>IFERROR(__xludf.DUMMYFUNCTION("IF(REGEXMATCH(E973, ""[0-9]+""), SPLIT(REGEXREPLACE(E973,""[a-zA-Z,\-'.()]"","" ""), "" ""),"" "")")," ")</f>
        <v> </v>
      </c>
    </row>
    <row r="974">
      <c r="F974" s="8" t="str">
        <f>IFERROR(__xludf.DUMMYFUNCTION("IF(REGEXMATCH(E974, ""[0-9]+""), SPLIT(REGEXREPLACE(E974,""[a-zA-Z,\-'.()]"","" ""), "" ""),"" "")")," ")</f>
        <v> </v>
      </c>
    </row>
    <row r="975">
      <c r="F975" s="8" t="str">
        <f>IFERROR(__xludf.DUMMYFUNCTION("IF(REGEXMATCH(E975, ""[0-9]+""), SPLIT(REGEXREPLACE(E975,""[a-zA-Z,\-'.()]"","" ""), "" ""),"" "")")," ")</f>
        <v> </v>
      </c>
    </row>
    <row r="976">
      <c r="F976" s="8" t="str">
        <f>IFERROR(__xludf.DUMMYFUNCTION("IF(REGEXMATCH(E976, ""[0-9]+""), SPLIT(REGEXREPLACE(E976,""[a-zA-Z,\-'.()]"","" ""), "" ""),"" "")")," ")</f>
        <v> </v>
      </c>
    </row>
    <row r="977">
      <c r="F977" s="8" t="str">
        <f>IFERROR(__xludf.DUMMYFUNCTION("IF(REGEXMATCH(E977, ""[0-9]+""), SPLIT(REGEXREPLACE(E977,""[a-zA-Z,\-'.()]"","" ""), "" ""),"" "")")," ")</f>
        <v> </v>
      </c>
    </row>
    <row r="978">
      <c r="F978" s="8" t="str">
        <f>IFERROR(__xludf.DUMMYFUNCTION("IF(REGEXMATCH(E978, ""[0-9]+""), SPLIT(REGEXREPLACE(E978,""[a-zA-Z,\-'.()]"","" ""), "" ""),"" "")")," ")</f>
        <v> </v>
      </c>
    </row>
    <row r="979">
      <c r="F979" s="8" t="str">
        <f>IFERROR(__xludf.DUMMYFUNCTION("IF(REGEXMATCH(E979, ""[0-9]+""), SPLIT(REGEXREPLACE(E979,""[a-zA-Z,\-'.()]"","" ""), "" ""),"" "")")," ")</f>
        <v> </v>
      </c>
    </row>
    <row r="980">
      <c r="F980" s="8" t="str">
        <f>IFERROR(__xludf.DUMMYFUNCTION("IF(REGEXMATCH(E980, ""[0-9]+""), SPLIT(REGEXREPLACE(E980,""[a-zA-Z,\-'.()]"","" ""), "" ""),"" "")")," ")</f>
        <v> </v>
      </c>
    </row>
    <row r="981">
      <c r="F981" s="8" t="str">
        <f>IFERROR(__xludf.DUMMYFUNCTION("IF(REGEXMATCH(E981, ""[0-9]+""), SPLIT(REGEXREPLACE(E981,""[a-zA-Z,\-'.()]"","" ""), "" ""),"" "")")," ")</f>
        <v> </v>
      </c>
    </row>
    <row r="982">
      <c r="F982" s="8" t="str">
        <f>IFERROR(__xludf.DUMMYFUNCTION("IF(REGEXMATCH(E982, ""[0-9]+""), SPLIT(REGEXREPLACE(E982,""[a-zA-Z,\-'.()]"","" ""), "" ""),"" "")")," ")</f>
        <v> </v>
      </c>
    </row>
    <row r="983">
      <c r="F983" s="8" t="str">
        <f>IFERROR(__xludf.DUMMYFUNCTION("IF(REGEXMATCH(E983, ""[0-9]+""), SPLIT(REGEXREPLACE(E983,""[a-zA-Z,\-'.()]"","" ""), "" ""),"" "")")," ")</f>
        <v> </v>
      </c>
    </row>
    <row r="984">
      <c r="F984" s="8" t="str">
        <f>IFERROR(__xludf.DUMMYFUNCTION("IF(REGEXMATCH(E984, ""[0-9]+""), SPLIT(REGEXREPLACE(E984,""[a-zA-Z,\-'.()]"","" ""), "" ""),"" "")")," ")</f>
        <v> </v>
      </c>
    </row>
    <row r="985">
      <c r="F985" s="8" t="str">
        <f>IFERROR(__xludf.DUMMYFUNCTION("IF(REGEXMATCH(E985, ""[0-9]+""), SPLIT(REGEXREPLACE(E985,""[a-zA-Z,\-'.()]"","" ""), "" ""),"" "")")," ")</f>
        <v> </v>
      </c>
    </row>
    <row r="986">
      <c r="F986" s="8" t="str">
        <f>IFERROR(__xludf.DUMMYFUNCTION("IF(REGEXMATCH(E986, ""[0-9]+""), SPLIT(REGEXREPLACE(E986,""[a-zA-Z,\-'.()]"","" ""), "" ""),"" "")")," ")</f>
        <v> </v>
      </c>
    </row>
    <row r="987">
      <c r="F987" s="8" t="str">
        <f>IFERROR(__xludf.DUMMYFUNCTION("IF(REGEXMATCH(E987, ""[0-9]+""), SPLIT(REGEXREPLACE(E987,""[a-zA-Z,\-'.()]"","" ""), "" ""),"" "")")," ")</f>
        <v> </v>
      </c>
    </row>
    <row r="988">
      <c r="F988" s="8" t="str">
        <f>IFERROR(__xludf.DUMMYFUNCTION("IF(REGEXMATCH(E988, ""[0-9]+""), SPLIT(REGEXREPLACE(E988,""[a-zA-Z,\-'.()]"","" ""), "" ""),"" "")")," ")</f>
        <v> </v>
      </c>
    </row>
    <row r="989">
      <c r="F989" s="8" t="str">
        <f>IFERROR(__xludf.DUMMYFUNCTION("IF(REGEXMATCH(E989, ""[0-9]+""), SPLIT(REGEXREPLACE(E989,""[a-zA-Z,\-'.()]"","" ""), "" ""),"" "")")," ")</f>
        <v> </v>
      </c>
    </row>
    <row r="990">
      <c r="F990" s="8" t="str">
        <f>IFERROR(__xludf.DUMMYFUNCTION("IF(REGEXMATCH(E990, ""[0-9]+""), SPLIT(REGEXREPLACE(E990,""[a-zA-Z,\-'.()]"","" ""), "" ""),"" "")")," ")</f>
        <v> </v>
      </c>
    </row>
    <row r="991">
      <c r="F991" s="8" t="str">
        <f>IFERROR(__xludf.DUMMYFUNCTION("IF(REGEXMATCH(E991, ""[0-9]+""), SPLIT(REGEXREPLACE(E991,""[a-zA-Z,\-'.()]"","" ""), "" ""),"" "")")," ")</f>
        <v> </v>
      </c>
    </row>
    <row r="992">
      <c r="F992" s="8" t="str">
        <f>IFERROR(__xludf.DUMMYFUNCTION("IF(REGEXMATCH(E992, ""[0-9]+""), SPLIT(REGEXREPLACE(E992,""[a-zA-Z,\-'.()]"","" ""), "" ""),"" "")")," ")</f>
        <v> </v>
      </c>
    </row>
    <row r="993">
      <c r="F993" s="8" t="str">
        <f>IFERROR(__xludf.DUMMYFUNCTION("IF(REGEXMATCH(E993, ""[0-9]+""), SPLIT(REGEXREPLACE(E993,""[a-zA-Z,\-'.()]"","" ""), "" ""),"" "")")," ")</f>
        <v> </v>
      </c>
    </row>
    <row r="994">
      <c r="F994" s="8" t="str">
        <f>IFERROR(__xludf.DUMMYFUNCTION("IF(REGEXMATCH(E994, ""[0-9]+""), SPLIT(REGEXREPLACE(E994,""[a-zA-Z,\-'.()]"","" ""), "" ""),"" "")")," ")</f>
        <v> </v>
      </c>
    </row>
    <row r="995">
      <c r="F995" s="8" t="str">
        <f>IFERROR(__xludf.DUMMYFUNCTION("IF(REGEXMATCH(E995, ""[0-9]+""), SPLIT(REGEXREPLACE(E995,""[a-zA-Z,\-'.()]"","" ""), "" ""),"" "")")," ")</f>
        <v> </v>
      </c>
    </row>
    <row r="996">
      <c r="F996" s="8" t="str">
        <f>IFERROR(__xludf.DUMMYFUNCTION("IF(REGEXMATCH(E996, ""[0-9]+""), SPLIT(REGEXREPLACE(E996,""[a-zA-Z,\-'.()]"","" ""), "" ""),"" "")")," ")</f>
        <v> </v>
      </c>
    </row>
    <row r="997">
      <c r="F997" s="8" t="str">
        <f>IFERROR(__xludf.DUMMYFUNCTION("IF(REGEXMATCH(E997, ""[0-9]+""), SPLIT(REGEXREPLACE(E997,""[a-zA-Z,\-'.()]"","" ""), "" ""),"" "")")," ")</f>
        <v> </v>
      </c>
    </row>
    <row r="998">
      <c r="F998" s="8" t="str">
        <f>IFERROR(__xludf.DUMMYFUNCTION("IF(REGEXMATCH(E998, ""[0-9]+""), SPLIT(REGEXREPLACE(E998,""[a-zA-Z,\-'.()]"","" ""), "" ""),"" "")")," ")</f>
        <v> </v>
      </c>
    </row>
    <row r="999">
      <c r="F999" s="8" t="str">
        <f>IFERROR(__xludf.DUMMYFUNCTION("IF(REGEXMATCH(E999, ""[0-9]+""), SPLIT(REGEXREPLACE(E999,""[a-zA-Z,\-'.()]"","" ""), "" ""),"" "")")," ")</f>
        <v> </v>
      </c>
    </row>
    <row r="1000">
      <c r="F1000" s="8" t="str">
        <f>IFERROR(__xludf.DUMMYFUNCTION("IF(REGEXMATCH(E1000, ""[0-9]+""), SPLIT(REGEXREPLACE(E1000,""[a-zA-Z,\-'.()]"","" ""), "" ""),"" "")")," ")</f>
        <v> </v>
      </c>
    </row>
    <row r="1001">
      <c r="F1001" s="8" t="str">
        <f>IFERROR(__xludf.DUMMYFUNCTION("IF(REGEXMATCH(E1001, ""[0-9]+""), SPLIT(REGEXREPLACE(E1001,""[a-zA-Z,\-'.()]"","" ""), "" ""),"" "")")," ")</f>
        <v> </v>
      </c>
    </row>
    <row r="1002">
      <c r="F1002" s="8" t="str">
        <f>IFERROR(__xludf.DUMMYFUNCTION("IF(REGEXMATCH(E1002, ""[0-9]+""), SPLIT(REGEXREPLACE(E1002,""[a-zA-Z,\-'.()]"","" ""), "" ""),"" "")")," ")</f>
        <v> </v>
      </c>
    </row>
    <row r="1003">
      <c r="F1003" s="8" t="str">
        <f>IFERROR(__xludf.DUMMYFUNCTION("IF(REGEXMATCH(E1003, ""[0-9]+""), SPLIT(REGEXREPLACE(E1003,""[a-zA-Z,\-'.()]"","" ""), "" ""),"" "")")," ")</f>
        <v> </v>
      </c>
    </row>
    <row r="1004">
      <c r="F1004" s="8" t="str">
        <f>IFERROR(__xludf.DUMMYFUNCTION("IF(REGEXMATCH(E1004, ""[0-9]+""), SPLIT(REGEXREPLACE(E1004,""[a-zA-Z,\-'.()]"","" ""), "" ""),"" "")")," ")</f>
        <v> </v>
      </c>
    </row>
    <row r="1005">
      <c r="F1005" s="8" t="str">
        <f>IFERROR(__xludf.DUMMYFUNCTION("IF(REGEXMATCH(E1005, ""[0-9]+""), SPLIT(REGEXREPLACE(E1005,""[a-zA-Z,\-'.()]"","" ""), "" ""),"" "")")," ")</f>
        <v> </v>
      </c>
    </row>
    <row r="1006">
      <c r="F1006" s="8" t="str">
        <f>IFERROR(__xludf.DUMMYFUNCTION("IF(REGEXMATCH(E1006, ""[0-9]+""), SPLIT(REGEXREPLACE(E1006,""[a-zA-Z,\-'.()]"","" ""), "" ""),"" "")")," ")</f>
        <v> </v>
      </c>
    </row>
    <row r="1007">
      <c r="F1007" s="8" t="str">
        <f>IFERROR(__xludf.DUMMYFUNCTION("IF(REGEXMATCH(E1007, ""[0-9]+""), SPLIT(REGEXREPLACE(E1007,""[a-zA-Z,\-'.()]"","" ""), "" ""),"" "")")," ")</f>
        <v> </v>
      </c>
    </row>
    <row r="1008">
      <c r="F1008" s="8" t="str">
        <f>IFERROR(__xludf.DUMMYFUNCTION("IF(REGEXMATCH(E1008, ""[0-9]+""), SPLIT(REGEXREPLACE(E1008,""[a-zA-Z,\-'.()]"","" ""), "" ""),"" "")")," ")</f>
        <v> </v>
      </c>
    </row>
    <row r="1009">
      <c r="F1009" s="8" t="str">
        <f>IFERROR(__xludf.DUMMYFUNCTION("IF(REGEXMATCH(E1009, ""[0-9]+""), SPLIT(REGEXREPLACE(E1009,""[a-zA-Z,\-'.()]"","" ""), "" ""),"" "")")," ")</f>
        <v> </v>
      </c>
    </row>
    <row r="1010">
      <c r="F1010" s="8" t="str">
        <f>IFERROR(__xludf.DUMMYFUNCTION("IF(REGEXMATCH(E1010, ""[0-9]+""), SPLIT(REGEXREPLACE(E1010,""[a-zA-Z,\-'.()]"","" ""), "" ""),"" "")")," ")</f>
        <v> </v>
      </c>
    </row>
    <row r="1011">
      <c r="F1011" s="8" t="str">
        <f>IFERROR(__xludf.DUMMYFUNCTION("IF(REGEXMATCH(E1011, ""[0-9]+""), SPLIT(REGEXREPLACE(E1011,""[a-zA-Z,\-'.()]"","" ""), "" ""),"" "")")," ")</f>
        <v> </v>
      </c>
    </row>
    <row r="1012">
      <c r="F1012" s="8" t="str">
        <f>IFERROR(__xludf.DUMMYFUNCTION("IF(REGEXMATCH(E1012, ""[0-9]+""), SPLIT(REGEXREPLACE(E1012,""[a-zA-Z,\-'.()]"","" ""), "" ""),"" "")")," ")</f>
        <v> </v>
      </c>
    </row>
    <row r="1013">
      <c r="F1013" s="8" t="str">
        <f>IFERROR(__xludf.DUMMYFUNCTION("IF(REGEXMATCH(E1013, ""[0-9]+""), SPLIT(REGEXREPLACE(E1013,""[a-zA-Z,\-'.()]"","" ""), "" ""),"" "")")," ")</f>
        <v> </v>
      </c>
    </row>
    <row r="1014">
      <c r="F1014" s="8" t="str">
        <f>IFERROR(__xludf.DUMMYFUNCTION("IF(REGEXMATCH(E1014, ""[0-9]+""), SPLIT(REGEXREPLACE(E1014,""[a-zA-Z,\-'.()]"","" ""), "" ""),"" "")")," ")</f>
        <v> </v>
      </c>
    </row>
    <row r="1015">
      <c r="F1015" s="8" t="str">
        <f>IFERROR(__xludf.DUMMYFUNCTION("IF(REGEXMATCH(E1015, ""[0-9]+""), SPLIT(REGEXREPLACE(E1015,""[a-zA-Z,\-'.()]"","" ""), "" ""),"" "")")," ")</f>
        <v> </v>
      </c>
    </row>
    <row r="1016">
      <c r="F1016" s="8" t="str">
        <f>IFERROR(__xludf.DUMMYFUNCTION("IF(REGEXMATCH(E1016, ""[0-9]+""), SPLIT(REGEXREPLACE(E1016,""[a-zA-Z,\-'.()]"","" ""), "" ""),"" "")")," ")</f>
        <v> </v>
      </c>
    </row>
    <row r="1017">
      <c r="F1017" s="8" t="str">
        <f>IFERROR(__xludf.DUMMYFUNCTION("IF(REGEXMATCH(E1017, ""[0-9]+""), SPLIT(REGEXREPLACE(E1017,""[a-zA-Z,\-'.()]"","" ""), "" ""),"" "")")," ")</f>
        <v> </v>
      </c>
    </row>
    <row r="1018">
      <c r="F1018" s="8" t="str">
        <f>IFERROR(__xludf.DUMMYFUNCTION("IF(REGEXMATCH(E1018, ""[0-9]+""), SPLIT(REGEXREPLACE(E1018,""[a-zA-Z,\-'.()]"","" ""), "" ""),"" "")")," ")</f>
        <v> </v>
      </c>
    </row>
    <row r="1019">
      <c r="F1019" s="8" t="str">
        <f>IFERROR(__xludf.DUMMYFUNCTION("IF(REGEXMATCH(E1019, ""[0-9]+""), SPLIT(REGEXREPLACE(E1019,""[a-zA-Z,\-'.()]"","" ""), "" ""),"" "")")," ")</f>
        <v> </v>
      </c>
    </row>
    <row r="1020">
      <c r="F1020" s="8" t="str">
        <f>IFERROR(__xludf.DUMMYFUNCTION("IF(REGEXMATCH(E1020, ""[0-9]+""), SPLIT(REGEXREPLACE(E1020,""[a-zA-Z,\-'.()]"","" ""), "" ""),"" "")")," ")</f>
        <v> </v>
      </c>
    </row>
    <row r="1021">
      <c r="F1021" s="8" t="str">
        <f>IFERROR(__xludf.DUMMYFUNCTION("IF(REGEXMATCH(E1021, ""[0-9]+""), SPLIT(REGEXREPLACE(E1021,""[a-zA-Z,\-'.()]"","" ""), "" ""),"" "")")," ")</f>
        <v> </v>
      </c>
    </row>
    <row r="1022">
      <c r="F1022" s="8" t="str">
        <f>IFERROR(__xludf.DUMMYFUNCTION("IF(REGEXMATCH(E1022, ""[0-9]+""), SPLIT(REGEXREPLACE(E1022,""[a-zA-Z,\-'.()]"","" ""), "" ""),"" "")")," ")</f>
        <v> </v>
      </c>
    </row>
    <row r="1023">
      <c r="F1023" s="8" t="str">
        <f>IFERROR(__xludf.DUMMYFUNCTION("IF(REGEXMATCH(E1023, ""[0-9]+""), SPLIT(REGEXREPLACE(E1023,""[a-zA-Z,\-'.()]"","" ""), "" ""),"" "")")," ")</f>
        <v> </v>
      </c>
    </row>
    <row r="1024">
      <c r="F1024" s="8" t="str">
        <f>IFERROR(__xludf.DUMMYFUNCTION("IF(REGEXMATCH(E1024, ""[0-9]+""), SPLIT(REGEXREPLACE(E1024,""[a-zA-Z,\-'.()]"","" ""), "" ""),"" "")")," ")</f>
        <v> </v>
      </c>
    </row>
    <row r="1025">
      <c r="F1025" s="8" t="str">
        <f>IFERROR(__xludf.DUMMYFUNCTION("IF(REGEXMATCH(E1025, ""[0-9]+""), SPLIT(REGEXREPLACE(E1025,""[a-zA-Z,\-'.()]"","" ""), "" ""),"" "")")," ")</f>
        <v> </v>
      </c>
    </row>
    <row r="1026">
      <c r="F1026" s="8" t="str">
        <f>IFERROR(__xludf.DUMMYFUNCTION("IF(REGEXMATCH(E1026, ""[0-9]+""), SPLIT(REGEXREPLACE(E1026,""[a-zA-Z,\-'.()]"","" ""), "" ""),"" "")")," ")</f>
        <v> </v>
      </c>
    </row>
    <row r="1027">
      <c r="F1027" s="8" t="str">
        <f>IFERROR(__xludf.DUMMYFUNCTION("IF(REGEXMATCH(E1027, ""[0-9]+""), SPLIT(REGEXREPLACE(E1027,""[a-zA-Z,\-'.()]"","" ""), "" ""),"" "")")," ")</f>
        <v> </v>
      </c>
    </row>
    <row r="1028">
      <c r="F1028" s="8" t="str">
        <f>IFERROR(__xludf.DUMMYFUNCTION("IF(REGEXMATCH(E1028, ""[0-9]+""), SPLIT(REGEXREPLACE(E1028,""[a-zA-Z,\-'.()]"","" ""), "" ""),"" "")")," ")</f>
        <v> </v>
      </c>
    </row>
    <row r="1029">
      <c r="F1029" s="8" t="str">
        <f>IFERROR(__xludf.DUMMYFUNCTION("IF(REGEXMATCH(E1029, ""[0-9]+""), SPLIT(REGEXREPLACE(E1029,""[a-zA-Z,\-'.()]"","" ""), "" ""),"" "")")," ")</f>
        <v> </v>
      </c>
    </row>
    <row r="1030">
      <c r="F1030" s="8" t="str">
        <f>IFERROR(__xludf.DUMMYFUNCTION("IF(REGEXMATCH(E1030, ""[0-9]+""), SPLIT(REGEXREPLACE(E1030,""[a-zA-Z,\-'.()]"","" ""), "" ""),"" "")")," ")</f>
        <v> </v>
      </c>
    </row>
    <row r="1031">
      <c r="F1031" s="8" t="str">
        <f>IFERROR(__xludf.DUMMYFUNCTION("IF(REGEXMATCH(E1031, ""[0-9]+""), SPLIT(REGEXREPLACE(E1031,""[a-zA-Z,\-'.()]"","" ""), "" ""),"" "")")," ")</f>
        <v> </v>
      </c>
    </row>
    <row r="1032">
      <c r="F1032" s="8" t="str">
        <f>IFERROR(__xludf.DUMMYFUNCTION("IF(REGEXMATCH(E1032, ""[0-9]+""), SPLIT(REGEXREPLACE(E1032,""[a-zA-Z,\-'.()]"","" ""), "" ""),"" "")")," ")</f>
        <v> </v>
      </c>
    </row>
    <row r="1033">
      <c r="F1033" s="8" t="str">
        <f>IFERROR(__xludf.DUMMYFUNCTION("IF(REGEXMATCH(E1033, ""[0-9]+""), SPLIT(REGEXREPLACE(E1033,""[a-zA-Z,\-'.()]"","" ""), "" ""),"" "")")," ")</f>
        <v> </v>
      </c>
    </row>
    <row r="1034">
      <c r="F1034" s="8" t="str">
        <f>IFERROR(__xludf.DUMMYFUNCTION("IF(REGEXMATCH(E1034, ""[0-9]+""), SPLIT(REGEXREPLACE(E1034,""[a-zA-Z,\-'.()]"","" ""), "" ""),"" "")")," ")</f>
        <v> </v>
      </c>
    </row>
    <row r="1035">
      <c r="F1035" s="8" t="str">
        <f>IFERROR(__xludf.DUMMYFUNCTION("IF(REGEXMATCH(E1035, ""[0-9]+""), SPLIT(REGEXREPLACE(E1035,""[a-zA-Z,\-'.()]"","" ""), "" ""),"" "")")," ")</f>
        <v> </v>
      </c>
    </row>
    <row r="1036">
      <c r="F1036" s="8" t="str">
        <f>IFERROR(__xludf.DUMMYFUNCTION("IF(REGEXMATCH(E1036, ""[0-9]+""), SPLIT(REGEXREPLACE(E1036,""[a-zA-Z,\-'.()]"","" ""), "" ""),"" "")")," ")</f>
        <v> </v>
      </c>
    </row>
    <row r="1037">
      <c r="F1037" s="8" t="str">
        <f>IFERROR(__xludf.DUMMYFUNCTION("IF(REGEXMATCH(E1037, ""[0-9]+""), SPLIT(REGEXREPLACE(E1037,""[a-zA-Z,\-'.()]"","" ""), "" ""),"" "")")," ")</f>
        <v> </v>
      </c>
    </row>
    <row r="1038">
      <c r="F1038" s="8" t="str">
        <f>IFERROR(__xludf.DUMMYFUNCTION("IF(REGEXMATCH(E1038, ""[0-9]+""), SPLIT(REGEXREPLACE(E1038,""[a-zA-Z,\-'.()]"","" ""), "" ""),"" "")")," ")</f>
        <v> </v>
      </c>
    </row>
    <row r="1039">
      <c r="F1039" s="8" t="str">
        <f>IFERROR(__xludf.DUMMYFUNCTION("IF(REGEXMATCH(E1039, ""[0-9]+""), SPLIT(REGEXREPLACE(E1039,""[a-zA-Z,\-'.()]"","" ""), "" ""),"" "")")," ")</f>
        <v> </v>
      </c>
    </row>
    <row r="1040">
      <c r="F1040" s="8" t="str">
        <f>IFERROR(__xludf.DUMMYFUNCTION("IF(REGEXMATCH(E1040, ""[0-9]+""), SPLIT(REGEXREPLACE(E1040,""[a-zA-Z,\-'.()]"","" ""), "" ""),"" "")")," ")</f>
        <v> </v>
      </c>
    </row>
    <row r="1041">
      <c r="F1041" s="8" t="str">
        <f>IFERROR(__xludf.DUMMYFUNCTION("IF(REGEXMATCH(E1041, ""[0-9]+""), SPLIT(REGEXREPLACE(E1041,""[a-zA-Z,\-'.()]"","" ""), "" ""),"" "")")," ")</f>
        <v> </v>
      </c>
    </row>
    <row r="1042">
      <c r="F1042" s="8" t="str">
        <f>IFERROR(__xludf.DUMMYFUNCTION("IF(REGEXMATCH(E1042, ""[0-9]+""), SPLIT(REGEXREPLACE(E1042,""[a-zA-Z,\-'.()]"","" ""), "" ""),"" "")")," ")</f>
        <v> </v>
      </c>
    </row>
    <row r="1043">
      <c r="F1043" s="8" t="str">
        <f>IFERROR(__xludf.DUMMYFUNCTION("IF(REGEXMATCH(E1043, ""[0-9]+""), SPLIT(REGEXREPLACE(E1043,""[a-zA-Z,\-'.()]"","" ""), "" ""),"" "")")," ")</f>
        <v> </v>
      </c>
    </row>
    <row r="1044">
      <c r="F1044" s="8" t="str">
        <f>IFERROR(__xludf.DUMMYFUNCTION("IF(REGEXMATCH(E1044, ""[0-9]+""), SPLIT(REGEXREPLACE(E1044,""[a-zA-Z,\-'.()]"","" ""), "" ""),"" "")")," ")</f>
        <v> </v>
      </c>
    </row>
    <row r="1045">
      <c r="F1045" s="8" t="str">
        <f>IFERROR(__xludf.DUMMYFUNCTION("IF(REGEXMATCH(E1045, ""[0-9]+""), SPLIT(REGEXREPLACE(E1045,""[a-zA-Z,\-'.()]"","" ""), "" ""),"" "")")," ")</f>
        <v> </v>
      </c>
    </row>
    <row r="1046">
      <c r="F1046" s="8" t="str">
        <f>IFERROR(__xludf.DUMMYFUNCTION("IF(REGEXMATCH(E1046, ""[0-9]+""), SPLIT(REGEXREPLACE(E1046,""[a-zA-Z,\-'.()]"","" ""), "" ""),"" "")")," ")</f>
        <v> </v>
      </c>
    </row>
    <row r="1047">
      <c r="F1047" s="8" t="str">
        <f>IFERROR(__xludf.DUMMYFUNCTION("IF(REGEXMATCH(E1047, ""[0-9]+""), SPLIT(REGEXREPLACE(E1047,""[a-zA-Z,\-'.()]"","" ""), "" ""),"" "")")," ")</f>
        <v> </v>
      </c>
    </row>
    <row r="1048">
      <c r="F1048" s="8" t="str">
        <f>IFERROR(__xludf.DUMMYFUNCTION("IF(REGEXMATCH(E1048, ""[0-9]+""), SPLIT(REGEXREPLACE(E1048,""[a-zA-Z,\-'.()]"","" ""), "" ""),"" "")")," ")</f>
        <v> </v>
      </c>
    </row>
    <row r="1049">
      <c r="F1049" s="8" t="str">
        <f>IFERROR(__xludf.DUMMYFUNCTION("IF(REGEXMATCH(E1049, ""[0-9]+""), SPLIT(REGEXREPLACE(E1049,""[a-zA-Z,\-'.()]"","" ""), "" ""),"" "")")," ")</f>
        <v> </v>
      </c>
    </row>
    <row r="1050">
      <c r="F1050" s="8" t="str">
        <f>IFERROR(__xludf.DUMMYFUNCTION("IF(REGEXMATCH(E1050, ""[0-9]+""), SPLIT(REGEXREPLACE(E1050,""[a-zA-Z,\-'.()]"","" ""), "" ""),"" "")")," ")</f>
        <v> </v>
      </c>
    </row>
    <row r="1051">
      <c r="F1051" s="8" t="str">
        <f>IFERROR(__xludf.DUMMYFUNCTION("IF(REGEXMATCH(E1051, ""[0-9]+""), SPLIT(REGEXREPLACE(E1051,""[a-zA-Z,\-'.()]"","" ""), "" ""),"" "")")," ")</f>
        <v> </v>
      </c>
    </row>
    <row r="1052">
      <c r="F1052" s="8" t="str">
        <f>IFERROR(__xludf.DUMMYFUNCTION("IF(REGEXMATCH(E1052, ""[0-9]+""), SPLIT(REGEXREPLACE(E1052,""[a-zA-Z,\-'.()]"","" ""), "" ""),"" "")")," ")</f>
        <v> </v>
      </c>
    </row>
    <row r="1053">
      <c r="F1053" s="8" t="str">
        <f>IFERROR(__xludf.DUMMYFUNCTION("IF(REGEXMATCH(E1053, ""[0-9]+""), SPLIT(REGEXREPLACE(E1053,""[a-zA-Z,\-'.()]"","" ""), "" ""),"" "")")," ")</f>
        <v> </v>
      </c>
    </row>
    <row r="1054">
      <c r="F1054" s="8" t="str">
        <f>IFERROR(__xludf.DUMMYFUNCTION("IF(REGEXMATCH(E1054, ""[0-9]+""), SPLIT(REGEXREPLACE(E1054,""[a-zA-Z,\-'.()]"","" ""), "" ""),"" "")")," ")</f>
        <v> </v>
      </c>
    </row>
    <row r="1055">
      <c r="F1055" s="8" t="str">
        <f>IFERROR(__xludf.DUMMYFUNCTION("IF(REGEXMATCH(E1055, ""[0-9]+""), SPLIT(REGEXREPLACE(E1055,""[a-zA-Z,\-'.()]"","" ""), "" ""),"" "")")," ")</f>
        <v> </v>
      </c>
    </row>
    <row r="1056">
      <c r="F1056" s="8" t="str">
        <f>IFERROR(__xludf.DUMMYFUNCTION("IF(REGEXMATCH(E1056, ""[0-9]+""), SPLIT(REGEXREPLACE(E1056,""[a-zA-Z,\-'.()]"","" ""), "" ""),"" "")")," ")</f>
        <v> </v>
      </c>
    </row>
    <row r="1057">
      <c r="F1057" s="8" t="str">
        <f>IFERROR(__xludf.DUMMYFUNCTION("IF(REGEXMATCH(E1057, ""[0-9]+""), SPLIT(REGEXREPLACE(E1057,""[a-zA-Z,\-'.()]"","" ""), "" ""),"" "")")," ")</f>
        <v> </v>
      </c>
    </row>
    <row r="1058">
      <c r="F1058" s="8" t="str">
        <f>IFERROR(__xludf.DUMMYFUNCTION("IF(REGEXMATCH(E1058, ""[0-9]+""), SPLIT(REGEXREPLACE(E1058,""[a-zA-Z,\-'.()]"","" ""), "" ""),"" "")")," ")</f>
        <v> </v>
      </c>
    </row>
    <row r="1059">
      <c r="F1059" s="8" t="str">
        <f>IFERROR(__xludf.DUMMYFUNCTION("IF(REGEXMATCH(E1059, ""[0-9]+""), SPLIT(REGEXREPLACE(E1059,""[a-zA-Z,\-'.()]"","" ""), "" ""),"" "")")," ")</f>
        <v> </v>
      </c>
    </row>
    <row r="1060">
      <c r="F1060" s="8" t="str">
        <f>IFERROR(__xludf.DUMMYFUNCTION("IF(REGEXMATCH(E1060, ""[0-9]+""), SPLIT(REGEXREPLACE(E1060,""[a-zA-Z,\-'.()]"","" ""), "" ""),"" "")")," ")</f>
        <v> </v>
      </c>
    </row>
    <row r="1061">
      <c r="F1061" s="8" t="str">
        <f>IFERROR(__xludf.DUMMYFUNCTION("IF(REGEXMATCH(E1061, ""[0-9]+""), SPLIT(REGEXREPLACE(E1061,""[a-zA-Z,\-'.()]"","" ""), "" ""),"" "")")," ")</f>
        <v> </v>
      </c>
    </row>
    <row r="1062">
      <c r="F1062" s="8" t="str">
        <f>IFERROR(__xludf.DUMMYFUNCTION("IF(REGEXMATCH(E1062, ""[0-9]+""), SPLIT(REGEXREPLACE(E1062,""[a-zA-Z,\-'.()]"","" ""), "" ""),"" "")")," ")</f>
        <v> </v>
      </c>
    </row>
    <row r="1063">
      <c r="F1063" s="8" t="str">
        <f>IFERROR(__xludf.DUMMYFUNCTION("IF(REGEXMATCH(E1063, ""[0-9]+""), SPLIT(REGEXREPLACE(E1063,""[a-zA-Z,\-'.()]"","" ""), "" ""),"" "")")," ")</f>
        <v> </v>
      </c>
    </row>
    <row r="1064">
      <c r="F1064" s="8" t="str">
        <f>IFERROR(__xludf.DUMMYFUNCTION("IF(REGEXMATCH(E1064, ""[0-9]+""), SPLIT(REGEXREPLACE(E1064,""[a-zA-Z,\-'.()]"","" ""), "" ""),"" "")")," ")</f>
        <v> </v>
      </c>
    </row>
    <row r="1065">
      <c r="F1065" s="8" t="str">
        <f>IFERROR(__xludf.DUMMYFUNCTION("IF(REGEXMATCH(E1065, ""[0-9]+""), SPLIT(REGEXREPLACE(E1065,""[a-zA-Z,\-'.()]"","" ""), "" ""),"" "")")," ")</f>
        <v> </v>
      </c>
    </row>
    <row r="1066">
      <c r="F1066" s="8" t="str">
        <f>IFERROR(__xludf.DUMMYFUNCTION("IF(REGEXMATCH(E1066, ""[0-9]+""), SPLIT(REGEXREPLACE(E1066,""[a-zA-Z,\-'.()]"","" ""), "" ""),"" "")")," ")</f>
        <v> </v>
      </c>
    </row>
    <row r="1067">
      <c r="F1067" s="8" t="str">
        <f>IFERROR(__xludf.DUMMYFUNCTION("IF(REGEXMATCH(E1067, ""[0-9]+""), SPLIT(REGEXREPLACE(E1067,""[a-zA-Z,\-'.()]"","" ""), "" ""),"" "")")," ")</f>
        <v> </v>
      </c>
    </row>
    <row r="1068">
      <c r="F1068" s="8" t="str">
        <f>IFERROR(__xludf.DUMMYFUNCTION("IF(REGEXMATCH(E1068, ""[0-9]+""), SPLIT(REGEXREPLACE(E1068,""[a-zA-Z,\-'.()]"","" ""), "" ""),"" "")")," ")</f>
        <v> </v>
      </c>
    </row>
    <row r="1069">
      <c r="F1069" s="8" t="str">
        <f>IFERROR(__xludf.DUMMYFUNCTION("IF(REGEXMATCH(E1069, ""[0-9]+""), SPLIT(REGEXREPLACE(E1069,""[a-zA-Z,\-'.()]"","" ""), "" ""),"" "")")," ")</f>
        <v> </v>
      </c>
    </row>
    <row r="1070">
      <c r="F1070" s="8" t="str">
        <f>IFERROR(__xludf.DUMMYFUNCTION("IF(REGEXMATCH(E1070, ""[0-9]+""), SPLIT(REGEXREPLACE(E1070,""[a-zA-Z,\-'.()]"","" ""), "" ""),"" "")")," ")</f>
        <v> </v>
      </c>
    </row>
    <row r="1071">
      <c r="F1071" s="8" t="str">
        <f>IFERROR(__xludf.DUMMYFUNCTION("IF(REGEXMATCH(E1071, ""[0-9]+""), SPLIT(REGEXREPLACE(E1071,""[a-zA-Z,\-'.()]"","" ""), "" ""),"" "")")," ")</f>
        <v> </v>
      </c>
    </row>
    <row r="1072">
      <c r="F1072" s="8" t="str">
        <f>IFERROR(__xludf.DUMMYFUNCTION("IF(REGEXMATCH(E1072, ""[0-9]+""), SPLIT(REGEXREPLACE(E1072,""[a-zA-Z,\-'.()]"","" ""), "" ""),"" "")")," ")</f>
        <v> </v>
      </c>
    </row>
    <row r="1073">
      <c r="F1073" s="8" t="str">
        <f>IFERROR(__xludf.DUMMYFUNCTION("IF(REGEXMATCH(E1073, ""[0-9]+""), SPLIT(REGEXREPLACE(E1073,""[a-zA-Z,\-'.()]"","" ""), "" ""),"" "")")," ")</f>
        <v> </v>
      </c>
    </row>
    <row r="1074">
      <c r="F1074" s="8" t="str">
        <f>IFERROR(__xludf.DUMMYFUNCTION("IF(REGEXMATCH(E1074, ""[0-9]+""), SPLIT(REGEXREPLACE(E1074,""[a-zA-Z,\-'.()]"","" ""), "" ""),"" "")")," ")</f>
        <v> </v>
      </c>
    </row>
    <row r="1075">
      <c r="F1075" s="8" t="str">
        <f>IFERROR(__xludf.DUMMYFUNCTION("IF(REGEXMATCH(E1075, ""[0-9]+""), SPLIT(REGEXREPLACE(E1075,""[a-zA-Z,\-'.()]"","" ""), "" ""),"" "")")," ")</f>
        <v> </v>
      </c>
    </row>
    <row r="1076">
      <c r="F1076" s="8" t="str">
        <f>IFERROR(__xludf.DUMMYFUNCTION("IF(REGEXMATCH(E1076, ""[0-9]+""), SPLIT(REGEXREPLACE(E1076,""[a-zA-Z,\-'.()]"","" ""), "" ""),"" "")")," ")</f>
        <v> </v>
      </c>
    </row>
    <row r="1077">
      <c r="F1077" s="8" t="str">
        <f>IFERROR(__xludf.DUMMYFUNCTION("IF(REGEXMATCH(E1077, ""[0-9]+""), SPLIT(REGEXREPLACE(E1077,""[a-zA-Z,\-'.()]"","" ""), "" ""),"" "")")," ")</f>
        <v> </v>
      </c>
    </row>
    <row r="1078">
      <c r="F1078" s="8" t="str">
        <f>IFERROR(__xludf.DUMMYFUNCTION("IF(REGEXMATCH(E1078, ""[0-9]+""), SPLIT(REGEXREPLACE(E1078,""[a-zA-Z,\-'.()]"","" ""), "" ""),"" "")")," ")</f>
        <v> </v>
      </c>
    </row>
    <row r="1079">
      <c r="F1079" s="8" t="str">
        <f>IFERROR(__xludf.DUMMYFUNCTION("IF(REGEXMATCH(E1079, ""[0-9]+""), SPLIT(REGEXREPLACE(E1079,""[a-zA-Z,\-'.()]"","" ""), "" ""),"" "")")," ")</f>
        <v> </v>
      </c>
    </row>
    <row r="1080">
      <c r="F1080" s="8" t="str">
        <f>IFERROR(__xludf.DUMMYFUNCTION("IF(REGEXMATCH(E1080, ""[0-9]+""), SPLIT(REGEXREPLACE(E1080,""[a-zA-Z,\-'.()]"","" ""), "" ""),"" "")")," ")</f>
        <v> </v>
      </c>
    </row>
    <row r="1081">
      <c r="F1081" s="8" t="str">
        <f>IFERROR(__xludf.DUMMYFUNCTION("IF(REGEXMATCH(E1081, ""[0-9]+""), SPLIT(REGEXREPLACE(E1081,""[a-zA-Z,\-'.()]"","" ""), "" ""),"" "")")," ")</f>
        <v> </v>
      </c>
    </row>
    <row r="1082">
      <c r="F1082" s="8" t="str">
        <f>IFERROR(__xludf.DUMMYFUNCTION("IF(REGEXMATCH(E1082, ""[0-9]+""), SPLIT(REGEXREPLACE(E1082,""[a-zA-Z,\-'.()]"","" ""), "" ""),"" "")")," ")</f>
        <v> </v>
      </c>
    </row>
    <row r="1083">
      <c r="F1083" s="8" t="str">
        <f>IFERROR(__xludf.DUMMYFUNCTION("IF(REGEXMATCH(E1083, ""[0-9]+""), SPLIT(REGEXREPLACE(E1083,""[a-zA-Z,\-'.()]"","" ""), "" ""),"" "")")," ")</f>
        <v> </v>
      </c>
    </row>
    <row r="1084">
      <c r="F1084" s="8" t="str">
        <f>IFERROR(__xludf.DUMMYFUNCTION("IF(REGEXMATCH(E1084, ""[0-9]+""), SPLIT(REGEXREPLACE(E1084,""[a-zA-Z,\-'.()]"","" ""), "" ""),"" "")")," ")</f>
        <v> </v>
      </c>
    </row>
    <row r="1085">
      <c r="F1085" s="8" t="str">
        <f>IFERROR(__xludf.DUMMYFUNCTION("IF(REGEXMATCH(E1085, ""[0-9]+""), SPLIT(REGEXREPLACE(E1085,""[a-zA-Z,\-'.()]"","" ""), "" ""),"" "")")," ")</f>
        <v> </v>
      </c>
    </row>
    <row r="1086">
      <c r="F1086" s="8" t="str">
        <f>IFERROR(__xludf.DUMMYFUNCTION("IF(REGEXMATCH(E1086, ""[0-9]+""), SPLIT(REGEXREPLACE(E1086,""[a-zA-Z,\-'.()]"","" ""), "" ""),"" "")")," ")</f>
        <v> </v>
      </c>
    </row>
    <row r="1087">
      <c r="F1087" s="8" t="str">
        <f>IFERROR(__xludf.DUMMYFUNCTION("IF(REGEXMATCH(E1087, ""[0-9]+""), SPLIT(REGEXREPLACE(E1087,""[a-zA-Z,\-'.()]"","" ""), "" ""),"" "")")," ")</f>
        <v> </v>
      </c>
    </row>
    <row r="1088">
      <c r="F1088" s="8" t="str">
        <f>IFERROR(__xludf.DUMMYFUNCTION("IF(REGEXMATCH(E1088, ""[0-9]+""), SPLIT(REGEXREPLACE(E1088,""[a-zA-Z,\-'.()]"","" ""), "" ""),"" "")")," ")</f>
        <v> </v>
      </c>
    </row>
    <row r="1089">
      <c r="F1089" s="8" t="str">
        <f>IFERROR(__xludf.DUMMYFUNCTION("IF(REGEXMATCH(E1089, ""[0-9]+""), SPLIT(REGEXREPLACE(E1089,""[a-zA-Z,\-'.()]"","" ""), "" ""),"" "")")," ")</f>
        <v> </v>
      </c>
    </row>
    <row r="1090">
      <c r="F1090" s="8" t="str">
        <f>IFERROR(__xludf.DUMMYFUNCTION("IF(REGEXMATCH(E1090, ""[0-9]+""), SPLIT(REGEXREPLACE(E1090,""[a-zA-Z,\-'.()]"","" ""), "" ""),"" "")")," ")</f>
        <v> </v>
      </c>
    </row>
    <row r="1091">
      <c r="F1091" s="8" t="str">
        <f>IFERROR(__xludf.DUMMYFUNCTION("IF(REGEXMATCH(E1091, ""[0-9]+""), SPLIT(REGEXREPLACE(E1091,""[a-zA-Z,\-'.()]"","" ""), "" ""),"" "")")," ")</f>
        <v> </v>
      </c>
    </row>
    <row r="1092">
      <c r="F1092" s="8" t="str">
        <f>IFERROR(__xludf.DUMMYFUNCTION("IF(REGEXMATCH(E1092, ""[0-9]+""), SPLIT(REGEXREPLACE(E1092,""[a-zA-Z,\-'.()]"","" ""), "" ""),"" "")")," ")</f>
        <v> </v>
      </c>
    </row>
    <row r="1093">
      <c r="F1093" s="8" t="str">
        <f>IFERROR(__xludf.DUMMYFUNCTION("IF(REGEXMATCH(E1093, ""[0-9]+""), SPLIT(REGEXREPLACE(E1093,""[a-zA-Z,\-'.()]"","" ""), "" ""),"" "")")," ")</f>
        <v> </v>
      </c>
    </row>
    <row r="1094">
      <c r="F1094" s="8" t="str">
        <f>IFERROR(__xludf.DUMMYFUNCTION("IF(REGEXMATCH(E1094, ""[0-9]+""), SPLIT(REGEXREPLACE(E1094,""[a-zA-Z,\-'.()]"","" ""), "" ""),"" "")")," ")</f>
        <v> </v>
      </c>
    </row>
    <row r="1095">
      <c r="F1095" s="8" t="str">
        <f>IFERROR(__xludf.DUMMYFUNCTION("IF(REGEXMATCH(E1095, ""[0-9]+""), SPLIT(REGEXREPLACE(E1095,""[a-zA-Z,\-'.()]"","" ""), "" ""),"" "")")," ")</f>
        <v> </v>
      </c>
    </row>
    <row r="1096">
      <c r="F1096" s="8" t="str">
        <f>IFERROR(__xludf.DUMMYFUNCTION("IF(REGEXMATCH(E1096, ""[0-9]+""), SPLIT(REGEXREPLACE(E1096,""[a-zA-Z,\-'.()]"","" ""), "" ""),"" "")")," ")</f>
        <v> </v>
      </c>
    </row>
    <row r="1097">
      <c r="F1097" s="8" t="str">
        <f>IFERROR(__xludf.DUMMYFUNCTION("IF(REGEXMATCH(E1097, ""[0-9]+""), SPLIT(REGEXREPLACE(E1097,""[a-zA-Z,\-'.()]"","" ""), "" ""),"" "")")," ")</f>
        <v> </v>
      </c>
    </row>
    <row r="1098">
      <c r="F1098" s="8" t="str">
        <f>IFERROR(__xludf.DUMMYFUNCTION("IF(REGEXMATCH(E1098, ""[0-9]+""), SPLIT(REGEXREPLACE(E1098,""[a-zA-Z,\-'.()]"","" ""), "" ""),"" "")")," ")</f>
        <v> </v>
      </c>
    </row>
    <row r="1099">
      <c r="F1099" s="8" t="str">
        <f>IFERROR(__xludf.DUMMYFUNCTION("IF(REGEXMATCH(E1099, ""[0-9]+""), SPLIT(REGEXREPLACE(E1099,""[a-zA-Z,\-'.()]"","" ""), "" ""),"" "")")," ")</f>
        <v> </v>
      </c>
    </row>
    <row r="1100">
      <c r="F1100" s="8" t="str">
        <f>IFERROR(__xludf.DUMMYFUNCTION("IF(REGEXMATCH(E1100, ""[0-9]+""), SPLIT(REGEXREPLACE(E1100,""[a-zA-Z,\-'.()]"","" ""), "" ""),"" "")")," ")</f>
        <v> </v>
      </c>
    </row>
    <row r="1101">
      <c r="F1101" s="8" t="str">
        <f>IFERROR(__xludf.DUMMYFUNCTION("IF(REGEXMATCH(E1101, ""[0-9]+""), SPLIT(REGEXREPLACE(E1101,""[a-zA-Z,\-'.()]"","" ""), "" ""),"" "")")," ")</f>
        <v> </v>
      </c>
    </row>
    <row r="1102">
      <c r="F1102" s="8" t="str">
        <f>IFERROR(__xludf.DUMMYFUNCTION("IF(REGEXMATCH(E1102, ""[0-9]+""), SPLIT(REGEXREPLACE(E1102,""[a-zA-Z,\-'.()]"","" ""), "" ""),"" "")")," ")</f>
        <v> </v>
      </c>
    </row>
    <row r="1103">
      <c r="F1103" s="8" t="str">
        <f>IFERROR(__xludf.DUMMYFUNCTION("IF(REGEXMATCH(E1103, ""[0-9]+""), SPLIT(REGEXREPLACE(E1103,""[a-zA-Z,\-'.()]"","" ""), "" ""),"" "")")," ")</f>
        <v> </v>
      </c>
    </row>
    <row r="1104">
      <c r="F1104" s="8" t="str">
        <f>IFERROR(__xludf.DUMMYFUNCTION("IF(REGEXMATCH(E1104, ""[0-9]+""), SPLIT(REGEXREPLACE(E1104,""[a-zA-Z,\-'.()]"","" ""), "" ""),"" "")")," ")</f>
        <v> </v>
      </c>
    </row>
    <row r="1105">
      <c r="F1105" s="8" t="str">
        <f>IFERROR(__xludf.DUMMYFUNCTION("IF(REGEXMATCH(E1105, ""[0-9]+""), SPLIT(REGEXREPLACE(E1105,""[a-zA-Z,\-'.()]"","" ""), "" ""),"" "")")," ")</f>
        <v> </v>
      </c>
    </row>
    <row r="1106">
      <c r="F1106" s="8" t="str">
        <f>IFERROR(__xludf.DUMMYFUNCTION("IF(REGEXMATCH(E1106, ""[0-9]+""), SPLIT(REGEXREPLACE(E1106,""[a-zA-Z,\-'.()]"","" ""), "" ""),"" "")")," ")</f>
        <v> </v>
      </c>
    </row>
    <row r="1107">
      <c r="F1107" s="8" t="str">
        <f>IFERROR(__xludf.DUMMYFUNCTION("IF(REGEXMATCH(E1107, ""[0-9]+""), SPLIT(REGEXREPLACE(E1107,""[a-zA-Z,\-'.()]"","" ""), "" ""),"" "")")," ")</f>
        <v> </v>
      </c>
    </row>
    <row r="1108">
      <c r="F1108" s="8" t="str">
        <f>IFERROR(__xludf.DUMMYFUNCTION("IF(REGEXMATCH(E1108, ""[0-9]+""), SPLIT(REGEXREPLACE(E1108,""[a-zA-Z,\-'.()]"","" ""), "" ""),"" "")")," ")</f>
        <v> </v>
      </c>
    </row>
    <row r="1109">
      <c r="F1109" s="8" t="str">
        <f>IFERROR(__xludf.DUMMYFUNCTION("IF(REGEXMATCH(E1109, ""[0-9]+""), SPLIT(REGEXREPLACE(E1109,""[a-zA-Z,\-'.()]"","" ""), "" ""),"" "")")," ")</f>
        <v> </v>
      </c>
    </row>
    <row r="1110">
      <c r="F1110" s="8" t="str">
        <f>IFERROR(__xludf.DUMMYFUNCTION("IF(REGEXMATCH(E1110, ""[0-9]+""), SPLIT(REGEXREPLACE(E1110,""[a-zA-Z,\-'.()]"","" ""), "" ""),"" "")")," ")</f>
        <v> </v>
      </c>
    </row>
    <row r="1111">
      <c r="F1111" s="8" t="str">
        <f>IFERROR(__xludf.DUMMYFUNCTION("IF(REGEXMATCH(E1111, ""[0-9]+""), SPLIT(REGEXREPLACE(E1111,""[a-zA-Z,\-'.()]"","" ""), "" ""),"" "")")," ")</f>
        <v> </v>
      </c>
    </row>
    <row r="1112">
      <c r="F1112" s="8" t="str">
        <f>IFERROR(__xludf.DUMMYFUNCTION("IF(REGEXMATCH(E1112, ""[0-9]+""), SPLIT(REGEXREPLACE(E1112,""[a-zA-Z,\-'.()]"","" ""), "" ""),"" "")")," ")</f>
        <v> </v>
      </c>
    </row>
    <row r="1113">
      <c r="F1113" s="8" t="str">
        <f>IFERROR(__xludf.DUMMYFUNCTION("IF(REGEXMATCH(E1113, ""[0-9]+""), SPLIT(REGEXREPLACE(E1113,""[a-zA-Z,\-'.()]"","" ""), "" ""),"" "")")," ")</f>
        <v> </v>
      </c>
    </row>
    <row r="1114">
      <c r="F1114" s="8" t="str">
        <f>IFERROR(__xludf.DUMMYFUNCTION("IF(REGEXMATCH(E1114, ""[0-9]+""), SPLIT(REGEXREPLACE(E1114,""[a-zA-Z,\-'.()]"","" ""), "" ""),"" "")")," ")</f>
        <v> </v>
      </c>
    </row>
    <row r="1115">
      <c r="F1115" s="8" t="str">
        <f>IFERROR(__xludf.DUMMYFUNCTION("IF(REGEXMATCH(E1115, ""[0-9]+""), SPLIT(REGEXREPLACE(E1115,""[a-zA-Z,\-'.()]"","" ""), "" ""),"" "")")," ")</f>
        <v> </v>
      </c>
    </row>
    <row r="1116">
      <c r="F1116" s="8" t="str">
        <f>IFERROR(__xludf.DUMMYFUNCTION("IF(REGEXMATCH(E1116, ""[0-9]+""), SPLIT(REGEXREPLACE(E1116,""[a-zA-Z,\-'.()]"","" ""), "" ""),"" "")")," ")</f>
        <v> </v>
      </c>
    </row>
    <row r="1117">
      <c r="F1117" s="8" t="str">
        <f>IFERROR(__xludf.DUMMYFUNCTION("IF(REGEXMATCH(E1117, ""[0-9]+""), SPLIT(REGEXREPLACE(E1117,""[a-zA-Z,\-'.()]"","" ""), "" ""),"" "")")," ")</f>
        <v> </v>
      </c>
    </row>
    <row r="1118">
      <c r="F1118" s="8" t="str">
        <f>IFERROR(__xludf.DUMMYFUNCTION("IF(REGEXMATCH(E1118, ""[0-9]+""), SPLIT(REGEXREPLACE(E1118,""[a-zA-Z,\-'.()]"","" ""), "" ""),"" "")")," ")</f>
        <v> </v>
      </c>
    </row>
    <row r="1119">
      <c r="F1119" s="8" t="str">
        <f>IFERROR(__xludf.DUMMYFUNCTION("IF(REGEXMATCH(E1119, ""[0-9]+""), SPLIT(REGEXREPLACE(E1119,""[a-zA-Z,\-'.()]"","" ""), "" ""),"" "")")," ")</f>
        <v> </v>
      </c>
    </row>
    <row r="1120">
      <c r="F1120" s="8" t="str">
        <f>IFERROR(__xludf.DUMMYFUNCTION("IF(REGEXMATCH(E1120, ""[0-9]+""), SPLIT(REGEXREPLACE(E1120,""[a-zA-Z,\-'.()]"","" ""), "" ""),"" "")")," ")</f>
        <v> </v>
      </c>
    </row>
    <row r="1121">
      <c r="F1121" s="8" t="str">
        <f>IFERROR(__xludf.DUMMYFUNCTION("IF(REGEXMATCH(E1121, ""[0-9]+""), SPLIT(REGEXREPLACE(E1121,""[a-zA-Z,\-'.()]"","" ""), "" ""),"" "")")," ")</f>
        <v> </v>
      </c>
    </row>
    <row r="1122">
      <c r="F1122" s="8" t="str">
        <f>IFERROR(__xludf.DUMMYFUNCTION("IF(REGEXMATCH(E1122, ""[0-9]+""), SPLIT(REGEXREPLACE(E1122,""[a-zA-Z,\-'.()]"","" ""), "" ""),"" "")")," ")</f>
        <v> </v>
      </c>
    </row>
    <row r="1123">
      <c r="F1123" s="8" t="str">
        <f>IFERROR(__xludf.DUMMYFUNCTION("IF(REGEXMATCH(E1123, ""[0-9]+""), SPLIT(REGEXREPLACE(E1123,""[a-zA-Z,\-'.()]"","" ""), "" ""),"" "")")," ")</f>
        <v> </v>
      </c>
    </row>
    <row r="1124">
      <c r="F1124" s="8" t="str">
        <f>IFERROR(__xludf.DUMMYFUNCTION("IF(REGEXMATCH(E1124, ""[0-9]+""), SPLIT(REGEXREPLACE(E1124,""[a-zA-Z,\-'.()]"","" ""), "" ""),"" "")")," ")</f>
        <v> </v>
      </c>
    </row>
    <row r="1125">
      <c r="F1125" s="8" t="str">
        <f>IFERROR(__xludf.DUMMYFUNCTION("IF(REGEXMATCH(E1125, ""[0-9]+""), SPLIT(REGEXREPLACE(E1125,""[a-zA-Z,\-'.()]"","" ""), "" ""),"" "")")," ")</f>
        <v> </v>
      </c>
    </row>
    <row r="1126">
      <c r="F1126" s="8" t="str">
        <f>IFERROR(__xludf.DUMMYFUNCTION("IF(REGEXMATCH(E1126, ""[0-9]+""), SPLIT(REGEXREPLACE(E1126,""[a-zA-Z,\-'.()]"","" ""), "" ""),"" "")")," ")</f>
        <v> </v>
      </c>
    </row>
    <row r="1127">
      <c r="F1127" s="8" t="str">
        <f>IFERROR(__xludf.DUMMYFUNCTION("IF(REGEXMATCH(E1127, ""[0-9]+""), SPLIT(REGEXREPLACE(E1127,""[a-zA-Z,\-'.()]"","" ""), "" ""),"" "")")," ")</f>
        <v> </v>
      </c>
    </row>
    <row r="1128">
      <c r="F1128" s="8" t="str">
        <f>IFERROR(__xludf.DUMMYFUNCTION("IF(REGEXMATCH(E1128, ""[0-9]+""), SPLIT(REGEXREPLACE(E1128,""[a-zA-Z,\-'.()]"","" ""), "" ""),"" "")")," ")</f>
        <v> </v>
      </c>
    </row>
    <row r="1129">
      <c r="F1129" s="8" t="str">
        <f>IFERROR(__xludf.DUMMYFUNCTION("IF(REGEXMATCH(E1129, ""[0-9]+""), SPLIT(REGEXREPLACE(E1129,""[a-zA-Z,\-'.()]"","" ""), "" ""),"" "")")," ")</f>
        <v> </v>
      </c>
    </row>
    <row r="1130">
      <c r="F1130" s="8" t="str">
        <f>IFERROR(__xludf.DUMMYFUNCTION("IF(REGEXMATCH(E1130, ""[0-9]+""), SPLIT(REGEXREPLACE(E1130,""[a-zA-Z,\-'.()]"","" ""), "" ""),"" "")")," ")</f>
        <v> </v>
      </c>
    </row>
    <row r="1131">
      <c r="F1131" s="8" t="str">
        <f>IFERROR(__xludf.DUMMYFUNCTION("IF(REGEXMATCH(E1131, ""[0-9]+""), SPLIT(REGEXREPLACE(E1131,""[a-zA-Z,\-'.()]"","" ""), "" ""),"" "")")," ")</f>
        <v> </v>
      </c>
    </row>
    <row r="1132">
      <c r="F1132" s="8" t="str">
        <f>IFERROR(__xludf.DUMMYFUNCTION("IF(REGEXMATCH(E1132, ""[0-9]+""), SPLIT(REGEXREPLACE(E1132,""[a-zA-Z,\-'.()]"","" ""), "" ""),"" "")")," ")</f>
        <v> </v>
      </c>
    </row>
    <row r="1133">
      <c r="F1133" s="8" t="str">
        <f>IFERROR(__xludf.DUMMYFUNCTION("IF(REGEXMATCH(E1133, ""[0-9]+""), SPLIT(REGEXREPLACE(E1133,""[a-zA-Z,\-'.()]"","" ""), "" ""),"" "")")," ")</f>
        <v> </v>
      </c>
    </row>
    <row r="1134">
      <c r="F1134" s="8" t="str">
        <f>IFERROR(__xludf.DUMMYFUNCTION("IF(REGEXMATCH(E1134, ""[0-9]+""), SPLIT(REGEXREPLACE(E1134,""[a-zA-Z,\-'.()]"","" ""), "" ""),"" "")")," ")</f>
        <v> </v>
      </c>
    </row>
    <row r="1135">
      <c r="F1135" s="8" t="str">
        <f>IFERROR(__xludf.DUMMYFUNCTION("IF(REGEXMATCH(E1135, ""[0-9]+""), SPLIT(REGEXREPLACE(E1135,""[a-zA-Z,\-'.()]"","" ""), "" ""),"" "")")," ")</f>
        <v> </v>
      </c>
    </row>
    <row r="1136">
      <c r="F1136" s="8" t="str">
        <f>IFERROR(__xludf.DUMMYFUNCTION("IF(REGEXMATCH(E1136, ""[0-9]+""), SPLIT(REGEXREPLACE(E1136,""[a-zA-Z,\-'.()]"","" ""), "" ""),"" "")")," ")</f>
        <v> </v>
      </c>
    </row>
    <row r="1137">
      <c r="F1137" s="8" t="str">
        <f>IFERROR(__xludf.DUMMYFUNCTION("IF(REGEXMATCH(E1137, ""[0-9]+""), SPLIT(REGEXREPLACE(E1137,""[a-zA-Z,\-'.()]"","" ""), "" ""),"" "")")," ")</f>
        <v> </v>
      </c>
    </row>
    <row r="1138">
      <c r="F1138" s="8" t="str">
        <f>IFERROR(__xludf.DUMMYFUNCTION("IF(REGEXMATCH(E1138, ""[0-9]+""), SPLIT(REGEXREPLACE(E1138,""[a-zA-Z,\-'.()]"","" ""), "" ""),"" "")")," ")</f>
        <v> </v>
      </c>
    </row>
    <row r="1139">
      <c r="F1139" s="8" t="str">
        <f>IFERROR(__xludf.DUMMYFUNCTION("IF(REGEXMATCH(E1139, ""[0-9]+""), SPLIT(REGEXREPLACE(E1139,""[a-zA-Z,\-'.()]"","" ""), "" ""),"" "")")," ")</f>
        <v> </v>
      </c>
    </row>
    <row r="1140">
      <c r="F1140" s="8" t="str">
        <f>IFERROR(__xludf.DUMMYFUNCTION("IF(REGEXMATCH(E1140, ""[0-9]+""), SPLIT(REGEXREPLACE(E1140,""[a-zA-Z,\-'.()]"","" ""), "" ""),"" "")")," ")</f>
        <v> </v>
      </c>
    </row>
    <row r="1141">
      <c r="F1141" s="8" t="str">
        <f>IFERROR(__xludf.DUMMYFUNCTION("IF(REGEXMATCH(E1141, ""[0-9]+""), SPLIT(REGEXREPLACE(E1141,""[a-zA-Z,\-'.()]"","" ""), "" ""),"" "")")," ")</f>
        <v> </v>
      </c>
    </row>
    <row r="1142">
      <c r="F1142" s="8" t="str">
        <f>IFERROR(__xludf.DUMMYFUNCTION("IF(REGEXMATCH(E1142, ""[0-9]+""), SPLIT(REGEXREPLACE(E1142,""[a-zA-Z,\-'.()]"","" ""), "" ""),"" "")")," ")</f>
        <v> </v>
      </c>
    </row>
    <row r="1143">
      <c r="F1143" s="8" t="str">
        <f>IFERROR(__xludf.DUMMYFUNCTION("IF(REGEXMATCH(E1143, ""[0-9]+""), SPLIT(REGEXREPLACE(E1143,""[a-zA-Z,\-'.()]"","" ""), "" ""),"" "")")," ")</f>
        <v> </v>
      </c>
    </row>
    <row r="1144">
      <c r="F1144" s="8" t="str">
        <f>IFERROR(__xludf.DUMMYFUNCTION("IF(REGEXMATCH(E1144, ""[0-9]+""), SPLIT(REGEXREPLACE(E1144,""[a-zA-Z,\-'.()]"","" ""), "" ""),"" "")")," ")</f>
        <v> </v>
      </c>
    </row>
    <row r="1145">
      <c r="F1145" s="8" t="str">
        <f>IFERROR(__xludf.DUMMYFUNCTION("IF(REGEXMATCH(E1145, ""[0-9]+""), SPLIT(REGEXREPLACE(E1145,""[a-zA-Z,\-'.()]"","" ""), "" ""),"" "")")," ")</f>
        <v> </v>
      </c>
    </row>
    <row r="1146">
      <c r="F1146" s="8" t="str">
        <f>IFERROR(__xludf.DUMMYFUNCTION("IF(REGEXMATCH(E1146, ""[0-9]+""), SPLIT(REGEXREPLACE(E1146,""[a-zA-Z,\-'.()]"","" ""), "" ""),"" "")")," ")</f>
        <v> </v>
      </c>
    </row>
    <row r="1147">
      <c r="F1147" s="8" t="str">
        <f>IFERROR(__xludf.DUMMYFUNCTION("IF(REGEXMATCH(E1147, ""[0-9]+""), SPLIT(REGEXREPLACE(E1147,""[a-zA-Z,\-'.()]"","" ""), "" ""),"" "")")," ")</f>
        <v> </v>
      </c>
    </row>
    <row r="1148">
      <c r="F1148" s="8" t="str">
        <f>IFERROR(__xludf.DUMMYFUNCTION("IF(REGEXMATCH(E1148, ""[0-9]+""), SPLIT(REGEXREPLACE(E1148,""[a-zA-Z,\-'.()]"","" ""), "" ""),"" "")")," ")</f>
        <v> </v>
      </c>
    </row>
    <row r="1149">
      <c r="F1149" s="8" t="str">
        <f>IFERROR(__xludf.DUMMYFUNCTION("IF(REGEXMATCH(E1149, ""[0-9]+""), SPLIT(REGEXREPLACE(E1149,""[a-zA-Z,\-'.()]"","" ""), "" ""),"" "")")," ")</f>
        <v> </v>
      </c>
    </row>
    <row r="1150">
      <c r="F1150" s="8" t="str">
        <f>IFERROR(__xludf.DUMMYFUNCTION("IF(REGEXMATCH(E1150, ""[0-9]+""), SPLIT(REGEXREPLACE(E1150,""[a-zA-Z,\-'.()]"","" ""), "" ""),"" "")")," ")</f>
        <v> </v>
      </c>
    </row>
    <row r="1151">
      <c r="F1151" s="8" t="str">
        <f>IFERROR(__xludf.DUMMYFUNCTION("IF(REGEXMATCH(E1151, ""[0-9]+""), SPLIT(REGEXREPLACE(E1151,""[a-zA-Z,\-'.()]"","" ""), "" ""),"" "")")," ")</f>
        <v> </v>
      </c>
    </row>
    <row r="1152">
      <c r="F1152" s="8" t="str">
        <f>IFERROR(__xludf.DUMMYFUNCTION("IF(REGEXMATCH(E1152, ""[0-9]+""), SPLIT(REGEXREPLACE(E1152,""[a-zA-Z,\-'.()]"","" ""), "" ""),"" "")")," ")</f>
        <v> </v>
      </c>
    </row>
    <row r="1153">
      <c r="F1153" s="8" t="str">
        <f>IFERROR(__xludf.DUMMYFUNCTION("IF(REGEXMATCH(E1153, ""[0-9]+""), SPLIT(REGEXREPLACE(E1153,""[a-zA-Z,\-'.()]"","" ""), "" ""),"" "")")," ")</f>
        <v> </v>
      </c>
    </row>
    <row r="1154">
      <c r="F1154" s="8" t="str">
        <f>IFERROR(__xludf.DUMMYFUNCTION("IF(REGEXMATCH(E1154, ""[0-9]+""), SPLIT(REGEXREPLACE(E1154,""[a-zA-Z,\-'.()]"","" ""), "" ""),"" "")")," ")</f>
        <v> </v>
      </c>
    </row>
    <row r="1155">
      <c r="F1155" s="8" t="str">
        <f>IFERROR(__xludf.DUMMYFUNCTION("IF(REGEXMATCH(E1155, ""[0-9]+""), SPLIT(REGEXREPLACE(E1155,""[a-zA-Z,\-'.()]"","" ""), "" ""),"" "")")," ")</f>
        <v> </v>
      </c>
    </row>
    <row r="1156">
      <c r="F1156" s="8" t="str">
        <f>IFERROR(__xludf.DUMMYFUNCTION("IF(REGEXMATCH(E1156, ""[0-9]+""), SPLIT(REGEXREPLACE(E1156,""[a-zA-Z,\-'.()]"","" ""), "" ""),"" "")")," ")</f>
        <v> </v>
      </c>
    </row>
    <row r="1157">
      <c r="F1157" s="8" t="str">
        <f>IFERROR(__xludf.DUMMYFUNCTION("IF(REGEXMATCH(E1157, ""[0-9]+""), SPLIT(REGEXREPLACE(E1157,""[a-zA-Z,\-'.()]"","" ""), "" ""),"" "")")," ")</f>
        <v> </v>
      </c>
    </row>
    <row r="1158">
      <c r="F1158" s="8" t="str">
        <f>IFERROR(__xludf.DUMMYFUNCTION("IF(REGEXMATCH(E1158, ""[0-9]+""), SPLIT(REGEXREPLACE(E1158,""[a-zA-Z,\-'.()]"","" ""), "" ""),"" "")")," ")</f>
        <v> </v>
      </c>
    </row>
    <row r="1159">
      <c r="F1159" s="8" t="str">
        <f>IFERROR(__xludf.DUMMYFUNCTION("IF(REGEXMATCH(E1159, ""[0-9]+""), SPLIT(REGEXREPLACE(E1159,""[a-zA-Z,\-'.()]"","" ""), "" ""),"" "")")," ")</f>
        <v> </v>
      </c>
    </row>
    <row r="1160">
      <c r="F1160" s="8" t="str">
        <f>IFERROR(__xludf.DUMMYFUNCTION("IF(REGEXMATCH(E1160, ""[0-9]+""), SPLIT(REGEXREPLACE(E1160,""[a-zA-Z,\-'.()]"","" ""), "" ""),"" "")")," ")</f>
        <v> </v>
      </c>
    </row>
    <row r="1161">
      <c r="F1161" s="8" t="str">
        <f>IFERROR(__xludf.DUMMYFUNCTION("IF(REGEXMATCH(E1161, ""[0-9]+""), SPLIT(REGEXREPLACE(E1161,""[a-zA-Z,\-'.()]"","" ""), "" ""),"" "")")," ")</f>
        <v> </v>
      </c>
    </row>
    <row r="1162">
      <c r="F1162" s="8" t="str">
        <f>IFERROR(__xludf.DUMMYFUNCTION("IF(REGEXMATCH(E1162, ""[0-9]+""), SPLIT(REGEXREPLACE(E1162,""[a-zA-Z,\-'.()]"","" ""), "" ""),"" "")")," ")</f>
        <v> </v>
      </c>
    </row>
    <row r="1163">
      <c r="F1163" s="8" t="str">
        <f>IFERROR(__xludf.DUMMYFUNCTION("IF(REGEXMATCH(E1163, ""[0-9]+""), SPLIT(REGEXREPLACE(E1163,""[a-zA-Z,\-'.()]"","" ""), "" ""),"" "")")," ")</f>
        <v> </v>
      </c>
    </row>
    <row r="1164">
      <c r="F1164" s="8" t="str">
        <f>IFERROR(__xludf.DUMMYFUNCTION("IF(REGEXMATCH(E1164, ""[0-9]+""), SPLIT(REGEXREPLACE(E1164,""[a-zA-Z,\-'.()]"","" ""), "" ""),"" "")")," ")</f>
        <v> </v>
      </c>
    </row>
    <row r="1165">
      <c r="F1165" s="8" t="str">
        <f>IFERROR(__xludf.DUMMYFUNCTION("IF(REGEXMATCH(E1165, ""[0-9]+""), SPLIT(REGEXREPLACE(E1165,""[a-zA-Z,\-'.()]"","" ""), "" ""),"" "")")," ")</f>
        <v> </v>
      </c>
    </row>
    <row r="1166">
      <c r="F1166" s="8" t="str">
        <f>IFERROR(__xludf.DUMMYFUNCTION("IF(REGEXMATCH(E1166, ""[0-9]+""), SPLIT(REGEXREPLACE(E1166,""[a-zA-Z,\-'.()]"","" ""), "" ""),"" "")")," ")</f>
        <v> </v>
      </c>
    </row>
    <row r="1167">
      <c r="F1167" s="8" t="str">
        <f>IFERROR(__xludf.DUMMYFUNCTION("IF(REGEXMATCH(E1167, ""[0-9]+""), SPLIT(REGEXREPLACE(E1167,""[a-zA-Z,\-'.()]"","" ""), "" ""),"" "")")," ")</f>
        <v> </v>
      </c>
    </row>
    <row r="1168">
      <c r="F1168" s="8" t="str">
        <f>IFERROR(__xludf.DUMMYFUNCTION("IF(REGEXMATCH(E1168, ""[0-9]+""), SPLIT(REGEXREPLACE(E1168,""[a-zA-Z,\-'.()]"","" ""), "" ""),"" "")")," ")</f>
        <v> </v>
      </c>
    </row>
    <row r="1169">
      <c r="F1169" s="8" t="str">
        <f>IFERROR(__xludf.DUMMYFUNCTION("IF(REGEXMATCH(E1169, ""[0-9]+""), SPLIT(REGEXREPLACE(E1169,""[a-zA-Z,\-'.()]"","" ""), "" ""),"" "")")," ")</f>
        <v> </v>
      </c>
    </row>
    <row r="1170">
      <c r="F1170" s="8" t="str">
        <f>IFERROR(__xludf.DUMMYFUNCTION("IF(REGEXMATCH(E1170, ""[0-9]+""), SPLIT(REGEXREPLACE(E1170,""[a-zA-Z,\-'.()]"","" ""), "" ""),"" "")")," ")</f>
        <v> </v>
      </c>
    </row>
    <row r="1171">
      <c r="F1171" s="8" t="str">
        <f>IFERROR(__xludf.DUMMYFUNCTION("IF(REGEXMATCH(E1171, ""[0-9]+""), SPLIT(REGEXREPLACE(E1171,""[a-zA-Z,\-'.()]"","" ""), "" ""),"" "")")," ")</f>
        <v> </v>
      </c>
    </row>
    <row r="1172">
      <c r="F1172" s="8" t="str">
        <f>IFERROR(__xludf.DUMMYFUNCTION("IF(REGEXMATCH(E1172, ""[0-9]+""), SPLIT(REGEXREPLACE(E1172,""[a-zA-Z,\-'.()]"","" ""), "" ""),"" "")")," ")</f>
        <v> </v>
      </c>
    </row>
    <row r="1173">
      <c r="F1173" s="8" t="str">
        <f>IFERROR(__xludf.DUMMYFUNCTION("IF(REGEXMATCH(E1173, ""[0-9]+""), SPLIT(REGEXREPLACE(E1173,""[a-zA-Z,\-'.()]"","" ""), "" ""),"" "")")," ")</f>
        <v> </v>
      </c>
    </row>
    <row r="1174">
      <c r="F1174" s="8" t="str">
        <f>IFERROR(__xludf.DUMMYFUNCTION("IF(REGEXMATCH(E1174, ""[0-9]+""), SPLIT(REGEXREPLACE(E1174,""[a-zA-Z,\-'.()]"","" ""), "" ""),"" "")")," ")</f>
        <v> </v>
      </c>
    </row>
    <row r="1175">
      <c r="F1175" s="8" t="str">
        <f>IFERROR(__xludf.DUMMYFUNCTION("IF(REGEXMATCH(E1175, ""[0-9]+""), SPLIT(REGEXREPLACE(E1175,""[a-zA-Z,\-'.()]"","" ""), "" ""),"" "")")," ")</f>
        <v> </v>
      </c>
    </row>
    <row r="1176">
      <c r="F1176" s="8" t="str">
        <f>IFERROR(__xludf.DUMMYFUNCTION("IF(REGEXMATCH(E1176, ""[0-9]+""), SPLIT(REGEXREPLACE(E1176,""[a-zA-Z,\-'.()]"","" ""), "" ""),"" "")")," ")</f>
        <v> </v>
      </c>
    </row>
    <row r="1177">
      <c r="F1177" s="8" t="str">
        <f>IFERROR(__xludf.DUMMYFUNCTION("IF(REGEXMATCH(E1177, ""[0-9]+""), SPLIT(REGEXREPLACE(E1177,""[a-zA-Z,\-'.()]"","" ""), "" ""),"" "")")," ")</f>
        <v> </v>
      </c>
    </row>
    <row r="1178">
      <c r="F1178" s="8" t="str">
        <f>IFERROR(__xludf.DUMMYFUNCTION("IF(REGEXMATCH(E1178, ""[0-9]+""), SPLIT(REGEXREPLACE(E1178,""[a-zA-Z,\-'.()]"","" ""), "" ""),"" "")")," ")</f>
        <v> </v>
      </c>
    </row>
    <row r="1179">
      <c r="F1179" s="8" t="str">
        <f>IFERROR(__xludf.DUMMYFUNCTION("IF(REGEXMATCH(E1179, ""[0-9]+""), SPLIT(REGEXREPLACE(E1179,""[a-zA-Z,\-'.()]"","" ""), "" ""),"" "")")," ")</f>
        <v> </v>
      </c>
    </row>
    <row r="1180">
      <c r="F1180" s="8" t="str">
        <f>IFERROR(__xludf.DUMMYFUNCTION("IF(REGEXMATCH(E1180, ""[0-9]+""), SPLIT(REGEXREPLACE(E1180,""[a-zA-Z,\-'.()]"","" ""), "" ""),"" "")")," ")</f>
        <v> </v>
      </c>
    </row>
    <row r="1181">
      <c r="F1181" s="8" t="str">
        <f>IFERROR(__xludf.DUMMYFUNCTION("IF(REGEXMATCH(E1181, ""[0-9]+""), SPLIT(REGEXREPLACE(E1181,""[a-zA-Z,\-'.()]"","" ""), "" ""),"" "")")," ")</f>
        <v> </v>
      </c>
    </row>
    <row r="1182">
      <c r="F1182" s="8" t="str">
        <f>IFERROR(__xludf.DUMMYFUNCTION("IF(REGEXMATCH(E1182, ""[0-9]+""), SPLIT(REGEXREPLACE(E1182,""[a-zA-Z,\-'.()]"","" ""), "" ""),"" "")")," ")</f>
        <v> </v>
      </c>
    </row>
    <row r="1183">
      <c r="F1183" s="8" t="str">
        <f>IFERROR(__xludf.DUMMYFUNCTION("IF(REGEXMATCH(E1183, ""[0-9]+""), SPLIT(REGEXREPLACE(E1183,""[a-zA-Z,\-'.()]"","" ""), "" ""),"" "")")," ")</f>
        <v> </v>
      </c>
    </row>
    <row r="1184">
      <c r="F1184" s="8" t="str">
        <f>IFERROR(__xludf.DUMMYFUNCTION("IF(REGEXMATCH(E1184, ""[0-9]+""), SPLIT(REGEXREPLACE(E1184,""[a-zA-Z,\-'.()]"","" ""), "" ""),"" "")")," ")</f>
        <v> </v>
      </c>
    </row>
    <row r="1185">
      <c r="F1185" s="8" t="str">
        <f>IFERROR(__xludf.DUMMYFUNCTION("IF(REGEXMATCH(E1185, ""[0-9]+""), SPLIT(REGEXREPLACE(E1185,""[a-zA-Z,\-'.()]"","" ""), "" ""),"" "")")," ")</f>
        <v> </v>
      </c>
    </row>
    <row r="1186">
      <c r="F1186" s="8" t="str">
        <f>IFERROR(__xludf.DUMMYFUNCTION("IF(REGEXMATCH(E1186, ""[0-9]+""), SPLIT(REGEXREPLACE(E1186,""[a-zA-Z,\-'.()]"","" ""), "" ""),"" "")")," ")</f>
        <v> </v>
      </c>
    </row>
    <row r="1187">
      <c r="F1187" s="8" t="str">
        <f>IFERROR(__xludf.DUMMYFUNCTION("IF(REGEXMATCH(E1187, ""[0-9]+""), SPLIT(REGEXREPLACE(E1187,""[a-zA-Z,\-'.()]"","" ""), "" ""),"" "")")," ")</f>
        <v> </v>
      </c>
    </row>
    <row r="1188">
      <c r="F1188" s="8" t="str">
        <f>IFERROR(__xludf.DUMMYFUNCTION("IF(REGEXMATCH(E1188, ""[0-9]+""), SPLIT(REGEXREPLACE(E1188,""[a-zA-Z,\-'.()]"","" ""), "" ""),"" "")")," ")</f>
        <v> </v>
      </c>
    </row>
    <row r="1189">
      <c r="F1189" s="8" t="str">
        <f>IFERROR(__xludf.DUMMYFUNCTION("IF(REGEXMATCH(E1189, ""[0-9]+""), SPLIT(REGEXREPLACE(E1189,""[a-zA-Z,\-'.()]"","" ""), "" ""),"" "")")," ")</f>
        <v> </v>
      </c>
    </row>
    <row r="1190">
      <c r="F1190" s="8" t="str">
        <f>IFERROR(__xludf.DUMMYFUNCTION("IF(REGEXMATCH(E1190, ""[0-9]+""), SPLIT(REGEXREPLACE(E1190,""[a-zA-Z,\-'.()]"","" ""), "" ""),"" "")")," ")</f>
        <v> </v>
      </c>
    </row>
    <row r="1191">
      <c r="F1191" s="8" t="str">
        <f>IFERROR(__xludf.DUMMYFUNCTION("IF(REGEXMATCH(E1191, ""[0-9]+""), SPLIT(REGEXREPLACE(E1191,""[a-zA-Z,\-'.()]"","" ""), "" ""),"" "")")," ")</f>
        <v> </v>
      </c>
    </row>
    <row r="1192">
      <c r="F1192" s="8" t="str">
        <f>IFERROR(__xludf.DUMMYFUNCTION("IF(REGEXMATCH(E1192, ""[0-9]+""), SPLIT(REGEXREPLACE(E1192,""[a-zA-Z,\-'.()]"","" ""), "" ""),"" "")")," ")</f>
        <v> </v>
      </c>
    </row>
    <row r="1193">
      <c r="F1193" s="8" t="str">
        <f>IFERROR(__xludf.DUMMYFUNCTION("IF(REGEXMATCH(E1193, ""[0-9]+""), SPLIT(REGEXREPLACE(E1193,""[a-zA-Z,\-'.()]"","" ""), "" ""),"" "")")," ")</f>
        <v> </v>
      </c>
    </row>
    <row r="1194">
      <c r="F1194" s="8" t="str">
        <f>IFERROR(__xludf.DUMMYFUNCTION("IF(REGEXMATCH(E1194, ""[0-9]+""), SPLIT(REGEXREPLACE(E1194,""[a-zA-Z,\-'.()]"","" ""), "" ""),"" "")")," ")</f>
        <v> </v>
      </c>
    </row>
    <row r="1195">
      <c r="F1195" s="8" t="str">
        <f>IFERROR(__xludf.DUMMYFUNCTION("IF(REGEXMATCH(E1195, ""[0-9]+""), SPLIT(REGEXREPLACE(E1195,""[a-zA-Z,\-'.()]"","" ""), "" ""),"" "")")," ")</f>
        <v> </v>
      </c>
    </row>
    <row r="1196">
      <c r="F1196" s="8" t="str">
        <f>IFERROR(__xludf.DUMMYFUNCTION("IF(REGEXMATCH(E1196, ""[0-9]+""), SPLIT(REGEXREPLACE(E1196,""[a-zA-Z,\-'.()]"","" ""), "" ""),"" "")")," ")</f>
        <v> </v>
      </c>
    </row>
    <row r="1197">
      <c r="F1197" s="8" t="str">
        <f>IFERROR(__xludf.DUMMYFUNCTION("IF(REGEXMATCH(E1197, ""[0-9]+""), SPLIT(REGEXREPLACE(E1197,""[a-zA-Z,\-'.()]"","" ""), "" ""),"" "")")," ")</f>
        <v> </v>
      </c>
    </row>
    <row r="1198">
      <c r="F1198" s="8" t="str">
        <f>IFERROR(__xludf.DUMMYFUNCTION("IF(REGEXMATCH(E1198, ""[0-9]+""), SPLIT(REGEXREPLACE(E1198,""[a-zA-Z,\-'.()]"","" ""), "" ""),"" "")")," ")</f>
        <v> </v>
      </c>
    </row>
    <row r="1199">
      <c r="F1199" s="8" t="str">
        <f>IFERROR(__xludf.DUMMYFUNCTION("IF(REGEXMATCH(E1199, ""[0-9]+""), SPLIT(REGEXREPLACE(E1199,""[a-zA-Z,\-'.()]"","" ""), "" ""),"" "")")," ")</f>
        <v> </v>
      </c>
    </row>
    <row r="1200">
      <c r="F1200" s="8" t="str">
        <f>IFERROR(__xludf.DUMMYFUNCTION("IF(REGEXMATCH(E1200, ""[0-9]+""), SPLIT(REGEXREPLACE(E1200,""[a-zA-Z,\-'.()]"","" ""), "" ""),"" "")")," ")</f>
        <v> </v>
      </c>
    </row>
    <row r="1201">
      <c r="F1201" s="8" t="str">
        <f>IFERROR(__xludf.DUMMYFUNCTION("IF(REGEXMATCH(E1201, ""[0-9]+""), SPLIT(REGEXREPLACE(E1201,""[a-zA-Z,\-'.()]"","" ""), "" ""),"" "")")," ")</f>
        <v> </v>
      </c>
    </row>
    <row r="1202">
      <c r="F1202" s="8" t="str">
        <f>IFERROR(__xludf.DUMMYFUNCTION("IF(REGEXMATCH(E1202, ""[0-9]+""), SPLIT(REGEXREPLACE(E1202,""[a-zA-Z,\-'.()]"","" ""), "" ""),"" "")")," ")</f>
        <v> </v>
      </c>
    </row>
    <row r="1203">
      <c r="F1203" s="8" t="str">
        <f>IFERROR(__xludf.DUMMYFUNCTION("IF(REGEXMATCH(E1203, ""[0-9]+""), SPLIT(REGEXREPLACE(E1203,""[a-zA-Z,\-'.()]"","" ""), "" ""),"" "")")," ")</f>
        <v> </v>
      </c>
    </row>
    <row r="1204">
      <c r="F1204" s="8" t="str">
        <f>IFERROR(__xludf.DUMMYFUNCTION("IF(REGEXMATCH(E1204, ""[0-9]+""), SPLIT(REGEXREPLACE(E1204,""[a-zA-Z,\-'.()]"","" ""), "" ""),"" "")")," ")</f>
        <v> </v>
      </c>
    </row>
    <row r="1205">
      <c r="F1205" s="8" t="str">
        <f>IFERROR(__xludf.DUMMYFUNCTION("IF(REGEXMATCH(E1205, ""[0-9]+""), SPLIT(REGEXREPLACE(E1205,""[a-zA-Z,\-'.()]"","" ""), "" ""),"" "")")," ")</f>
        <v> </v>
      </c>
    </row>
    <row r="1206">
      <c r="F1206" s="8" t="str">
        <f>IFERROR(__xludf.DUMMYFUNCTION("IF(REGEXMATCH(E1206, ""[0-9]+""), SPLIT(REGEXREPLACE(E1206,""[a-zA-Z,\-'.()]"","" ""), "" ""),"" "")")," ")</f>
        <v> </v>
      </c>
    </row>
    <row r="1207">
      <c r="F1207" s="8" t="str">
        <f>IFERROR(__xludf.DUMMYFUNCTION("IF(REGEXMATCH(E1207, ""[0-9]+""), SPLIT(REGEXREPLACE(E1207,""[a-zA-Z,\-'.()]"","" ""), "" ""),"" "")")," ")</f>
        <v> </v>
      </c>
    </row>
    <row r="1208">
      <c r="F1208" s="8" t="str">
        <f>IFERROR(__xludf.DUMMYFUNCTION("IF(REGEXMATCH(E1208, ""[0-9]+""), SPLIT(REGEXREPLACE(E1208,""[a-zA-Z,\-'.()]"","" ""), "" ""),"" "")")," ")</f>
        <v> </v>
      </c>
    </row>
    <row r="1209">
      <c r="F1209" s="8" t="str">
        <f>IFERROR(__xludf.DUMMYFUNCTION("IF(REGEXMATCH(E1209, ""[0-9]+""), SPLIT(REGEXREPLACE(E1209,""[a-zA-Z,\-'.()]"","" ""), "" ""),"" "")")," ")</f>
        <v> </v>
      </c>
    </row>
    <row r="1210">
      <c r="F1210" s="8" t="str">
        <f>IFERROR(__xludf.DUMMYFUNCTION("IF(REGEXMATCH(E1210, ""[0-9]+""), SPLIT(REGEXREPLACE(E1210,""[a-zA-Z,\-'.()]"","" ""), "" ""),"" "")")," ")</f>
        <v> </v>
      </c>
    </row>
    <row r="1211">
      <c r="F1211" s="8" t="str">
        <f>IFERROR(__xludf.DUMMYFUNCTION("IF(REGEXMATCH(E1211, ""[0-9]+""), SPLIT(REGEXREPLACE(E1211,""[a-zA-Z,\-'.()]"","" ""), "" ""),"" "")")," ")</f>
        <v> </v>
      </c>
    </row>
    <row r="1212">
      <c r="F1212" s="8" t="str">
        <f>IFERROR(__xludf.DUMMYFUNCTION("IF(REGEXMATCH(E1212, ""[0-9]+""), SPLIT(REGEXREPLACE(E1212,""[a-zA-Z,\-'.()]"","" ""), "" ""),"" "")")," ")</f>
        <v> </v>
      </c>
    </row>
    <row r="1213">
      <c r="F1213" s="8" t="str">
        <f>IFERROR(__xludf.DUMMYFUNCTION("IF(REGEXMATCH(E1213, ""[0-9]+""), SPLIT(REGEXREPLACE(E1213,""[a-zA-Z,\-'.()]"","" ""), "" ""),"" "")")," ")</f>
        <v> </v>
      </c>
    </row>
    <row r="1214">
      <c r="F1214" s="8" t="str">
        <f>IFERROR(__xludf.DUMMYFUNCTION("IF(REGEXMATCH(E1214, ""[0-9]+""), SPLIT(REGEXREPLACE(E1214,""[a-zA-Z,\-'.()]"","" ""), "" ""),"" "")")," ")</f>
        <v> </v>
      </c>
    </row>
    <row r="1215">
      <c r="F1215" s="8" t="str">
        <f>IFERROR(__xludf.DUMMYFUNCTION("IF(REGEXMATCH(E1215, ""[0-9]+""), SPLIT(REGEXREPLACE(E1215,""[a-zA-Z,\-'.()]"","" ""), "" ""),"" "")")," ")</f>
        <v> </v>
      </c>
    </row>
    <row r="1216">
      <c r="F1216" s="8" t="str">
        <f>IFERROR(__xludf.DUMMYFUNCTION("IF(REGEXMATCH(E1216, ""[0-9]+""), SPLIT(REGEXREPLACE(E1216,""[a-zA-Z,\-'.()]"","" ""), "" ""),"" "")")," ")</f>
        <v> </v>
      </c>
    </row>
    <row r="1217">
      <c r="F1217" s="8" t="str">
        <f>IFERROR(__xludf.DUMMYFUNCTION("IF(REGEXMATCH(E1217, ""[0-9]+""), SPLIT(REGEXREPLACE(E1217,""[a-zA-Z,\-'.()]"","" ""), "" ""),"" "")")," ")</f>
        <v> </v>
      </c>
    </row>
    <row r="1218">
      <c r="F1218" s="8" t="str">
        <f>IFERROR(__xludf.DUMMYFUNCTION("IF(REGEXMATCH(E1218, ""[0-9]+""), SPLIT(REGEXREPLACE(E1218,""[a-zA-Z,\-'.()]"","" ""), "" ""),"" "")")," ")</f>
        <v> </v>
      </c>
    </row>
    <row r="1219">
      <c r="F1219" s="8" t="str">
        <f>IFERROR(__xludf.DUMMYFUNCTION("IF(REGEXMATCH(E1219, ""[0-9]+""), SPLIT(REGEXREPLACE(E1219,""[a-zA-Z,\-'.()]"","" ""), "" ""),"" "")")," ")</f>
        <v> </v>
      </c>
    </row>
    <row r="1220">
      <c r="F1220" s="8" t="str">
        <f>IFERROR(__xludf.DUMMYFUNCTION("IF(REGEXMATCH(E1220, ""[0-9]+""), SPLIT(REGEXREPLACE(E1220,""[a-zA-Z,\-'.()]"","" ""), "" ""),"" "")")," ")</f>
        <v> </v>
      </c>
    </row>
    <row r="1221">
      <c r="F1221" s="8" t="str">
        <f>IFERROR(__xludf.DUMMYFUNCTION("IF(REGEXMATCH(E1221, ""[0-9]+""), SPLIT(REGEXREPLACE(E1221,""[a-zA-Z,\-'.()]"","" ""), "" ""),"" "")")," ")</f>
        <v> </v>
      </c>
    </row>
    <row r="1222">
      <c r="F1222" s="8" t="str">
        <f>IFERROR(__xludf.DUMMYFUNCTION("IF(REGEXMATCH(E1222, ""[0-9]+""), SPLIT(REGEXREPLACE(E1222,""[a-zA-Z,\-'.()]"","" ""), "" ""),"" "")")," ")</f>
        <v> </v>
      </c>
    </row>
    <row r="1223">
      <c r="F1223" s="8" t="str">
        <f>IFERROR(__xludf.DUMMYFUNCTION("IF(REGEXMATCH(E1223, ""[0-9]+""), SPLIT(REGEXREPLACE(E1223,""[a-zA-Z,\-'.()]"","" ""), "" ""),"" "")")," ")</f>
        <v> </v>
      </c>
    </row>
    <row r="1224">
      <c r="F1224" s="8" t="str">
        <f>IFERROR(__xludf.DUMMYFUNCTION("IF(REGEXMATCH(E1224, ""[0-9]+""), SPLIT(REGEXREPLACE(E1224,""[a-zA-Z,\-'.()]"","" ""), "" ""),"" "")")," ")</f>
        <v> </v>
      </c>
    </row>
    <row r="1225">
      <c r="F1225" s="8" t="str">
        <f>IFERROR(__xludf.DUMMYFUNCTION("IF(REGEXMATCH(E1225, ""[0-9]+""), SPLIT(REGEXREPLACE(E1225,""[a-zA-Z,\-'.()]"","" ""), "" ""),"" "")")," ")</f>
        <v> </v>
      </c>
    </row>
    <row r="1226">
      <c r="F1226" s="8" t="str">
        <f>IFERROR(__xludf.DUMMYFUNCTION("IF(REGEXMATCH(E1226, ""[0-9]+""), SPLIT(REGEXREPLACE(E1226,""[a-zA-Z,\-'.()]"","" ""), "" ""),"" "")")," ")</f>
        <v> </v>
      </c>
    </row>
    <row r="1227">
      <c r="F1227" s="8" t="str">
        <f>IFERROR(__xludf.DUMMYFUNCTION("IF(REGEXMATCH(E1227, ""[0-9]+""), SPLIT(REGEXREPLACE(E1227,""[a-zA-Z,\-'.()]"","" ""), "" ""),"" "")")," ")</f>
        <v> </v>
      </c>
    </row>
    <row r="1228">
      <c r="F1228" s="8" t="str">
        <f>IFERROR(__xludf.DUMMYFUNCTION("IF(REGEXMATCH(E1228, ""[0-9]+""), SPLIT(REGEXREPLACE(E1228,""[a-zA-Z,\-'.()]"","" ""), "" ""),"" "")")," ")</f>
        <v> </v>
      </c>
    </row>
    <row r="1229">
      <c r="F1229" s="8" t="str">
        <f>IFERROR(__xludf.DUMMYFUNCTION("IF(REGEXMATCH(E1229, ""[0-9]+""), SPLIT(REGEXREPLACE(E1229,""[a-zA-Z,\-'.()]"","" ""), "" ""),"" "")")," ")</f>
        <v> </v>
      </c>
    </row>
    <row r="1230">
      <c r="F1230" s="8" t="str">
        <f>IFERROR(__xludf.DUMMYFUNCTION("IF(REGEXMATCH(E1230, ""[0-9]+""), SPLIT(REGEXREPLACE(E1230,""[a-zA-Z,\-'.()]"","" ""), "" ""),"" "")")," ")</f>
        <v> </v>
      </c>
    </row>
    <row r="1231">
      <c r="F1231" s="8" t="str">
        <f>IFERROR(__xludf.DUMMYFUNCTION("IF(REGEXMATCH(E1231, ""[0-9]+""), SPLIT(REGEXREPLACE(E1231,""[a-zA-Z,\-'.()]"","" ""), "" ""),"" "")")," ")</f>
        <v> </v>
      </c>
    </row>
    <row r="1232">
      <c r="F1232" s="8" t="str">
        <f>IFERROR(__xludf.DUMMYFUNCTION("IF(REGEXMATCH(E1232, ""[0-9]+""), SPLIT(REGEXREPLACE(E1232,""[a-zA-Z,\-'.()]"","" ""), "" ""),"" "")")," ")</f>
        <v> </v>
      </c>
    </row>
    <row r="1233">
      <c r="F1233" s="8" t="str">
        <f>IFERROR(__xludf.DUMMYFUNCTION("IF(REGEXMATCH(E1233, ""[0-9]+""), SPLIT(REGEXREPLACE(E1233,""[a-zA-Z,\-'.()]"","" ""), "" ""),"" "")")," ")</f>
        <v> </v>
      </c>
    </row>
    <row r="1234">
      <c r="F1234" s="8" t="str">
        <f>IFERROR(__xludf.DUMMYFUNCTION("IF(REGEXMATCH(E1234, ""[0-9]+""), SPLIT(REGEXREPLACE(E1234,""[a-zA-Z,\-'.()]"","" ""), "" ""),"" "")")," ")</f>
        <v> </v>
      </c>
    </row>
    <row r="1235">
      <c r="F1235" s="8" t="str">
        <f>IFERROR(__xludf.DUMMYFUNCTION("IF(REGEXMATCH(E1235, ""[0-9]+""), SPLIT(REGEXREPLACE(E1235,""[a-zA-Z,\-'.()]"","" ""), "" ""),"" "")")," ")</f>
        <v> </v>
      </c>
    </row>
    <row r="1236">
      <c r="F1236" s="8" t="str">
        <f>IFERROR(__xludf.DUMMYFUNCTION("IF(REGEXMATCH(E1236, ""[0-9]+""), SPLIT(REGEXREPLACE(E1236,""[a-zA-Z,\-'.()]"","" ""), "" ""),"" "")")," ")</f>
        <v> </v>
      </c>
    </row>
    <row r="1237">
      <c r="F1237" s="8" t="str">
        <f>IFERROR(__xludf.DUMMYFUNCTION("IF(REGEXMATCH(E1237, ""[0-9]+""), SPLIT(REGEXREPLACE(E1237,""[a-zA-Z,\-'.()]"","" ""), "" ""),"" "")")," ")</f>
        <v> </v>
      </c>
    </row>
    <row r="1238">
      <c r="F1238" s="8" t="str">
        <f>IFERROR(__xludf.DUMMYFUNCTION("IF(REGEXMATCH(E1238, ""[0-9]+""), SPLIT(REGEXREPLACE(E1238,""[a-zA-Z,\-'.()]"","" ""), "" ""),"" "")")," ")</f>
        <v> </v>
      </c>
    </row>
    <row r="1239">
      <c r="F1239" s="8" t="str">
        <f>IFERROR(__xludf.DUMMYFUNCTION("IF(REGEXMATCH(E1239, ""[0-9]+""), SPLIT(REGEXREPLACE(E1239,""[a-zA-Z,\-'.()]"","" ""), "" ""),"" "")")," ")</f>
        <v> </v>
      </c>
    </row>
    <row r="1240">
      <c r="F1240" s="8" t="str">
        <f>IFERROR(__xludf.DUMMYFUNCTION("IF(REGEXMATCH(E1240, ""[0-9]+""), SPLIT(REGEXREPLACE(E1240,""[a-zA-Z,\-'.()]"","" ""), "" ""),"" "")")," ")</f>
        <v> </v>
      </c>
    </row>
    <row r="1241">
      <c r="F1241" s="8" t="str">
        <f>IFERROR(__xludf.DUMMYFUNCTION("IF(REGEXMATCH(E1241, ""[0-9]+""), SPLIT(REGEXREPLACE(E1241,""[a-zA-Z,\-'.()]"","" ""), "" ""),"" "")")," ")</f>
        <v> </v>
      </c>
    </row>
    <row r="1242">
      <c r="F1242" s="8" t="str">
        <f>IFERROR(__xludf.DUMMYFUNCTION("IF(REGEXMATCH(E1242, ""[0-9]+""), SPLIT(REGEXREPLACE(E1242,""[a-zA-Z,\-'.()]"","" ""), "" ""),"" "")")," ")</f>
        <v> </v>
      </c>
    </row>
    <row r="1243">
      <c r="F1243" s="8" t="str">
        <f>IFERROR(__xludf.DUMMYFUNCTION("IF(REGEXMATCH(E1243, ""[0-9]+""), SPLIT(REGEXREPLACE(E1243,""[a-zA-Z,\-'.()]"","" ""), "" ""),"" "")")," ")</f>
        <v> </v>
      </c>
    </row>
    <row r="1244">
      <c r="F1244" s="8" t="str">
        <f>IFERROR(__xludf.DUMMYFUNCTION("IF(REGEXMATCH(E1244, ""[0-9]+""), SPLIT(REGEXREPLACE(E1244,""[a-zA-Z,\-'.()]"","" ""), "" ""),"" "")")," ")</f>
        <v> </v>
      </c>
    </row>
    <row r="1245">
      <c r="F1245" s="8" t="str">
        <f>IFERROR(__xludf.DUMMYFUNCTION("IF(REGEXMATCH(E1245, ""[0-9]+""), SPLIT(REGEXREPLACE(E1245,""[a-zA-Z,\-'.()]"","" ""), "" ""),"" "")")," ")</f>
        <v> </v>
      </c>
    </row>
    <row r="1246">
      <c r="F1246" s="8" t="str">
        <f>IFERROR(__xludf.DUMMYFUNCTION("IF(REGEXMATCH(E1246, ""[0-9]+""), SPLIT(REGEXREPLACE(E1246,""[a-zA-Z,\-'.()]"","" ""), "" ""),"" "")")," ")</f>
        <v> </v>
      </c>
    </row>
    <row r="1247">
      <c r="F1247" s="8" t="str">
        <f>IFERROR(__xludf.DUMMYFUNCTION("IF(REGEXMATCH(E1247, ""[0-9]+""), SPLIT(REGEXREPLACE(E1247,""[a-zA-Z,\-'.()]"","" ""), "" ""),"" "")")," ")</f>
        <v> </v>
      </c>
    </row>
    <row r="1248">
      <c r="F1248" s="8" t="str">
        <f>IFERROR(__xludf.DUMMYFUNCTION("IF(REGEXMATCH(E1248, ""[0-9]+""), SPLIT(REGEXREPLACE(E1248,""[a-zA-Z,\-'.()]"","" ""), "" ""),"" "")")," ")</f>
        <v> </v>
      </c>
    </row>
    <row r="1249">
      <c r="F1249" s="8" t="str">
        <f>IFERROR(__xludf.DUMMYFUNCTION("IF(REGEXMATCH(E1249, ""[0-9]+""), SPLIT(REGEXREPLACE(E1249,""[a-zA-Z,\-'.()]"","" ""), "" ""),"" "")")," ")</f>
        <v> </v>
      </c>
    </row>
    <row r="1250">
      <c r="F1250" s="8" t="str">
        <f>IFERROR(__xludf.DUMMYFUNCTION("IF(REGEXMATCH(E1250, ""[0-9]+""), SPLIT(REGEXREPLACE(E1250,""[a-zA-Z,\-'.()]"","" ""), "" ""),"" "")")," ")</f>
        <v> </v>
      </c>
    </row>
    <row r="1251">
      <c r="F1251" s="8" t="str">
        <f>IFERROR(__xludf.DUMMYFUNCTION("IF(REGEXMATCH(E1251, ""[0-9]+""), SPLIT(REGEXREPLACE(E1251,""[a-zA-Z,\-'.()]"","" ""), "" ""),"" "")")," ")</f>
        <v> </v>
      </c>
    </row>
    <row r="1252">
      <c r="F1252" s="8" t="str">
        <f>IFERROR(__xludf.DUMMYFUNCTION("IF(REGEXMATCH(E1252, ""[0-9]+""), SPLIT(REGEXREPLACE(E1252,""[a-zA-Z,\-'.()]"","" ""), "" ""),"" "")")," ")</f>
        <v> </v>
      </c>
    </row>
    <row r="1253">
      <c r="F1253" s="8" t="str">
        <f>IFERROR(__xludf.DUMMYFUNCTION("IF(REGEXMATCH(E1253, ""[0-9]+""), SPLIT(REGEXREPLACE(E1253,""[a-zA-Z,\-'.()]"","" ""), "" ""),"" "")")," ")</f>
        <v> </v>
      </c>
    </row>
    <row r="1254">
      <c r="F1254" s="8" t="str">
        <f>IFERROR(__xludf.DUMMYFUNCTION("IF(REGEXMATCH(E1254, ""[0-9]+""), SPLIT(REGEXREPLACE(E1254,""[a-zA-Z,\-'.()]"","" ""), "" ""),"" "")")," ")</f>
        <v> </v>
      </c>
    </row>
    <row r="1255">
      <c r="F1255" s="8" t="str">
        <f>IFERROR(__xludf.DUMMYFUNCTION("IF(REGEXMATCH(E1255, ""[0-9]+""), SPLIT(REGEXREPLACE(E1255,""[a-zA-Z,\-'.()]"","" ""), "" ""),"" "")")," ")</f>
        <v> </v>
      </c>
    </row>
    <row r="1256">
      <c r="F1256" s="8" t="str">
        <f>IFERROR(__xludf.DUMMYFUNCTION("IF(REGEXMATCH(E1256, ""[0-9]+""), SPLIT(REGEXREPLACE(E1256,""[a-zA-Z,\-'.()]"","" ""), "" ""),"" "")")," ")</f>
        <v> </v>
      </c>
    </row>
    <row r="1257">
      <c r="F1257" s="8" t="str">
        <f>IFERROR(__xludf.DUMMYFUNCTION("IF(REGEXMATCH(E1257, ""[0-9]+""), SPLIT(REGEXREPLACE(E1257,""[a-zA-Z,\-'.()]"","" ""), "" ""),"" "")")," ")</f>
        <v> </v>
      </c>
    </row>
    <row r="1258">
      <c r="F1258" s="8" t="str">
        <f>IFERROR(__xludf.DUMMYFUNCTION("IF(REGEXMATCH(E1258, ""[0-9]+""), SPLIT(REGEXREPLACE(E1258,""[a-zA-Z,\-'.()]"","" ""), "" ""),"" "")")," ")</f>
        <v> </v>
      </c>
    </row>
    <row r="1259">
      <c r="F1259" s="8" t="str">
        <f>IFERROR(__xludf.DUMMYFUNCTION("IF(REGEXMATCH(E1259, ""[0-9]+""), SPLIT(REGEXREPLACE(E1259,""[a-zA-Z,\-'.()]"","" ""), "" ""),"" "")")," ")</f>
        <v> </v>
      </c>
    </row>
    <row r="1260">
      <c r="F1260" s="8" t="str">
        <f>IFERROR(__xludf.DUMMYFUNCTION("IF(REGEXMATCH(E1260, ""[0-9]+""), SPLIT(REGEXREPLACE(E1260,""[a-zA-Z,\-'.()]"","" ""), "" ""),"" "")")," ")</f>
        <v> </v>
      </c>
    </row>
    <row r="1261">
      <c r="F1261" s="8" t="str">
        <f>IFERROR(__xludf.DUMMYFUNCTION("IF(REGEXMATCH(E1261, ""[0-9]+""), SPLIT(REGEXREPLACE(E1261,""[a-zA-Z,\-'.()]"","" ""), "" ""),"" "")")," ")</f>
        <v> </v>
      </c>
    </row>
    <row r="1262">
      <c r="F1262" s="8" t="str">
        <f>IFERROR(__xludf.DUMMYFUNCTION("IF(REGEXMATCH(E1262, ""[0-9]+""), SPLIT(REGEXREPLACE(E1262,""[a-zA-Z,\-'.()]"","" ""), "" ""),"" "")")," ")</f>
        <v> </v>
      </c>
    </row>
    <row r="1263">
      <c r="F1263" s="8" t="str">
        <f>IFERROR(__xludf.DUMMYFUNCTION("IF(REGEXMATCH(E1263, ""[0-9]+""), SPLIT(REGEXREPLACE(E1263,""[a-zA-Z,\-'.()]"","" ""), "" ""),"" "")")," ")</f>
        <v> </v>
      </c>
    </row>
    <row r="1264">
      <c r="F1264" s="8" t="str">
        <f>IFERROR(__xludf.DUMMYFUNCTION("IF(REGEXMATCH(E1264, ""[0-9]+""), SPLIT(REGEXREPLACE(E1264,""[a-zA-Z,\-'.()]"","" ""), "" ""),"" "")")," ")</f>
        <v> </v>
      </c>
    </row>
    <row r="1265">
      <c r="F1265" s="8" t="str">
        <f>IFERROR(__xludf.DUMMYFUNCTION("IF(REGEXMATCH(E1265, ""[0-9]+""), SPLIT(REGEXREPLACE(E1265,""[a-zA-Z,\-'.()]"","" ""), "" ""),"" "")")," ")</f>
        <v> </v>
      </c>
    </row>
    <row r="1266">
      <c r="F1266" s="8" t="str">
        <f>IFERROR(__xludf.DUMMYFUNCTION("IF(REGEXMATCH(E1266, ""[0-9]+""), SPLIT(REGEXREPLACE(E1266,""[a-zA-Z,\-'.()]"","" ""), "" ""),"" "")")," ")</f>
        <v> </v>
      </c>
    </row>
    <row r="1267">
      <c r="F1267" s="8" t="str">
        <f>IFERROR(__xludf.DUMMYFUNCTION("IF(REGEXMATCH(E1267, ""[0-9]+""), SPLIT(REGEXREPLACE(E1267,""[a-zA-Z,\-'.()]"","" ""), "" ""),"" "")")," ")</f>
        <v> </v>
      </c>
    </row>
    <row r="1268">
      <c r="F1268" s="8" t="str">
        <f>IFERROR(__xludf.DUMMYFUNCTION("IF(REGEXMATCH(E1268, ""[0-9]+""), SPLIT(REGEXREPLACE(E1268,""[a-zA-Z,\-'.()]"","" ""), "" ""),"" "")")," ")</f>
        <v> </v>
      </c>
    </row>
    <row r="1269">
      <c r="F1269" s="8" t="str">
        <f>IFERROR(__xludf.DUMMYFUNCTION("IF(REGEXMATCH(E1269, ""[0-9]+""), SPLIT(REGEXREPLACE(E1269,""[a-zA-Z,\-'.()]"","" ""), "" ""),"" "")")," ")</f>
        <v> </v>
      </c>
    </row>
    <row r="1270">
      <c r="F1270" s="8" t="str">
        <f>IFERROR(__xludf.DUMMYFUNCTION("IF(REGEXMATCH(E1270, ""[0-9]+""), SPLIT(REGEXREPLACE(E1270,""[a-zA-Z,\-'.()]"","" ""), "" ""),"" "")")," ")</f>
        <v> </v>
      </c>
    </row>
    <row r="1271">
      <c r="F1271" s="8" t="str">
        <f>IFERROR(__xludf.DUMMYFUNCTION("IF(REGEXMATCH(E1271, ""[0-9]+""), SPLIT(REGEXREPLACE(E1271,""[a-zA-Z,\-'.()]"","" ""), "" ""),"" "")")," ")</f>
        <v> </v>
      </c>
    </row>
    <row r="1272">
      <c r="F1272" s="8" t="str">
        <f>IFERROR(__xludf.DUMMYFUNCTION("IF(REGEXMATCH(E1272, ""[0-9]+""), SPLIT(REGEXREPLACE(E1272,""[a-zA-Z,\-'.()]"","" ""), "" ""),"" "")")," ")</f>
        <v> </v>
      </c>
    </row>
    <row r="1273">
      <c r="F1273" s="8" t="str">
        <f>IFERROR(__xludf.DUMMYFUNCTION("IF(REGEXMATCH(E1273, ""[0-9]+""), SPLIT(REGEXREPLACE(E1273,""[a-zA-Z,\-'.()]"","" ""), "" ""),"" "")")," ")</f>
        <v> </v>
      </c>
    </row>
    <row r="1274">
      <c r="F1274" s="8" t="str">
        <f>IFERROR(__xludf.DUMMYFUNCTION("IF(REGEXMATCH(E1274, ""[0-9]+""), SPLIT(REGEXREPLACE(E1274,""[a-zA-Z,\-'.()]"","" ""), "" ""),"" "")")," ")</f>
        <v> </v>
      </c>
    </row>
    <row r="1275">
      <c r="F1275" s="8" t="str">
        <f>IFERROR(__xludf.DUMMYFUNCTION("IF(REGEXMATCH(E1275, ""[0-9]+""), SPLIT(REGEXREPLACE(E1275,""[a-zA-Z,\-'.()]"","" ""), "" ""),"" "")")," ")</f>
        <v> </v>
      </c>
    </row>
    <row r="1276">
      <c r="F1276" s="8" t="str">
        <f>IFERROR(__xludf.DUMMYFUNCTION("IF(REGEXMATCH(E1276, ""[0-9]+""), SPLIT(REGEXREPLACE(E1276,""[a-zA-Z,\-'.()]"","" ""), "" ""),"" "")")," ")</f>
        <v> </v>
      </c>
    </row>
    <row r="1277">
      <c r="F1277" s="8" t="str">
        <f>IFERROR(__xludf.DUMMYFUNCTION("IF(REGEXMATCH(E1277, ""[0-9]+""), SPLIT(REGEXREPLACE(E1277,""[a-zA-Z,\-'.()]"","" ""), "" ""),"" "")")," ")</f>
        <v> </v>
      </c>
    </row>
    <row r="1278">
      <c r="F1278" s="8" t="str">
        <f>IFERROR(__xludf.DUMMYFUNCTION("IF(REGEXMATCH(E1278, ""[0-9]+""), SPLIT(REGEXREPLACE(E1278,""[a-zA-Z,\-'.()]"","" ""), "" ""),"" "")")," ")</f>
        <v> </v>
      </c>
    </row>
    <row r="1279">
      <c r="F1279" s="8" t="str">
        <f>IFERROR(__xludf.DUMMYFUNCTION("IF(REGEXMATCH(E1279, ""[0-9]+""), SPLIT(REGEXREPLACE(E1279,""[a-zA-Z,\-'.()]"","" ""), "" ""),"" "")")," ")</f>
        <v> </v>
      </c>
    </row>
    <row r="1280">
      <c r="F1280" s="8" t="str">
        <f>IFERROR(__xludf.DUMMYFUNCTION("IF(REGEXMATCH(E1280, ""[0-9]+""), SPLIT(REGEXREPLACE(E1280,""[a-zA-Z,\-'.()]"","" ""), "" ""),"" "")")," ")</f>
        <v> </v>
      </c>
    </row>
    <row r="1281">
      <c r="F1281" s="8" t="str">
        <f>IFERROR(__xludf.DUMMYFUNCTION("IF(REGEXMATCH(E1281, ""[0-9]+""), SPLIT(REGEXREPLACE(E1281,""[a-zA-Z,\-'.()]"","" ""), "" ""),"" "")")," ")</f>
        <v> </v>
      </c>
    </row>
    <row r="1282">
      <c r="F1282" s="8" t="str">
        <f>IFERROR(__xludf.DUMMYFUNCTION("IF(REGEXMATCH(E1282, ""[0-9]+""), SPLIT(REGEXREPLACE(E1282,""[a-zA-Z,\-'.()]"","" ""), "" ""),"" "")")," ")</f>
        <v> </v>
      </c>
    </row>
    <row r="1283">
      <c r="F1283" s="8" t="str">
        <f>IFERROR(__xludf.DUMMYFUNCTION("IF(REGEXMATCH(E1283, ""[0-9]+""), SPLIT(REGEXREPLACE(E1283,""[a-zA-Z,\-'.()]"","" ""), "" ""),"" "")")," ")</f>
        <v> </v>
      </c>
    </row>
    <row r="1284">
      <c r="F1284" s="8" t="str">
        <f>IFERROR(__xludf.DUMMYFUNCTION("IF(REGEXMATCH(E1284, ""[0-9]+""), SPLIT(REGEXREPLACE(E1284,""[a-zA-Z,\-'.()]"","" ""), "" ""),"" "")")," ")</f>
        <v> </v>
      </c>
    </row>
    <row r="1285">
      <c r="F1285" s="8" t="str">
        <f>IFERROR(__xludf.DUMMYFUNCTION("IF(REGEXMATCH(E1285, ""[0-9]+""), SPLIT(REGEXREPLACE(E1285,""[a-zA-Z,\-'.()]"","" ""), "" ""),"" "")")," ")</f>
        <v> </v>
      </c>
    </row>
    <row r="1286">
      <c r="F1286" s="8" t="str">
        <f>IFERROR(__xludf.DUMMYFUNCTION("IF(REGEXMATCH(E1286, ""[0-9]+""), SPLIT(REGEXREPLACE(E1286,""[a-zA-Z,\-'.()]"","" ""), "" ""),"" "")")," ")</f>
        <v> </v>
      </c>
    </row>
    <row r="1287">
      <c r="F1287" s="8" t="str">
        <f>IFERROR(__xludf.DUMMYFUNCTION("IF(REGEXMATCH(E1287, ""[0-9]+""), SPLIT(REGEXREPLACE(E1287,""[a-zA-Z,\-'.()]"","" ""), "" ""),"" "")")," ")</f>
        <v> </v>
      </c>
    </row>
    <row r="1288">
      <c r="F1288" s="8" t="str">
        <f>IFERROR(__xludf.DUMMYFUNCTION("IF(REGEXMATCH(E1288, ""[0-9]+""), SPLIT(REGEXREPLACE(E1288,""[a-zA-Z,\-'.()]"","" ""), "" ""),"" "")")," ")</f>
        <v> </v>
      </c>
    </row>
    <row r="1289">
      <c r="F1289" s="8" t="str">
        <f>IFERROR(__xludf.DUMMYFUNCTION("IF(REGEXMATCH(E1289, ""[0-9]+""), SPLIT(REGEXREPLACE(E1289,""[a-zA-Z,\-'.()]"","" ""), "" ""),"" "")")," ")</f>
        <v> </v>
      </c>
    </row>
    <row r="1290">
      <c r="F1290" s="8" t="str">
        <f>IFERROR(__xludf.DUMMYFUNCTION("IF(REGEXMATCH(E1290, ""[0-9]+""), SPLIT(REGEXREPLACE(E1290,""[a-zA-Z,\-'.()]"","" ""), "" ""),"" "")")," ")</f>
        <v> </v>
      </c>
    </row>
    <row r="1291">
      <c r="F1291" s="8" t="str">
        <f>IFERROR(__xludf.DUMMYFUNCTION("IF(REGEXMATCH(E1291, ""[0-9]+""), SPLIT(REGEXREPLACE(E1291,""[a-zA-Z,\-'.()]"","" ""), "" ""),"" "")")," ")</f>
        <v> </v>
      </c>
    </row>
    <row r="1292">
      <c r="F1292" s="8" t="str">
        <f>IFERROR(__xludf.DUMMYFUNCTION("IF(REGEXMATCH(E1292, ""[0-9]+""), SPLIT(REGEXREPLACE(E1292,""[a-zA-Z,\-'.()]"","" ""), "" ""),"" "")")," ")</f>
        <v> </v>
      </c>
    </row>
    <row r="1293">
      <c r="F1293" s="8" t="str">
        <f>IFERROR(__xludf.DUMMYFUNCTION("IF(REGEXMATCH(E1293, ""[0-9]+""), SPLIT(REGEXREPLACE(E1293,""[a-zA-Z,\-'.()]"","" ""), "" ""),"" "")")," ")</f>
        <v> </v>
      </c>
    </row>
    <row r="1294">
      <c r="F1294" s="8" t="str">
        <f>IFERROR(__xludf.DUMMYFUNCTION("IF(REGEXMATCH(E1294, ""[0-9]+""), SPLIT(REGEXREPLACE(E1294,""[a-zA-Z,\-'.()]"","" ""), "" ""),"" "")")," ")</f>
        <v> </v>
      </c>
    </row>
    <row r="1295">
      <c r="F1295" s="8" t="str">
        <f>IFERROR(__xludf.DUMMYFUNCTION("IF(REGEXMATCH(E1295, ""[0-9]+""), SPLIT(REGEXREPLACE(E1295,""[a-zA-Z,\-'.()]"","" ""), "" ""),"" "")")," ")</f>
        <v> </v>
      </c>
    </row>
    <row r="1296">
      <c r="F1296" s="8" t="str">
        <f>IFERROR(__xludf.DUMMYFUNCTION("IF(REGEXMATCH(E1296, ""[0-9]+""), SPLIT(REGEXREPLACE(E1296,""[a-zA-Z,\-'.()]"","" ""), "" ""),"" "")")," ")</f>
        <v> </v>
      </c>
    </row>
    <row r="1297">
      <c r="F1297" s="8" t="str">
        <f>IFERROR(__xludf.DUMMYFUNCTION("IF(REGEXMATCH(E1297, ""[0-9]+""), SPLIT(REGEXREPLACE(E1297,""[a-zA-Z,\-'.()]"","" ""), "" ""),"" "")")," ")</f>
        <v> </v>
      </c>
    </row>
    <row r="1298">
      <c r="F1298" s="8" t="str">
        <f>IFERROR(__xludf.DUMMYFUNCTION("IF(REGEXMATCH(E1298, ""[0-9]+""), SPLIT(REGEXREPLACE(E1298,""[a-zA-Z,\-'.()]"","" ""), "" ""),"" "")")," ")</f>
        <v> </v>
      </c>
    </row>
    <row r="1299">
      <c r="F1299" s="8" t="str">
        <f>IFERROR(__xludf.DUMMYFUNCTION("IF(REGEXMATCH(E1299, ""[0-9]+""), SPLIT(REGEXREPLACE(E1299,""[a-zA-Z,\-'.()]"","" ""), "" ""),"" "")")," ")</f>
        <v> </v>
      </c>
    </row>
    <row r="1300">
      <c r="F1300" s="8" t="str">
        <f>IFERROR(__xludf.DUMMYFUNCTION("IF(REGEXMATCH(E1300, ""[0-9]+""), SPLIT(REGEXREPLACE(E1300,""[a-zA-Z,\-'.()]"","" ""), "" ""),"" "")")," ")</f>
        <v> </v>
      </c>
    </row>
    <row r="1301">
      <c r="F1301" s="8" t="str">
        <f>IFERROR(__xludf.DUMMYFUNCTION("IF(REGEXMATCH(E1301, ""[0-9]+""), SPLIT(REGEXREPLACE(E1301,""[a-zA-Z,\-'.()]"","" ""), "" ""),"" "")")," ")</f>
        <v> </v>
      </c>
    </row>
    <row r="1302">
      <c r="F1302" s="8" t="str">
        <f>IFERROR(__xludf.DUMMYFUNCTION("IF(REGEXMATCH(E1302, ""[0-9]+""), SPLIT(REGEXREPLACE(E1302,""[a-zA-Z,\-'.()]"","" ""), "" ""),"" "")")," ")</f>
        <v> </v>
      </c>
    </row>
    <row r="1303">
      <c r="F1303" s="8" t="str">
        <f>IFERROR(__xludf.DUMMYFUNCTION("IF(REGEXMATCH(E1303, ""[0-9]+""), SPLIT(REGEXREPLACE(E1303,""[a-zA-Z,\-'.()]"","" ""), "" ""),"" "")")," ")</f>
        <v> </v>
      </c>
    </row>
    <row r="1304">
      <c r="F1304" s="8" t="str">
        <f>IFERROR(__xludf.DUMMYFUNCTION("IF(REGEXMATCH(E1304, ""[0-9]+""), SPLIT(REGEXREPLACE(E1304,""[a-zA-Z,\-'.()]"","" ""), "" ""),"" "")")," ")</f>
        <v> </v>
      </c>
    </row>
    <row r="1305">
      <c r="F1305" s="8" t="str">
        <f>IFERROR(__xludf.DUMMYFUNCTION("IF(REGEXMATCH(E1305, ""[0-9]+""), SPLIT(REGEXREPLACE(E1305,""[a-zA-Z,\-'.()]"","" ""), "" ""),"" "")")," ")</f>
        <v> </v>
      </c>
    </row>
    <row r="1306">
      <c r="F1306" s="8" t="str">
        <f>IFERROR(__xludf.DUMMYFUNCTION("IF(REGEXMATCH(E1306, ""[0-9]+""), SPLIT(REGEXREPLACE(E1306,""[a-zA-Z,\-'.()]"","" ""), "" ""),"" "")")," ")</f>
        <v> </v>
      </c>
    </row>
    <row r="1307">
      <c r="F1307" s="8" t="str">
        <f>IFERROR(__xludf.DUMMYFUNCTION("IF(REGEXMATCH(E1307, ""[0-9]+""), SPLIT(REGEXREPLACE(E1307,""[a-zA-Z,\-'.()]"","" ""), "" ""),"" "")")," ")</f>
        <v> </v>
      </c>
    </row>
    <row r="1308">
      <c r="F1308" s="8" t="str">
        <f>IFERROR(__xludf.DUMMYFUNCTION("IF(REGEXMATCH(E1308, ""[0-9]+""), SPLIT(REGEXREPLACE(E1308,""[a-zA-Z,\-'.()]"","" ""), "" ""),"" "")")," ")</f>
        <v> </v>
      </c>
    </row>
    <row r="1309">
      <c r="F1309" s="8" t="str">
        <f>IFERROR(__xludf.DUMMYFUNCTION("IF(REGEXMATCH(E1309, ""[0-9]+""), SPLIT(REGEXREPLACE(E1309,""[a-zA-Z,\-'.()]"","" ""), "" ""),"" "")")," ")</f>
        <v> </v>
      </c>
    </row>
    <row r="1310">
      <c r="F1310" s="8" t="str">
        <f>IFERROR(__xludf.DUMMYFUNCTION("IF(REGEXMATCH(E1310, ""[0-9]+""), SPLIT(REGEXREPLACE(E1310,""[a-zA-Z,\-'.()]"","" ""), "" ""),"" "")")," ")</f>
        <v> </v>
      </c>
    </row>
    <row r="1311">
      <c r="F1311" s="8" t="str">
        <f>IFERROR(__xludf.DUMMYFUNCTION("IF(REGEXMATCH(E1311, ""[0-9]+""), SPLIT(REGEXREPLACE(E1311,""[a-zA-Z,\-'.()]"","" ""), "" ""),"" "")")," ")</f>
        <v> </v>
      </c>
    </row>
    <row r="1312">
      <c r="F1312" s="8" t="str">
        <f>IFERROR(__xludf.DUMMYFUNCTION("IF(REGEXMATCH(E1312, ""[0-9]+""), SPLIT(REGEXREPLACE(E1312,""[a-zA-Z,\-'.()]"","" ""), "" ""),"" "")")," ")</f>
        <v> </v>
      </c>
    </row>
    <row r="1313">
      <c r="F1313" s="8" t="str">
        <f>IFERROR(__xludf.DUMMYFUNCTION("IF(REGEXMATCH(E1313, ""[0-9]+""), SPLIT(REGEXREPLACE(E1313,""[a-zA-Z,\-'.()]"","" ""), "" ""),"" "")")," ")</f>
        <v> </v>
      </c>
    </row>
    <row r="1314">
      <c r="F1314" s="8" t="str">
        <f>IFERROR(__xludf.DUMMYFUNCTION("IF(REGEXMATCH(E1314, ""[0-9]+""), SPLIT(REGEXREPLACE(E1314,""[a-zA-Z,\-'.()]"","" ""), "" ""),"" "")")," ")</f>
        <v> </v>
      </c>
    </row>
    <row r="1315">
      <c r="F1315" s="8" t="str">
        <f>IFERROR(__xludf.DUMMYFUNCTION("IF(REGEXMATCH(E1315, ""[0-9]+""), SPLIT(REGEXREPLACE(E1315,""[a-zA-Z,\-'.()]"","" ""), "" ""),"" "")")," ")</f>
        <v> </v>
      </c>
    </row>
    <row r="1316">
      <c r="F1316" s="8" t="str">
        <f>IFERROR(__xludf.DUMMYFUNCTION("IF(REGEXMATCH(E1316, ""[0-9]+""), SPLIT(REGEXREPLACE(E1316,""[a-zA-Z,\-'.()]"","" ""), "" ""),"" "")")," ")</f>
        <v> </v>
      </c>
    </row>
    <row r="1317">
      <c r="F1317" s="8" t="str">
        <f>IFERROR(__xludf.DUMMYFUNCTION("IF(REGEXMATCH(E1317, ""[0-9]+""), SPLIT(REGEXREPLACE(E1317,""[a-zA-Z,\-'.()]"","" ""), "" ""),"" "")")," ")</f>
        <v> </v>
      </c>
    </row>
    <row r="1318">
      <c r="F1318" s="8" t="str">
        <f>IFERROR(__xludf.DUMMYFUNCTION("IF(REGEXMATCH(E1318, ""[0-9]+""), SPLIT(REGEXREPLACE(E1318,""[a-zA-Z,\-'.()]"","" ""), "" ""),"" "")")," ")</f>
        <v> </v>
      </c>
    </row>
    <row r="1319">
      <c r="F1319" s="8" t="str">
        <f>IFERROR(__xludf.DUMMYFUNCTION("IF(REGEXMATCH(E1319, ""[0-9]+""), SPLIT(REGEXREPLACE(E1319,""[a-zA-Z,\-'.()]"","" ""), "" ""),"" "")")," ")</f>
        <v> </v>
      </c>
    </row>
    <row r="1320">
      <c r="F1320" s="8" t="str">
        <f>IFERROR(__xludf.DUMMYFUNCTION("IF(REGEXMATCH(E1320, ""[0-9]+""), SPLIT(REGEXREPLACE(E1320,""[a-zA-Z,\-'.()]"","" ""), "" ""),"" "")")," ")</f>
        <v> </v>
      </c>
    </row>
    <row r="1321">
      <c r="F1321" s="8" t="str">
        <f>IFERROR(__xludf.DUMMYFUNCTION("IF(REGEXMATCH(E1321, ""[0-9]+""), SPLIT(REGEXREPLACE(E1321,""[a-zA-Z,\-'.()]"","" ""), "" ""),"" "")")," ")</f>
        <v> </v>
      </c>
    </row>
    <row r="1322">
      <c r="F1322" s="8" t="str">
        <f>IFERROR(__xludf.DUMMYFUNCTION("IF(REGEXMATCH(E1322, ""[0-9]+""), SPLIT(REGEXREPLACE(E1322,""[a-zA-Z,\-'.()]"","" ""), "" ""),"" "")")," ")</f>
        <v> </v>
      </c>
    </row>
    <row r="1323">
      <c r="F1323" s="8" t="str">
        <f>IFERROR(__xludf.DUMMYFUNCTION("IF(REGEXMATCH(E1323, ""[0-9]+""), SPLIT(REGEXREPLACE(E1323,""[a-zA-Z,\-'.()]"","" ""), "" ""),"" "")")," ")</f>
        <v> </v>
      </c>
    </row>
    <row r="1324">
      <c r="F1324" s="8" t="str">
        <f>IFERROR(__xludf.DUMMYFUNCTION("IF(REGEXMATCH(E1324, ""[0-9]+""), SPLIT(REGEXREPLACE(E1324,""[a-zA-Z,\-'.()]"","" ""), "" ""),"" "")")," ")</f>
        <v> </v>
      </c>
    </row>
    <row r="1325">
      <c r="F1325" s="8" t="str">
        <f>IFERROR(__xludf.DUMMYFUNCTION("IF(REGEXMATCH(E1325, ""[0-9]+""), SPLIT(REGEXREPLACE(E1325,""[a-zA-Z,\-'.()]"","" ""), "" ""),"" "")")," ")</f>
        <v> </v>
      </c>
    </row>
    <row r="1326">
      <c r="F1326" s="8" t="str">
        <f>IFERROR(__xludf.DUMMYFUNCTION("IF(REGEXMATCH(E1326, ""[0-9]+""), SPLIT(REGEXREPLACE(E1326,""[a-zA-Z,\-'.()]"","" ""), "" ""),"" "")")," ")</f>
        <v> </v>
      </c>
    </row>
    <row r="1327">
      <c r="F1327" s="8" t="str">
        <f>IFERROR(__xludf.DUMMYFUNCTION("IF(REGEXMATCH(E1327, ""[0-9]+""), SPLIT(REGEXREPLACE(E1327,""[a-zA-Z,\-'.()]"","" ""), "" ""),"" "")")," ")</f>
        <v> </v>
      </c>
    </row>
    <row r="1328">
      <c r="F1328" s="8" t="str">
        <f>IFERROR(__xludf.DUMMYFUNCTION("IF(REGEXMATCH(E1328, ""[0-9]+""), SPLIT(REGEXREPLACE(E1328,""[a-zA-Z,\-'.()]"","" ""), "" ""),"" "")")," ")</f>
        <v> </v>
      </c>
    </row>
    <row r="1329">
      <c r="F1329" s="8" t="str">
        <f>IFERROR(__xludf.DUMMYFUNCTION("IF(REGEXMATCH(E1329, ""[0-9]+""), SPLIT(REGEXREPLACE(E1329,""[a-zA-Z,\-'.()]"","" ""), "" ""),"" "")")," ")</f>
        <v> </v>
      </c>
    </row>
    <row r="1330">
      <c r="F1330" s="8" t="str">
        <f>IFERROR(__xludf.DUMMYFUNCTION("IF(REGEXMATCH(E1330, ""[0-9]+""), SPLIT(REGEXREPLACE(E1330,""[a-zA-Z,\-'.()]"","" ""), "" ""),"" "")")," ")</f>
        <v> </v>
      </c>
    </row>
    <row r="1331">
      <c r="F1331" s="8" t="str">
        <f>IFERROR(__xludf.DUMMYFUNCTION("IF(REGEXMATCH(E1331, ""[0-9]+""), SPLIT(REGEXREPLACE(E1331,""[a-zA-Z,\-'.()]"","" ""), "" ""),"" "")")," ")</f>
        <v> </v>
      </c>
    </row>
    <row r="1332">
      <c r="F1332" s="8" t="str">
        <f>IFERROR(__xludf.DUMMYFUNCTION("IF(REGEXMATCH(E1332, ""[0-9]+""), SPLIT(REGEXREPLACE(E1332,""[a-zA-Z,\-'.()]"","" ""), "" ""),"" "")")," ")</f>
        <v> </v>
      </c>
    </row>
    <row r="1333">
      <c r="F1333" s="8" t="str">
        <f>IFERROR(__xludf.DUMMYFUNCTION("IF(REGEXMATCH(E1333, ""[0-9]+""), SPLIT(REGEXREPLACE(E1333,""[a-zA-Z,\-'.()]"","" ""), "" ""),"" "")")," ")</f>
        <v> </v>
      </c>
    </row>
    <row r="1334">
      <c r="F1334" s="8" t="str">
        <f>IFERROR(__xludf.DUMMYFUNCTION("IF(REGEXMATCH(E1334, ""[0-9]+""), SPLIT(REGEXREPLACE(E1334,""[a-zA-Z,\-'.()]"","" ""), "" ""),"" "")")," ")</f>
        <v> </v>
      </c>
    </row>
    <row r="1335">
      <c r="F1335" s="8" t="str">
        <f>IFERROR(__xludf.DUMMYFUNCTION("IF(REGEXMATCH(E1335, ""[0-9]+""), SPLIT(REGEXREPLACE(E1335,""[a-zA-Z,\-'.()]"","" ""), "" ""),"" "")")," ")</f>
        <v> </v>
      </c>
    </row>
    <row r="1336">
      <c r="F1336" s="8" t="str">
        <f>IFERROR(__xludf.DUMMYFUNCTION("IF(REGEXMATCH(E1336, ""[0-9]+""), SPLIT(REGEXREPLACE(E1336,""[a-zA-Z,\-'.()]"","" ""), "" ""),"" "")")," ")</f>
        <v> </v>
      </c>
    </row>
    <row r="1337">
      <c r="F1337" s="8" t="str">
        <f>IFERROR(__xludf.DUMMYFUNCTION("IF(REGEXMATCH(E1337, ""[0-9]+""), SPLIT(REGEXREPLACE(E1337,""[a-zA-Z,\-'.()]"","" ""), "" ""),"" "")")," ")</f>
        <v> </v>
      </c>
    </row>
    <row r="1338">
      <c r="F1338" s="8" t="str">
        <f>IFERROR(__xludf.DUMMYFUNCTION("IF(REGEXMATCH(E1338, ""[0-9]+""), SPLIT(REGEXREPLACE(E1338,""[a-zA-Z,\-'.()]"","" ""), "" ""),"" "")")," ")</f>
        <v> </v>
      </c>
    </row>
    <row r="1339">
      <c r="F1339" s="8" t="str">
        <f>IFERROR(__xludf.DUMMYFUNCTION("IF(REGEXMATCH(E1339, ""[0-9]+""), SPLIT(REGEXREPLACE(E1339,""[a-zA-Z,\-'.()]"","" ""), "" ""),"" "")")," ")</f>
        <v> </v>
      </c>
    </row>
    <row r="1340">
      <c r="F1340" s="8" t="str">
        <f>IFERROR(__xludf.DUMMYFUNCTION("IF(REGEXMATCH(E1340, ""[0-9]+""), SPLIT(REGEXREPLACE(E1340,""[a-zA-Z,\-'.()]"","" ""), "" ""),"" "")")," ")</f>
        <v> </v>
      </c>
    </row>
    <row r="1341">
      <c r="F1341" s="8" t="str">
        <f>IFERROR(__xludf.DUMMYFUNCTION("IF(REGEXMATCH(E1341, ""[0-9]+""), SPLIT(REGEXREPLACE(E1341,""[a-zA-Z,\-'.()]"","" ""), "" ""),"" "")")," ")</f>
        <v> </v>
      </c>
    </row>
    <row r="1342">
      <c r="F1342" s="8" t="str">
        <f>IFERROR(__xludf.DUMMYFUNCTION("IF(REGEXMATCH(E1342, ""[0-9]+""), SPLIT(REGEXREPLACE(E1342,""[a-zA-Z,\-'.()]"","" ""), "" ""),"" "")")," ")</f>
        <v> </v>
      </c>
    </row>
    <row r="1343">
      <c r="F1343" s="8" t="str">
        <f>IFERROR(__xludf.DUMMYFUNCTION("IF(REGEXMATCH(E1343, ""[0-9]+""), SPLIT(REGEXREPLACE(E1343,""[a-zA-Z,\-'.()]"","" ""), "" ""),"" "")")," ")</f>
        <v> </v>
      </c>
    </row>
    <row r="1344">
      <c r="F1344" s="8" t="str">
        <f>IFERROR(__xludf.DUMMYFUNCTION("IF(REGEXMATCH(E1344, ""[0-9]+""), SPLIT(REGEXREPLACE(E1344,""[a-zA-Z,\-'.()]"","" ""), "" ""),"" "")")," ")</f>
        <v> </v>
      </c>
    </row>
    <row r="1345">
      <c r="F1345" s="8" t="str">
        <f>IFERROR(__xludf.DUMMYFUNCTION("IF(REGEXMATCH(E1345, ""[0-9]+""), SPLIT(REGEXREPLACE(E1345,""[a-zA-Z,\-'.()]"","" ""), "" ""),"" "")")," ")</f>
        <v> </v>
      </c>
    </row>
    <row r="1346">
      <c r="F1346" s="8" t="str">
        <f>IFERROR(__xludf.DUMMYFUNCTION("IF(REGEXMATCH(E1346, ""[0-9]+""), SPLIT(REGEXREPLACE(E1346,""[a-zA-Z,\-'.()]"","" ""), "" ""),"" "")")," ")</f>
        <v> </v>
      </c>
    </row>
    <row r="1347">
      <c r="F1347" s="8" t="str">
        <f>IFERROR(__xludf.DUMMYFUNCTION("IF(REGEXMATCH(E1347, ""[0-9]+""), SPLIT(REGEXREPLACE(E1347,""[a-zA-Z,\-'.()]"","" ""), "" ""),"" "")")," ")</f>
        <v> </v>
      </c>
    </row>
    <row r="1348">
      <c r="F1348" s="8" t="str">
        <f>IFERROR(__xludf.DUMMYFUNCTION("IF(REGEXMATCH(E1348, ""[0-9]+""), SPLIT(REGEXREPLACE(E1348,""[a-zA-Z,\-'.()]"","" ""), "" ""),"" "")")," ")</f>
        <v> </v>
      </c>
    </row>
    <row r="1349">
      <c r="F1349" s="8" t="str">
        <f>IFERROR(__xludf.DUMMYFUNCTION("IF(REGEXMATCH(E1349, ""[0-9]+""), SPLIT(REGEXREPLACE(E1349,""[a-zA-Z,\-'.()]"","" ""), "" ""),"" "")")," ")</f>
        <v> </v>
      </c>
    </row>
    <row r="1350">
      <c r="F1350" s="8" t="str">
        <f>IFERROR(__xludf.DUMMYFUNCTION("IF(REGEXMATCH(E1350, ""[0-9]+""), SPLIT(REGEXREPLACE(E1350,""[a-zA-Z,\-'.()]"","" ""), "" ""),"" "")")," ")</f>
        <v> </v>
      </c>
    </row>
    <row r="1351">
      <c r="F1351" s="8" t="str">
        <f>IFERROR(__xludf.DUMMYFUNCTION("IF(REGEXMATCH(E1351, ""[0-9]+""), SPLIT(REGEXREPLACE(E1351,""[a-zA-Z,\-'.()]"","" ""), "" ""),"" "")")," ")</f>
        <v> </v>
      </c>
    </row>
    <row r="1352">
      <c r="F1352" s="8" t="str">
        <f>IFERROR(__xludf.DUMMYFUNCTION("IF(REGEXMATCH(E1352, ""[0-9]+""), SPLIT(REGEXREPLACE(E1352,""[a-zA-Z,\-'.()]"","" ""), "" ""),"" "")")," ")</f>
        <v> </v>
      </c>
    </row>
    <row r="1353">
      <c r="F1353" s="8" t="str">
        <f>IFERROR(__xludf.DUMMYFUNCTION("IF(REGEXMATCH(E1353, ""[0-9]+""), SPLIT(REGEXREPLACE(E1353,""[a-zA-Z,\-'.()]"","" ""), "" ""),"" "")")," ")</f>
        <v> </v>
      </c>
    </row>
    <row r="1354">
      <c r="F1354" s="8" t="str">
        <f>IFERROR(__xludf.DUMMYFUNCTION("IF(REGEXMATCH(E1354, ""[0-9]+""), SPLIT(REGEXREPLACE(E1354,""[a-zA-Z,\-'.()]"","" ""), "" ""),"" "")")," ")</f>
        <v> </v>
      </c>
    </row>
    <row r="1355">
      <c r="F1355" s="8" t="str">
        <f>IFERROR(__xludf.DUMMYFUNCTION("IF(REGEXMATCH(E1355, ""[0-9]+""), SPLIT(REGEXREPLACE(E1355,""[a-zA-Z,\-'.()]"","" ""), "" ""),"" "")")," ")</f>
        <v> </v>
      </c>
    </row>
    <row r="1356">
      <c r="F1356" s="8" t="str">
        <f>IFERROR(__xludf.DUMMYFUNCTION("IF(REGEXMATCH(E1356, ""[0-9]+""), SPLIT(REGEXREPLACE(E1356,""[a-zA-Z,\-'.()]"","" ""), "" ""),"" "")")," ")</f>
        <v> </v>
      </c>
    </row>
    <row r="1357">
      <c r="F1357" s="8" t="str">
        <f>IFERROR(__xludf.DUMMYFUNCTION("IF(REGEXMATCH(E1357, ""[0-9]+""), SPLIT(REGEXREPLACE(E1357,""[a-zA-Z,\-'.()]"","" ""), "" ""),"" "")")," ")</f>
        <v> </v>
      </c>
    </row>
    <row r="1358">
      <c r="F1358" s="8" t="str">
        <f>IFERROR(__xludf.DUMMYFUNCTION("IF(REGEXMATCH(E1358, ""[0-9]+""), SPLIT(REGEXREPLACE(E1358,""[a-zA-Z,\-'.()]"","" ""), "" ""),"" "")")," ")</f>
        <v> </v>
      </c>
    </row>
    <row r="1359">
      <c r="F1359" s="8" t="str">
        <f>IFERROR(__xludf.DUMMYFUNCTION("IF(REGEXMATCH(E1359, ""[0-9]+""), SPLIT(REGEXREPLACE(E1359,""[a-zA-Z,\-'.()]"","" ""), "" ""),"" "")")," ")</f>
        <v> </v>
      </c>
    </row>
    <row r="1360">
      <c r="F1360" s="8" t="str">
        <f>IFERROR(__xludf.DUMMYFUNCTION("IF(REGEXMATCH(E1360, ""[0-9]+""), SPLIT(REGEXREPLACE(E1360,""[a-zA-Z,\-'.()]"","" ""), "" ""),"" "")")," ")</f>
        <v> </v>
      </c>
    </row>
    <row r="1361">
      <c r="F1361" s="8" t="str">
        <f>IFERROR(__xludf.DUMMYFUNCTION("IF(REGEXMATCH(E1361, ""[0-9]+""), SPLIT(REGEXREPLACE(E1361,""[a-zA-Z,\-'.()]"","" ""), "" ""),"" "")")," ")</f>
        <v> </v>
      </c>
    </row>
    <row r="1362">
      <c r="F1362" s="8" t="str">
        <f>IFERROR(__xludf.DUMMYFUNCTION("IF(REGEXMATCH(E1362, ""[0-9]+""), SPLIT(REGEXREPLACE(E1362,""[a-zA-Z,\-'.()]"","" ""), "" ""),"" "")")," ")</f>
        <v> </v>
      </c>
    </row>
    <row r="1363">
      <c r="F1363" s="8" t="str">
        <f>IFERROR(__xludf.DUMMYFUNCTION("IF(REGEXMATCH(E1363, ""[0-9]+""), SPLIT(REGEXREPLACE(E1363,""[a-zA-Z,\-'.()]"","" ""), "" ""),"" "")")," ")</f>
        <v> </v>
      </c>
    </row>
    <row r="1364">
      <c r="F1364" s="8" t="str">
        <f>IFERROR(__xludf.DUMMYFUNCTION("IF(REGEXMATCH(E1364, ""[0-9]+""), SPLIT(REGEXREPLACE(E1364,""[a-zA-Z,\-'.()]"","" ""), "" ""),"" "")")," ")</f>
        <v> </v>
      </c>
    </row>
    <row r="1365">
      <c r="F1365" s="8" t="str">
        <f>IFERROR(__xludf.DUMMYFUNCTION("IF(REGEXMATCH(E1365, ""[0-9]+""), SPLIT(REGEXREPLACE(E1365,""[a-zA-Z,\-'.()]"","" ""), "" ""),"" "")")," ")</f>
        <v> </v>
      </c>
    </row>
    <row r="1366">
      <c r="F1366" s="8" t="str">
        <f>IFERROR(__xludf.DUMMYFUNCTION("IF(REGEXMATCH(E1366, ""[0-9]+""), SPLIT(REGEXREPLACE(E1366,""[a-zA-Z,\-'.()]"","" ""), "" ""),"" "")")," ")</f>
        <v> </v>
      </c>
    </row>
    <row r="1367">
      <c r="F1367" s="8" t="str">
        <f>IFERROR(__xludf.DUMMYFUNCTION("IF(REGEXMATCH(E1367, ""[0-9]+""), SPLIT(REGEXREPLACE(E1367,""[a-zA-Z,\-'.()]"","" ""), "" ""),"" "")")," ")</f>
        <v> </v>
      </c>
    </row>
    <row r="1368">
      <c r="F1368" s="8" t="str">
        <f>IFERROR(__xludf.DUMMYFUNCTION("IF(REGEXMATCH(E1368, ""[0-9]+""), SPLIT(REGEXREPLACE(E1368,""[a-zA-Z,\-'.()]"","" ""), "" ""),"" "")")," ")</f>
        <v> </v>
      </c>
    </row>
    <row r="1369">
      <c r="F1369" s="8" t="str">
        <f>IFERROR(__xludf.DUMMYFUNCTION("IF(REGEXMATCH(E1369, ""[0-9]+""), SPLIT(REGEXREPLACE(E1369,""[a-zA-Z,\-'.()]"","" ""), "" ""),"" "")")," ")</f>
        <v> </v>
      </c>
    </row>
    <row r="1370">
      <c r="F1370" s="8" t="str">
        <f>IFERROR(__xludf.DUMMYFUNCTION("IF(REGEXMATCH(E1370, ""[0-9]+""), SPLIT(REGEXREPLACE(E1370,""[a-zA-Z,\-'.()]"","" ""), "" ""),"" "")")," ")</f>
        <v> </v>
      </c>
    </row>
    <row r="1371">
      <c r="F1371" s="8" t="str">
        <f>IFERROR(__xludf.DUMMYFUNCTION("IF(REGEXMATCH(E1371, ""[0-9]+""), SPLIT(REGEXREPLACE(E1371,""[a-zA-Z,\-'.()]"","" ""), "" ""),"" "")")," ")</f>
        <v> </v>
      </c>
    </row>
    <row r="1372">
      <c r="F1372" s="8" t="str">
        <f>IFERROR(__xludf.DUMMYFUNCTION("IF(REGEXMATCH(E1372, ""[0-9]+""), SPLIT(REGEXREPLACE(E1372,""[a-zA-Z,\-'.()]"","" ""), "" ""),"" "")")," ")</f>
        <v> </v>
      </c>
    </row>
    <row r="1373">
      <c r="F1373" s="8" t="str">
        <f>IFERROR(__xludf.DUMMYFUNCTION("IF(REGEXMATCH(E1373, ""[0-9]+""), SPLIT(REGEXREPLACE(E1373,""[a-zA-Z,\-'.()]"","" ""), "" ""),"" "")")," ")</f>
        <v> </v>
      </c>
    </row>
    <row r="1374">
      <c r="F1374" s="8" t="str">
        <f>IFERROR(__xludf.DUMMYFUNCTION("IF(REGEXMATCH(E1374, ""[0-9]+""), SPLIT(REGEXREPLACE(E1374,""[a-zA-Z,\-'.()]"","" ""), "" ""),"" "")")," ")</f>
        <v> </v>
      </c>
    </row>
    <row r="1375">
      <c r="F1375" s="8" t="str">
        <f>IFERROR(__xludf.DUMMYFUNCTION("IF(REGEXMATCH(E1375, ""[0-9]+""), SPLIT(REGEXREPLACE(E1375,""[a-zA-Z,\-'.()]"","" ""), "" ""),"" "")")," ")</f>
        <v> </v>
      </c>
    </row>
    <row r="1376">
      <c r="F1376" s="8" t="str">
        <f>IFERROR(__xludf.DUMMYFUNCTION("IF(REGEXMATCH(E1376, ""[0-9]+""), SPLIT(REGEXREPLACE(E1376,""[a-zA-Z,\-'.()]"","" ""), "" ""),"" "")")," ")</f>
        <v> </v>
      </c>
    </row>
    <row r="1377">
      <c r="F1377" s="8" t="str">
        <f>IFERROR(__xludf.DUMMYFUNCTION("IF(REGEXMATCH(E1377, ""[0-9]+""), SPLIT(REGEXREPLACE(E1377,""[a-zA-Z,\-'.()]"","" ""), "" ""),"" "")")," ")</f>
        <v> </v>
      </c>
    </row>
    <row r="1378">
      <c r="F1378" s="8" t="str">
        <f>IFERROR(__xludf.DUMMYFUNCTION("IF(REGEXMATCH(E1378, ""[0-9]+""), SPLIT(REGEXREPLACE(E1378,""[a-zA-Z,\-'.()]"","" ""), "" ""),"" "")")," ")</f>
        <v> </v>
      </c>
    </row>
    <row r="1379">
      <c r="F1379" s="8" t="str">
        <f>IFERROR(__xludf.DUMMYFUNCTION("IF(REGEXMATCH(E1379, ""[0-9]+""), SPLIT(REGEXREPLACE(E1379,""[a-zA-Z,\-'.()]"","" ""), "" ""),"" "")")," ")</f>
        <v> </v>
      </c>
    </row>
    <row r="1380">
      <c r="F1380" s="8" t="str">
        <f>IFERROR(__xludf.DUMMYFUNCTION("IF(REGEXMATCH(E1380, ""[0-9]+""), SPLIT(REGEXREPLACE(E1380,""[a-zA-Z,\-'.()]"","" ""), "" ""),"" "")")," ")</f>
        <v> </v>
      </c>
    </row>
    <row r="1381">
      <c r="F1381" s="8" t="str">
        <f>IFERROR(__xludf.DUMMYFUNCTION("IF(REGEXMATCH(E1381, ""[0-9]+""), SPLIT(REGEXREPLACE(E1381,""[a-zA-Z,\-'.()]"","" ""), "" ""),"" "")")," ")</f>
        <v> </v>
      </c>
    </row>
    <row r="1382">
      <c r="F1382" s="8" t="str">
        <f>IFERROR(__xludf.DUMMYFUNCTION("IF(REGEXMATCH(E1382, ""[0-9]+""), SPLIT(REGEXREPLACE(E1382,""[a-zA-Z,\-'.()]"","" ""), "" ""),"" "")")," ")</f>
        <v> </v>
      </c>
    </row>
    <row r="1383">
      <c r="F1383" s="8" t="str">
        <f>IFERROR(__xludf.DUMMYFUNCTION("IF(REGEXMATCH(E1383, ""[0-9]+""), SPLIT(REGEXREPLACE(E1383,""[a-zA-Z,\-'.()]"","" ""), "" ""),"" "")")," ")</f>
        <v> </v>
      </c>
    </row>
    <row r="1384">
      <c r="F1384" s="8" t="str">
        <f>IFERROR(__xludf.DUMMYFUNCTION("IF(REGEXMATCH(E1384, ""[0-9]+""), SPLIT(REGEXREPLACE(E1384,""[a-zA-Z,\-'.()]"","" ""), "" ""),"" "")")," ")</f>
        <v> </v>
      </c>
    </row>
    <row r="1385">
      <c r="F1385" s="8" t="str">
        <f>IFERROR(__xludf.DUMMYFUNCTION("IF(REGEXMATCH(E1385, ""[0-9]+""), SPLIT(REGEXREPLACE(E1385,""[a-zA-Z,\-'.()]"","" ""), "" ""),"" "")")," ")</f>
        <v> </v>
      </c>
    </row>
    <row r="1386">
      <c r="F1386" s="8" t="str">
        <f>IFERROR(__xludf.DUMMYFUNCTION("IF(REGEXMATCH(E1386, ""[0-9]+""), SPLIT(REGEXREPLACE(E1386,""[a-zA-Z,\-'.()]"","" ""), "" ""),"" "")")," ")</f>
        <v> </v>
      </c>
    </row>
    <row r="1387">
      <c r="F1387" s="8" t="str">
        <f>IFERROR(__xludf.DUMMYFUNCTION("IF(REGEXMATCH(E1387, ""[0-9]+""), SPLIT(REGEXREPLACE(E1387,""[a-zA-Z,\-'.()]"","" ""), "" ""),"" "")")," ")</f>
        <v> </v>
      </c>
    </row>
    <row r="1388">
      <c r="F1388" s="8" t="str">
        <f>IFERROR(__xludf.DUMMYFUNCTION("IF(REGEXMATCH(E1388, ""[0-9]+""), SPLIT(REGEXREPLACE(E1388,""[a-zA-Z,\-'.()]"","" ""), "" ""),"" "")")," ")</f>
        <v> </v>
      </c>
    </row>
    <row r="1389">
      <c r="F1389" s="8" t="str">
        <f>IFERROR(__xludf.DUMMYFUNCTION("IF(REGEXMATCH(E1389, ""[0-9]+""), SPLIT(REGEXREPLACE(E1389,""[a-zA-Z,\-'.()]"","" ""), "" ""),"" "")")," ")</f>
        <v> </v>
      </c>
    </row>
    <row r="1390">
      <c r="F1390" s="8" t="str">
        <f>IFERROR(__xludf.DUMMYFUNCTION("IF(REGEXMATCH(E1390, ""[0-9]+""), SPLIT(REGEXREPLACE(E1390,""[a-zA-Z,\-'.()]"","" ""), "" ""),"" "")")," ")</f>
        <v> </v>
      </c>
    </row>
    <row r="1391">
      <c r="F1391" s="8" t="str">
        <f>IFERROR(__xludf.DUMMYFUNCTION("IF(REGEXMATCH(E1391, ""[0-9]+""), SPLIT(REGEXREPLACE(E1391,""[a-zA-Z,\-'.()]"","" ""), "" ""),"" "")")," ")</f>
        <v> </v>
      </c>
    </row>
    <row r="1392">
      <c r="F1392" s="8" t="str">
        <f>IFERROR(__xludf.DUMMYFUNCTION("IF(REGEXMATCH(E1392, ""[0-9]+""), SPLIT(REGEXREPLACE(E1392,""[a-zA-Z,\-'.()]"","" ""), "" ""),"" "")")," ")</f>
        <v> </v>
      </c>
    </row>
    <row r="1393">
      <c r="F1393" s="8" t="str">
        <f>IFERROR(__xludf.DUMMYFUNCTION("IF(REGEXMATCH(E1393, ""[0-9]+""), SPLIT(REGEXREPLACE(E1393,""[a-zA-Z,\-'.()]"","" ""), "" ""),"" "")")," ")</f>
        <v> </v>
      </c>
    </row>
    <row r="1394">
      <c r="F1394" s="8" t="str">
        <f>IFERROR(__xludf.DUMMYFUNCTION("IF(REGEXMATCH(E1394, ""[0-9]+""), SPLIT(REGEXREPLACE(E1394,""[a-zA-Z,\-'.()]"","" ""), "" ""),"" "")")," ")</f>
        <v> </v>
      </c>
    </row>
    <row r="1395">
      <c r="F1395" s="8" t="str">
        <f>IFERROR(__xludf.DUMMYFUNCTION("IF(REGEXMATCH(E1395, ""[0-9]+""), SPLIT(REGEXREPLACE(E1395,""[a-zA-Z,\-'.()]"","" ""), "" ""),"" "")")," ")</f>
        <v> </v>
      </c>
    </row>
    <row r="1396">
      <c r="F1396" s="8" t="str">
        <f>IFERROR(__xludf.DUMMYFUNCTION("IF(REGEXMATCH(E1396, ""[0-9]+""), SPLIT(REGEXREPLACE(E1396,""[a-zA-Z,\-'.()]"","" ""), "" ""),"" "")")," ")</f>
        <v> </v>
      </c>
    </row>
    <row r="1397">
      <c r="F1397" s="8" t="str">
        <f>IFERROR(__xludf.DUMMYFUNCTION("IF(REGEXMATCH(E1397, ""[0-9]+""), SPLIT(REGEXREPLACE(E1397,""[a-zA-Z,\-'.()]"","" ""), "" ""),"" "")")," ")</f>
        <v> </v>
      </c>
    </row>
    <row r="1398">
      <c r="F1398" s="8" t="str">
        <f>IFERROR(__xludf.DUMMYFUNCTION("IF(REGEXMATCH(E1398, ""[0-9]+""), SPLIT(REGEXREPLACE(E1398,""[a-zA-Z,\-'.()]"","" ""), "" ""),"" "")")," ")</f>
        <v> </v>
      </c>
    </row>
    <row r="1399">
      <c r="F1399" s="8" t="str">
        <f>IFERROR(__xludf.DUMMYFUNCTION("IF(REGEXMATCH(E1399, ""[0-9]+""), SPLIT(REGEXREPLACE(E1399,""[a-zA-Z,\-'.()]"","" ""), "" ""),"" "")")," ")</f>
        <v> </v>
      </c>
    </row>
    <row r="1400">
      <c r="F1400" s="8" t="str">
        <f>IFERROR(__xludf.DUMMYFUNCTION("IF(REGEXMATCH(E1400, ""[0-9]+""), SPLIT(REGEXREPLACE(E1400,""[a-zA-Z,\-'.()]"","" ""), "" ""),"" "")")," ")</f>
        <v> </v>
      </c>
    </row>
    <row r="1401">
      <c r="F1401" s="8" t="str">
        <f>IFERROR(__xludf.DUMMYFUNCTION("IF(REGEXMATCH(E1401, ""[0-9]+""), SPLIT(REGEXREPLACE(E1401,""[a-zA-Z,\-'.()]"","" ""), "" ""),"" "")")," ")</f>
        <v> </v>
      </c>
    </row>
    <row r="1402">
      <c r="F1402" s="8" t="str">
        <f>IFERROR(__xludf.DUMMYFUNCTION("IF(REGEXMATCH(E1402, ""[0-9]+""), SPLIT(REGEXREPLACE(E1402,""[a-zA-Z,\-'.()]"","" ""), "" ""),"" "")")," ")</f>
        <v> </v>
      </c>
    </row>
    <row r="1403">
      <c r="F1403" s="8" t="str">
        <f>IFERROR(__xludf.DUMMYFUNCTION("IF(REGEXMATCH(E1403, ""[0-9]+""), SPLIT(REGEXREPLACE(E1403,""[a-zA-Z,\-'.()]"","" ""), "" ""),"" "")")," ")</f>
        <v> </v>
      </c>
    </row>
    <row r="1404">
      <c r="F1404" s="8" t="str">
        <f>IFERROR(__xludf.DUMMYFUNCTION("IF(REGEXMATCH(E1404, ""[0-9]+""), SPLIT(REGEXREPLACE(E1404,""[a-zA-Z,\-'.()]"","" ""), "" ""),"" "")")," ")</f>
        <v> </v>
      </c>
    </row>
    <row r="1405">
      <c r="F1405" s="8" t="str">
        <f>IFERROR(__xludf.DUMMYFUNCTION("IF(REGEXMATCH(E1405, ""[0-9]+""), SPLIT(REGEXREPLACE(E1405,""[a-zA-Z,\-'.()]"","" ""), "" ""),"" "")")," ")</f>
        <v> </v>
      </c>
    </row>
    <row r="1406">
      <c r="F1406" s="8" t="str">
        <f>IFERROR(__xludf.DUMMYFUNCTION("IF(REGEXMATCH(E1406, ""[0-9]+""), SPLIT(REGEXREPLACE(E1406,""[a-zA-Z,\-'.()]"","" ""), "" ""),"" "")")," ")</f>
        <v> </v>
      </c>
    </row>
    <row r="1407">
      <c r="F1407" s="8" t="str">
        <f>IFERROR(__xludf.DUMMYFUNCTION("IF(REGEXMATCH(E1407, ""[0-9]+""), SPLIT(REGEXREPLACE(E1407,""[a-zA-Z,\-'.()]"","" ""), "" ""),"" "")")," ")</f>
        <v> </v>
      </c>
    </row>
    <row r="1408">
      <c r="F1408" s="8" t="str">
        <f>IFERROR(__xludf.DUMMYFUNCTION("IF(REGEXMATCH(E1408, ""[0-9]+""), SPLIT(REGEXREPLACE(E1408,""[a-zA-Z,\-'.()]"","" ""), "" ""),"" "")")," ")</f>
        <v> </v>
      </c>
    </row>
    <row r="1409">
      <c r="F1409" s="8" t="str">
        <f>IFERROR(__xludf.DUMMYFUNCTION("IF(REGEXMATCH(E1409, ""[0-9]+""), SPLIT(REGEXREPLACE(E1409,""[a-zA-Z,\-'.()]"","" ""), "" ""),"" "")")," ")</f>
        <v> </v>
      </c>
    </row>
    <row r="1410">
      <c r="F1410" s="8" t="str">
        <f>IFERROR(__xludf.DUMMYFUNCTION("IF(REGEXMATCH(E1410, ""[0-9]+""), SPLIT(REGEXREPLACE(E1410,""[a-zA-Z,\-'.()]"","" ""), "" ""),"" "")")," ")</f>
        <v> </v>
      </c>
    </row>
    <row r="1411">
      <c r="F1411" s="8" t="str">
        <f>IFERROR(__xludf.DUMMYFUNCTION("IF(REGEXMATCH(E1411, ""[0-9]+""), SPLIT(REGEXREPLACE(E1411,""[a-zA-Z,\-'.()]"","" ""), "" ""),"" "")")," ")</f>
        <v> </v>
      </c>
    </row>
    <row r="1412">
      <c r="F1412" s="8" t="str">
        <f>IFERROR(__xludf.DUMMYFUNCTION("IF(REGEXMATCH(E1412, ""[0-9]+""), SPLIT(REGEXREPLACE(E1412,""[a-zA-Z,\-'.()]"","" ""), "" ""),"" "")")," ")</f>
        <v> </v>
      </c>
    </row>
    <row r="1413">
      <c r="F1413" s="8" t="str">
        <f>IFERROR(__xludf.DUMMYFUNCTION("IF(REGEXMATCH(E1413, ""[0-9]+""), SPLIT(REGEXREPLACE(E1413,""[a-zA-Z,\-'.()]"","" ""), "" ""),"" "")")," ")</f>
        <v> </v>
      </c>
    </row>
    <row r="1414">
      <c r="F1414" s="8" t="str">
        <f>IFERROR(__xludf.DUMMYFUNCTION("IF(REGEXMATCH(E1414, ""[0-9]+""), SPLIT(REGEXREPLACE(E1414,""[a-zA-Z,\-'.()]"","" ""), "" ""),"" "")")," ")</f>
        <v> </v>
      </c>
    </row>
    <row r="1415">
      <c r="F1415" s="8" t="str">
        <f>IFERROR(__xludf.DUMMYFUNCTION("IF(REGEXMATCH(E1415, ""[0-9]+""), SPLIT(REGEXREPLACE(E1415,""[a-zA-Z,\-'.()]"","" ""), "" ""),"" "")")," ")</f>
        <v> </v>
      </c>
    </row>
    <row r="1416">
      <c r="F1416" s="8" t="str">
        <f>IFERROR(__xludf.DUMMYFUNCTION("IF(REGEXMATCH(E1416, ""[0-9]+""), SPLIT(REGEXREPLACE(E1416,""[a-zA-Z,\-'.()]"","" ""), "" ""),"" "")")," ")</f>
        <v> </v>
      </c>
    </row>
    <row r="1417">
      <c r="F1417" s="8" t="str">
        <f>IFERROR(__xludf.DUMMYFUNCTION("IF(REGEXMATCH(E1417, ""[0-9]+""), SPLIT(REGEXREPLACE(E1417,""[a-zA-Z,\-'.()]"","" ""), "" ""),"" "")")," ")</f>
        <v> </v>
      </c>
    </row>
    <row r="1418">
      <c r="F1418" s="8" t="str">
        <f>IFERROR(__xludf.DUMMYFUNCTION("IF(REGEXMATCH(E1418, ""[0-9]+""), SPLIT(REGEXREPLACE(E1418,""[a-zA-Z,\-'.()]"","" ""), "" ""),"" "")")," ")</f>
        <v> </v>
      </c>
    </row>
    <row r="1419">
      <c r="F1419" s="8" t="str">
        <f>IFERROR(__xludf.DUMMYFUNCTION("IF(REGEXMATCH(E1419, ""[0-9]+""), SPLIT(REGEXREPLACE(E1419,""[a-zA-Z,\-'.()]"","" ""), "" ""),"" "")")," ")</f>
        <v> </v>
      </c>
    </row>
    <row r="1420">
      <c r="F1420" s="8" t="str">
        <f>IFERROR(__xludf.DUMMYFUNCTION("IF(REGEXMATCH(E1420, ""[0-9]+""), SPLIT(REGEXREPLACE(E1420,""[a-zA-Z,\-'.()]"","" ""), "" ""),"" "")")," ")</f>
        <v> </v>
      </c>
    </row>
    <row r="1421">
      <c r="F1421" s="8" t="str">
        <f>IFERROR(__xludf.DUMMYFUNCTION("IF(REGEXMATCH(E1421, ""[0-9]+""), SPLIT(REGEXREPLACE(E1421,""[a-zA-Z,\-'.()]"","" ""), "" ""),"" "")")," ")</f>
        <v> </v>
      </c>
    </row>
    <row r="1422">
      <c r="F1422" s="8" t="str">
        <f>IFERROR(__xludf.DUMMYFUNCTION("IF(REGEXMATCH(E1422, ""[0-9]+""), SPLIT(REGEXREPLACE(E1422,""[a-zA-Z,\-'.()]"","" ""), "" ""),"" "")")," ")</f>
        <v> </v>
      </c>
    </row>
    <row r="1423">
      <c r="F1423" s="8" t="str">
        <f>IFERROR(__xludf.DUMMYFUNCTION("IF(REGEXMATCH(E1423, ""[0-9]+""), SPLIT(REGEXREPLACE(E1423,""[a-zA-Z,\-'.()]"","" ""), "" ""),"" "")")," ")</f>
        <v> </v>
      </c>
    </row>
    <row r="1424">
      <c r="F1424" s="8" t="str">
        <f>IFERROR(__xludf.DUMMYFUNCTION("IF(REGEXMATCH(E1424, ""[0-9]+""), SPLIT(REGEXREPLACE(E1424,""[a-zA-Z,\-'.()]"","" ""), "" ""),"" "")")," ")</f>
        <v> </v>
      </c>
    </row>
    <row r="1425">
      <c r="F1425" s="8" t="str">
        <f>IFERROR(__xludf.DUMMYFUNCTION("IF(REGEXMATCH(E1425, ""[0-9]+""), SPLIT(REGEXREPLACE(E1425,""[a-zA-Z,\-'.()]"","" ""), "" ""),"" "")")," ")</f>
        <v> </v>
      </c>
    </row>
    <row r="1426">
      <c r="F1426" s="8" t="str">
        <f>IFERROR(__xludf.DUMMYFUNCTION("IF(REGEXMATCH(E1426, ""[0-9]+""), SPLIT(REGEXREPLACE(E1426,""[a-zA-Z,\-'.()]"","" ""), "" ""),"" "")")," ")</f>
        <v> </v>
      </c>
    </row>
    <row r="1427">
      <c r="F1427" s="8" t="str">
        <f>IFERROR(__xludf.DUMMYFUNCTION("IF(REGEXMATCH(E1427, ""[0-9]+""), SPLIT(REGEXREPLACE(E1427,""[a-zA-Z,\-'.()]"","" ""), "" ""),"" "")")," ")</f>
        <v> </v>
      </c>
    </row>
    <row r="1428">
      <c r="F1428" s="8" t="str">
        <f>IFERROR(__xludf.DUMMYFUNCTION("IF(REGEXMATCH(E1428, ""[0-9]+""), SPLIT(REGEXREPLACE(E1428,""[a-zA-Z,\-'.()]"","" ""), "" ""),"" "")")," ")</f>
        <v> </v>
      </c>
    </row>
    <row r="1429">
      <c r="F1429" s="8" t="str">
        <f>IFERROR(__xludf.DUMMYFUNCTION("IF(REGEXMATCH(E1429, ""[0-9]+""), SPLIT(REGEXREPLACE(E1429,""[a-zA-Z,\-'.()]"","" ""), "" ""),"" "")")," ")</f>
        <v> </v>
      </c>
    </row>
    <row r="1430">
      <c r="F1430" s="8" t="str">
        <f>IFERROR(__xludf.DUMMYFUNCTION("IF(REGEXMATCH(E1430, ""[0-9]+""), SPLIT(REGEXREPLACE(E1430,""[a-zA-Z,\-'.()]"","" ""), "" ""),"" "")")," ")</f>
        <v> </v>
      </c>
    </row>
    <row r="1431">
      <c r="F1431" s="8" t="str">
        <f>IFERROR(__xludf.DUMMYFUNCTION("IF(REGEXMATCH(E1431, ""[0-9]+""), SPLIT(REGEXREPLACE(E1431,""[a-zA-Z,\-'.()]"","" ""), "" ""),"" "")")," ")</f>
        <v> </v>
      </c>
    </row>
    <row r="1432">
      <c r="F1432" s="8" t="str">
        <f>IFERROR(__xludf.DUMMYFUNCTION("IF(REGEXMATCH(E1432, ""[0-9]+""), SPLIT(REGEXREPLACE(E1432,""[a-zA-Z,\-'.()]"","" ""), "" ""),"" "")")," ")</f>
        <v> </v>
      </c>
    </row>
    <row r="1433">
      <c r="F1433" s="8" t="str">
        <f>IFERROR(__xludf.DUMMYFUNCTION("IF(REGEXMATCH(E1433, ""[0-9]+""), SPLIT(REGEXREPLACE(E1433,""[a-zA-Z,\-'.()]"","" ""), "" ""),"" "")")," ")</f>
        <v> </v>
      </c>
    </row>
    <row r="1434">
      <c r="F1434" s="8" t="str">
        <f>IFERROR(__xludf.DUMMYFUNCTION("IF(REGEXMATCH(E1434, ""[0-9]+""), SPLIT(REGEXREPLACE(E1434,""[a-zA-Z,\-'.()]"","" ""), "" ""),"" "")")," ")</f>
        <v> </v>
      </c>
    </row>
    <row r="1435">
      <c r="F1435" s="8" t="str">
        <f>IFERROR(__xludf.DUMMYFUNCTION("IF(REGEXMATCH(E1435, ""[0-9]+""), SPLIT(REGEXREPLACE(E1435,""[a-zA-Z,\-'.()]"","" ""), "" ""),"" "")")," ")</f>
        <v> </v>
      </c>
    </row>
    <row r="1436">
      <c r="F1436" s="8" t="str">
        <f>IFERROR(__xludf.DUMMYFUNCTION("IF(REGEXMATCH(E1436, ""[0-9]+""), SPLIT(REGEXREPLACE(E1436,""[a-zA-Z,\-'.()]"","" ""), "" ""),"" "")")," ")</f>
        <v> </v>
      </c>
    </row>
    <row r="1437">
      <c r="F1437" s="8" t="str">
        <f>IFERROR(__xludf.DUMMYFUNCTION("IF(REGEXMATCH(E1437, ""[0-9]+""), SPLIT(REGEXREPLACE(E1437,""[a-zA-Z,\-'.()]"","" ""), "" ""),"" "")")," ")</f>
        <v> </v>
      </c>
    </row>
    <row r="1438">
      <c r="F1438" s="8" t="str">
        <f>IFERROR(__xludf.DUMMYFUNCTION("IF(REGEXMATCH(E1438, ""[0-9]+""), SPLIT(REGEXREPLACE(E1438,""[a-zA-Z,\-'.()]"","" ""), "" ""),"" "")")," ")</f>
        <v> </v>
      </c>
    </row>
    <row r="1439">
      <c r="F1439" s="8" t="str">
        <f>IFERROR(__xludf.DUMMYFUNCTION("IF(REGEXMATCH(E1439, ""[0-9]+""), SPLIT(REGEXREPLACE(E1439,""[a-zA-Z,\-'.()]"","" ""), "" ""),"" "")")," ")</f>
        <v> </v>
      </c>
    </row>
    <row r="1440">
      <c r="F1440" s="8" t="str">
        <f>IFERROR(__xludf.DUMMYFUNCTION("IF(REGEXMATCH(E1440, ""[0-9]+""), SPLIT(REGEXREPLACE(E1440,""[a-zA-Z,\-'.()]"","" ""), "" ""),"" "")")," ")</f>
        <v> </v>
      </c>
    </row>
    <row r="1441">
      <c r="F1441" s="8" t="str">
        <f>IFERROR(__xludf.DUMMYFUNCTION("IF(REGEXMATCH(E1441, ""[0-9]+""), SPLIT(REGEXREPLACE(E1441,""[a-zA-Z,\-'.()]"","" ""), "" ""),"" "")")," ")</f>
        <v> </v>
      </c>
    </row>
    <row r="1442">
      <c r="F1442" s="8" t="str">
        <f>IFERROR(__xludf.DUMMYFUNCTION("IF(REGEXMATCH(E1442, ""[0-9]+""), SPLIT(REGEXREPLACE(E1442,""[a-zA-Z,\-'.()]"","" ""), "" ""),"" "")")," ")</f>
        <v> </v>
      </c>
    </row>
    <row r="1443">
      <c r="F1443" s="8" t="str">
        <f>IFERROR(__xludf.DUMMYFUNCTION("IF(REGEXMATCH(E1443, ""[0-9]+""), SPLIT(REGEXREPLACE(E1443,""[a-zA-Z,\-'.()]"","" ""), "" ""),"" "")")," ")</f>
        <v> </v>
      </c>
    </row>
    <row r="1444">
      <c r="F1444" s="8" t="str">
        <f>IFERROR(__xludf.DUMMYFUNCTION("IF(REGEXMATCH(E1444, ""[0-9]+""), SPLIT(REGEXREPLACE(E1444,""[a-zA-Z,\-'.()]"","" ""), "" ""),"" "")")," ")</f>
        <v> </v>
      </c>
    </row>
    <row r="1445">
      <c r="F1445" s="8" t="str">
        <f>IFERROR(__xludf.DUMMYFUNCTION("IF(REGEXMATCH(E1445, ""[0-9]+""), SPLIT(REGEXREPLACE(E1445,""[a-zA-Z,\-'.()]"","" ""), "" ""),"" "")")," ")</f>
        <v> </v>
      </c>
    </row>
    <row r="1446">
      <c r="F1446" s="8" t="str">
        <f>IFERROR(__xludf.DUMMYFUNCTION("IF(REGEXMATCH(E1446, ""[0-9]+""), SPLIT(REGEXREPLACE(E1446,""[a-zA-Z,\-'.()]"","" ""), "" ""),"" "")")," ")</f>
        <v> </v>
      </c>
    </row>
    <row r="1447">
      <c r="F1447" s="8" t="str">
        <f>IFERROR(__xludf.DUMMYFUNCTION("IF(REGEXMATCH(E1447, ""[0-9]+""), SPLIT(REGEXREPLACE(E1447,""[a-zA-Z,\-'.()]"","" ""), "" ""),"" "")")," ")</f>
        <v> </v>
      </c>
    </row>
    <row r="1448">
      <c r="F1448" s="8" t="str">
        <f>IFERROR(__xludf.DUMMYFUNCTION("IF(REGEXMATCH(E1448, ""[0-9]+""), SPLIT(REGEXREPLACE(E1448,""[a-zA-Z,\-'.()]"","" ""), "" ""),"" "")")," ")</f>
        <v> </v>
      </c>
    </row>
    <row r="1449">
      <c r="F1449" s="8" t="str">
        <f>IFERROR(__xludf.DUMMYFUNCTION("IF(REGEXMATCH(E1449, ""[0-9]+""), SPLIT(REGEXREPLACE(E1449,""[a-zA-Z,\-'.()]"","" ""), "" ""),"" "")")," ")</f>
        <v> </v>
      </c>
    </row>
    <row r="1450">
      <c r="F1450" s="8" t="str">
        <f>IFERROR(__xludf.DUMMYFUNCTION("IF(REGEXMATCH(E1450, ""[0-9]+""), SPLIT(REGEXREPLACE(E1450,""[a-zA-Z,\-'.()]"","" ""), "" ""),"" "")")," ")</f>
        <v> </v>
      </c>
    </row>
    <row r="1451">
      <c r="F1451" s="8" t="str">
        <f>IFERROR(__xludf.DUMMYFUNCTION("IF(REGEXMATCH(E1451, ""[0-9]+""), SPLIT(REGEXREPLACE(E1451,""[a-zA-Z,\-'.()]"","" ""), "" ""),"" "")")," ")</f>
        <v> </v>
      </c>
    </row>
    <row r="1452">
      <c r="F1452" s="8" t="str">
        <f>IFERROR(__xludf.DUMMYFUNCTION("IF(REGEXMATCH(E1452, ""[0-9]+""), SPLIT(REGEXREPLACE(E1452,""[a-zA-Z,\-'.()]"","" ""), "" ""),"" "")")," ")</f>
        <v> </v>
      </c>
    </row>
    <row r="1453">
      <c r="F1453" s="8" t="str">
        <f>IFERROR(__xludf.DUMMYFUNCTION("IF(REGEXMATCH(E1453, ""[0-9]+""), SPLIT(REGEXREPLACE(E1453,""[a-zA-Z,\-'.()]"","" ""), "" ""),"" "")")," ")</f>
        <v> </v>
      </c>
    </row>
    <row r="1454">
      <c r="F1454" s="8" t="str">
        <f>IFERROR(__xludf.DUMMYFUNCTION("IF(REGEXMATCH(E1454, ""[0-9]+""), SPLIT(REGEXREPLACE(E1454,""[a-zA-Z,\-'.()]"","" ""), "" ""),"" "")")," ")</f>
        <v> </v>
      </c>
    </row>
    <row r="1455">
      <c r="F1455" s="8" t="str">
        <f>IFERROR(__xludf.DUMMYFUNCTION("IF(REGEXMATCH(E1455, ""[0-9]+""), SPLIT(REGEXREPLACE(E1455,""[a-zA-Z,\-'.()]"","" ""), "" ""),"" "")")," ")</f>
        <v> </v>
      </c>
    </row>
    <row r="1456">
      <c r="F1456" s="8" t="str">
        <f>IFERROR(__xludf.DUMMYFUNCTION("IF(REGEXMATCH(E1456, ""[0-9]+""), SPLIT(REGEXREPLACE(E1456,""[a-zA-Z,\-'.()]"","" ""), "" ""),"" "")")," ")</f>
        <v> </v>
      </c>
    </row>
    <row r="1457">
      <c r="F1457" s="8" t="str">
        <f>IFERROR(__xludf.DUMMYFUNCTION("IF(REGEXMATCH(E1457, ""[0-9]+""), SPLIT(REGEXREPLACE(E1457,""[a-zA-Z,\-'.()]"","" ""), "" ""),"" "")")," ")</f>
        <v> </v>
      </c>
    </row>
    <row r="1458">
      <c r="F1458" s="8" t="str">
        <f>IFERROR(__xludf.DUMMYFUNCTION("IF(REGEXMATCH(E1458, ""[0-9]+""), SPLIT(REGEXREPLACE(E1458,""[a-zA-Z,\-'.()]"","" ""), "" ""),"" "")")," ")</f>
        <v> </v>
      </c>
    </row>
    <row r="1459">
      <c r="F1459" s="8" t="str">
        <f>IFERROR(__xludf.DUMMYFUNCTION("IF(REGEXMATCH(E1459, ""[0-9]+""), SPLIT(REGEXREPLACE(E1459,""[a-zA-Z,\-'.()]"","" ""), "" ""),"" "")")," ")</f>
        <v> </v>
      </c>
    </row>
    <row r="1460">
      <c r="F1460" s="8" t="str">
        <f>IFERROR(__xludf.DUMMYFUNCTION("IF(REGEXMATCH(E1460, ""[0-9]+""), SPLIT(REGEXREPLACE(E1460,""[a-zA-Z,\-'.()]"","" ""), "" ""),"" "")")," ")</f>
        <v> </v>
      </c>
    </row>
    <row r="1461">
      <c r="F1461" s="8" t="str">
        <f>IFERROR(__xludf.DUMMYFUNCTION("IF(REGEXMATCH(E1461, ""[0-9]+""), SPLIT(REGEXREPLACE(E1461,""[a-zA-Z,\-'.()]"","" ""), "" ""),"" "")")," ")</f>
        <v> </v>
      </c>
    </row>
    <row r="1462">
      <c r="F1462" s="8" t="str">
        <f>IFERROR(__xludf.DUMMYFUNCTION("IF(REGEXMATCH(E1462, ""[0-9]+""), SPLIT(REGEXREPLACE(E1462,""[a-zA-Z,\-'.()]"","" ""), "" ""),"" "")")," ")</f>
        <v> </v>
      </c>
    </row>
    <row r="1463">
      <c r="F1463" s="8" t="str">
        <f>IFERROR(__xludf.DUMMYFUNCTION("IF(REGEXMATCH(E1463, ""[0-9]+""), SPLIT(REGEXREPLACE(E1463,""[a-zA-Z,\-'.()]"","" ""), "" ""),"" "")")," ")</f>
        <v> </v>
      </c>
    </row>
    <row r="1464">
      <c r="F1464" s="8" t="str">
        <f>IFERROR(__xludf.DUMMYFUNCTION("IF(REGEXMATCH(E1464, ""[0-9]+""), SPLIT(REGEXREPLACE(E1464,""[a-zA-Z,\-'.()]"","" ""), "" ""),"" "")")," ")</f>
        <v> </v>
      </c>
    </row>
    <row r="1465">
      <c r="F1465" s="8" t="str">
        <f>IFERROR(__xludf.DUMMYFUNCTION("IF(REGEXMATCH(E1465, ""[0-9]+""), SPLIT(REGEXREPLACE(E1465,""[a-zA-Z,\-'.()]"","" ""), "" ""),"" "")")," ")</f>
        <v> </v>
      </c>
    </row>
    <row r="1466">
      <c r="F1466" s="8" t="str">
        <f>IFERROR(__xludf.DUMMYFUNCTION("IF(REGEXMATCH(E1466, ""[0-9]+""), SPLIT(REGEXREPLACE(E1466,""[a-zA-Z,\-'.()]"","" ""), "" ""),"" "")")," ")</f>
        <v> </v>
      </c>
    </row>
    <row r="1467">
      <c r="F1467" s="8" t="str">
        <f>IFERROR(__xludf.DUMMYFUNCTION("IF(REGEXMATCH(E1467, ""[0-9]+""), SPLIT(REGEXREPLACE(E1467,""[a-zA-Z,\-'.()]"","" ""), "" ""),"" "")")," ")</f>
        <v> </v>
      </c>
    </row>
    <row r="1468">
      <c r="F1468" s="8" t="str">
        <f>IFERROR(__xludf.DUMMYFUNCTION("IF(REGEXMATCH(E1468, ""[0-9]+""), SPLIT(REGEXREPLACE(E1468,""[a-zA-Z,\-'.()]"","" ""), "" ""),"" "")")," ")</f>
        <v> </v>
      </c>
    </row>
    <row r="1469">
      <c r="F1469" s="8" t="str">
        <f>IFERROR(__xludf.DUMMYFUNCTION("IF(REGEXMATCH(E1469, ""[0-9]+""), SPLIT(REGEXREPLACE(E1469,""[a-zA-Z,\-'.()]"","" ""), "" ""),"" "")")," ")</f>
        <v> </v>
      </c>
    </row>
    <row r="1470">
      <c r="F1470" s="8" t="str">
        <f>IFERROR(__xludf.DUMMYFUNCTION("IF(REGEXMATCH(E1470, ""[0-9]+""), SPLIT(REGEXREPLACE(E1470,""[a-zA-Z,\-'.()]"","" ""), "" ""),"" "")")," ")</f>
        <v> </v>
      </c>
    </row>
    <row r="1471">
      <c r="F1471" s="8" t="str">
        <f>IFERROR(__xludf.DUMMYFUNCTION("IF(REGEXMATCH(E1471, ""[0-9]+""), SPLIT(REGEXREPLACE(E1471,""[a-zA-Z,\-'.()]"","" ""), "" ""),"" "")")," ")</f>
        <v> </v>
      </c>
    </row>
    <row r="1472">
      <c r="F1472" s="8" t="str">
        <f>IFERROR(__xludf.DUMMYFUNCTION("IF(REGEXMATCH(E1472, ""[0-9]+""), SPLIT(REGEXREPLACE(E1472,""[a-zA-Z,\-'.()]"","" ""), "" ""),"" "")")," ")</f>
        <v> </v>
      </c>
    </row>
    <row r="1473">
      <c r="F1473" s="8" t="str">
        <f>IFERROR(__xludf.DUMMYFUNCTION("IF(REGEXMATCH(E1473, ""[0-9]+""), SPLIT(REGEXREPLACE(E1473,""[a-zA-Z,\-'.()]"","" ""), "" ""),"" "")")," ")</f>
        <v> </v>
      </c>
    </row>
    <row r="1474">
      <c r="F1474" s="8" t="str">
        <f>IFERROR(__xludf.DUMMYFUNCTION("IF(REGEXMATCH(E1474, ""[0-9]+""), SPLIT(REGEXREPLACE(E1474,""[a-zA-Z,\-'.()]"","" ""), "" ""),"" "")")," ")</f>
        <v> </v>
      </c>
    </row>
    <row r="1475">
      <c r="F1475" s="8" t="str">
        <f>IFERROR(__xludf.DUMMYFUNCTION("IF(REGEXMATCH(E1475, ""[0-9]+""), SPLIT(REGEXREPLACE(E1475,""[a-zA-Z,\-'.()]"","" ""), "" ""),"" "")")," ")</f>
        <v> </v>
      </c>
    </row>
    <row r="1476">
      <c r="F1476" s="8" t="str">
        <f>IFERROR(__xludf.DUMMYFUNCTION("IF(REGEXMATCH(E1476, ""[0-9]+""), SPLIT(REGEXREPLACE(E1476,""[a-zA-Z,\-'.()]"","" ""), "" ""),"" "")")," ")</f>
        <v> </v>
      </c>
    </row>
    <row r="1477">
      <c r="F1477" s="8" t="str">
        <f>IFERROR(__xludf.DUMMYFUNCTION("IF(REGEXMATCH(E1477, ""[0-9]+""), SPLIT(REGEXREPLACE(E1477,""[a-zA-Z,\-'.()]"","" ""), "" ""),"" "")")," ")</f>
        <v> </v>
      </c>
    </row>
    <row r="1478">
      <c r="F1478" s="8" t="str">
        <f>IFERROR(__xludf.DUMMYFUNCTION("IF(REGEXMATCH(E1478, ""[0-9]+""), SPLIT(REGEXREPLACE(E1478,""[a-zA-Z,\-'.()]"","" ""), "" ""),"" "")")," ")</f>
        <v> </v>
      </c>
    </row>
    <row r="1479">
      <c r="F1479" s="8" t="str">
        <f>IFERROR(__xludf.DUMMYFUNCTION("IF(REGEXMATCH(E1479, ""[0-9]+""), SPLIT(REGEXREPLACE(E1479,""[a-zA-Z,\-'.()]"","" ""), "" ""),"" "")")," ")</f>
        <v> </v>
      </c>
    </row>
    <row r="1480">
      <c r="F1480" s="8" t="str">
        <f>IFERROR(__xludf.DUMMYFUNCTION("IF(REGEXMATCH(E1480, ""[0-9]+""), SPLIT(REGEXREPLACE(E1480,""[a-zA-Z,\-'.()]"","" ""), "" ""),"" "")")," ")</f>
        <v> </v>
      </c>
    </row>
    <row r="1481">
      <c r="F1481" s="8" t="str">
        <f>IFERROR(__xludf.DUMMYFUNCTION("IF(REGEXMATCH(E1481, ""[0-9]+""), SPLIT(REGEXREPLACE(E1481,""[a-zA-Z,\-'.()]"","" ""), "" ""),"" "")")," ")</f>
        <v> </v>
      </c>
    </row>
    <row r="1482">
      <c r="F1482" s="8" t="str">
        <f>IFERROR(__xludf.DUMMYFUNCTION("IF(REGEXMATCH(E1482, ""[0-9]+""), SPLIT(REGEXREPLACE(E1482,""[a-zA-Z,\-'.()]"","" ""), "" ""),"" "")")," ")</f>
        <v> </v>
      </c>
    </row>
    <row r="1483">
      <c r="F1483" s="8" t="str">
        <f>IFERROR(__xludf.DUMMYFUNCTION("IF(REGEXMATCH(E1483, ""[0-9]+""), SPLIT(REGEXREPLACE(E1483,""[a-zA-Z,\-'.()]"","" ""), "" ""),"" "")")," ")</f>
        <v> </v>
      </c>
    </row>
    <row r="1484">
      <c r="F1484" s="8" t="str">
        <f>IFERROR(__xludf.DUMMYFUNCTION("IF(REGEXMATCH(E1484, ""[0-9]+""), SPLIT(REGEXREPLACE(E1484,""[a-zA-Z,\-'.()]"","" ""), "" ""),"" "")")," ")</f>
        <v> </v>
      </c>
    </row>
    <row r="1485">
      <c r="F1485" s="8" t="str">
        <f>IFERROR(__xludf.DUMMYFUNCTION("IF(REGEXMATCH(E1485, ""[0-9]+""), SPLIT(REGEXREPLACE(E1485,""[a-zA-Z,\-'.()]"","" ""), "" ""),"" "")")," ")</f>
        <v> </v>
      </c>
    </row>
    <row r="1486">
      <c r="F1486" s="8" t="str">
        <f>IFERROR(__xludf.DUMMYFUNCTION("IF(REGEXMATCH(E1486, ""[0-9]+""), SPLIT(REGEXREPLACE(E1486,""[a-zA-Z,\-'.()]"","" ""), "" ""),"" "")")," ")</f>
        <v> </v>
      </c>
    </row>
    <row r="1487">
      <c r="F1487" s="8" t="str">
        <f>IFERROR(__xludf.DUMMYFUNCTION("IF(REGEXMATCH(E1487, ""[0-9]+""), SPLIT(REGEXREPLACE(E1487,""[a-zA-Z,\-'.()]"","" ""), "" ""),"" "")")," ")</f>
        <v> </v>
      </c>
    </row>
    <row r="1488">
      <c r="F1488" s="8" t="str">
        <f>IFERROR(__xludf.DUMMYFUNCTION("IF(REGEXMATCH(E1488, ""[0-9]+""), SPLIT(REGEXREPLACE(E1488,""[a-zA-Z,\-'.()]"","" ""), "" ""),"" "")")," ")</f>
        <v> </v>
      </c>
    </row>
    <row r="1489">
      <c r="F1489" s="8" t="str">
        <f>IFERROR(__xludf.DUMMYFUNCTION("IF(REGEXMATCH(E1489, ""[0-9]+""), SPLIT(REGEXREPLACE(E1489,""[a-zA-Z,\-'.()]"","" ""), "" ""),"" "")")," ")</f>
        <v> </v>
      </c>
    </row>
    <row r="1490">
      <c r="F1490" s="8" t="str">
        <f>IFERROR(__xludf.DUMMYFUNCTION("IF(REGEXMATCH(E1490, ""[0-9]+""), SPLIT(REGEXREPLACE(E1490,""[a-zA-Z,\-'.()]"","" ""), "" ""),"" "")")," ")</f>
        <v> </v>
      </c>
    </row>
    <row r="1491">
      <c r="F1491" s="8" t="str">
        <f>IFERROR(__xludf.DUMMYFUNCTION("IF(REGEXMATCH(E1491, ""[0-9]+""), SPLIT(REGEXREPLACE(E1491,""[a-zA-Z,\-'.()]"","" ""), "" ""),"" "")")," ")</f>
        <v> </v>
      </c>
    </row>
    <row r="1492">
      <c r="F1492" s="8" t="str">
        <f>IFERROR(__xludf.DUMMYFUNCTION("IF(REGEXMATCH(E1492, ""[0-9]+""), SPLIT(REGEXREPLACE(E1492,""[a-zA-Z,\-'.()]"","" ""), "" ""),"" "")")," ")</f>
        <v> </v>
      </c>
    </row>
    <row r="1493">
      <c r="F1493" s="8" t="str">
        <f>IFERROR(__xludf.DUMMYFUNCTION("IF(REGEXMATCH(E1493, ""[0-9]+""), SPLIT(REGEXREPLACE(E1493,""[a-zA-Z,\-'.()]"","" ""), "" ""),"" "")")," ")</f>
        <v> </v>
      </c>
    </row>
    <row r="1494">
      <c r="F1494" s="8" t="str">
        <f>IFERROR(__xludf.DUMMYFUNCTION("IF(REGEXMATCH(E1494, ""[0-9]+""), SPLIT(REGEXREPLACE(E1494,""[a-zA-Z,\-'.()]"","" ""), "" ""),"" "")")," ")</f>
        <v> </v>
      </c>
    </row>
    <row r="1495">
      <c r="F1495" s="8" t="str">
        <f>IFERROR(__xludf.DUMMYFUNCTION("IF(REGEXMATCH(E1495, ""[0-9]+""), SPLIT(REGEXREPLACE(E1495,""[a-zA-Z,\-'.()]"","" ""), "" ""),"" "")")," ")</f>
        <v> </v>
      </c>
    </row>
    <row r="1496">
      <c r="F1496" s="8" t="str">
        <f>IFERROR(__xludf.DUMMYFUNCTION("IF(REGEXMATCH(E1496, ""[0-9]+""), SPLIT(REGEXREPLACE(E1496,""[a-zA-Z,\-'.()]"","" ""), "" ""),"" "")")," ")</f>
        <v> </v>
      </c>
    </row>
    <row r="1497">
      <c r="F1497" s="8" t="str">
        <f>IFERROR(__xludf.DUMMYFUNCTION("IF(REGEXMATCH(E1497, ""[0-9]+""), SPLIT(REGEXREPLACE(E1497,""[a-zA-Z,\-'.()]"","" ""), "" ""),"" "")")," ")</f>
        <v> </v>
      </c>
    </row>
    <row r="1498">
      <c r="F1498" s="8" t="str">
        <f>IFERROR(__xludf.DUMMYFUNCTION("IF(REGEXMATCH(E1498, ""[0-9]+""), SPLIT(REGEXREPLACE(E1498,""[a-zA-Z,\-'.()]"","" ""), "" ""),"" "")")," ")</f>
        <v> </v>
      </c>
    </row>
    <row r="1499">
      <c r="F1499" s="8" t="str">
        <f>IFERROR(__xludf.DUMMYFUNCTION("IF(REGEXMATCH(E1499, ""[0-9]+""), SPLIT(REGEXREPLACE(E1499,""[a-zA-Z,\-'.()]"","" ""), "" ""),"" "")")," ")</f>
        <v> </v>
      </c>
    </row>
    <row r="1500">
      <c r="F1500" s="8" t="str">
        <f>IFERROR(__xludf.DUMMYFUNCTION("IF(REGEXMATCH(E1500, ""[0-9]+""), SPLIT(REGEXREPLACE(E1500,""[a-zA-Z,\-'.()]"","" ""), "" ""),"" "")")," ")</f>
        <v> </v>
      </c>
    </row>
    <row r="1501">
      <c r="F1501" s="8" t="str">
        <f>IFERROR(__xludf.DUMMYFUNCTION("IF(REGEXMATCH(E1501, ""[0-9]+""), SPLIT(REGEXREPLACE(E1501,""[a-zA-Z,\-'.()]"","" ""), "" ""),"" "")")," ")</f>
        <v> </v>
      </c>
    </row>
    <row r="1502">
      <c r="F1502" s="8" t="str">
        <f>IFERROR(__xludf.DUMMYFUNCTION("IF(REGEXMATCH(E1502, ""[0-9]+""), SPLIT(REGEXREPLACE(E1502,""[a-zA-Z,\-'.()]"","" ""), "" ""),"" "")")," ")</f>
        <v> </v>
      </c>
    </row>
    <row r="1503">
      <c r="F1503" s="8" t="str">
        <f>IFERROR(__xludf.DUMMYFUNCTION("IF(REGEXMATCH(E1503, ""[0-9]+""), SPLIT(REGEXREPLACE(E1503,""[a-zA-Z,\-'.()]"","" ""), "" ""),"" "")")," ")</f>
        <v> </v>
      </c>
    </row>
    <row r="1504">
      <c r="F1504" s="8" t="str">
        <f>IFERROR(__xludf.DUMMYFUNCTION("IF(REGEXMATCH(E1504, ""[0-9]+""), SPLIT(REGEXREPLACE(E1504,""[a-zA-Z,\-'.()]"","" ""), "" ""),"" "")")," ")</f>
        <v> </v>
      </c>
    </row>
    <row r="1505">
      <c r="F1505" s="8" t="str">
        <f>IFERROR(__xludf.DUMMYFUNCTION("IF(REGEXMATCH(E1505, ""[0-9]+""), SPLIT(REGEXREPLACE(E1505,""[a-zA-Z,\-'.()]"","" ""), "" ""),"" "")")," ")</f>
        <v> </v>
      </c>
    </row>
    <row r="1506">
      <c r="F1506" s="8" t="str">
        <f>IFERROR(__xludf.DUMMYFUNCTION("IF(REGEXMATCH(E1506, ""[0-9]+""), SPLIT(REGEXREPLACE(E1506,""[a-zA-Z,\-'.()]"","" ""), "" ""),"" "")")," ")</f>
        <v> </v>
      </c>
    </row>
    <row r="1507">
      <c r="F1507" s="8" t="str">
        <f>IFERROR(__xludf.DUMMYFUNCTION("IF(REGEXMATCH(E1507, ""[0-9]+""), SPLIT(REGEXREPLACE(E1507,""[a-zA-Z,\-'.()]"","" ""), "" ""),"" "")")," ")</f>
        <v> </v>
      </c>
    </row>
    <row r="1508">
      <c r="F1508" s="8" t="str">
        <f>IFERROR(__xludf.DUMMYFUNCTION("IF(REGEXMATCH(E1508, ""[0-9]+""), SPLIT(REGEXREPLACE(E1508,""[a-zA-Z,\-'.()]"","" ""), "" ""),"" "")")," ")</f>
        <v> </v>
      </c>
    </row>
    <row r="1509">
      <c r="F1509" s="8" t="str">
        <f>IFERROR(__xludf.DUMMYFUNCTION("IF(REGEXMATCH(E1509, ""[0-9]+""), SPLIT(REGEXREPLACE(E1509,""[a-zA-Z,\-'.()]"","" ""), "" ""),"" "")")," ")</f>
        <v> </v>
      </c>
    </row>
    <row r="1510">
      <c r="F1510" s="8" t="str">
        <f>IFERROR(__xludf.DUMMYFUNCTION("IF(REGEXMATCH(E1510, ""[0-9]+""), SPLIT(REGEXREPLACE(E1510,""[a-zA-Z,\-'.()]"","" ""), "" ""),"" "")")," ")</f>
        <v> </v>
      </c>
    </row>
    <row r="1511">
      <c r="F1511" s="8" t="str">
        <f>IFERROR(__xludf.DUMMYFUNCTION("IF(REGEXMATCH(E1511, ""[0-9]+""), SPLIT(REGEXREPLACE(E1511,""[a-zA-Z,\-'.()]"","" ""), "" ""),"" "")")," ")</f>
        <v> </v>
      </c>
    </row>
    <row r="1512">
      <c r="F1512" s="8" t="str">
        <f>IFERROR(__xludf.DUMMYFUNCTION("IF(REGEXMATCH(E1512, ""[0-9]+""), SPLIT(REGEXREPLACE(E1512,""[a-zA-Z,\-'.()]"","" ""), "" ""),"" "")")," ")</f>
        <v> </v>
      </c>
    </row>
    <row r="1513">
      <c r="F1513" s="8" t="str">
        <f>IFERROR(__xludf.DUMMYFUNCTION("IF(REGEXMATCH(E1513, ""[0-9]+""), SPLIT(REGEXREPLACE(E1513,""[a-zA-Z,\-'.()]"","" ""), "" ""),"" "")")," ")</f>
        <v> </v>
      </c>
    </row>
    <row r="1514">
      <c r="F1514" s="8" t="str">
        <f>IFERROR(__xludf.DUMMYFUNCTION("IF(REGEXMATCH(E1514, ""[0-9]+""), SPLIT(REGEXREPLACE(E1514,""[a-zA-Z,\-'.()]"","" ""), "" ""),"" "")")," ")</f>
        <v> </v>
      </c>
    </row>
    <row r="1515">
      <c r="F1515" s="8" t="str">
        <f>IFERROR(__xludf.DUMMYFUNCTION("IF(REGEXMATCH(E1515, ""[0-9]+""), SPLIT(REGEXREPLACE(E1515,""[a-zA-Z,\-'.()]"","" ""), "" ""),"" "")")," ")</f>
        <v> </v>
      </c>
    </row>
    <row r="1516">
      <c r="F1516" s="8" t="str">
        <f>IFERROR(__xludf.DUMMYFUNCTION("IF(REGEXMATCH(E1516, ""[0-9]+""), SPLIT(REGEXREPLACE(E1516,""[a-zA-Z,\-'.()]"","" ""), "" ""),"" "")")," ")</f>
        <v> </v>
      </c>
    </row>
    <row r="1517">
      <c r="F1517" s="8" t="str">
        <f>IFERROR(__xludf.DUMMYFUNCTION("IF(REGEXMATCH(E1517, ""[0-9]+""), SPLIT(REGEXREPLACE(E1517,""[a-zA-Z,\-'.()]"","" ""), "" ""),"" "")")," ")</f>
        <v> </v>
      </c>
    </row>
    <row r="1518">
      <c r="F1518" s="8" t="str">
        <f>IFERROR(__xludf.DUMMYFUNCTION("IF(REGEXMATCH(E1518, ""[0-9]+""), SPLIT(REGEXREPLACE(E1518,""[a-zA-Z,\-'.()]"","" ""), "" ""),"" "")")," ")</f>
        <v> </v>
      </c>
    </row>
    <row r="1519">
      <c r="F1519" s="8" t="str">
        <f>IFERROR(__xludf.DUMMYFUNCTION("IF(REGEXMATCH(E1519, ""[0-9]+""), SPLIT(REGEXREPLACE(E1519,""[a-zA-Z,\-'.()]"","" ""), "" ""),"" "")")," ")</f>
        <v> </v>
      </c>
    </row>
    <row r="1520">
      <c r="F1520" s="8" t="str">
        <f>IFERROR(__xludf.DUMMYFUNCTION("IF(REGEXMATCH(E1520, ""[0-9]+""), SPLIT(REGEXREPLACE(E1520,""[a-zA-Z,\-'.()]"","" ""), "" ""),"" "")")," ")</f>
        <v> </v>
      </c>
    </row>
    <row r="1521">
      <c r="F1521" s="8" t="str">
        <f>IFERROR(__xludf.DUMMYFUNCTION("IF(REGEXMATCH(E1521, ""[0-9]+""), SPLIT(REGEXREPLACE(E1521,""[a-zA-Z,\-'.()]"","" ""), "" ""),"" "")")," ")</f>
        <v> </v>
      </c>
    </row>
    <row r="1522">
      <c r="F1522" s="8" t="str">
        <f>IFERROR(__xludf.DUMMYFUNCTION("IF(REGEXMATCH(E1522, ""[0-9]+""), SPLIT(REGEXREPLACE(E1522,""[a-zA-Z,\-'.()]"","" ""), "" ""),"" "")")," ")</f>
        <v> </v>
      </c>
    </row>
    <row r="1523">
      <c r="F1523" s="8" t="str">
        <f>IFERROR(__xludf.DUMMYFUNCTION("IF(REGEXMATCH(E1523, ""[0-9]+""), SPLIT(REGEXREPLACE(E1523,""[a-zA-Z,\-'.()]"","" ""), "" ""),"" "")")," ")</f>
        <v> </v>
      </c>
    </row>
    <row r="1524">
      <c r="F1524" s="8" t="str">
        <f>IFERROR(__xludf.DUMMYFUNCTION("IF(REGEXMATCH(E1524, ""[0-9]+""), SPLIT(REGEXREPLACE(E1524,""[a-zA-Z,\-'.()]"","" ""), "" ""),"" "")")," ")</f>
        <v> </v>
      </c>
    </row>
    <row r="1525">
      <c r="F1525" s="8" t="str">
        <f>IFERROR(__xludf.DUMMYFUNCTION("IF(REGEXMATCH(E1525, ""[0-9]+""), SPLIT(REGEXREPLACE(E1525,""[a-zA-Z,\-'.()]"","" ""), "" ""),"" "")")," ")</f>
        <v> </v>
      </c>
    </row>
    <row r="1526">
      <c r="F1526" s="8" t="str">
        <f>IFERROR(__xludf.DUMMYFUNCTION("IF(REGEXMATCH(E1526, ""[0-9]+""), SPLIT(REGEXREPLACE(E1526,""[a-zA-Z,\-'.()]"","" ""), "" ""),"" "")")," ")</f>
        <v> </v>
      </c>
    </row>
    <row r="1527">
      <c r="F1527" s="8" t="str">
        <f>IFERROR(__xludf.DUMMYFUNCTION("IF(REGEXMATCH(E1527, ""[0-9]+""), SPLIT(REGEXREPLACE(E1527,""[a-zA-Z,\-'.()]"","" ""), "" ""),"" "")")," ")</f>
        <v> </v>
      </c>
    </row>
    <row r="1528">
      <c r="F1528" s="8" t="str">
        <f>IFERROR(__xludf.DUMMYFUNCTION("IF(REGEXMATCH(E1528, ""[0-9]+""), SPLIT(REGEXREPLACE(E1528,""[a-zA-Z,\-'.()]"","" ""), "" ""),"" "")")," ")</f>
        <v> </v>
      </c>
    </row>
    <row r="1529">
      <c r="F1529" s="8" t="str">
        <f>IFERROR(__xludf.DUMMYFUNCTION("IF(REGEXMATCH(E1529, ""[0-9]+""), SPLIT(REGEXREPLACE(E1529,""[a-zA-Z,\-'.()]"","" ""), "" ""),"" "")")," ")</f>
        <v> </v>
      </c>
    </row>
    <row r="1530">
      <c r="F1530" s="8" t="str">
        <f>IFERROR(__xludf.DUMMYFUNCTION("IF(REGEXMATCH(E1530, ""[0-9]+""), SPLIT(REGEXREPLACE(E1530,""[a-zA-Z,\-'.()]"","" ""), "" ""),"" "")")," ")</f>
        <v> </v>
      </c>
    </row>
    <row r="1531">
      <c r="F1531" s="8" t="str">
        <f>IFERROR(__xludf.DUMMYFUNCTION("IF(REGEXMATCH(E1531, ""[0-9]+""), SPLIT(REGEXREPLACE(E1531,""[a-zA-Z,\-'.()]"","" ""), "" ""),"" "")")," ")</f>
        <v> </v>
      </c>
    </row>
    <row r="1532">
      <c r="F1532" s="8" t="str">
        <f>IFERROR(__xludf.DUMMYFUNCTION("IF(REGEXMATCH(E1532, ""[0-9]+""), SPLIT(REGEXREPLACE(E1532,""[a-zA-Z,\-'.()]"","" ""), "" ""),"" "")")," ")</f>
        <v> </v>
      </c>
    </row>
    <row r="1533">
      <c r="F1533" s="8" t="str">
        <f>IFERROR(__xludf.DUMMYFUNCTION("IF(REGEXMATCH(E1533, ""[0-9]+""), SPLIT(REGEXREPLACE(E1533,""[a-zA-Z,\-'.()]"","" ""), "" ""),"" "")")," ")</f>
        <v> </v>
      </c>
    </row>
    <row r="1534">
      <c r="F1534" s="8" t="str">
        <f>IFERROR(__xludf.DUMMYFUNCTION("IF(REGEXMATCH(E1534, ""[0-9]+""), SPLIT(REGEXREPLACE(E1534,""[a-zA-Z,\-'.()]"","" ""), "" ""),"" "")")," ")</f>
        <v> </v>
      </c>
    </row>
    <row r="1535">
      <c r="F1535" s="8" t="str">
        <f>IFERROR(__xludf.DUMMYFUNCTION("IF(REGEXMATCH(E1535, ""[0-9]+""), SPLIT(REGEXREPLACE(E1535,""[a-zA-Z,\-'.()]"","" ""), "" ""),"" "")")," ")</f>
        <v> </v>
      </c>
    </row>
    <row r="1536">
      <c r="F1536" s="8" t="str">
        <f>IFERROR(__xludf.DUMMYFUNCTION("IF(REGEXMATCH(E1536, ""[0-9]+""), SPLIT(REGEXREPLACE(E1536,""[a-zA-Z,\-'.()]"","" ""), "" ""),"" "")")," ")</f>
        <v> </v>
      </c>
    </row>
    <row r="1537">
      <c r="F1537" s="8" t="str">
        <f>IFERROR(__xludf.DUMMYFUNCTION("IF(REGEXMATCH(E1537, ""[0-9]+""), SPLIT(REGEXREPLACE(E1537,""[a-zA-Z,\-'.()]"","" ""), "" ""),"" "")")," ")</f>
        <v> </v>
      </c>
    </row>
    <row r="1538">
      <c r="F1538" s="8" t="str">
        <f>IFERROR(__xludf.DUMMYFUNCTION("IF(REGEXMATCH(E1538, ""[0-9]+""), SPLIT(REGEXREPLACE(E1538,""[a-zA-Z,\-'.()]"","" ""), "" ""),"" "")")," ")</f>
        <v> </v>
      </c>
    </row>
    <row r="1539">
      <c r="F1539" s="8" t="str">
        <f>IFERROR(__xludf.DUMMYFUNCTION("IF(REGEXMATCH(E1539, ""[0-9]+""), SPLIT(REGEXREPLACE(E1539,""[a-zA-Z,\-'.()]"","" ""), "" ""),"" "")")," ")</f>
        <v> </v>
      </c>
    </row>
    <row r="1540">
      <c r="F1540" s="8" t="str">
        <f>IFERROR(__xludf.DUMMYFUNCTION("IF(REGEXMATCH(E1540, ""[0-9]+""), SPLIT(REGEXREPLACE(E1540,""[a-zA-Z,\-'.()]"","" ""), "" ""),"" "")")," ")</f>
        <v> </v>
      </c>
    </row>
    <row r="1541">
      <c r="F1541" s="8" t="str">
        <f>IFERROR(__xludf.DUMMYFUNCTION("IF(REGEXMATCH(E1541, ""[0-9]+""), SPLIT(REGEXREPLACE(E1541,""[a-zA-Z,\-'.()]"","" ""), "" ""),"" "")")," ")</f>
        <v> </v>
      </c>
    </row>
    <row r="1542">
      <c r="F1542" s="8" t="str">
        <f>IFERROR(__xludf.DUMMYFUNCTION("IF(REGEXMATCH(E1542, ""[0-9]+""), SPLIT(REGEXREPLACE(E1542,""[a-zA-Z,\-'.()]"","" ""), "" ""),"" "")")," ")</f>
        <v> </v>
      </c>
    </row>
    <row r="1543">
      <c r="F1543" s="8" t="str">
        <f>IFERROR(__xludf.DUMMYFUNCTION("IF(REGEXMATCH(E1543, ""[0-9]+""), SPLIT(REGEXREPLACE(E1543,""[a-zA-Z,\-'.()]"","" ""), "" ""),"" "")")," ")</f>
        <v> </v>
      </c>
    </row>
    <row r="1544">
      <c r="F1544" s="8" t="str">
        <f>IFERROR(__xludf.DUMMYFUNCTION("IF(REGEXMATCH(E1544, ""[0-9]+""), SPLIT(REGEXREPLACE(E1544,""[a-zA-Z,\-'.()]"","" ""), "" ""),"" "")")," ")</f>
        <v> </v>
      </c>
    </row>
    <row r="1545">
      <c r="F1545" s="8" t="str">
        <f>IFERROR(__xludf.DUMMYFUNCTION("IF(REGEXMATCH(E1545, ""[0-9]+""), SPLIT(REGEXREPLACE(E1545,""[a-zA-Z,\-'.()]"","" ""), "" ""),"" "")")," ")</f>
        <v> </v>
      </c>
    </row>
    <row r="1546">
      <c r="F1546" s="8" t="str">
        <f>IFERROR(__xludf.DUMMYFUNCTION("IF(REGEXMATCH(E1546, ""[0-9]+""), SPLIT(REGEXREPLACE(E1546,""[a-zA-Z,\-'.()]"","" ""), "" ""),"" "")")," ")</f>
        <v> </v>
      </c>
    </row>
    <row r="1547">
      <c r="F1547" s="8" t="str">
        <f>IFERROR(__xludf.DUMMYFUNCTION("IF(REGEXMATCH(E1547, ""[0-9]+""), SPLIT(REGEXREPLACE(E1547,""[a-zA-Z,\-'.()]"","" ""), "" ""),"" "")")," ")</f>
        <v> </v>
      </c>
    </row>
    <row r="1548">
      <c r="F1548" s="8" t="str">
        <f>IFERROR(__xludf.DUMMYFUNCTION("IF(REGEXMATCH(E1548, ""[0-9]+""), SPLIT(REGEXREPLACE(E1548,""[a-zA-Z,\-'.()]"","" ""), "" ""),"" "")")," ")</f>
        <v> </v>
      </c>
    </row>
    <row r="1549">
      <c r="F1549" s="8" t="str">
        <f>IFERROR(__xludf.DUMMYFUNCTION("IF(REGEXMATCH(E1549, ""[0-9]+""), SPLIT(REGEXREPLACE(E1549,""[a-zA-Z,\-'.()]"","" ""), "" ""),"" "")")," ")</f>
        <v> </v>
      </c>
    </row>
    <row r="1550">
      <c r="F1550" s="8" t="str">
        <f>IFERROR(__xludf.DUMMYFUNCTION("IF(REGEXMATCH(E1550, ""[0-9]+""), SPLIT(REGEXREPLACE(E1550,""[a-zA-Z,\-'.()]"","" ""), "" ""),"" "")")," ")</f>
        <v> </v>
      </c>
    </row>
    <row r="1551">
      <c r="F1551" s="8" t="str">
        <f>IFERROR(__xludf.DUMMYFUNCTION("IF(REGEXMATCH(E1551, ""[0-9]+""), SPLIT(REGEXREPLACE(E1551,""[a-zA-Z,\-'.()]"","" ""), "" ""),"" "")")," ")</f>
        <v> </v>
      </c>
    </row>
    <row r="1552">
      <c r="F1552" s="8" t="str">
        <f>IFERROR(__xludf.DUMMYFUNCTION("IF(REGEXMATCH(E1552, ""[0-9]+""), SPLIT(REGEXREPLACE(E1552,""[a-zA-Z,\-'.()]"","" ""), "" ""),"" "")")," ")</f>
        <v> </v>
      </c>
    </row>
    <row r="1553">
      <c r="F1553" s="8" t="str">
        <f>IFERROR(__xludf.DUMMYFUNCTION("IF(REGEXMATCH(E1553, ""[0-9]+""), SPLIT(REGEXREPLACE(E1553,""[a-zA-Z,\-'.()]"","" ""), "" ""),"" "")")," ")</f>
        <v> </v>
      </c>
    </row>
    <row r="1554">
      <c r="F1554" s="8" t="str">
        <f>IFERROR(__xludf.DUMMYFUNCTION("IF(REGEXMATCH(E1554, ""[0-9]+""), SPLIT(REGEXREPLACE(E1554,""[a-zA-Z,\-'.()]"","" ""), "" ""),"" "")")," ")</f>
        <v> </v>
      </c>
    </row>
    <row r="1555">
      <c r="F1555" s="8" t="str">
        <f>IFERROR(__xludf.DUMMYFUNCTION("IF(REGEXMATCH(E1555, ""[0-9]+""), SPLIT(REGEXREPLACE(E1555,""[a-zA-Z,\-'.()]"","" ""), "" ""),"" "")")," ")</f>
        <v> </v>
      </c>
    </row>
    <row r="1556">
      <c r="F1556" s="8" t="str">
        <f>IFERROR(__xludf.DUMMYFUNCTION("IF(REGEXMATCH(E1556, ""[0-9]+""), SPLIT(REGEXREPLACE(E1556,""[a-zA-Z,\-'.()]"","" ""), "" ""),"" "")")," ")</f>
        <v> </v>
      </c>
    </row>
    <row r="1557">
      <c r="F1557" s="8" t="str">
        <f>IFERROR(__xludf.DUMMYFUNCTION("IF(REGEXMATCH(E1557, ""[0-9]+""), SPLIT(REGEXREPLACE(E1557,""[a-zA-Z,\-'.()]"","" ""), "" ""),"" "")")," ")</f>
        <v> </v>
      </c>
    </row>
    <row r="1558">
      <c r="F1558" s="8" t="str">
        <f>IFERROR(__xludf.DUMMYFUNCTION("IF(REGEXMATCH(E1558, ""[0-9]+""), SPLIT(REGEXREPLACE(E1558,""[a-zA-Z,\-'.()]"","" ""), "" ""),"" "")")," ")</f>
        <v> </v>
      </c>
    </row>
    <row r="1559">
      <c r="F1559" s="8" t="str">
        <f>IFERROR(__xludf.DUMMYFUNCTION("IF(REGEXMATCH(E1559, ""[0-9]+""), SPLIT(REGEXREPLACE(E1559,""[a-zA-Z,\-'.()]"","" ""), "" ""),"" "")")," ")</f>
        <v> </v>
      </c>
    </row>
    <row r="1560">
      <c r="F1560" s="8" t="str">
        <f>IFERROR(__xludf.DUMMYFUNCTION("IF(REGEXMATCH(E1560, ""[0-9]+""), SPLIT(REGEXREPLACE(E1560,""[a-zA-Z,\-'.()]"","" ""), "" ""),"" "")")," ")</f>
        <v> </v>
      </c>
    </row>
    <row r="1561">
      <c r="F1561" s="8" t="str">
        <f>IFERROR(__xludf.DUMMYFUNCTION("IF(REGEXMATCH(E1561, ""[0-9]+""), SPLIT(REGEXREPLACE(E1561,""[a-zA-Z,\-'.()]"","" ""), "" ""),"" "")")," ")</f>
        <v> </v>
      </c>
    </row>
    <row r="1562">
      <c r="F1562" s="8" t="str">
        <f>IFERROR(__xludf.DUMMYFUNCTION("IF(REGEXMATCH(E1562, ""[0-9]+""), SPLIT(REGEXREPLACE(E1562,""[a-zA-Z,\-'.()]"","" ""), "" ""),"" "")")," ")</f>
        <v> </v>
      </c>
    </row>
    <row r="1563">
      <c r="F1563" s="8" t="str">
        <f>IFERROR(__xludf.DUMMYFUNCTION("IF(REGEXMATCH(E1563, ""[0-9]+""), SPLIT(REGEXREPLACE(E1563,""[a-zA-Z,\-'.()]"","" ""), "" ""),"" "")")," ")</f>
        <v> </v>
      </c>
    </row>
    <row r="1564">
      <c r="F1564" s="8" t="str">
        <f>IFERROR(__xludf.DUMMYFUNCTION("IF(REGEXMATCH(E1564, ""[0-9]+""), SPLIT(REGEXREPLACE(E1564,""[a-zA-Z,\-'.()]"","" ""), "" ""),"" "")")," ")</f>
        <v> </v>
      </c>
    </row>
    <row r="1565">
      <c r="F1565" s="8" t="str">
        <f>IFERROR(__xludf.DUMMYFUNCTION("IF(REGEXMATCH(E1565, ""[0-9]+""), SPLIT(REGEXREPLACE(E1565,""[a-zA-Z,\-'.()]"","" ""), "" ""),"" "")")," ")</f>
        <v> </v>
      </c>
    </row>
    <row r="1566">
      <c r="F1566" s="8" t="str">
        <f>IFERROR(__xludf.DUMMYFUNCTION("IF(REGEXMATCH(E1566, ""[0-9]+""), SPLIT(REGEXREPLACE(E1566,""[a-zA-Z,\-'.()]"","" ""), "" ""),"" "")")," ")</f>
        <v> </v>
      </c>
    </row>
    <row r="1567">
      <c r="F1567" s="8" t="str">
        <f>IFERROR(__xludf.DUMMYFUNCTION("IF(REGEXMATCH(E1567, ""[0-9]+""), SPLIT(REGEXREPLACE(E1567,""[a-zA-Z,\-'.()]"","" ""), "" ""),"" "")")," ")</f>
        <v> </v>
      </c>
    </row>
    <row r="1568">
      <c r="F1568" s="8" t="str">
        <f>IFERROR(__xludf.DUMMYFUNCTION("IF(REGEXMATCH(E1568, ""[0-9]+""), SPLIT(REGEXREPLACE(E1568,""[a-zA-Z,\-'.()]"","" ""), "" ""),"" "")")," ")</f>
        <v> </v>
      </c>
    </row>
    <row r="1569">
      <c r="F1569" s="8" t="str">
        <f>IFERROR(__xludf.DUMMYFUNCTION("IF(REGEXMATCH(E1569, ""[0-9]+""), SPLIT(REGEXREPLACE(E1569,""[a-zA-Z,\-'.()]"","" ""), "" ""),"" "")")," ")</f>
        <v> </v>
      </c>
    </row>
    <row r="1570">
      <c r="F1570" s="8" t="str">
        <f>IFERROR(__xludf.DUMMYFUNCTION("IF(REGEXMATCH(E1570, ""[0-9]+""), SPLIT(REGEXREPLACE(E1570,""[a-zA-Z,\-'.()]"","" ""), "" ""),"" "")")," ")</f>
        <v> </v>
      </c>
    </row>
    <row r="1571">
      <c r="F1571" s="8" t="str">
        <f>IFERROR(__xludf.DUMMYFUNCTION("IF(REGEXMATCH(E1571, ""[0-9]+""), SPLIT(REGEXREPLACE(E1571,""[a-zA-Z,\-'.()]"","" ""), "" ""),"" "")")," ")</f>
        <v> </v>
      </c>
    </row>
    <row r="1572">
      <c r="F1572" s="8" t="str">
        <f>IFERROR(__xludf.DUMMYFUNCTION("IF(REGEXMATCH(E1572, ""[0-9]+""), SPLIT(REGEXREPLACE(E1572,""[a-zA-Z,\-'.()]"","" ""), "" ""),"" "")")," ")</f>
        <v> </v>
      </c>
    </row>
    <row r="1573">
      <c r="F1573" s="8" t="str">
        <f>IFERROR(__xludf.DUMMYFUNCTION("IF(REGEXMATCH(E1573, ""[0-9]+""), SPLIT(REGEXREPLACE(E1573,""[a-zA-Z,\-'.()]"","" ""), "" ""),"" "")")," ")</f>
        <v> </v>
      </c>
    </row>
    <row r="1574">
      <c r="F1574" s="8" t="str">
        <f>IFERROR(__xludf.DUMMYFUNCTION("IF(REGEXMATCH(E1574, ""[0-9]+""), SPLIT(REGEXREPLACE(E1574,""[a-zA-Z,\-'.()]"","" ""), "" ""),"" "")")," ")</f>
        <v> </v>
      </c>
    </row>
    <row r="1575">
      <c r="F1575" s="8" t="str">
        <f>IFERROR(__xludf.DUMMYFUNCTION("IF(REGEXMATCH(E1575, ""[0-9]+""), SPLIT(REGEXREPLACE(E1575,""[a-zA-Z,\-'.()]"","" ""), "" ""),"" "")")," ")</f>
        <v> </v>
      </c>
    </row>
    <row r="1576">
      <c r="F1576" s="8" t="str">
        <f>IFERROR(__xludf.DUMMYFUNCTION("IF(REGEXMATCH(E1576, ""[0-9]+""), SPLIT(REGEXREPLACE(E1576,""[a-zA-Z,\-'.()]"","" ""), "" ""),"" "")")," ")</f>
        <v> </v>
      </c>
    </row>
    <row r="1577">
      <c r="F1577" s="8" t="str">
        <f>IFERROR(__xludf.DUMMYFUNCTION("IF(REGEXMATCH(E1577, ""[0-9]+""), SPLIT(REGEXREPLACE(E1577,""[a-zA-Z,\-'.()]"","" ""), "" ""),"" "")")," ")</f>
        <v> </v>
      </c>
    </row>
    <row r="1578">
      <c r="F1578" s="8" t="str">
        <f>IFERROR(__xludf.DUMMYFUNCTION("IF(REGEXMATCH(E1578, ""[0-9]+""), SPLIT(REGEXREPLACE(E1578,""[a-zA-Z,\-'.()]"","" ""), "" ""),"" "")")," ")</f>
        <v> </v>
      </c>
    </row>
    <row r="1579">
      <c r="F1579" s="8" t="str">
        <f>IFERROR(__xludf.DUMMYFUNCTION("IF(REGEXMATCH(E1579, ""[0-9]+""), SPLIT(REGEXREPLACE(E1579,""[a-zA-Z,\-'.()]"","" ""), "" ""),"" "")")," ")</f>
        <v> </v>
      </c>
    </row>
    <row r="1580">
      <c r="F1580" s="8" t="str">
        <f>IFERROR(__xludf.DUMMYFUNCTION("IF(REGEXMATCH(E1580, ""[0-9]+""), SPLIT(REGEXREPLACE(E1580,""[a-zA-Z,\-'.()]"","" ""), "" ""),"" "")")," ")</f>
        <v> </v>
      </c>
    </row>
    <row r="1581">
      <c r="F1581" s="8" t="str">
        <f>IFERROR(__xludf.DUMMYFUNCTION("IF(REGEXMATCH(E1581, ""[0-9]+""), SPLIT(REGEXREPLACE(E1581,""[a-zA-Z,\-'.()]"","" ""), "" ""),"" "")")," ")</f>
        <v> </v>
      </c>
    </row>
    <row r="1582">
      <c r="F1582" s="8" t="str">
        <f>IFERROR(__xludf.DUMMYFUNCTION("IF(REGEXMATCH(E1582, ""[0-9]+""), SPLIT(REGEXREPLACE(E1582,""[a-zA-Z,\-'.()]"","" ""), "" ""),"" "")")," ")</f>
        <v> </v>
      </c>
    </row>
    <row r="1583">
      <c r="F1583" s="8" t="str">
        <f>IFERROR(__xludf.DUMMYFUNCTION("IF(REGEXMATCH(E1583, ""[0-9]+""), SPLIT(REGEXREPLACE(E1583,""[a-zA-Z,\-'.()]"","" ""), "" ""),"" "")")," ")</f>
        <v> </v>
      </c>
    </row>
    <row r="1584">
      <c r="F1584" s="8" t="str">
        <f>IFERROR(__xludf.DUMMYFUNCTION("IF(REGEXMATCH(E1584, ""[0-9]+""), SPLIT(REGEXREPLACE(E1584,""[a-zA-Z,\-'.()]"","" ""), "" ""),"" "")")," ")</f>
        <v> </v>
      </c>
    </row>
    <row r="1585">
      <c r="F1585" s="8" t="str">
        <f>IFERROR(__xludf.DUMMYFUNCTION("IF(REGEXMATCH(E1585, ""[0-9]+""), SPLIT(REGEXREPLACE(E1585,""[a-zA-Z,\-'.()]"","" ""), "" ""),"" "")")," ")</f>
        <v> </v>
      </c>
    </row>
    <row r="1586">
      <c r="F1586" s="8" t="str">
        <f>IFERROR(__xludf.DUMMYFUNCTION("IF(REGEXMATCH(E1586, ""[0-9]+""), SPLIT(REGEXREPLACE(E1586,""[a-zA-Z,\-'.()]"","" ""), "" ""),"" "")")," ")</f>
        <v> </v>
      </c>
    </row>
    <row r="1587">
      <c r="F1587" s="8" t="str">
        <f>IFERROR(__xludf.DUMMYFUNCTION("IF(REGEXMATCH(E1587, ""[0-9]+""), SPLIT(REGEXREPLACE(E1587,""[a-zA-Z,\-'.()]"","" ""), "" ""),"" "")")," ")</f>
        <v> </v>
      </c>
    </row>
    <row r="1588">
      <c r="F1588" s="8" t="str">
        <f>IFERROR(__xludf.DUMMYFUNCTION("IF(REGEXMATCH(E1588, ""[0-9]+""), SPLIT(REGEXREPLACE(E1588,""[a-zA-Z,\-'.()]"","" ""), "" ""),"" "")")," ")</f>
        <v> </v>
      </c>
    </row>
    <row r="1589">
      <c r="F1589" s="8" t="str">
        <f>IFERROR(__xludf.DUMMYFUNCTION("IF(REGEXMATCH(E1589, ""[0-9]+""), SPLIT(REGEXREPLACE(E1589,""[a-zA-Z,\-'.()]"","" ""), "" ""),"" "")")," ")</f>
        <v> </v>
      </c>
    </row>
    <row r="1590">
      <c r="F1590" s="8" t="str">
        <f>IFERROR(__xludf.DUMMYFUNCTION("IF(REGEXMATCH(E1590, ""[0-9]+""), SPLIT(REGEXREPLACE(E1590,""[a-zA-Z,\-'.()]"","" ""), "" ""),"" "")")," ")</f>
        <v> </v>
      </c>
    </row>
    <row r="1591">
      <c r="F1591" s="8" t="str">
        <f>IFERROR(__xludf.DUMMYFUNCTION("IF(REGEXMATCH(E1591, ""[0-9]+""), SPLIT(REGEXREPLACE(E1591,""[a-zA-Z,\-'.()]"","" ""), "" ""),"" "")")," ")</f>
        <v> </v>
      </c>
    </row>
    <row r="1592">
      <c r="F1592" s="8" t="str">
        <f>IFERROR(__xludf.DUMMYFUNCTION("IF(REGEXMATCH(E1592, ""[0-9]+""), SPLIT(REGEXREPLACE(E1592,""[a-zA-Z,\-'.()]"","" ""), "" ""),"" "")")," ")</f>
        <v> </v>
      </c>
    </row>
    <row r="1593">
      <c r="F1593" s="8" t="str">
        <f>IFERROR(__xludf.DUMMYFUNCTION("IF(REGEXMATCH(E1593, ""[0-9]+""), SPLIT(REGEXREPLACE(E1593,""[a-zA-Z,\-'.()]"","" ""), "" ""),"" "")")," ")</f>
        <v> </v>
      </c>
    </row>
    <row r="1594">
      <c r="F1594" s="8" t="str">
        <f>IFERROR(__xludf.DUMMYFUNCTION("IF(REGEXMATCH(E1594, ""[0-9]+""), SPLIT(REGEXREPLACE(E1594,""[a-zA-Z,\-'.()]"","" ""), "" ""),"" "")")," ")</f>
        <v> </v>
      </c>
    </row>
    <row r="1595">
      <c r="F1595" s="8" t="str">
        <f>IFERROR(__xludf.DUMMYFUNCTION("IF(REGEXMATCH(E1595, ""[0-9]+""), SPLIT(REGEXREPLACE(E1595,""[a-zA-Z,\-'.()]"","" ""), "" ""),"" "")")," ")</f>
        <v> </v>
      </c>
    </row>
    <row r="1596">
      <c r="F1596" s="8" t="str">
        <f>IFERROR(__xludf.DUMMYFUNCTION("IF(REGEXMATCH(E1596, ""[0-9]+""), SPLIT(REGEXREPLACE(E1596,""[a-zA-Z,\-'.()]"","" ""), "" ""),"" "")")," ")</f>
        <v> </v>
      </c>
    </row>
    <row r="1597">
      <c r="F1597" s="8" t="str">
        <f>IFERROR(__xludf.DUMMYFUNCTION("IF(REGEXMATCH(E1597, ""[0-9]+""), SPLIT(REGEXREPLACE(E1597,""[a-zA-Z,\-'.()]"","" ""), "" ""),"" "")")," ")</f>
        <v> </v>
      </c>
    </row>
    <row r="1598">
      <c r="F1598" s="8" t="str">
        <f>IFERROR(__xludf.DUMMYFUNCTION("IF(REGEXMATCH(E1598, ""[0-9]+""), SPLIT(REGEXREPLACE(E1598,""[a-zA-Z,\-'.()]"","" ""), "" ""),"" "")")," ")</f>
        <v> </v>
      </c>
    </row>
    <row r="1599">
      <c r="F1599" s="8" t="str">
        <f>IFERROR(__xludf.DUMMYFUNCTION("IF(REGEXMATCH(E1599, ""[0-9]+""), SPLIT(REGEXREPLACE(E1599,""[a-zA-Z,\-'.()]"","" ""), "" ""),"" "")")," ")</f>
        <v> </v>
      </c>
    </row>
    <row r="1600">
      <c r="F1600" s="8" t="str">
        <f>IFERROR(__xludf.DUMMYFUNCTION("IF(REGEXMATCH(E1600, ""[0-9]+""), SPLIT(REGEXREPLACE(E1600,""[a-zA-Z,\-'.()]"","" ""), "" ""),"" "")")," ")</f>
        <v> </v>
      </c>
    </row>
    <row r="1601">
      <c r="F1601" s="8" t="str">
        <f>IFERROR(__xludf.DUMMYFUNCTION("IF(REGEXMATCH(E1601, ""[0-9]+""), SPLIT(REGEXREPLACE(E1601,""[a-zA-Z,\-'.()]"","" ""), "" ""),"" "")")," ")</f>
        <v> </v>
      </c>
    </row>
    <row r="1602">
      <c r="F1602" s="8" t="str">
        <f>IFERROR(__xludf.DUMMYFUNCTION("IF(REGEXMATCH(E1602, ""[0-9]+""), SPLIT(REGEXREPLACE(E1602,""[a-zA-Z,\-'.()]"","" ""), "" ""),"" "")")," ")</f>
        <v> </v>
      </c>
    </row>
    <row r="1603">
      <c r="F1603" s="8" t="str">
        <f>IFERROR(__xludf.DUMMYFUNCTION("IF(REGEXMATCH(E1603, ""[0-9]+""), SPLIT(REGEXREPLACE(E1603,""[a-zA-Z,\-'.()]"","" ""), "" ""),"" "")")," ")</f>
        <v> </v>
      </c>
    </row>
    <row r="1604">
      <c r="F1604" s="8" t="str">
        <f>IFERROR(__xludf.DUMMYFUNCTION("IF(REGEXMATCH(E1604, ""[0-9]+""), SPLIT(REGEXREPLACE(E1604,""[a-zA-Z,\-'.()]"","" ""), "" ""),"" "")")," ")</f>
        <v> </v>
      </c>
    </row>
    <row r="1605">
      <c r="F1605" s="8" t="str">
        <f>IFERROR(__xludf.DUMMYFUNCTION("IF(REGEXMATCH(E1605, ""[0-9]+""), SPLIT(REGEXREPLACE(E1605,""[a-zA-Z,\-'.()]"","" ""), "" ""),"" "")")," ")</f>
        <v> </v>
      </c>
    </row>
    <row r="1606">
      <c r="F1606" s="8" t="str">
        <f>IFERROR(__xludf.DUMMYFUNCTION("IF(REGEXMATCH(E1606, ""[0-9]+""), SPLIT(REGEXREPLACE(E1606,""[a-zA-Z,\-'.()]"","" ""), "" ""),"" "")")," ")</f>
        <v> </v>
      </c>
    </row>
    <row r="1607">
      <c r="F1607" s="8" t="str">
        <f>IFERROR(__xludf.DUMMYFUNCTION("IF(REGEXMATCH(E1607, ""[0-9]+""), SPLIT(REGEXREPLACE(E1607,""[a-zA-Z,\-'.()]"","" ""), "" ""),"" "")")," ")</f>
        <v> </v>
      </c>
    </row>
    <row r="1608">
      <c r="F1608" s="8" t="str">
        <f>IFERROR(__xludf.DUMMYFUNCTION("IF(REGEXMATCH(E1608, ""[0-9]+""), SPLIT(REGEXREPLACE(E1608,""[a-zA-Z,\-'.()]"","" ""), "" ""),"" "")")," ")</f>
        <v> </v>
      </c>
    </row>
    <row r="1609">
      <c r="F1609" s="8" t="str">
        <f>IFERROR(__xludf.DUMMYFUNCTION("IF(REGEXMATCH(E1609, ""[0-9]+""), SPLIT(REGEXREPLACE(E1609,""[a-zA-Z,\-'.()]"","" ""), "" ""),"" "")")," ")</f>
        <v> </v>
      </c>
    </row>
    <row r="1610">
      <c r="F1610" s="8" t="str">
        <f>IFERROR(__xludf.DUMMYFUNCTION("IF(REGEXMATCH(E1610, ""[0-9]+""), SPLIT(REGEXREPLACE(E1610,""[a-zA-Z,\-'.()]"","" ""), "" ""),"" "")")," ")</f>
        <v> </v>
      </c>
    </row>
    <row r="1611">
      <c r="F1611" s="8" t="str">
        <f>IFERROR(__xludf.DUMMYFUNCTION("IF(REGEXMATCH(E1611, ""[0-9]+""), SPLIT(REGEXREPLACE(E1611,""[a-zA-Z,\-'.()]"","" ""), "" ""),"" "")")," ")</f>
        <v> </v>
      </c>
    </row>
    <row r="1612">
      <c r="F1612" s="8" t="str">
        <f>IFERROR(__xludf.DUMMYFUNCTION("IF(REGEXMATCH(E1612, ""[0-9]+""), SPLIT(REGEXREPLACE(E1612,""[a-zA-Z,\-'.()]"","" ""), "" ""),"" "")")," ")</f>
        <v> </v>
      </c>
    </row>
    <row r="1613">
      <c r="F1613" s="8" t="str">
        <f>IFERROR(__xludf.DUMMYFUNCTION("IF(REGEXMATCH(E1613, ""[0-9]+""), SPLIT(REGEXREPLACE(E1613,""[a-zA-Z,\-'.()]"","" ""), "" ""),"" "")")," ")</f>
        <v> </v>
      </c>
    </row>
    <row r="1614">
      <c r="F1614" s="8" t="str">
        <f>IFERROR(__xludf.DUMMYFUNCTION("IF(REGEXMATCH(E1614, ""[0-9]+""), SPLIT(REGEXREPLACE(E1614,""[a-zA-Z,\-'.()]"","" ""), "" ""),"" "")")," ")</f>
        <v> </v>
      </c>
    </row>
    <row r="1615">
      <c r="F1615" s="8" t="str">
        <f>IFERROR(__xludf.DUMMYFUNCTION("IF(REGEXMATCH(E1615, ""[0-9]+""), SPLIT(REGEXREPLACE(E1615,""[a-zA-Z,\-'.()]"","" ""), "" ""),"" "")")," ")</f>
        <v> </v>
      </c>
    </row>
    <row r="1616">
      <c r="F1616" s="8" t="str">
        <f>IFERROR(__xludf.DUMMYFUNCTION("IF(REGEXMATCH(E1616, ""[0-9]+""), SPLIT(REGEXREPLACE(E1616,""[a-zA-Z,\-'.()]"","" ""), "" ""),"" "")")," ")</f>
        <v> </v>
      </c>
    </row>
    <row r="1617">
      <c r="F1617" s="8" t="str">
        <f>IFERROR(__xludf.DUMMYFUNCTION("IF(REGEXMATCH(E1617, ""[0-9]+""), SPLIT(REGEXREPLACE(E1617,""[a-zA-Z,\-'.()]"","" ""), "" ""),"" "")")," ")</f>
        <v> </v>
      </c>
    </row>
    <row r="1618">
      <c r="F1618" s="8" t="str">
        <f>IFERROR(__xludf.DUMMYFUNCTION("IF(REGEXMATCH(E1618, ""[0-9]+""), SPLIT(REGEXREPLACE(E1618,""[a-zA-Z,\-'.()]"","" ""), "" ""),"" "")")," ")</f>
        <v> </v>
      </c>
    </row>
    <row r="1619">
      <c r="F1619" s="8" t="str">
        <f>IFERROR(__xludf.DUMMYFUNCTION("IF(REGEXMATCH(E1619, ""[0-9]+""), SPLIT(REGEXREPLACE(E1619,""[a-zA-Z,\-'.()]"","" ""), "" ""),"" "")")," ")</f>
        <v> </v>
      </c>
    </row>
    <row r="1620">
      <c r="F1620" s="8" t="str">
        <f>IFERROR(__xludf.DUMMYFUNCTION("IF(REGEXMATCH(E1620, ""[0-9]+""), SPLIT(REGEXREPLACE(E1620,""[a-zA-Z,\-'.()]"","" ""), "" ""),"" "")")," ")</f>
        <v> </v>
      </c>
    </row>
    <row r="1621">
      <c r="F1621" s="8" t="str">
        <f>IFERROR(__xludf.DUMMYFUNCTION("IF(REGEXMATCH(E1621, ""[0-9]+""), SPLIT(REGEXREPLACE(E1621,""[a-zA-Z,\-'.()]"","" ""), "" ""),"" "")")," ")</f>
        <v> </v>
      </c>
    </row>
    <row r="1622">
      <c r="F1622" s="8" t="str">
        <f>IFERROR(__xludf.DUMMYFUNCTION("IF(REGEXMATCH(E1622, ""[0-9]+""), SPLIT(REGEXREPLACE(E1622,""[a-zA-Z,\-'.()]"","" ""), "" ""),"" "")")," ")</f>
        <v> </v>
      </c>
    </row>
    <row r="1623">
      <c r="F1623" s="8" t="str">
        <f>IFERROR(__xludf.DUMMYFUNCTION("IF(REGEXMATCH(E1623, ""[0-9]+""), SPLIT(REGEXREPLACE(E1623,""[a-zA-Z,\-'.()]"","" ""), "" ""),"" "")")," ")</f>
        <v> </v>
      </c>
    </row>
    <row r="1624">
      <c r="F1624" s="8" t="str">
        <f>IFERROR(__xludf.DUMMYFUNCTION("IF(REGEXMATCH(E1624, ""[0-9]+""), SPLIT(REGEXREPLACE(E1624,""[a-zA-Z,\-'.()]"","" ""), "" ""),"" "")")," ")</f>
        <v> </v>
      </c>
    </row>
    <row r="1625">
      <c r="F1625" s="8" t="str">
        <f>IFERROR(__xludf.DUMMYFUNCTION("IF(REGEXMATCH(E1625, ""[0-9]+""), SPLIT(REGEXREPLACE(E1625,""[a-zA-Z,\-'.()]"","" ""), "" ""),"" "")")," ")</f>
        <v> </v>
      </c>
    </row>
    <row r="1626">
      <c r="F1626" s="8" t="str">
        <f>IFERROR(__xludf.DUMMYFUNCTION("IF(REGEXMATCH(E1626, ""[0-9]+""), SPLIT(REGEXREPLACE(E1626,""[a-zA-Z,\-'.()]"","" ""), "" ""),"" "")")," ")</f>
        <v> </v>
      </c>
    </row>
    <row r="1627">
      <c r="F1627" s="8" t="str">
        <f>IFERROR(__xludf.DUMMYFUNCTION("IF(REGEXMATCH(E1627, ""[0-9]+""), SPLIT(REGEXREPLACE(E1627,""[a-zA-Z,\-'.()]"","" ""), "" ""),"" "")")," ")</f>
        <v> </v>
      </c>
    </row>
    <row r="1628">
      <c r="F1628" s="8" t="str">
        <f>IFERROR(__xludf.DUMMYFUNCTION("IF(REGEXMATCH(E1628, ""[0-9]+""), SPLIT(REGEXREPLACE(E1628,""[a-zA-Z,\-'.()]"","" ""), "" ""),"" "")")," ")</f>
        <v> </v>
      </c>
    </row>
    <row r="1629">
      <c r="F1629" s="8" t="str">
        <f>IFERROR(__xludf.DUMMYFUNCTION("IF(REGEXMATCH(E1629, ""[0-9]+""), SPLIT(REGEXREPLACE(E1629,""[a-zA-Z,\-'.()]"","" ""), "" ""),"" "")")," ")</f>
        <v> </v>
      </c>
    </row>
    <row r="1630">
      <c r="F1630" s="8" t="str">
        <f>IFERROR(__xludf.DUMMYFUNCTION("IF(REGEXMATCH(E1630, ""[0-9]+""), SPLIT(REGEXREPLACE(E1630,""[a-zA-Z,\-'.()]"","" ""), "" ""),"" "")")," ")</f>
        <v> </v>
      </c>
    </row>
    <row r="1631">
      <c r="F1631" s="8" t="str">
        <f>IFERROR(__xludf.DUMMYFUNCTION("IF(REGEXMATCH(E1631, ""[0-9]+""), SPLIT(REGEXREPLACE(E1631,""[a-zA-Z,\-'.()]"","" ""), "" ""),"" "")")," ")</f>
        <v> </v>
      </c>
    </row>
    <row r="1632">
      <c r="F1632" s="8" t="str">
        <f>IFERROR(__xludf.DUMMYFUNCTION("IF(REGEXMATCH(E1632, ""[0-9]+""), SPLIT(REGEXREPLACE(E1632,""[a-zA-Z,\-'.()]"","" ""), "" ""),"" "")")," ")</f>
        <v> </v>
      </c>
    </row>
    <row r="1633">
      <c r="F1633" s="8" t="str">
        <f>IFERROR(__xludf.DUMMYFUNCTION("IF(REGEXMATCH(E1633, ""[0-9]+""), SPLIT(REGEXREPLACE(E1633,""[a-zA-Z,\-'.()]"","" ""), "" ""),"" "")")," ")</f>
        <v> </v>
      </c>
    </row>
    <row r="1634">
      <c r="F1634" s="8" t="str">
        <f>IFERROR(__xludf.DUMMYFUNCTION("IF(REGEXMATCH(E1634, ""[0-9]+""), SPLIT(REGEXREPLACE(E1634,""[a-zA-Z,\-'.()]"","" ""), "" ""),"" "")")," ")</f>
        <v> </v>
      </c>
    </row>
    <row r="1635">
      <c r="F1635" s="8" t="str">
        <f>IFERROR(__xludf.DUMMYFUNCTION("IF(REGEXMATCH(E1635, ""[0-9]+""), SPLIT(REGEXREPLACE(E1635,""[a-zA-Z,\-'.()]"","" ""), "" ""),"" "")")," ")</f>
        <v> </v>
      </c>
    </row>
    <row r="1636">
      <c r="F1636" s="8" t="str">
        <f>IFERROR(__xludf.DUMMYFUNCTION("IF(REGEXMATCH(E1636, ""[0-9]+""), SPLIT(REGEXREPLACE(E1636,""[a-zA-Z,\-'.()]"","" ""), "" ""),"" "")")," ")</f>
        <v> </v>
      </c>
    </row>
    <row r="1637">
      <c r="F1637" s="8" t="str">
        <f>IFERROR(__xludf.DUMMYFUNCTION("IF(REGEXMATCH(E1637, ""[0-9]+""), SPLIT(REGEXREPLACE(E1637,""[a-zA-Z,\-'.()]"","" ""), "" ""),"" "")")," ")</f>
        <v> </v>
      </c>
    </row>
    <row r="1638">
      <c r="F1638" s="8" t="str">
        <f>IFERROR(__xludf.DUMMYFUNCTION("IF(REGEXMATCH(E1638, ""[0-9]+""), SPLIT(REGEXREPLACE(E1638,""[a-zA-Z,\-'.()]"","" ""), "" ""),"" "")")," ")</f>
        <v> </v>
      </c>
    </row>
    <row r="1639">
      <c r="F1639" s="8" t="str">
        <f>IFERROR(__xludf.DUMMYFUNCTION("IF(REGEXMATCH(E1639, ""[0-9]+""), SPLIT(REGEXREPLACE(E1639,""[a-zA-Z,\-'.()]"","" ""), "" ""),"" "")")," ")</f>
        <v> </v>
      </c>
    </row>
    <row r="1640">
      <c r="F1640" s="8" t="str">
        <f>IFERROR(__xludf.DUMMYFUNCTION("IF(REGEXMATCH(E1640, ""[0-9]+""), SPLIT(REGEXREPLACE(E1640,""[a-zA-Z,\-'.()]"","" ""), "" ""),"" "")")," ")</f>
        <v> </v>
      </c>
    </row>
    <row r="1641">
      <c r="F1641" s="8" t="str">
        <f>IFERROR(__xludf.DUMMYFUNCTION("IF(REGEXMATCH(E1641, ""[0-9]+""), SPLIT(REGEXREPLACE(E1641,""[a-zA-Z,\-'.()]"","" ""), "" ""),"" "")")," ")</f>
        <v> </v>
      </c>
    </row>
    <row r="1642">
      <c r="F1642" s="8" t="str">
        <f>IFERROR(__xludf.DUMMYFUNCTION("IF(REGEXMATCH(E1642, ""[0-9]+""), SPLIT(REGEXREPLACE(E1642,""[a-zA-Z,\-'.()]"","" ""), "" ""),"" "")")," ")</f>
        <v> </v>
      </c>
    </row>
    <row r="1643">
      <c r="F1643" s="8" t="str">
        <f>IFERROR(__xludf.DUMMYFUNCTION("IF(REGEXMATCH(E1643, ""[0-9]+""), SPLIT(REGEXREPLACE(E1643,""[a-zA-Z,\-'.()]"","" ""), "" ""),"" "")")," ")</f>
        <v> </v>
      </c>
    </row>
    <row r="1644">
      <c r="F1644" s="8" t="str">
        <f>IFERROR(__xludf.DUMMYFUNCTION("IF(REGEXMATCH(E1644, ""[0-9]+""), SPLIT(REGEXREPLACE(E1644,""[a-zA-Z,\-'.()]"","" ""), "" ""),"" "")")," ")</f>
        <v> </v>
      </c>
    </row>
    <row r="1645">
      <c r="F1645" s="8" t="str">
        <f>IFERROR(__xludf.DUMMYFUNCTION("IF(REGEXMATCH(E1645, ""[0-9]+""), SPLIT(REGEXREPLACE(E1645,""[a-zA-Z,\-'.()]"","" ""), "" ""),"" "")")," ")</f>
        <v> </v>
      </c>
    </row>
    <row r="1646">
      <c r="F1646" s="8" t="str">
        <f>IFERROR(__xludf.DUMMYFUNCTION("IF(REGEXMATCH(E1646, ""[0-9]+""), SPLIT(REGEXREPLACE(E1646,""[a-zA-Z,\-'.()]"","" ""), "" ""),"" "")")," ")</f>
        <v> </v>
      </c>
    </row>
    <row r="1647">
      <c r="F1647" s="8" t="str">
        <f>IFERROR(__xludf.DUMMYFUNCTION("IF(REGEXMATCH(E1647, ""[0-9]+""), SPLIT(REGEXREPLACE(E1647,""[a-zA-Z,\-'.()]"","" ""), "" ""),"" "")")," ")</f>
        <v> </v>
      </c>
    </row>
    <row r="1648">
      <c r="F1648" s="8" t="str">
        <f>IFERROR(__xludf.DUMMYFUNCTION("IF(REGEXMATCH(E1648, ""[0-9]+""), SPLIT(REGEXREPLACE(E1648,""[a-zA-Z,\-'.()]"","" ""), "" ""),"" "")")," ")</f>
        <v> </v>
      </c>
    </row>
    <row r="1649">
      <c r="F1649" s="8" t="str">
        <f>IFERROR(__xludf.DUMMYFUNCTION("IF(REGEXMATCH(E1649, ""[0-9]+""), SPLIT(REGEXREPLACE(E1649,""[a-zA-Z,\-'.()]"","" ""), "" ""),"" "")")," ")</f>
        <v> </v>
      </c>
    </row>
    <row r="1650">
      <c r="F1650" s="8" t="str">
        <f>IFERROR(__xludf.DUMMYFUNCTION("IF(REGEXMATCH(E1650, ""[0-9]+""), SPLIT(REGEXREPLACE(E1650,""[a-zA-Z,\-'.()]"","" ""), "" ""),"" "")")," ")</f>
        <v> </v>
      </c>
    </row>
    <row r="1651">
      <c r="F1651" s="8" t="str">
        <f>IFERROR(__xludf.DUMMYFUNCTION("IF(REGEXMATCH(E1651, ""[0-9]+""), SPLIT(REGEXREPLACE(E1651,""[a-zA-Z,\-'.()]"","" ""), "" ""),"" "")")," ")</f>
        <v> </v>
      </c>
    </row>
    <row r="1652">
      <c r="F1652" s="8" t="str">
        <f>IFERROR(__xludf.DUMMYFUNCTION("IF(REGEXMATCH(E1652, ""[0-9]+""), SPLIT(REGEXREPLACE(E1652,""[a-zA-Z,\-'.()]"","" ""), "" ""),"" "")")," ")</f>
        <v> </v>
      </c>
    </row>
    <row r="1653">
      <c r="F1653" s="8" t="str">
        <f>IFERROR(__xludf.DUMMYFUNCTION("IF(REGEXMATCH(E1653, ""[0-9]+""), SPLIT(REGEXREPLACE(E1653,""[a-zA-Z,\-'.()]"","" ""), "" ""),"" "")")," ")</f>
        <v> </v>
      </c>
    </row>
    <row r="1654">
      <c r="F1654" s="8" t="str">
        <f>IFERROR(__xludf.DUMMYFUNCTION("IF(REGEXMATCH(E1654, ""[0-9]+""), SPLIT(REGEXREPLACE(E1654,""[a-zA-Z,\-'.()]"","" ""), "" ""),"" "")")," ")</f>
        <v> </v>
      </c>
    </row>
    <row r="1655">
      <c r="F1655" s="8" t="str">
        <f>IFERROR(__xludf.DUMMYFUNCTION("IF(REGEXMATCH(E1655, ""[0-9]+""), SPLIT(REGEXREPLACE(E1655,""[a-zA-Z,\-'.()]"","" ""), "" ""),"" "")")," ")</f>
        <v> </v>
      </c>
    </row>
    <row r="1656">
      <c r="F1656" s="8" t="str">
        <f>IFERROR(__xludf.DUMMYFUNCTION("IF(REGEXMATCH(E1656, ""[0-9]+""), SPLIT(REGEXREPLACE(E1656,""[a-zA-Z,\-'.()]"","" ""), "" ""),"" "")")," ")</f>
        <v> </v>
      </c>
    </row>
    <row r="1657">
      <c r="F1657" s="8" t="str">
        <f>IFERROR(__xludf.DUMMYFUNCTION("IF(REGEXMATCH(E1657, ""[0-9]+""), SPLIT(REGEXREPLACE(E1657,""[a-zA-Z,\-'.()]"","" ""), "" ""),"" "")")," ")</f>
        <v> </v>
      </c>
    </row>
    <row r="1658">
      <c r="F1658" s="8" t="str">
        <f>IFERROR(__xludf.DUMMYFUNCTION("IF(REGEXMATCH(E1658, ""[0-9]+""), SPLIT(REGEXREPLACE(E1658,""[a-zA-Z,\-'.()]"","" ""), "" ""),"" "")")," ")</f>
        <v> </v>
      </c>
    </row>
    <row r="1659">
      <c r="F1659" s="8" t="str">
        <f>IFERROR(__xludf.DUMMYFUNCTION("IF(REGEXMATCH(E1659, ""[0-9]+""), SPLIT(REGEXREPLACE(E1659,""[a-zA-Z,\-'.()]"","" ""), "" ""),"" "")")," ")</f>
        <v> </v>
      </c>
    </row>
    <row r="1660">
      <c r="F1660" s="8" t="str">
        <f>IFERROR(__xludf.DUMMYFUNCTION("IF(REGEXMATCH(E1660, ""[0-9]+""), SPLIT(REGEXREPLACE(E1660,""[a-zA-Z,\-'.()]"","" ""), "" ""),"" "")")," ")</f>
        <v> </v>
      </c>
    </row>
    <row r="1661">
      <c r="F1661" s="8" t="str">
        <f>IFERROR(__xludf.DUMMYFUNCTION("IF(REGEXMATCH(E1661, ""[0-9]+""), SPLIT(REGEXREPLACE(E1661,""[a-zA-Z,\-'.()]"","" ""), "" ""),"" "")")," ")</f>
        <v> </v>
      </c>
    </row>
    <row r="1662">
      <c r="F1662" s="8" t="str">
        <f>IFERROR(__xludf.DUMMYFUNCTION("IF(REGEXMATCH(E1662, ""[0-9]+""), SPLIT(REGEXREPLACE(E1662,""[a-zA-Z,\-'.()]"","" ""), "" ""),"" "")")," ")</f>
        <v> </v>
      </c>
    </row>
    <row r="1663">
      <c r="F1663" s="8" t="str">
        <f>IFERROR(__xludf.DUMMYFUNCTION("IF(REGEXMATCH(E1663, ""[0-9]+""), SPLIT(REGEXREPLACE(E1663,""[a-zA-Z,\-'.()]"","" ""), "" ""),"" "")")," ")</f>
        <v> </v>
      </c>
    </row>
    <row r="1664">
      <c r="F1664" s="8" t="str">
        <f>IFERROR(__xludf.DUMMYFUNCTION("IF(REGEXMATCH(E1664, ""[0-9]+""), SPLIT(REGEXREPLACE(E1664,""[a-zA-Z,\-'.()]"","" ""), "" ""),"" "")")," ")</f>
        <v> </v>
      </c>
    </row>
    <row r="1665">
      <c r="F1665" s="8" t="str">
        <f>IFERROR(__xludf.DUMMYFUNCTION("IF(REGEXMATCH(E1665, ""[0-9]+""), SPLIT(REGEXREPLACE(E1665,""[a-zA-Z,\-'.()]"","" ""), "" ""),"" "")")," ")</f>
        <v> </v>
      </c>
    </row>
    <row r="1666">
      <c r="F1666" s="8" t="str">
        <f>IFERROR(__xludf.DUMMYFUNCTION("IF(REGEXMATCH(E1666, ""[0-9]+""), SPLIT(REGEXREPLACE(E1666,""[a-zA-Z,\-'.()]"","" ""), "" ""),"" "")")," ")</f>
        <v> </v>
      </c>
    </row>
    <row r="1667">
      <c r="F1667" s="8" t="str">
        <f>IFERROR(__xludf.DUMMYFUNCTION("IF(REGEXMATCH(E1667, ""[0-9]+""), SPLIT(REGEXREPLACE(E1667,""[a-zA-Z,\-'.()]"","" ""), "" ""),"" "")")," ")</f>
        <v> </v>
      </c>
    </row>
    <row r="1668">
      <c r="F1668" s="8" t="str">
        <f>IFERROR(__xludf.DUMMYFUNCTION("IF(REGEXMATCH(E1668, ""[0-9]+""), SPLIT(REGEXREPLACE(E1668,""[a-zA-Z,\-'.()]"","" ""), "" ""),"" "")")," ")</f>
        <v> </v>
      </c>
    </row>
    <row r="1669">
      <c r="F1669" s="8" t="str">
        <f>IFERROR(__xludf.DUMMYFUNCTION("IF(REGEXMATCH(E1669, ""[0-9]+""), SPLIT(REGEXREPLACE(E1669,""[a-zA-Z,\-'.()]"","" ""), "" ""),"" "")")," ")</f>
        <v> </v>
      </c>
    </row>
    <row r="1670">
      <c r="F1670" s="8" t="str">
        <f>IFERROR(__xludf.DUMMYFUNCTION("IF(REGEXMATCH(E1670, ""[0-9]+""), SPLIT(REGEXREPLACE(E1670,""[a-zA-Z,\-'.()]"","" ""), "" ""),"" "")")," ")</f>
        <v> </v>
      </c>
    </row>
    <row r="1671">
      <c r="F1671" s="8" t="str">
        <f>IFERROR(__xludf.DUMMYFUNCTION("IF(REGEXMATCH(E1671, ""[0-9]+""), SPLIT(REGEXREPLACE(E1671,""[a-zA-Z,\-'.()]"","" ""), "" ""),"" "")")," ")</f>
        <v> </v>
      </c>
    </row>
    <row r="1672">
      <c r="F1672" s="8" t="str">
        <f>IFERROR(__xludf.DUMMYFUNCTION("IF(REGEXMATCH(E1672, ""[0-9]+""), SPLIT(REGEXREPLACE(E1672,""[a-zA-Z,\-'.()]"","" ""), "" ""),"" "")")," ")</f>
        <v> </v>
      </c>
    </row>
    <row r="1673">
      <c r="F1673" s="8" t="str">
        <f>IFERROR(__xludf.DUMMYFUNCTION("IF(REGEXMATCH(E1673, ""[0-9]+""), SPLIT(REGEXREPLACE(E1673,""[a-zA-Z,\-'.()]"","" ""), "" ""),"" "")")," ")</f>
        <v> </v>
      </c>
    </row>
    <row r="1674">
      <c r="F1674" s="8" t="str">
        <f>IFERROR(__xludf.DUMMYFUNCTION("IF(REGEXMATCH(E1674, ""[0-9]+""), SPLIT(REGEXREPLACE(E1674,""[a-zA-Z,\-'.()]"","" ""), "" ""),"" "")")," ")</f>
        <v> </v>
      </c>
    </row>
    <row r="1675">
      <c r="F1675" s="8" t="str">
        <f>IFERROR(__xludf.DUMMYFUNCTION("IF(REGEXMATCH(E1675, ""[0-9]+""), SPLIT(REGEXREPLACE(E1675,""[a-zA-Z,\-'.()]"","" ""), "" ""),"" "")")," ")</f>
        <v> </v>
      </c>
    </row>
    <row r="1676">
      <c r="F1676" s="8" t="str">
        <f>IFERROR(__xludf.DUMMYFUNCTION("IF(REGEXMATCH(E1676, ""[0-9]+""), SPLIT(REGEXREPLACE(E1676,""[a-zA-Z,\-'.()]"","" ""), "" ""),"" "")")," ")</f>
        <v> </v>
      </c>
    </row>
    <row r="1677">
      <c r="F1677" s="8" t="str">
        <f>IFERROR(__xludf.DUMMYFUNCTION("IF(REGEXMATCH(E1677, ""[0-9]+""), SPLIT(REGEXREPLACE(E1677,""[a-zA-Z,\-'.()]"","" ""), "" ""),"" "")")," ")</f>
        <v> </v>
      </c>
    </row>
    <row r="1678">
      <c r="F1678" s="8" t="str">
        <f>IFERROR(__xludf.DUMMYFUNCTION("IF(REGEXMATCH(E1678, ""[0-9]+""), SPLIT(REGEXREPLACE(E1678,""[a-zA-Z,\-'.()]"","" ""), "" ""),"" "")")," ")</f>
        <v> </v>
      </c>
    </row>
    <row r="1679">
      <c r="F1679" s="8" t="str">
        <f>IFERROR(__xludf.DUMMYFUNCTION("IF(REGEXMATCH(E1679, ""[0-9]+""), SPLIT(REGEXREPLACE(E1679,""[a-zA-Z,\-'.()]"","" ""), "" ""),"" "")")," ")</f>
        <v> </v>
      </c>
    </row>
    <row r="1680">
      <c r="F1680" s="8" t="str">
        <f>IFERROR(__xludf.DUMMYFUNCTION("IF(REGEXMATCH(E1680, ""[0-9]+""), SPLIT(REGEXREPLACE(E1680,""[a-zA-Z,\-'.()]"","" ""), "" ""),"" "")")," ")</f>
        <v> </v>
      </c>
    </row>
    <row r="1681">
      <c r="F1681" s="8" t="str">
        <f>IFERROR(__xludf.DUMMYFUNCTION("IF(REGEXMATCH(E1681, ""[0-9]+""), SPLIT(REGEXREPLACE(E1681,""[a-zA-Z,\-'.()]"","" ""), "" ""),"" "")")," ")</f>
        <v> </v>
      </c>
    </row>
    <row r="1682">
      <c r="F1682" s="8" t="str">
        <f>IFERROR(__xludf.DUMMYFUNCTION("IF(REGEXMATCH(E1682, ""[0-9]+""), SPLIT(REGEXREPLACE(E1682,""[a-zA-Z,\-'.()]"","" ""), "" ""),"" "")")," ")</f>
        <v> </v>
      </c>
    </row>
    <row r="1683">
      <c r="F1683" s="8" t="str">
        <f>IFERROR(__xludf.DUMMYFUNCTION("IF(REGEXMATCH(E1683, ""[0-9]+""), SPLIT(REGEXREPLACE(E1683,""[a-zA-Z,\-'.()]"","" ""), "" ""),"" "")")," ")</f>
        <v> </v>
      </c>
    </row>
    <row r="1684">
      <c r="F1684" s="8" t="str">
        <f>IFERROR(__xludf.DUMMYFUNCTION("IF(REGEXMATCH(E1684, ""[0-9]+""), SPLIT(REGEXREPLACE(E1684,""[a-zA-Z,\-'.()]"","" ""), "" ""),"" "")")," ")</f>
        <v> </v>
      </c>
    </row>
    <row r="1685">
      <c r="F1685" s="8" t="str">
        <f>IFERROR(__xludf.DUMMYFUNCTION("IF(REGEXMATCH(E1685, ""[0-9]+""), SPLIT(REGEXREPLACE(E1685,""[a-zA-Z,\-'.()]"","" ""), "" ""),"" "")")," ")</f>
        <v> </v>
      </c>
    </row>
    <row r="1686">
      <c r="F1686" s="8" t="str">
        <f>IFERROR(__xludf.DUMMYFUNCTION("IF(REGEXMATCH(E1686, ""[0-9]+""), SPLIT(REGEXREPLACE(E1686,""[a-zA-Z,\-'.()]"","" ""), "" ""),"" "")")," ")</f>
        <v> </v>
      </c>
    </row>
    <row r="1687">
      <c r="F1687" s="8" t="str">
        <f>IFERROR(__xludf.DUMMYFUNCTION("IF(REGEXMATCH(E1687, ""[0-9]+""), SPLIT(REGEXREPLACE(E1687,""[a-zA-Z,\-'.()]"","" ""), "" ""),"" "")")," ")</f>
        <v> </v>
      </c>
    </row>
    <row r="1688">
      <c r="F1688" s="8" t="str">
        <f>IFERROR(__xludf.DUMMYFUNCTION("IF(REGEXMATCH(E1688, ""[0-9]+""), SPLIT(REGEXREPLACE(E1688,""[a-zA-Z,\-'.()]"","" ""), "" ""),"" "")")," ")</f>
        <v> </v>
      </c>
    </row>
    <row r="1689">
      <c r="F1689" s="8" t="str">
        <f>IFERROR(__xludf.DUMMYFUNCTION("IF(REGEXMATCH(E1689, ""[0-9]+""), SPLIT(REGEXREPLACE(E1689,""[a-zA-Z,\-'.()]"","" ""), "" ""),"" "")")," ")</f>
        <v> </v>
      </c>
    </row>
    <row r="1690">
      <c r="F1690" s="8" t="str">
        <f>IFERROR(__xludf.DUMMYFUNCTION("IF(REGEXMATCH(E1690, ""[0-9]+""), SPLIT(REGEXREPLACE(E1690,""[a-zA-Z,\-'.()]"","" ""), "" ""),"" "")")," ")</f>
        <v> </v>
      </c>
    </row>
    <row r="1691">
      <c r="F1691" s="8" t="str">
        <f>IFERROR(__xludf.DUMMYFUNCTION("IF(REGEXMATCH(E1691, ""[0-9]+""), SPLIT(REGEXREPLACE(E1691,""[a-zA-Z,\-'.()]"","" ""), "" ""),"" "")")," ")</f>
        <v> </v>
      </c>
    </row>
    <row r="1692">
      <c r="F1692" s="8" t="str">
        <f>IFERROR(__xludf.DUMMYFUNCTION("IF(REGEXMATCH(E1692, ""[0-9]+""), SPLIT(REGEXREPLACE(E1692,""[a-zA-Z,\-'.()]"","" ""), "" ""),"" "")")," ")</f>
        <v> </v>
      </c>
    </row>
    <row r="1693">
      <c r="F1693" s="8" t="str">
        <f>IFERROR(__xludf.DUMMYFUNCTION("IF(REGEXMATCH(E1693, ""[0-9]+""), SPLIT(REGEXREPLACE(E1693,""[a-zA-Z,\-'.()]"","" ""), "" ""),"" "")")," ")</f>
        <v> </v>
      </c>
    </row>
    <row r="1694">
      <c r="F1694" s="8" t="str">
        <f>IFERROR(__xludf.DUMMYFUNCTION("IF(REGEXMATCH(E1694, ""[0-9]+""), SPLIT(REGEXREPLACE(E1694,""[a-zA-Z,\-'.()]"","" ""), "" ""),"" "")")," ")</f>
        <v> </v>
      </c>
    </row>
    <row r="1695">
      <c r="F1695" s="8" t="str">
        <f>IFERROR(__xludf.DUMMYFUNCTION("IF(REGEXMATCH(E1695, ""[0-9]+""), SPLIT(REGEXREPLACE(E1695,""[a-zA-Z,\-'.()]"","" ""), "" ""),"" "")")," ")</f>
        <v> </v>
      </c>
    </row>
    <row r="1696">
      <c r="F1696" s="8" t="str">
        <f>IFERROR(__xludf.DUMMYFUNCTION("IF(REGEXMATCH(E1696, ""[0-9]+""), SPLIT(REGEXREPLACE(E1696,""[a-zA-Z,\-'.()]"","" ""), "" ""),"" "")")," ")</f>
        <v> </v>
      </c>
    </row>
    <row r="1697">
      <c r="F1697" s="8" t="str">
        <f>IFERROR(__xludf.DUMMYFUNCTION("IF(REGEXMATCH(E1697, ""[0-9]+""), SPLIT(REGEXREPLACE(E1697,""[a-zA-Z,\-'.()]"","" ""), "" ""),"" "")")," ")</f>
        <v> </v>
      </c>
    </row>
    <row r="1698">
      <c r="F1698" s="8" t="str">
        <f>IFERROR(__xludf.DUMMYFUNCTION("IF(REGEXMATCH(E1698, ""[0-9]+""), SPLIT(REGEXREPLACE(E1698,""[a-zA-Z,\-'.()]"","" ""), "" ""),"" "")")," ")</f>
        <v> </v>
      </c>
    </row>
    <row r="1699">
      <c r="F1699" s="8" t="str">
        <f>IFERROR(__xludf.DUMMYFUNCTION("IF(REGEXMATCH(E1699, ""[0-9]+""), SPLIT(REGEXREPLACE(E1699,""[a-zA-Z,\-'.()]"","" ""), "" ""),"" "")")," ")</f>
        <v> </v>
      </c>
    </row>
    <row r="1700">
      <c r="F1700" s="8" t="str">
        <f>IFERROR(__xludf.DUMMYFUNCTION("IF(REGEXMATCH(E1700, ""[0-9]+""), SPLIT(REGEXREPLACE(E1700,""[a-zA-Z,\-'.()]"","" ""), "" ""),"" "")")," ")</f>
        <v> </v>
      </c>
    </row>
    <row r="1701">
      <c r="F1701" s="8" t="str">
        <f>IFERROR(__xludf.DUMMYFUNCTION("IF(REGEXMATCH(E1701, ""[0-9]+""), SPLIT(REGEXREPLACE(E1701,""[a-zA-Z,\-'.()]"","" ""), "" ""),"" "")")," ")</f>
        <v> </v>
      </c>
    </row>
    <row r="1702">
      <c r="F1702" s="8" t="str">
        <f>IFERROR(__xludf.DUMMYFUNCTION("IF(REGEXMATCH(E1702, ""[0-9]+""), SPLIT(REGEXREPLACE(E1702,""[a-zA-Z,\-'.()]"","" ""), "" ""),"" "")")," ")</f>
        <v> </v>
      </c>
    </row>
    <row r="1703">
      <c r="F1703" s="8" t="str">
        <f>IFERROR(__xludf.DUMMYFUNCTION("IF(REGEXMATCH(E1703, ""[0-9]+""), SPLIT(REGEXREPLACE(E1703,""[a-zA-Z,\-'.()]"","" ""), "" ""),"" "")")," ")</f>
        <v> </v>
      </c>
    </row>
    <row r="1704">
      <c r="F1704" s="8" t="str">
        <f>IFERROR(__xludf.DUMMYFUNCTION("IF(REGEXMATCH(E1704, ""[0-9]+""), SPLIT(REGEXREPLACE(E1704,""[a-zA-Z,\-'.()]"","" ""), "" ""),"" "")")," ")</f>
        <v> </v>
      </c>
    </row>
    <row r="1705">
      <c r="F1705" s="8" t="str">
        <f>IFERROR(__xludf.DUMMYFUNCTION("IF(REGEXMATCH(E1705, ""[0-9]+""), SPLIT(REGEXREPLACE(E1705,""[a-zA-Z,\-'.()]"","" ""), "" ""),"" "")")," ")</f>
        <v> </v>
      </c>
    </row>
    <row r="1706">
      <c r="F1706" s="8" t="str">
        <f>IFERROR(__xludf.DUMMYFUNCTION("IF(REGEXMATCH(E1706, ""[0-9]+""), SPLIT(REGEXREPLACE(E1706,""[a-zA-Z,\-'.()]"","" ""), "" ""),"" "")")," ")</f>
        <v> </v>
      </c>
    </row>
    <row r="1707">
      <c r="F1707" s="8" t="str">
        <f>IFERROR(__xludf.DUMMYFUNCTION("IF(REGEXMATCH(E1707, ""[0-9]+""), SPLIT(REGEXREPLACE(E1707,""[a-zA-Z,\-'.()]"","" ""), "" ""),"" "")")," ")</f>
        <v> </v>
      </c>
    </row>
    <row r="1708">
      <c r="F1708" s="8" t="str">
        <f>IFERROR(__xludf.DUMMYFUNCTION("IF(REGEXMATCH(E1708, ""[0-9]+""), SPLIT(REGEXREPLACE(E1708,""[a-zA-Z,\-'.()]"","" ""), "" ""),"" "")")," ")</f>
        <v> </v>
      </c>
    </row>
    <row r="1709">
      <c r="F1709" s="8" t="str">
        <f>IFERROR(__xludf.DUMMYFUNCTION("IF(REGEXMATCH(E1709, ""[0-9]+""), SPLIT(REGEXREPLACE(E1709,""[a-zA-Z,\-'.()]"","" ""), "" ""),"" "")")," ")</f>
        <v> </v>
      </c>
    </row>
    <row r="1710">
      <c r="F1710" s="8" t="str">
        <f>IFERROR(__xludf.DUMMYFUNCTION("IF(REGEXMATCH(E1710, ""[0-9]+""), SPLIT(REGEXREPLACE(E1710,""[a-zA-Z,\-'.()]"","" ""), "" ""),"" "")")," ")</f>
        <v> </v>
      </c>
    </row>
    <row r="1711">
      <c r="F1711" s="8" t="str">
        <f>IFERROR(__xludf.DUMMYFUNCTION("IF(REGEXMATCH(E1711, ""[0-9]+""), SPLIT(REGEXREPLACE(E1711,""[a-zA-Z,\-'.()]"","" ""), "" ""),"" "")")," ")</f>
        <v> </v>
      </c>
    </row>
    <row r="1712">
      <c r="F1712" s="8" t="str">
        <f>IFERROR(__xludf.DUMMYFUNCTION("IF(REGEXMATCH(E1712, ""[0-9]+""), SPLIT(REGEXREPLACE(E1712,""[a-zA-Z,\-'.()]"","" ""), "" ""),"" "")")," ")</f>
        <v> </v>
      </c>
    </row>
    <row r="1713">
      <c r="F1713" s="8" t="str">
        <f>IFERROR(__xludf.DUMMYFUNCTION("IF(REGEXMATCH(E1713, ""[0-9]+""), SPLIT(REGEXREPLACE(E1713,""[a-zA-Z,\-'.()]"","" ""), "" ""),"" "")")," ")</f>
        <v> </v>
      </c>
    </row>
    <row r="1714">
      <c r="F1714" s="8" t="str">
        <f>IFERROR(__xludf.DUMMYFUNCTION("IF(REGEXMATCH(E1714, ""[0-9]+""), SPLIT(REGEXREPLACE(E1714,""[a-zA-Z,\-'.()]"","" ""), "" ""),"" "")")," ")</f>
        <v> </v>
      </c>
    </row>
    <row r="1715">
      <c r="F1715" s="8" t="str">
        <f>IFERROR(__xludf.DUMMYFUNCTION("IF(REGEXMATCH(E1715, ""[0-9]+""), SPLIT(REGEXREPLACE(E1715,""[a-zA-Z,\-'.()]"","" ""), "" ""),"" "")")," ")</f>
        <v> </v>
      </c>
    </row>
    <row r="1716">
      <c r="F1716" s="8" t="str">
        <f>IFERROR(__xludf.DUMMYFUNCTION("IF(REGEXMATCH(E1716, ""[0-9]+""), SPLIT(REGEXREPLACE(E1716,""[a-zA-Z,\-'.()]"","" ""), "" ""),"" "")")," ")</f>
        <v> </v>
      </c>
    </row>
    <row r="1717">
      <c r="F1717" s="8" t="str">
        <f>IFERROR(__xludf.DUMMYFUNCTION("IF(REGEXMATCH(E1717, ""[0-9]+""), SPLIT(REGEXREPLACE(E1717,""[a-zA-Z,\-'.()]"","" ""), "" ""),"" "")")," ")</f>
        <v> </v>
      </c>
    </row>
    <row r="1718">
      <c r="F1718" s="8" t="str">
        <f>IFERROR(__xludf.DUMMYFUNCTION("IF(REGEXMATCH(E1718, ""[0-9]+""), SPLIT(REGEXREPLACE(E1718,""[a-zA-Z,\-'.()]"","" ""), "" ""),"" "")")," ")</f>
        <v> </v>
      </c>
    </row>
    <row r="1719">
      <c r="F1719" s="8" t="str">
        <f>IFERROR(__xludf.DUMMYFUNCTION("IF(REGEXMATCH(E1719, ""[0-9]+""), SPLIT(REGEXREPLACE(E1719,""[a-zA-Z,\-'.()]"","" ""), "" ""),"" "")")," ")</f>
        <v> </v>
      </c>
    </row>
    <row r="1720">
      <c r="F1720" s="8" t="str">
        <f>IFERROR(__xludf.DUMMYFUNCTION("IF(REGEXMATCH(E1720, ""[0-9]+""), SPLIT(REGEXREPLACE(E1720,""[a-zA-Z,\-'.()]"","" ""), "" ""),"" "")")," ")</f>
        <v> </v>
      </c>
    </row>
    <row r="1721">
      <c r="F1721" s="8" t="str">
        <f>IFERROR(__xludf.DUMMYFUNCTION("IF(REGEXMATCH(E1721, ""[0-9]+""), SPLIT(REGEXREPLACE(E1721,""[a-zA-Z,\-'.()]"","" ""), "" ""),"" "")")," ")</f>
        <v> </v>
      </c>
    </row>
    <row r="1722">
      <c r="F1722" s="8" t="str">
        <f>IFERROR(__xludf.DUMMYFUNCTION("IF(REGEXMATCH(E1722, ""[0-9]+""), SPLIT(REGEXREPLACE(E1722,""[a-zA-Z,\-'.()]"","" ""), "" ""),"" "")")," ")</f>
        <v> </v>
      </c>
    </row>
    <row r="1723">
      <c r="F1723" s="8" t="str">
        <f>IFERROR(__xludf.DUMMYFUNCTION("IF(REGEXMATCH(E1723, ""[0-9]+""), SPLIT(REGEXREPLACE(E1723,""[a-zA-Z,\-'.()]"","" ""), "" ""),"" "")")," ")</f>
        <v> </v>
      </c>
    </row>
    <row r="1724">
      <c r="F1724" s="8" t="str">
        <f>IFERROR(__xludf.DUMMYFUNCTION("IF(REGEXMATCH(E1724, ""[0-9]+""), SPLIT(REGEXREPLACE(E1724,""[a-zA-Z,\-'.()]"","" ""), "" ""),"" "")")," ")</f>
        <v> </v>
      </c>
    </row>
    <row r="1725">
      <c r="F1725" s="8" t="str">
        <f>IFERROR(__xludf.DUMMYFUNCTION("IF(REGEXMATCH(E1725, ""[0-9]+""), SPLIT(REGEXREPLACE(E1725,""[a-zA-Z,\-'.()]"","" ""), "" ""),"" "")")," ")</f>
        <v> </v>
      </c>
    </row>
    <row r="1726">
      <c r="F1726" s="8" t="str">
        <f>IFERROR(__xludf.DUMMYFUNCTION("IF(REGEXMATCH(E1726, ""[0-9]+""), SPLIT(REGEXREPLACE(E1726,""[a-zA-Z,\-'.()]"","" ""), "" ""),"" "")")," ")</f>
        <v> </v>
      </c>
    </row>
    <row r="1727">
      <c r="F1727" s="8" t="str">
        <f>IFERROR(__xludf.DUMMYFUNCTION("IF(REGEXMATCH(E1727, ""[0-9]+""), SPLIT(REGEXREPLACE(E1727,""[a-zA-Z,\-'.()]"","" ""), "" ""),"" "")")," ")</f>
        <v> </v>
      </c>
    </row>
    <row r="1728">
      <c r="F1728" s="8" t="str">
        <f>IFERROR(__xludf.DUMMYFUNCTION("IF(REGEXMATCH(E1728, ""[0-9]+""), SPLIT(REGEXREPLACE(E1728,""[a-zA-Z,\-'.()]"","" ""), "" ""),"" "")")," ")</f>
        <v> </v>
      </c>
    </row>
    <row r="1729">
      <c r="F1729" s="8" t="str">
        <f>IFERROR(__xludf.DUMMYFUNCTION("IF(REGEXMATCH(E1729, ""[0-9]+""), SPLIT(REGEXREPLACE(E1729,""[a-zA-Z,\-'.()]"","" ""), "" ""),"" "")")," ")</f>
        <v> </v>
      </c>
    </row>
    <row r="1730">
      <c r="F1730" s="8" t="str">
        <f>IFERROR(__xludf.DUMMYFUNCTION("IF(REGEXMATCH(E1730, ""[0-9]+""), SPLIT(REGEXREPLACE(E1730,""[a-zA-Z,\-'.()]"","" ""), "" ""),"" "")")," ")</f>
        <v> </v>
      </c>
    </row>
    <row r="1731">
      <c r="F1731" s="8" t="str">
        <f>IFERROR(__xludf.DUMMYFUNCTION("IF(REGEXMATCH(E1731, ""[0-9]+""), SPLIT(REGEXREPLACE(E1731,""[a-zA-Z,\-'.()]"","" ""), "" ""),"" "")")," ")</f>
        <v> </v>
      </c>
    </row>
    <row r="1732">
      <c r="F1732" s="8" t="str">
        <f>IFERROR(__xludf.DUMMYFUNCTION("IF(REGEXMATCH(E1732, ""[0-9]+""), SPLIT(REGEXREPLACE(E1732,""[a-zA-Z,\-'.()]"","" ""), "" ""),"" "")")," ")</f>
        <v> </v>
      </c>
    </row>
    <row r="1733">
      <c r="F1733" s="8" t="str">
        <f>IFERROR(__xludf.DUMMYFUNCTION("IF(REGEXMATCH(E1733, ""[0-9]+""), SPLIT(REGEXREPLACE(E1733,""[a-zA-Z,\-'.()]"","" ""), "" ""),"" "")")," ")</f>
        <v> </v>
      </c>
    </row>
    <row r="1734">
      <c r="F1734" s="8" t="str">
        <f>IFERROR(__xludf.DUMMYFUNCTION("IF(REGEXMATCH(E1734, ""[0-9]+""), SPLIT(REGEXREPLACE(E1734,""[a-zA-Z,\-'.()]"","" ""), "" ""),"" "")")," ")</f>
        <v> </v>
      </c>
    </row>
    <row r="1735">
      <c r="F1735" s="8" t="str">
        <f>IFERROR(__xludf.DUMMYFUNCTION("IF(REGEXMATCH(E1735, ""[0-9]+""), SPLIT(REGEXREPLACE(E1735,""[a-zA-Z,\-'.()]"","" ""), "" ""),"" "")")," ")</f>
        <v> </v>
      </c>
    </row>
    <row r="1736">
      <c r="F1736" s="8" t="str">
        <f>IFERROR(__xludf.DUMMYFUNCTION("IF(REGEXMATCH(E1736, ""[0-9]+""), SPLIT(REGEXREPLACE(E1736,""[a-zA-Z,\-'.()]"","" ""), "" ""),"" "")")," ")</f>
        <v> </v>
      </c>
    </row>
    <row r="1737">
      <c r="F1737" s="8" t="str">
        <f>IFERROR(__xludf.DUMMYFUNCTION("IF(REGEXMATCH(E1737, ""[0-9]+""), SPLIT(REGEXREPLACE(E1737,""[a-zA-Z,\-'.()]"","" ""), "" ""),"" "")")," ")</f>
        <v> </v>
      </c>
    </row>
    <row r="1738">
      <c r="F1738" s="8" t="str">
        <f>IFERROR(__xludf.DUMMYFUNCTION("IF(REGEXMATCH(E1738, ""[0-9]+""), SPLIT(REGEXREPLACE(E1738,""[a-zA-Z,\-'.()]"","" ""), "" ""),"" "")")," ")</f>
        <v> </v>
      </c>
    </row>
    <row r="1739">
      <c r="F1739" s="8" t="str">
        <f>IFERROR(__xludf.DUMMYFUNCTION("IF(REGEXMATCH(E1739, ""[0-9]+""), SPLIT(REGEXREPLACE(E1739,""[a-zA-Z,\-'.()]"","" ""), "" ""),"" "")")," ")</f>
        <v> </v>
      </c>
    </row>
    <row r="1740">
      <c r="F1740" s="8" t="str">
        <f>IFERROR(__xludf.DUMMYFUNCTION("IF(REGEXMATCH(E1740, ""[0-9]+""), SPLIT(REGEXREPLACE(E1740,""[a-zA-Z,\-'.()]"","" ""), "" ""),"" "")")," ")</f>
        <v> </v>
      </c>
    </row>
    <row r="1741">
      <c r="F1741" s="8" t="str">
        <f>IFERROR(__xludf.DUMMYFUNCTION("IF(REGEXMATCH(E1741, ""[0-9]+""), SPLIT(REGEXREPLACE(E1741,""[a-zA-Z,\-'.()]"","" ""), "" ""),"" "")")," ")</f>
        <v> </v>
      </c>
    </row>
    <row r="1742">
      <c r="F1742" s="8" t="str">
        <f>IFERROR(__xludf.DUMMYFUNCTION("IF(REGEXMATCH(E1742, ""[0-9]+""), SPLIT(REGEXREPLACE(E1742,""[a-zA-Z,\-'.()]"","" ""), "" ""),"" "")")," ")</f>
        <v> </v>
      </c>
    </row>
    <row r="1743">
      <c r="F1743" s="8" t="str">
        <f>IFERROR(__xludf.DUMMYFUNCTION("IF(REGEXMATCH(E1743, ""[0-9]+""), SPLIT(REGEXREPLACE(E1743,""[a-zA-Z,\-'.()]"","" ""), "" ""),"" "")")," ")</f>
        <v> </v>
      </c>
    </row>
    <row r="1744">
      <c r="F1744" s="8" t="str">
        <f>IFERROR(__xludf.DUMMYFUNCTION("IF(REGEXMATCH(E1744, ""[0-9]+""), SPLIT(REGEXREPLACE(E1744,""[a-zA-Z,\-'.()]"","" ""), "" ""),"" "")")," ")</f>
        <v> </v>
      </c>
    </row>
    <row r="1745">
      <c r="F1745" s="8" t="str">
        <f>IFERROR(__xludf.DUMMYFUNCTION("IF(REGEXMATCH(E1745, ""[0-9]+""), SPLIT(REGEXREPLACE(E1745,""[a-zA-Z,\-'.()]"","" ""), "" ""),"" "")")," ")</f>
        <v> </v>
      </c>
    </row>
    <row r="1746">
      <c r="F1746" s="8" t="str">
        <f>IFERROR(__xludf.DUMMYFUNCTION("IF(REGEXMATCH(E1746, ""[0-9]+""), SPLIT(REGEXREPLACE(E1746,""[a-zA-Z,\-'.()]"","" ""), "" ""),"" "")")," ")</f>
        <v> </v>
      </c>
    </row>
    <row r="1747">
      <c r="F1747" s="8" t="str">
        <f>IFERROR(__xludf.DUMMYFUNCTION("IF(REGEXMATCH(E1747, ""[0-9]+""), SPLIT(REGEXREPLACE(E1747,""[a-zA-Z,\-'.()]"","" ""), "" ""),"" "")")," ")</f>
        <v> </v>
      </c>
    </row>
    <row r="1748">
      <c r="F1748" s="8" t="str">
        <f>IFERROR(__xludf.DUMMYFUNCTION("IF(REGEXMATCH(E1748, ""[0-9]+""), SPLIT(REGEXREPLACE(E1748,""[a-zA-Z,\-'.()]"","" ""), "" ""),"" "")")," ")</f>
        <v> </v>
      </c>
    </row>
    <row r="1749">
      <c r="F1749" s="8" t="str">
        <f>IFERROR(__xludf.DUMMYFUNCTION("IF(REGEXMATCH(E1749, ""[0-9]+""), SPLIT(REGEXREPLACE(E1749,""[a-zA-Z,\-'.()]"","" ""), "" ""),"" "")")," ")</f>
        <v> </v>
      </c>
    </row>
    <row r="1750">
      <c r="F1750" s="8" t="str">
        <f>IFERROR(__xludf.DUMMYFUNCTION("IF(REGEXMATCH(E1750, ""[0-9]+""), SPLIT(REGEXREPLACE(E1750,""[a-zA-Z,\-'.()]"","" ""), "" ""),"" "")")," ")</f>
        <v> </v>
      </c>
    </row>
    <row r="1751">
      <c r="F1751" s="8" t="str">
        <f>IFERROR(__xludf.DUMMYFUNCTION("IF(REGEXMATCH(E1751, ""[0-9]+""), SPLIT(REGEXREPLACE(E1751,""[a-zA-Z,\-'.()]"","" ""), "" ""),"" "")")," ")</f>
        <v> </v>
      </c>
    </row>
    <row r="1752">
      <c r="F1752" s="8" t="str">
        <f>IFERROR(__xludf.DUMMYFUNCTION("IF(REGEXMATCH(E1752, ""[0-9]+""), SPLIT(REGEXREPLACE(E1752,""[a-zA-Z,\-'.()]"","" ""), "" ""),"" "")")," ")</f>
        <v> </v>
      </c>
    </row>
    <row r="1753">
      <c r="F1753" s="8" t="str">
        <f>IFERROR(__xludf.DUMMYFUNCTION("IF(REGEXMATCH(E1753, ""[0-9]+""), SPLIT(REGEXREPLACE(E1753,""[a-zA-Z,\-'.()]"","" ""), "" ""),"" "")")," ")</f>
        <v> </v>
      </c>
    </row>
    <row r="1754">
      <c r="F1754" s="8" t="str">
        <f>IFERROR(__xludf.DUMMYFUNCTION("IF(REGEXMATCH(E1754, ""[0-9]+""), SPLIT(REGEXREPLACE(E1754,""[a-zA-Z,\-'.()]"","" ""), "" ""),"" "")")," ")</f>
        <v> </v>
      </c>
    </row>
    <row r="1755">
      <c r="F1755" s="8" t="str">
        <f>IFERROR(__xludf.DUMMYFUNCTION("IF(REGEXMATCH(E1755, ""[0-9]+""), SPLIT(REGEXREPLACE(E1755,""[a-zA-Z,\-'.()]"","" ""), "" ""),"" "")")," ")</f>
        <v> </v>
      </c>
    </row>
    <row r="1756">
      <c r="F1756" s="8" t="str">
        <f>IFERROR(__xludf.DUMMYFUNCTION("IF(REGEXMATCH(E1756, ""[0-9]+""), SPLIT(REGEXREPLACE(E1756,""[a-zA-Z,\-'.()]"","" ""), "" ""),"" "")")," ")</f>
        <v> </v>
      </c>
    </row>
    <row r="1757">
      <c r="F1757" s="8" t="str">
        <f>IFERROR(__xludf.DUMMYFUNCTION("IF(REGEXMATCH(E1757, ""[0-9]+""), SPLIT(REGEXREPLACE(E1757,""[a-zA-Z,\-'.()]"","" ""), "" ""),"" "")")," ")</f>
        <v> </v>
      </c>
    </row>
    <row r="1758">
      <c r="F1758" s="8" t="str">
        <f>IFERROR(__xludf.DUMMYFUNCTION("IF(REGEXMATCH(E1758, ""[0-9]+""), SPLIT(REGEXREPLACE(E1758,""[a-zA-Z,\-'.()]"","" ""), "" ""),"" "")")," ")</f>
        <v> </v>
      </c>
    </row>
    <row r="1759">
      <c r="F1759" s="8" t="str">
        <f>IFERROR(__xludf.DUMMYFUNCTION("IF(REGEXMATCH(E1759, ""[0-9]+""), SPLIT(REGEXREPLACE(E1759,""[a-zA-Z,\-'.()]"","" ""), "" ""),"" "")")," ")</f>
        <v> </v>
      </c>
    </row>
    <row r="1760">
      <c r="F1760" s="8" t="str">
        <f>IFERROR(__xludf.DUMMYFUNCTION("IF(REGEXMATCH(E1760, ""[0-9]+""), SPLIT(REGEXREPLACE(E1760,""[a-zA-Z,\-'.()]"","" ""), "" ""),"" "")")," ")</f>
        <v> </v>
      </c>
    </row>
    <row r="1761">
      <c r="F1761" s="8" t="str">
        <f>IFERROR(__xludf.DUMMYFUNCTION("IF(REGEXMATCH(E1761, ""[0-9]+""), SPLIT(REGEXREPLACE(E1761,""[a-zA-Z,\-'.()]"","" ""), "" ""),"" "")")," ")</f>
        <v> </v>
      </c>
    </row>
    <row r="1762">
      <c r="F1762" s="8" t="str">
        <f>IFERROR(__xludf.DUMMYFUNCTION("IF(REGEXMATCH(E1762, ""[0-9]+""), SPLIT(REGEXREPLACE(E1762,""[a-zA-Z,\-'.()]"","" ""), "" ""),"" "")")," ")</f>
        <v> </v>
      </c>
    </row>
    <row r="1763">
      <c r="F1763" s="8" t="str">
        <f>IFERROR(__xludf.DUMMYFUNCTION("IF(REGEXMATCH(E1763, ""[0-9]+""), SPLIT(REGEXREPLACE(E1763,""[a-zA-Z,\-'.()]"","" ""), "" ""),"" "")")," ")</f>
        <v> </v>
      </c>
    </row>
    <row r="1764">
      <c r="F1764" s="8" t="str">
        <f>IFERROR(__xludf.DUMMYFUNCTION("IF(REGEXMATCH(E1764, ""[0-9]+""), SPLIT(REGEXREPLACE(E1764,""[a-zA-Z,\-'.()]"","" ""), "" ""),"" "")")," ")</f>
        <v> </v>
      </c>
    </row>
    <row r="1765">
      <c r="F1765" s="8" t="str">
        <f>IFERROR(__xludf.DUMMYFUNCTION("IF(REGEXMATCH(E1765, ""[0-9]+""), SPLIT(REGEXREPLACE(E1765,""[a-zA-Z,\-'.()]"","" ""), "" ""),"" "")")," ")</f>
        <v> </v>
      </c>
    </row>
    <row r="1766">
      <c r="F1766" s="8" t="str">
        <f>IFERROR(__xludf.DUMMYFUNCTION("IF(REGEXMATCH(E1766, ""[0-9]+""), SPLIT(REGEXREPLACE(E1766,""[a-zA-Z,\-'.()]"","" ""), "" ""),"" "")")," ")</f>
        <v> </v>
      </c>
    </row>
    <row r="1767">
      <c r="F1767" s="8" t="str">
        <f>IFERROR(__xludf.DUMMYFUNCTION("IF(REGEXMATCH(E1767, ""[0-9]+""), SPLIT(REGEXREPLACE(E1767,""[a-zA-Z,\-'.()]"","" ""), "" ""),"" "")")," ")</f>
        <v> </v>
      </c>
    </row>
    <row r="1768">
      <c r="F1768" s="8" t="str">
        <f>IFERROR(__xludf.DUMMYFUNCTION("IF(REGEXMATCH(E1768, ""[0-9]+""), SPLIT(REGEXREPLACE(E1768,""[a-zA-Z,\-'.()]"","" ""), "" ""),"" "")")," ")</f>
        <v> </v>
      </c>
    </row>
    <row r="1769">
      <c r="F1769" s="8" t="str">
        <f>IFERROR(__xludf.DUMMYFUNCTION("IF(REGEXMATCH(E1769, ""[0-9]+""), SPLIT(REGEXREPLACE(E1769,""[a-zA-Z,\-'.()]"","" ""), "" ""),"" "")")," ")</f>
        <v> </v>
      </c>
    </row>
    <row r="1770">
      <c r="F1770" s="8" t="str">
        <f>IFERROR(__xludf.DUMMYFUNCTION("IF(REGEXMATCH(E1770, ""[0-9]+""), SPLIT(REGEXREPLACE(E1770,""[a-zA-Z,\-'.()]"","" ""), "" ""),"" "")")," ")</f>
        <v> </v>
      </c>
    </row>
    <row r="1771">
      <c r="F1771" s="8" t="str">
        <f>IFERROR(__xludf.DUMMYFUNCTION("IF(REGEXMATCH(E1771, ""[0-9]+""), SPLIT(REGEXREPLACE(E1771,""[a-zA-Z,\-'.()]"","" ""), "" ""),"" "")")," ")</f>
        <v> </v>
      </c>
    </row>
    <row r="1772">
      <c r="F1772" s="8" t="str">
        <f>IFERROR(__xludf.DUMMYFUNCTION("IF(REGEXMATCH(E1772, ""[0-9]+""), SPLIT(REGEXREPLACE(E1772,""[a-zA-Z,\-'.()]"","" ""), "" ""),"" "")")," ")</f>
        <v> </v>
      </c>
    </row>
    <row r="1773">
      <c r="F1773" s="8" t="str">
        <f>IFERROR(__xludf.DUMMYFUNCTION("IF(REGEXMATCH(E1773, ""[0-9]+""), SPLIT(REGEXREPLACE(E1773,""[a-zA-Z,\-'.()]"","" ""), "" ""),"" "")")," ")</f>
        <v> </v>
      </c>
    </row>
    <row r="1774">
      <c r="F1774" s="8" t="str">
        <f>IFERROR(__xludf.DUMMYFUNCTION("IF(REGEXMATCH(E1774, ""[0-9]+""), SPLIT(REGEXREPLACE(E1774,""[a-zA-Z,\-'.()]"","" ""), "" ""),"" "")")," ")</f>
        <v> </v>
      </c>
    </row>
    <row r="1775">
      <c r="F1775" s="8" t="str">
        <f>IFERROR(__xludf.DUMMYFUNCTION("IF(REGEXMATCH(E1775, ""[0-9]+""), SPLIT(REGEXREPLACE(E1775,""[a-zA-Z,\-'.()]"","" ""), "" ""),"" "")")," ")</f>
        <v> </v>
      </c>
    </row>
    <row r="1776">
      <c r="F1776" s="8" t="str">
        <f>IFERROR(__xludf.DUMMYFUNCTION("IF(REGEXMATCH(E1776, ""[0-9]+""), SPLIT(REGEXREPLACE(E1776,""[a-zA-Z,\-'.()]"","" ""), "" ""),"" "")")," ")</f>
        <v> </v>
      </c>
    </row>
    <row r="1777">
      <c r="F1777" s="8" t="str">
        <f>IFERROR(__xludf.DUMMYFUNCTION("IF(REGEXMATCH(E1777, ""[0-9]+""), SPLIT(REGEXREPLACE(E1777,""[a-zA-Z,\-'.()]"","" ""), "" ""),"" "")")," ")</f>
        <v> </v>
      </c>
    </row>
    <row r="1778">
      <c r="F1778" s="8" t="str">
        <f>IFERROR(__xludf.DUMMYFUNCTION("IF(REGEXMATCH(E1778, ""[0-9]+""), SPLIT(REGEXREPLACE(E1778,""[a-zA-Z,\-'.()]"","" ""), "" ""),"" "")")," ")</f>
        <v> </v>
      </c>
    </row>
    <row r="1779">
      <c r="F1779" s="8" t="str">
        <f>IFERROR(__xludf.DUMMYFUNCTION("IF(REGEXMATCH(E1779, ""[0-9]+""), SPLIT(REGEXREPLACE(E1779,""[a-zA-Z,\-'.()]"","" ""), "" ""),"" "")")," ")</f>
        <v> </v>
      </c>
    </row>
    <row r="1780">
      <c r="F1780" s="8" t="str">
        <f>IFERROR(__xludf.DUMMYFUNCTION("IF(REGEXMATCH(E1780, ""[0-9]+""), SPLIT(REGEXREPLACE(E1780,""[a-zA-Z,\-'.()]"","" ""), "" ""),"" "")")," ")</f>
        <v> </v>
      </c>
    </row>
    <row r="1781">
      <c r="F1781" s="8" t="str">
        <f>IFERROR(__xludf.DUMMYFUNCTION("IF(REGEXMATCH(E1781, ""[0-9]+""), SPLIT(REGEXREPLACE(E1781,""[a-zA-Z,\-'.()]"","" ""), "" ""),"" "")")," ")</f>
        <v> </v>
      </c>
    </row>
    <row r="1782">
      <c r="F1782" s="8" t="str">
        <f>IFERROR(__xludf.DUMMYFUNCTION("IF(REGEXMATCH(E1782, ""[0-9]+""), SPLIT(REGEXREPLACE(E1782,""[a-zA-Z,\-'.()]"","" ""), "" ""),"" "")")," ")</f>
        <v> </v>
      </c>
    </row>
    <row r="1783">
      <c r="F1783" s="8" t="str">
        <f>IFERROR(__xludf.DUMMYFUNCTION("IF(REGEXMATCH(E1783, ""[0-9]+""), SPLIT(REGEXREPLACE(E1783,""[a-zA-Z,\-'.()]"","" ""), "" ""),"" "")")," ")</f>
        <v> </v>
      </c>
    </row>
    <row r="1784">
      <c r="F1784" s="8" t="str">
        <f>IFERROR(__xludf.DUMMYFUNCTION("IF(REGEXMATCH(E1784, ""[0-9]+""), SPLIT(REGEXREPLACE(E1784,""[a-zA-Z,\-'.()]"","" ""), "" ""),"" "")")," ")</f>
        <v> </v>
      </c>
    </row>
    <row r="1785">
      <c r="F1785" s="8" t="str">
        <f>IFERROR(__xludf.DUMMYFUNCTION("IF(REGEXMATCH(E1785, ""[0-9]+""), SPLIT(REGEXREPLACE(E1785,""[a-zA-Z,\-'.()]"","" ""), "" ""),"" "")")," ")</f>
        <v> </v>
      </c>
    </row>
    <row r="1786">
      <c r="F1786" s="8" t="str">
        <f>IFERROR(__xludf.DUMMYFUNCTION("IF(REGEXMATCH(E1786, ""[0-9]+""), SPLIT(REGEXREPLACE(E1786,""[a-zA-Z,\-'.()]"","" ""), "" ""),"" "")")," ")</f>
        <v> </v>
      </c>
    </row>
    <row r="1787">
      <c r="F1787" s="8" t="str">
        <f>IFERROR(__xludf.DUMMYFUNCTION("IF(REGEXMATCH(E1787, ""[0-9]+""), SPLIT(REGEXREPLACE(E1787,""[a-zA-Z,\-'.()]"","" ""), "" ""),"" "")")," ")</f>
        <v> </v>
      </c>
    </row>
    <row r="1788">
      <c r="F1788" s="8" t="str">
        <f>IFERROR(__xludf.DUMMYFUNCTION("IF(REGEXMATCH(E1788, ""[0-9]+""), SPLIT(REGEXREPLACE(E1788,""[a-zA-Z,\-'.()]"","" ""), "" ""),"" "")")," ")</f>
        <v> </v>
      </c>
    </row>
    <row r="1789">
      <c r="F1789" s="8" t="str">
        <f>IFERROR(__xludf.DUMMYFUNCTION("IF(REGEXMATCH(E1789, ""[0-9]+""), SPLIT(REGEXREPLACE(E1789,""[a-zA-Z,\-'.()]"","" ""), "" ""),"" "")")," ")</f>
        <v> </v>
      </c>
    </row>
    <row r="1790">
      <c r="F1790" s="8" t="str">
        <f>IFERROR(__xludf.DUMMYFUNCTION("IF(REGEXMATCH(E1790, ""[0-9]+""), SPLIT(REGEXREPLACE(E1790,""[a-zA-Z,\-'.()]"","" ""), "" ""),"" "")")," ")</f>
        <v> </v>
      </c>
    </row>
    <row r="1791">
      <c r="F1791" s="8" t="str">
        <f>IFERROR(__xludf.DUMMYFUNCTION("IF(REGEXMATCH(E1791, ""[0-9]+""), SPLIT(REGEXREPLACE(E1791,""[a-zA-Z,\-'.()]"","" ""), "" ""),"" "")")," ")</f>
        <v> </v>
      </c>
    </row>
    <row r="1792">
      <c r="F1792" s="8" t="str">
        <f>IFERROR(__xludf.DUMMYFUNCTION("IF(REGEXMATCH(E1792, ""[0-9]+""), SPLIT(REGEXREPLACE(E1792,""[a-zA-Z,\-'.()]"","" ""), "" ""),"" "")")," ")</f>
        <v> </v>
      </c>
    </row>
    <row r="1793">
      <c r="F1793" s="8" t="str">
        <f>IFERROR(__xludf.DUMMYFUNCTION("IF(REGEXMATCH(E1793, ""[0-9]+""), SPLIT(REGEXREPLACE(E1793,""[a-zA-Z,\-'.()]"","" ""), "" ""),"" "")")," ")</f>
        <v> </v>
      </c>
    </row>
    <row r="1794">
      <c r="F1794" s="8" t="str">
        <f>IFERROR(__xludf.DUMMYFUNCTION("IF(REGEXMATCH(E1794, ""[0-9]+""), SPLIT(REGEXREPLACE(E1794,""[a-zA-Z,\-'.()]"","" ""), "" ""),"" "")")," ")</f>
        <v> </v>
      </c>
    </row>
    <row r="1795">
      <c r="F1795" s="8" t="str">
        <f>IFERROR(__xludf.DUMMYFUNCTION("IF(REGEXMATCH(E1795, ""[0-9]+""), SPLIT(REGEXREPLACE(E1795,""[a-zA-Z,\-'.()]"","" ""), "" ""),"" "")")," ")</f>
        <v> </v>
      </c>
    </row>
    <row r="1796">
      <c r="F1796" s="8" t="str">
        <f>IFERROR(__xludf.DUMMYFUNCTION("IF(REGEXMATCH(E1796, ""[0-9]+""), SPLIT(REGEXREPLACE(E1796,""[a-zA-Z,\-'.()]"","" ""), "" ""),"" "")")," ")</f>
        <v> </v>
      </c>
    </row>
    <row r="1797">
      <c r="F1797" s="8" t="str">
        <f>IFERROR(__xludf.DUMMYFUNCTION("IF(REGEXMATCH(E1797, ""[0-9]+""), SPLIT(REGEXREPLACE(E1797,""[a-zA-Z,\-'.()]"","" ""), "" ""),"" "")")," ")</f>
        <v> </v>
      </c>
    </row>
    <row r="1798">
      <c r="F1798" s="8" t="str">
        <f>IFERROR(__xludf.DUMMYFUNCTION("IF(REGEXMATCH(E1798, ""[0-9]+""), SPLIT(REGEXREPLACE(E1798,""[a-zA-Z,\-'.()]"","" ""), "" ""),"" "")")," ")</f>
        <v> </v>
      </c>
    </row>
    <row r="1799">
      <c r="F1799" s="8" t="str">
        <f>IFERROR(__xludf.DUMMYFUNCTION("IF(REGEXMATCH(E1799, ""[0-9]+""), SPLIT(REGEXREPLACE(E1799,""[a-zA-Z,\-'.()]"","" ""), "" ""),"" "")")," ")</f>
        <v> </v>
      </c>
    </row>
    <row r="1800">
      <c r="F1800" s="8" t="str">
        <f>IFERROR(__xludf.DUMMYFUNCTION("IF(REGEXMATCH(E1800, ""[0-9]+""), SPLIT(REGEXREPLACE(E1800,""[a-zA-Z,\-'.()]"","" ""), "" ""),"" "")")," ")</f>
        <v> </v>
      </c>
    </row>
    <row r="1801">
      <c r="F1801" s="8" t="str">
        <f>IFERROR(__xludf.DUMMYFUNCTION("IF(REGEXMATCH(E1801, ""[0-9]+""), SPLIT(REGEXREPLACE(E1801,""[a-zA-Z,\-'.()]"","" ""), "" ""),"" "")")," ")</f>
        <v> </v>
      </c>
    </row>
    <row r="1802">
      <c r="F1802" s="8" t="str">
        <f>IFERROR(__xludf.DUMMYFUNCTION("IF(REGEXMATCH(E1802, ""[0-9]+""), SPLIT(REGEXREPLACE(E1802,""[a-zA-Z,\-'.()]"","" ""), "" ""),"" "")")," ")</f>
        <v> </v>
      </c>
    </row>
    <row r="1803">
      <c r="F1803" s="8" t="str">
        <f>IFERROR(__xludf.DUMMYFUNCTION("IF(REGEXMATCH(E1803, ""[0-9]+""), SPLIT(REGEXREPLACE(E1803,""[a-zA-Z,\-'.()]"","" ""), "" ""),"" "")")," ")</f>
        <v> </v>
      </c>
    </row>
    <row r="1804">
      <c r="F1804" s="8" t="str">
        <f>IFERROR(__xludf.DUMMYFUNCTION("IF(REGEXMATCH(E1804, ""[0-9]+""), SPLIT(REGEXREPLACE(E1804,""[a-zA-Z,\-'.()]"","" ""), "" ""),"" "")")," ")</f>
        <v> </v>
      </c>
    </row>
    <row r="1805">
      <c r="F1805" s="8" t="str">
        <f>IFERROR(__xludf.DUMMYFUNCTION("IF(REGEXMATCH(E1805, ""[0-9]+""), SPLIT(REGEXREPLACE(E1805,""[a-zA-Z,\-'.()]"","" ""), "" ""),"" "")")," ")</f>
        <v> </v>
      </c>
    </row>
    <row r="1806">
      <c r="F1806" s="8" t="str">
        <f>IFERROR(__xludf.DUMMYFUNCTION("IF(REGEXMATCH(E1806, ""[0-9]+""), SPLIT(REGEXREPLACE(E1806,""[a-zA-Z,\-'.()]"","" ""), "" ""),"" "")")," ")</f>
        <v> </v>
      </c>
    </row>
    <row r="1807">
      <c r="F1807" s="8" t="str">
        <f>IFERROR(__xludf.DUMMYFUNCTION("IF(REGEXMATCH(E1807, ""[0-9]+""), SPLIT(REGEXREPLACE(E1807,""[a-zA-Z,\-'.()]"","" ""), "" ""),"" "")")," ")</f>
        <v> </v>
      </c>
    </row>
    <row r="1808">
      <c r="F1808" s="8" t="str">
        <f>IFERROR(__xludf.DUMMYFUNCTION("IF(REGEXMATCH(E1808, ""[0-9]+""), SPLIT(REGEXREPLACE(E1808,""[a-zA-Z,\-'.()]"","" ""), "" ""),"" "")")," ")</f>
        <v> </v>
      </c>
    </row>
    <row r="1809">
      <c r="F1809" s="8" t="str">
        <f>IFERROR(__xludf.DUMMYFUNCTION("IF(REGEXMATCH(E1809, ""[0-9]+""), SPLIT(REGEXREPLACE(E1809,""[a-zA-Z,\-'.()]"","" ""), "" ""),"" "")")," ")</f>
        <v> </v>
      </c>
    </row>
    <row r="1810">
      <c r="F1810" s="8" t="str">
        <f>IFERROR(__xludf.DUMMYFUNCTION("IF(REGEXMATCH(E1810, ""[0-9]+""), SPLIT(REGEXREPLACE(E1810,""[a-zA-Z,\-'.()]"","" ""), "" ""),"" "")")," ")</f>
        <v> </v>
      </c>
    </row>
    <row r="1811">
      <c r="F1811" s="8" t="str">
        <f>IFERROR(__xludf.DUMMYFUNCTION("IF(REGEXMATCH(E1811, ""[0-9]+""), SPLIT(REGEXREPLACE(E1811,""[a-zA-Z,\-'.()]"","" ""), "" ""),"" "")")," ")</f>
        <v> </v>
      </c>
    </row>
    <row r="1812">
      <c r="F1812" s="8" t="str">
        <f>IFERROR(__xludf.DUMMYFUNCTION("IF(REGEXMATCH(E1812, ""[0-9]+""), SPLIT(REGEXREPLACE(E1812,""[a-zA-Z,\-'.()]"","" ""), "" ""),"" "")")," ")</f>
        <v> </v>
      </c>
    </row>
    <row r="1813">
      <c r="F1813" s="8" t="str">
        <f>IFERROR(__xludf.DUMMYFUNCTION("IF(REGEXMATCH(E1813, ""[0-9]+""), SPLIT(REGEXREPLACE(E1813,""[a-zA-Z,\-'.()]"","" ""), "" ""),"" "")")," ")</f>
        <v> </v>
      </c>
    </row>
    <row r="1814">
      <c r="F1814" s="8" t="str">
        <f>IFERROR(__xludf.DUMMYFUNCTION("IF(REGEXMATCH(E1814, ""[0-9]+""), SPLIT(REGEXREPLACE(E1814,""[a-zA-Z,\-'.()]"","" ""), "" ""),"" "")")," ")</f>
        <v> </v>
      </c>
    </row>
    <row r="1815">
      <c r="F1815" s="8" t="str">
        <f>IFERROR(__xludf.DUMMYFUNCTION("IF(REGEXMATCH(E1815, ""[0-9]+""), SPLIT(REGEXREPLACE(E1815,""[a-zA-Z,\-'.()]"","" ""), "" ""),"" "")")," ")</f>
        <v> </v>
      </c>
    </row>
    <row r="1816">
      <c r="F1816" s="8" t="str">
        <f>IFERROR(__xludf.DUMMYFUNCTION("IF(REGEXMATCH(E1816, ""[0-9]+""), SPLIT(REGEXREPLACE(E1816,""[a-zA-Z,\-'.()]"","" ""), "" ""),"" "")")," ")</f>
        <v> </v>
      </c>
    </row>
    <row r="1817">
      <c r="F1817" s="8" t="str">
        <f>IFERROR(__xludf.DUMMYFUNCTION("IF(REGEXMATCH(E1817, ""[0-9]+""), SPLIT(REGEXREPLACE(E1817,""[a-zA-Z,\-'.()]"","" ""), "" ""),"" "")")," ")</f>
        <v> </v>
      </c>
    </row>
    <row r="1818">
      <c r="F1818" s="8" t="str">
        <f>IFERROR(__xludf.DUMMYFUNCTION("IF(REGEXMATCH(E1818, ""[0-9]+""), SPLIT(REGEXREPLACE(E1818,""[a-zA-Z,\-'.()]"","" ""), "" ""),"" "")")," ")</f>
        <v> </v>
      </c>
    </row>
    <row r="1819">
      <c r="F1819" s="8" t="str">
        <f>IFERROR(__xludf.DUMMYFUNCTION("IF(REGEXMATCH(E1819, ""[0-9]+""), SPLIT(REGEXREPLACE(E1819,""[a-zA-Z,\-'.()]"","" ""), "" ""),"" "")")," ")</f>
        <v> </v>
      </c>
    </row>
    <row r="1820">
      <c r="F1820" s="8" t="str">
        <f>IFERROR(__xludf.DUMMYFUNCTION("IF(REGEXMATCH(E1820, ""[0-9]+""), SPLIT(REGEXREPLACE(E1820,""[a-zA-Z,\-'.()]"","" ""), "" ""),"" "")")," ")</f>
        <v> </v>
      </c>
    </row>
    <row r="1821">
      <c r="F1821" s="8" t="str">
        <f>IFERROR(__xludf.DUMMYFUNCTION("IF(REGEXMATCH(E1821, ""[0-9]+""), SPLIT(REGEXREPLACE(E1821,""[a-zA-Z,\-'.()]"","" ""), "" ""),"" "")")," ")</f>
        <v> </v>
      </c>
    </row>
    <row r="1822">
      <c r="F1822" s="8" t="str">
        <f>IFERROR(__xludf.DUMMYFUNCTION("IF(REGEXMATCH(E1822, ""[0-9]+""), SPLIT(REGEXREPLACE(E1822,""[a-zA-Z,\-'.()]"","" ""), "" ""),"" "")")," ")</f>
        <v> </v>
      </c>
    </row>
    <row r="1823">
      <c r="F1823" s="8" t="str">
        <f>IFERROR(__xludf.DUMMYFUNCTION("IF(REGEXMATCH(E1823, ""[0-9]+""), SPLIT(REGEXREPLACE(E1823,""[a-zA-Z,\-'.()]"","" ""), "" ""),"" "")")," ")</f>
        <v> </v>
      </c>
    </row>
    <row r="1824">
      <c r="F1824" s="8" t="str">
        <f>IFERROR(__xludf.DUMMYFUNCTION("IF(REGEXMATCH(E1824, ""[0-9]+""), SPLIT(REGEXREPLACE(E1824,""[a-zA-Z,\-'.()]"","" ""), "" ""),"" "")")," ")</f>
        <v> </v>
      </c>
    </row>
    <row r="1825">
      <c r="F1825" s="8" t="str">
        <f>IFERROR(__xludf.DUMMYFUNCTION("IF(REGEXMATCH(E1825, ""[0-9]+""), SPLIT(REGEXREPLACE(E1825,""[a-zA-Z,\-'.()]"","" ""), "" ""),"" "")")," ")</f>
        <v> </v>
      </c>
    </row>
    <row r="1826">
      <c r="F1826" s="8" t="str">
        <f>IFERROR(__xludf.DUMMYFUNCTION("IF(REGEXMATCH(E1826, ""[0-9]+""), SPLIT(REGEXREPLACE(E1826,""[a-zA-Z,\-'.()]"","" ""), "" ""),"" "")")," ")</f>
        <v> </v>
      </c>
    </row>
    <row r="1827">
      <c r="F1827" s="8" t="str">
        <f>IFERROR(__xludf.DUMMYFUNCTION("IF(REGEXMATCH(E1827, ""[0-9]+""), SPLIT(REGEXREPLACE(E1827,""[a-zA-Z,\-'.()]"","" ""), "" ""),"" "")")," ")</f>
        <v> </v>
      </c>
    </row>
    <row r="1828">
      <c r="F1828" s="8" t="str">
        <f>IFERROR(__xludf.DUMMYFUNCTION("IF(REGEXMATCH(E1828, ""[0-9]+""), SPLIT(REGEXREPLACE(E1828,""[a-zA-Z,\-'.()]"","" ""), "" ""),"" "")")," ")</f>
        <v> </v>
      </c>
    </row>
    <row r="1829">
      <c r="F1829" s="8" t="str">
        <f>IFERROR(__xludf.DUMMYFUNCTION("IF(REGEXMATCH(E1829, ""[0-9]+""), SPLIT(REGEXREPLACE(E1829,""[a-zA-Z,\-'.()]"","" ""), "" ""),"" "")")," ")</f>
        <v> </v>
      </c>
    </row>
    <row r="1830">
      <c r="F1830" s="8" t="str">
        <f>IFERROR(__xludf.DUMMYFUNCTION("IF(REGEXMATCH(E1830, ""[0-9]+""), SPLIT(REGEXREPLACE(E1830,""[a-zA-Z,\-'.()]"","" ""), "" ""),"" "")")," ")</f>
        <v> </v>
      </c>
    </row>
    <row r="1831">
      <c r="F1831" s="8" t="str">
        <f>IFERROR(__xludf.DUMMYFUNCTION("IF(REGEXMATCH(E1831, ""[0-9]+""), SPLIT(REGEXREPLACE(E1831,""[a-zA-Z,\-'.()]"","" ""), "" ""),"" "")")," ")</f>
        <v> </v>
      </c>
    </row>
    <row r="1832">
      <c r="F1832" s="8" t="str">
        <f>IFERROR(__xludf.DUMMYFUNCTION("IF(REGEXMATCH(E1832, ""[0-9]+""), SPLIT(REGEXREPLACE(E1832,""[a-zA-Z,\-'.()]"","" ""), "" ""),"" "")")," ")</f>
        <v> </v>
      </c>
    </row>
    <row r="1833">
      <c r="F1833" s="8" t="str">
        <f>IFERROR(__xludf.DUMMYFUNCTION("IF(REGEXMATCH(E1833, ""[0-9]+""), SPLIT(REGEXREPLACE(E1833,""[a-zA-Z,\-'.()]"","" ""), "" ""),"" "")")," ")</f>
        <v> </v>
      </c>
    </row>
    <row r="1834">
      <c r="F1834" s="8" t="str">
        <f>IFERROR(__xludf.DUMMYFUNCTION("IF(REGEXMATCH(E1834, ""[0-9]+""), SPLIT(REGEXREPLACE(E1834,""[a-zA-Z,\-'.()]"","" ""), "" ""),"" "")")," ")</f>
        <v> </v>
      </c>
    </row>
    <row r="1835">
      <c r="F1835" s="8" t="str">
        <f>IFERROR(__xludf.DUMMYFUNCTION("IF(REGEXMATCH(E1835, ""[0-9]+""), SPLIT(REGEXREPLACE(E1835,""[a-zA-Z,\-'.()]"","" ""), "" ""),"" "")")," ")</f>
        <v> </v>
      </c>
    </row>
    <row r="1836">
      <c r="F1836" s="8" t="str">
        <f>IFERROR(__xludf.DUMMYFUNCTION("IF(REGEXMATCH(E1836, ""[0-9]+""), SPLIT(REGEXREPLACE(E1836,""[a-zA-Z,\-'.()]"","" ""), "" ""),"" "")")," ")</f>
        <v> </v>
      </c>
    </row>
    <row r="1837">
      <c r="F1837" s="8" t="str">
        <f>IFERROR(__xludf.DUMMYFUNCTION("IF(REGEXMATCH(E1837, ""[0-9]+""), SPLIT(REGEXREPLACE(E1837,""[a-zA-Z,\-'.()]"","" ""), "" ""),"" "")")," ")</f>
        <v> </v>
      </c>
    </row>
    <row r="1838">
      <c r="F1838" s="8" t="str">
        <f>IFERROR(__xludf.DUMMYFUNCTION("IF(REGEXMATCH(E1838, ""[0-9]+""), SPLIT(REGEXREPLACE(E1838,""[a-zA-Z,\-'.()]"","" ""), "" ""),"" "")")," ")</f>
        <v> </v>
      </c>
    </row>
    <row r="1839">
      <c r="F1839" s="8" t="str">
        <f>IFERROR(__xludf.DUMMYFUNCTION("IF(REGEXMATCH(E1839, ""[0-9]+""), SPLIT(REGEXREPLACE(E1839,""[a-zA-Z,\-'.()]"","" ""), "" ""),"" "")")," ")</f>
        <v> </v>
      </c>
    </row>
    <row r="1840">
      <c r="F1840" s="8" t="str">
        <f>IFERROR(__xludf.DUMMYFUNCTION("IF(REGEXMATCH(E1840, ""[0-9]+""), SPLIT(REGEXREPLACE(E1840,""[a-zA-Z,\-'.()]"","" ""), "" ""),"" "")")," ")</f>
        <v> </v>
      </c>
    </row>
    <row r="1841">
      <c r="F1841" s="8" t="str">
        <f>IFERROR(__xludf.DUMMYFUNCTION("IF(REGEXMATCH(E1841, ""[0-9]+""), SPLIT(REGEXREPLACE(E1841,""[a-zA-Z,\-'.()]"","" ""), "" ""),"" "")")," ")</f>
        <v> </v>
      </c>
    </row>
    <row r="1842">
      <c r="F1842" s="8" t="str">
        <f>IFERROR(__xludf.DUMMYFUNCTION("IF(REGEXMATCH(E1842, ""[0-9]+""), SPLIT(REGEXREPLACE(E1842,""[a-zA-Z,\-'.()]"","" ""), "" ""),"" "")")," ")</f>
        <v> </v>
      </c>
    </row>
    <row r="1843">
      <c r="F1843" s="8" t="str">
        <f>IFERROR(__xludf.DUMMYFUNCTION("IF(REGEXMATCH(E1843, ""[0-9]+""), SPLIT(REGEXREPLACE(E1843,""[a-zA-Z,\-'.()]"","" ""), "" ""),"" "")")," ")</f>
        <v> </v>
      </c>
    </row>
    <row r="1844">
      <c r="F1844" s="8" t="str">
        <f>IFERROR(__xludf.DUMMYFUNCTION("IF(REGEXMATCH(E1844, ""[0-9]+""), SPLIT(REGEXREPLACE(E1844,""[a-zA-Z,\-'.()]"","" ""), "" ""),"" "")")," ")</f>
        <v> </v>
      </c>
    </row>
    <row r="1845">
      <c r="F1845" s="8" t="str">
        <f>IFERROR(__xludf.DUMMYFUNCTION("IF(REGEXMATCH(E1845, ""[0-9]+""), SPLIT(REGEXREPLACE(E1845,""[a-zA-Z,\-'.()]"","" ""), "" ""),"" "")")," ")</f>
        <v> </v>
      </c>
    </row>
    <row r="1846">
      <c r="F1846" s="8" t="str">
        <f>IFERROR(__xludf.DUMMYFUNCTION("IF(REGEXMATCH(E1846, ""[0-9]+""), SPLIT(REGEXREPLACE(E1846,""[a-zA-Z,\-'.()]"","" ""), "" ""),"" "")")," ")</f>
        <v> </v>
      </c>
    </row>
    <row r="1847">
      <c r="F1847" s="8" t="str">
        <f>IFERROR(__xludf.DUMMYFUNCTION("IF(REGEXMATCH(E1847, ""[0-9]+""), SPLIT(REGEXREPLACE(E1847,""[a-zA-Z,\-'.()]"","" ""), "" ""),"" "")")," ")</f>
        <v> </v>
      </c>
    </row>
    <row r="1848">
      <c r="F1848" s="8" t="str">
        <f>IFERROR(__xludf.DUMMYFUNCTION("IF(REGEXMATCH(E1848, ""[0-9]+""), SPLIT(REGEXREPLACE(E1848,""[a-zA-Z,\-'.()]"","" ""), "" ""),"" "")")," ")</f>
        <v> </v>
      </c>
    </row>
    <row r="1849">
      <c r="F1849" s="8" t="str">
        <f>IFERROR(__xludf.DUMMYFUNCTION("IF(REGEXMATCH(E1849, ""[0-9]+""), SPLIT(REGEXREPLACE(E1849,""[a-zA-Z,\-'.()]"","" ""), "" ""),"" "")")," ")</f>
        <v> </v>
      </c>
    </row>
    <row r="1850">
      <c r="F1850" s="8" t="str">
        <f>IFERROR(__xludf.DUMMYFUNCTION("IF(REGEXMATCH(E1850, ""[0-9]+""), SPLIT(REGEXREPLACE(E1850,""[a-zA-Z,\-'.()]"","" ""), "" ""),"" "")")," ")</f>
        <v> </v>
      </c>
    </row>
    <row r="1851">
      <c r="F1851" s="8" t="str">
        <f>IFERROR(__xludf.DUMMYFUNCTION("IF(REGEXMATCH(E1851, ""[0-9]+""), SPLIT(REGEXREPLACE(E1851,""[a-zA-Z,\-'.()]"","" ""), "" ""),"" "")")," ")</f>
        <v> </v>
      </c>
    </row>
    <row r="1852">
      <c r="F1852" s="8" t="str">
        <f>IFERROR(__xludf.DUMMYFUNCTION("IF(REGEXMATCH(E1852, ""[0-9]+""), SPLIT(REGEXREPLACE(E1852,""[a-zA-Z,\-'.()]"","" ""), "" ""),"" "")")," ")</f>
        <v> </v>
      </c>
    </row>
    <row r="1853">
      <c r="F1853" s="8" t="str">
        <f>IFERROR(__xludf.DUMMYFUNCTION("IF(REGEXMATCH(E1853, ""[0-9]+""), SPLIT(REGEXREPLACE(E1853,""[a-zA-Z,\-'.()]"","" ""), "" ""),"" "")")," ")</f>
        <v> </v>
      </c>
    </row>
    <row r="1854">
      <c r="F1854" s="8" t="str">
        <f>IFERROR(__xludf.DUMMYFUNCTION("IF(REGEXMATCH(E1854, ""[0-9]+""), SPLIT(REGEXREPLACE(E1854,""[a-zA-Z,\-'.()]"","" ""), "" ""),"" "")")," ")</f>
        <v> </v>
      </c>
    </row>
    <row r="1855">
      <c r="F1855" s="8" t="str">
        <f>IFERROR(__xludf.DUMMYFUNCTION("IF(REGEXMATCH(E1855, ""[0-9]+""), SPLIT(REGEXREPLACE(E1855,""[a-zA-Z,\-'.()]"","" ""), "" ""),"" "")")," ")</f>
        <v> </v>
      </c>
    </row>
    <row r="1856">
      <c r="F1856" s="8" t="str">
        <f>IFERROR(__xludf.DUMMYFUNCTION("IF(REGEXMATCH(E1856, ""[0-9]+""), SPLIT(REGEXREPLACE(E1856,""[a-zA-Z,\-'.()]"","" ""), "" ""),"" "")")," ")</f>
        <v> </v>
      </c>
    </row>
    <row r="1857">
      <c r="F1857" s="8" t="str">
        <f>IFERROR(__xludf.DUMMYFUNCTION("IF(REGEXMATCH(E1857, ""[0-9]+""), SPLIT(REGEXREPLACE(E1857,""[a-zA-Z,\-'.()]"","" ""), "" ""),"" "")")," ")</f>
        <v> </v>
      </c>
    </row>
    <row r="1858">
      <c r="F1858" s="8" t="str">
        <f>IFERROR(__xludf.DUMMYFUNCTION("IF(REGEXMATCH(E1858, ""[0-9]+""), SPLIT(REGEXREPLACE(E1858,""[a-zA-Z,\-'.()]"","" ""), "" ""),"" "")")," ")</f>
        <v> </v>
      </c>
    </row>
    <row r="1859">
      <c r="F1859" s="8" t="str">
        <f>IFERROR(__xludf.DUMMYFUNCTION("IF(REGEXMATCH(E1859, ""[0-9]+""), SPLIT(REGEXREPLACE(E1859,""[a-zA-Z,\-'.()]"","" ""), "" ""),"" "")")," ")</f>
        <v> </v>
      </c>
    </row>
    <row r="1860">
      <c r="F1860" s="8" t="str">
        <f>IFERROR(__xludf.DUMMYFUNCTION("IF(REGEXMATCH(E1860, ""[0-9]+""), SPLIT(REGEXREPLACE(E1860,""[a-zA-Z,\-'.()]"","" ""), "" ""),"" "")")," ")</f>
        <v> </v>
      </c>
    </row>
    <row r="1861">
      <c r="F1861" s="8" t="str">
        <f>IFERROR(__xludf.DUMMYFUNCTION("IF(REGEXMATCH(E1861, ""[0-9]+""), SPLIT(REGEXREPLACE(E1861,""[a-zA-Z,\-'.()]"","" ""), "" ""),"" "")")," ")</f>
        <v> </v>
      </c>
    </row>
    <row r="1862">
      <c r="F1862" s="8" t="str">
        <f>IFERROR(__xludf.DUMMYFUNCTION("IF(REGEXMATCH(E1862, ""[0-9]+""), SPLIT(REGEXREPLACE(E1862,""[a-zA-Z,\-'.()]"","" ""), "" ""),"" "")")," ")</f>
        <v> </v>
      </c>
    </row>
    <row r="1863">
      <c r="F1863" s="8" t="str">
        <f>IFERROR(__xludf.DUMMYFUNCTION("IF(REGEXMATCH(E1863, ""[0-9]+""), SPLIT(REGEXREPLACE(E1863,""[a-zA-Z,\-'.()]"","" ""), "" ""),"" "")")," ")</f>
        <v> </v>
      </c>
    </row>
    <row r="1864">
      <c r="F1864" s="8" t="str">
        <f>IFERROR(__xludf.DUMMYFUNCTION("IF(REGEXMATCH(E1864, ""[0-9]+""), SPLIT(REGEXREPLACE(E1864,""[a-zA-Z,\-'.()]"","" ""), "" ""),"" "")")," ")</f>
        <v> </v>
      </c>
    </row>
    <row r="1865">
      <c r="F1865" s="8" t="str">
        <f>IFERROR(__xludf.DUMMYFUNCTION("IF(REGEXMATCH(E1865, ""[0-9]+""), SPLIT(REGEXREPLACE(E1865,""[a-zA-Z,\-'.()]"","" ""), "" ""),"" "")")," ")</f>
        <v> </v>
      </c>
    </row>
    <row r="1866">
      <c r="F1866" s="8" t="str">
        <f>IFERROR(__xludf.DUMMYFUNCTION("IF(REGEXMATCH(E1866, ""[0-9]+""), SPLIT(REGEXREPLACE(E1866,""[a-zA-Z,\-'.()]"","" ""), "" ""),"" "")")," ")</f>
        <v> </v>
      </c>
    </row>
    <row r="1867">
      <c r="F1867" s="8" t="str">
        <f>IFERROR(__xludf.DUMMYFUNCTION("IF(REGEXMATCH(E1867, ""[0-9]+""), SPLIT(REGEXREPLACE(E1867,""[a-zA-Z,\-'.()]"","" ""), "" ""),"" "")")," ")</f>
        <v> </v>
      </c>
    </row>
    <row r="1868">
      <c r="F1868" s="8" t="str">
        <f>IFERROR(__xludf.DUMMYFUNCTION("IF(REGEXMATCH(E1868, ""[0-9]+""), SPLIT(REGEXREPLACE(E1868,""[a-zA-Z,\-'.()]"","" ""), "" ""),"" "")")," ")</f>
        <v> </v>
      </c>
    </row>
    <row r="1869">
      <c r="F1869" s="8" t="str">
        <f>IFERROR(__xludf.DUMMYFUNCTION("IF(REGEXMATCH(E1869, ""[0-9]+""), SPLIT(REGEXREPLACE(E1869,""[a-zA-Z,\-'.()]"","" ""), "" ""),"" "")")," ")</f>
        <v> </v>
      </c>
    </row>
    <row r="1870">
      <c r="F1870" s="8" t="str">
        <f>IFERROR(__xludf.DUMMYFUNCTION("IF(REGEXMATCH(E1870, ""[0-9]+""), SPLIT(REGEXREPLACE(E1870,""[a-zA-Z,\-'.()]"","" ""), "" ""),"" "")")," ")</f>
        <v> </v>
      </c>
    </row>
    <row r="1871">
      <c r="F1871" s="8" t="str">
        <f>IFERROR(__xludf.DUMMYFUNCTION("IF(REGEXMATCH(E1871, ""[0-9]+""), SPLIT(REGEXREPLACE(E1871,""[a-zA-Z,\-'.()]"","" ""), "" ""),"" "")")," ")</f>
        <v> </v>
      </c>
    </row>
    <row r="1872">
      <c r="F1872" s="8" t="str">
        <f>IFERROR(__xludf.DUMMYFUNCTION("IF(REGEXMATCH(E1872, ""[0-9]+""), SPLIT(REGEXREPLACE(E1872,""[a-zA-Z,\-'.()]"","" ""), "" ""),"" "")")," ")</f>
        <v> </v>
      </c>
    </row>
    <row r="1873">
      <c r="F1873" s="8" t="str">
        <f>IFERROR(__xludf.DUMMYFUNCTION("IF(REGEXMATCH(E1873, ""[0-9]+""), SPLIT(REGEXREPLACE(E1873,""[a-zA-Z,\-'.()]"","" ""), "" ""),"" "")")," ")</f>
        <v> </v>
      </c>
    </row>
    <row r="1874">
      <c r="F1874" s="8" t="str">
        <f>IFERROR(__xludf.DUMMYFUNCTION("IF(REGEXMATCH(E1874, ""[0-9]+""), SPLIT(REGEXREPLACE(E1874,""[a-zA-Z,\-'.()]"","" ""), "" ""),"" "")")," ")</f>
        <v> </v>
      </c>
    </row>
    <row r="1875">
      <c r="F1875" s="8" t="str">
        <f>IFERROR(__xludf.DUMMYFUNCTION("IF(REGEXMATCH(E1875, ""[0-9]+""), SPLIT(REGEXREPLACE(E1875,""[a-zA-Z,\-'.()]"","" ""), "" ""),"" "")")," ")</f>
        <v> </v>
      </c>
    </row>
    <row r="1876">
      <c r="F1876" s="8" t="str">
        <f>IFERROR(__xludf.DUMMYFUNCTION("IF(REGEXMATCH(E1876, ""[0-9]+""), SPLIT(REGEXREPLACE(E1876,""[a-zA-Z,\-'.()]"","" ""), "" ""),"" "")")," ")</f>
        <v> </v>
      </c>
    </row>
    <row r="1877">
      <c r="F1877" s="8" t="str">
        <f>IFERROR(__xludf.DUMMYFUNCTION("IF(REGEXMATCH(E1877, ""[0-9]+""), SPLIT(REGEXREPLACE(E1877,""[a-zA-Z,\-'.()]"","" ""), "" ""),"" "")")," ")</f>
        <v> </v>
      </c>
    </row>
    <row r="1878">
      <c r="F1878" s="8" t="str">
        <f>IFERROR(__xludf.DUMMYFUNCTION("IF(REGEXMATCH(E1878, ""[0-9]+""), SPLIT(REGEXREPLACE(E1878,""[a-zA-Z,\-'.()]"","" ""), "" ""),"" "")")," ")</f>
        <v> </v>
      </c>
    </row>
    <row r="1879">
      <c r="F1879" s="8" t="str">
        <f>IFERROR(__xludf.DUMMYFUNCTION("IF(REGEXMATCH(E1879, ""[0-9]+""), SPLIT(REGEXREPLACE(E1879,""[a-zA-Z,\-'.()]"","" ""), "" ""),"" "")")," ")</f>
        <v> </v>
      </c>
    </row>
    <row r="1880">
      <c r="F1880" s="8" t="str">
        <f>IFERROR(__xludf.DUMMYFUNCTION("IF(REGEXMATCH(E1880, ""[0-9]+""), SPLIT(REGEXREPLACE(E1880,""[a-zA-Z,\-'.()]"","" ""), "" ""),"" "")")," ")</f>
        <v> </v>
      </c>
    </row>
    <row r="1881">
      <c r="F1881" s="8" t="str">
        <f>IFERROR(__xludf.DUMMYFUNCTION("IF(REGEXMATCH(E1881, ""[0-9]+""), SPLIT(REGEXREPLACE(E1881,""[a-zA-Z,\-'.()]"","" ""), "" ""),"" "")")," ")</f>
        <v> </v>
      </c>
    </row>
    <row r="1882">
      <c r="F1882" s="8" t="str">
        <f>IFERROR(__xludf.DUMMYFUNCTION("IF(REGEXMATCH(E1882, ""[0-9]+""), SPLIT(REGEXREPLACE(E1882,""[a-zA-Z,\-'.()]"","" ""), "" ""),"" "")")," ")</f>
        <v> </v>
      </c>
    </row>
    <row r="1883">
      <c r="F1883" s="8" t="str">
        <f>IFERROR(__xludf.DUMMYFUNCTION("IF(REGEXMATCH(E1883, ""[0-9]+""), SPLIT(REGEXREPLACE(E1883,""[a-zA-Z,\-'.()]"","" ""), "" ""),"" "")")," ")</f>
        <v> </v>
      </c>
    </row>
    <row r="1884">
      <c r="F1884" s="8" t="str">
        <f>IFERROR(__xludf.DUMMYFUNCTION("IF(REGEXMATCH(E1884, ""[0-9]+""), SPLIT(REGEXREPLACE(E1884,""[a-zA-Z,\-'.()]"","" ""), "" ""),"" "")")," ")</f>
        <v> </v>
      </c>
    </row>
    <row r="1885">
      <c r="F1885" s="8" t="str">
        <f>IFERROR(__xludf.DUMMYFUNCTION("IF(REGEXMATCH(E1885, ""[0-9]+""), SPLIT(REGEXREPLACE(E1885,""[a-zA-Z,\-'.()]"","" ""), "" ""),"" "")")," ")</f>
        <v> </v>
      </c>
    </row>
    <row r="1886">
      <c r="F1886" s="8" t="str">
        <f>IFERROR(__xludf.DUMMYFUNCTION("IF(REGEXMATCH(E1886, ""[0-9]+""), SPLIT(REGEXREPLACE(E1886,""[a-zA-Z,\-'.()]"","" ""), "" ""),"" "")")," ")</f>
        <v> </v>
      </c>
    </row>
    <row r="1887">
      <c r="F1887" s="8" t="str">
        <f>IFERROR(__xludf.DUMMYFUNCTION("IF(REGEXMATCH(E1887, ""[0-9]+""), SPLIT(REGEXREPLACE(E1887,""[a-zA-Z,\-'.()]"","" ""), "" ""),"" "")")," ")</f>
        <v> </v>
      </c>
    </row>
    <row r="1888">
      <c r="F1888" s="8" t="str">
        <f>IFERROR(__xludf.DUMMYFUNCTION("IF(REGEXMATCH(E1888, ""[0-9]+""), SPLIT(REGEXREPLACE(E1888,""[a-zA-Z,\-'.()]"","" ""), "" ""),"" "")")," ")</f>
        <v> </v>
      </c>
    </row>
    <row r="1889">
      <c r="F1889" s="8" t="str">
        <f>IFERROR(__xludf.DUMMYFUNCTION("IF(REGEXMATCH(E1889, ""[0-9]+""), SPLIT(REGEXREPLACE(E1889,""[a-zA-Z,\-'.()]"","" ""), "" ""),"" "")")," ")</f>
        <v> </v>
      </c>
    </row>
    <row r="1890">
      <c r="F1890" s="8" t="str">
        <f>IFERROR(__xludf.DUMMYFUNCTION("IF(REGEXMATCH(E1890, ""[0-9]+""), SPLIT(REGEXREPLACE(E1890,""[a-zA-Z,\-'.()]"","" ""), "" ""),"" "")")," ")</f>
        <v> </v>
      </c>
    </row>
    <row r="1891">
      <c r="F1891" s="8" t="str">
        <f>IFERROR(__xludf.DUMMYFUNCTION("IF(REGEXMATCH(E1891, ""[0-9]+""), SPLIT(REGEXREPLACE(E1891,""[a-zA-Z,\-'.()]"","" ""), "" ""),"" "")")," ")</f>
        <v> </v>
      </c>
    </row>
    <row r="1892">
      <c r="F1892" s="8" t="str">
        <f>IFERROR(__xludf.DUMMYFUNCTION("IF(REGEXMATCH(E1892, ""[0-9]+""), SPLIT(REGEXREPLACE(E1892,""[a-zA-Z,\-'.()]"","" ""), "" ""),"" "")")," ")</f>
        <v> </v>
      </c>
    </row>
    <row r="1893">
      <c r="F1893" s="8" t="str">
        <f>IFERROR(__xludf.DUMMYFUNCTION("IF(REGEXMATCH(E1893, ""[0-9]+""), SPLIT(REGEXREPLACE(E1893,""[a-zA-Z,\-'.()]"","" ""), "" ""),"" "")")," ")</f>
        <v> </v>
      </c>
    </row>
    <row r="1894">
      <c r="F1894" s="8" t="str">
        <f>IFERROR(__xludf.DUMMYFUNCTION("IF(REGEXMATCH(E1894, ""[0-9]+""), SPLIT(REGEXREPLACE(E1894,""[a-zA-Z,\-'.()]"","" ""), "" ""),"" "")")," ")</f>
        <v> </v>
      </c>
    </row>
    <row r="1895">
      <c r="F1895" s="8" t="str">
        <f>IFERROR(__xludf.DUMMYFUNCTION("IF(REGEXMATCH(E1895, ""[0-9]+""), SPLIT(REGEXREPLACE(E1895,""[a-zA-Z,\-'.()]"","" ""), "" ""),"" "")")," ")</f>
        <v> </v>
      </c>
    </row>
    <row r="1896">
      <c r="F1896" s="8" t="str">
        <f>IFERROR(__xludf.DUMMYFUNCTION("IF(REGEXMATCH(E1896, ""[0-9]+""), SPLIT(REGEXREPLACE(E1896,""[a-zA-Z,\-'.()]"","" ""), "" ""),"" "")")," ")</f>
        <v> </v>
      </c>
    </row>
    <row r="1897">
      <c r="F1897" s="8" t="str">
        <f>IFERROR(__xludf.DUMMYFUNCTION("IF(REGEXMATCH(E1897, ""[0-9]+""), SPLIT(REGEXREPLACE(E1897,""[a-zA-Z,\-'.()]"","" ""), "" ""),"" "")")," ")</f>
        <v> </v>
      </c>
    </row>
    <row r="1898">
      <c r="F1898" s="8" t="str">
        <f>IFERROR(__xludf.DUMMYFUNCTION("IF(REGEXMATCH(E1898, ""[0-9]+""), SPLIT(REGEXREPLACE(E1898,""[a-zA-Z,\-'.()]"","" ""), "" ""),"" "")")," ")</f>
        <v> </v>
      </c>
    </row>
    <row r="1899">
      <c r="F1899" s="8" t="str">
        <f>IFERROR(__xludf.DUMMYFUNCTION("IF(REGEXMATCH(E1899, ""[0-9]+""), SPLIT(REGEXREPLACE(E1899,""[a-zA-Z,\-'.()]"","" ""), "" ""),"" "")")," ")</f>
        <v> </v>
      </c>
    </row>
    <row r="1900">
      <c r="F1900" s="8" t="str">
        <f>IFERROR(__xludf.DUMMYFUNCTION("IF(REGEXMATCH(E1900, ""[0-9]+""), SPLIT(REGEXREPLACE(E1900,""[a-zA-Z,\-'.()]"","" ""), "" ""),"" "")")," ")</f>
        <v> </v>
      </c>
    </row>
    <row r="1901">
      <c r="F1901" s="8" t="str">
        <f>IFERROR(__xludf.DUMMYFUNCTION("IF(REGEXMATCH(E1901, ""[0-9]+""), SPLIT(REGEXREPLACE(E1901,""[a-zA-Z,\-'.()]"","" ""), "" ""),"" "")")," ")</f>
        <v> </v>
      </c>
    </row>
    <row r="1902">
      <c r="F1902" s="8" t="str">
        <f>IFERROR(__xludf.DUMMYFUNCTION("IF(REGEXMATCH(E1902, ""[0-9]+""), SPLIT(REGEXREPLACE(E1902,""[a-zA-Z,\-'.()]"","" ""), "" ""),"" "")")," ")</f>
        <v> </v>
      </c>
    </row>
    <row r="1903">
      <c r="F1903" s="8" t="str">
        <f>IFERROR(__xludf.DUMMYFUNCTION("IF(REGEXMATCH(E1903, ""[0-9]+""), SPLIT(REGEXREPLACE(E1903,""[a-zA-Z,\-'.()]"","" ""), "" ""),"" "")")," ")</f>
        <v> </v>
      </c>
    </row>
    <row r="1904">
      <c r="F1904" s="8" t="str">
        <f>IFERROR(__xludf.DUMMYFUNCTION("IF(REGEXMATCH(E1904, ""[0-9]+""), SPLIT(REGEXREPLACE(E1904,""[a-zA-Z,\-'.()]"","" ""), "" ""),"" "")")," ")</f>
        <v> </v>
      </c>
    </row>
    <row r="1905">
      <c r="F1905" s="8" t="str">
        <f>IFERROR(__xludf.DUMMYFUNCTION("IF(REGEXMATCH(E1905, ""[0-9]+""), SPLIT(REGEXREPLACE(E1905,""[a-zA-Z,\-'.()]"","" ""), "" ""),"" "")")," ")</f>
        <v> </v>
      </c>
    </row>
    <row r="1906">
      <c r="F1906" s="8" t="str">
        <f>IFERROR(__xludf.DUMMYFUNCTION("IF(REGEXMATCH(E1906, ""[0-9]+""), SPLIT(REGEXREPLACE(E1906,""[a-zA-Z,\-'.()]"","" ""), "" ""),"" "")")," ")</f>
        <v> </v>
      </c>
    </row>
    <row r="1907">
      <c r="F1907" s="8" t="str">
        <f>IFERROR(__xludf.DUMMYFUNCTION("IF(REGEXMATCH(E1907, ""[0-9]+""), SPLIT(REGEXREPLACE(E1907,""[a-zA-Z,\-'.()]"","" ""), "" ""),"" "")")," ")</f>
        <v> </v>
      </c>
    </row>
    <row r="1908">
      <c r="F1908" s="8" t="str">
        <f>IFERROR(__xludf.DUMMYFUNCTION("IF(REGEXMATCH(E1908, ""[0-9]+""), SPLIT(REGEXREPLACE(E1908,""[a-zA-Z,\-'.()]"","" ""), "" ""),"" "")")," ")</f>
        <v> </v>
      </c>
    </row>
    <row r="1909">
      <c r="F1909" s="8" t="str">
        <f>IFERROR(__xludf.DUMMYFUNCTION("IF(REGEXMATCH(E1909, ""[0-9]+""), SPLIT(REGEXREPLACE(E1909,""[a-zA-Z,\-'.()]"","" ""), "" ""),"" "")")," ")</f>
        <v> </v>
      </c>
    </row>
    <row r="1910">
      <c r="F1910" s="8" t="str">
        <f>IFERROR(__xludf.DUMMYFUNCTION("IF(REGEXMATCH(E1910, ""[0-9]+""), SPLIT(REGEXREPLACE(E1910,""[a-zA-Z,\-'.()]"","" ""), "" ""),"" "")")," ")</f>
        <v> </v>
      </c>
    </row>
    <row r="1911">
      <c r="F1911" s="8" t="str">
        <f>IFERROR(__xludf.DUMMYFUNCTION("IF(REGEXMATCH(E1911, ""[0-9]+""), SPLIT(REGEXREPLACE(E1911,""[a-zA-Z,\-'.()]"","" ""), "" ""),"" "")")," ")</f>
        <v> </v>
      </c>
    </row>
    <row r="1912">
      <c r="F1912" s="8" t="str">
        <f>IFERROR(__xludf.DUMMYFUNCTION("IF(REGEXMATCH(E1912, ""[0-9]+""), SPLIT(REGEXREPLACE(E1912,""[a-zA-Z,\-'.()]"","" ""), "" ""),"" "")")," ")</f>
        <v> </v>
      </c>
    </row>
    <row r="1913">
      <c r="F1913" s="8" t="str">
        <f>IFERROR(__xludf.DUMMYFUNCTION("IF(REGEXMATCH(E1913, ""[0-9]+""), SPLIT(REGEXREPLACE(E1913,""[a-zA-Z,\-'.()]"","" ""), "" ""),"" "")")," ")</f>
        <v> </v>
      </c>
    </row>
    <row r="1914">
      <c r="F1914" s="8" t="str">
        <f>IFERROR(__xludf.DUMMYFUNCTION("IF(REGEXMATCH(E1914, ""[0-9]+""), SPLIT(REGEXREPLACE(E1914,""[a-zA-Z,\-'.()]"","" ""), "" ""),"" "")")," ")</f>
        <v> </v>
      </c>
    </row>
    <row r="1915">
      <c r="F1915" s="8" t="str">
        <f>IFERROR(__xludf.DUMMYFUNCTION("IF(REGEXMATCH(E1915, ""[0-9]+""), SPLIT(REGEXREPLACE(E1915,""[a-zA-Z,\-'.()]"","" ""), "" ""),"" "")")," ")</f>
        <v> </v>
      </c>
    </row>
    <row r="1916">
      <c r="F1916" s="8" t="str">
        <f>IFERROR(__xludf.DUMMYFUNCTION("IF(REGEXMATCH(E1916, ""[0-9]+""), SPLIT(REGEXREPLACE(E1916,""[a-zA-Z,\-'.()]"","" ""), "" ""),"" "")")," ")</f>
        <v> </v>
      </c>
    </row>
    <row r="1917">
      <c r="F1917" s="8" t="str">
        <f>IFERROR(__xludf.DUMMYFUNCTION("IF(REGEXMATCH(E1917, ""[0-9]+""), SPLIT(REGEXREPLACE(E1917,""[a-zA-Z,\-'.()]"","" ""), "" ""),"" "")")," ")</f>
        <v> </v>
      </c>
    </row>
    <row r="1918">
      <c r="F1918" s="8" t="str">
        <f>IFERROR(__xludf.DUMMYFUNCTION("IF(REGEXMATCH(E1918, ""[0-9]+""), SPLIT(REGEXREPLACE(E1918,""[a-zA-Z,\-'.()]"","" ""), "" ""),"" "")")," ")</f>
        <v> </v>
      </c>
    </row>
    <row r="1919">
      <c r="F1919" s="8" t="str">
        <f>IFERROR(__xludf.DUMMYFUNCTION("IF(REGEXMATCH(E1919, ""[0-9]+""), SPLIT(REGEXREPLACE(E1919,""[a-zA-Z,\-'.()]"","" ""), "" ""),"" "")")," ")</f>
        <v> </v>
      </c>
    </row>
    <row r="1920">
      <c r="F1920" s="8" t="str">
        <f>IFERROR(__xludf.DUMMYFUNCTION("IF(REGEXMATCH(E1920, ""[0-9]+""), SPLIT(REGEXREPLACE(E1920,""[a-zA-Z,\-'.()]"","" ""), "" ""),"" "")")," ")</f>
        <v> </v>
      </c>
    </row>
    <row r="1921">
      <c r="F1921" s="8" t="str">
        <f>IFERROR(__xludf.DUMMYFUNCTION("IF(REGEXMATCH(E1921, ""[0-9]+""), SPLIT(REGEXREPLACE(E1921,""[a-zA-Z,\-'.()]"","" ""), "" ""),"" "")")," ")</f>
        <v> </v>
      </c>
    </row>
    <row r="1922">
      <c r="F1922" s="8" t="str">
        <f>IFERROR(__xludf.DUMMYFUNCTION("IF(REGEXMATCH(E1922, ""[0-9]+""), SPLIT(REGEXREPLACE(E1922,""[a-zA-Z,\-'.()]"","" ""), "" ""),"" "")")," ")</f>
        <v> </v>
      </c>
    </row>
    <row r="1923">
      <c r="F1923" s="8" t="str">
        <f>IFERROR(__xludf.DUMMYFUNCTION("IF(REGEXMATCH(E1923, ""[0-9]+""), SPLIT(REGEXREPLACE(E1923,""[a-zA-Z,\-'.()]"","" ""), "" ""),"" "")")," ")</f>
        <v> </v>
      </c>
    </row>
    <row r="1924">
      <c r="F1924" s="8" t="str">
        <f>IFERROR(__xludf.DUMMYFUNCTION("IF(REGEXMATCH(E1924, ""[0-9]+""), SPLIT(REGEXREPLACE(E1924,""[a-zA-Z,\-'.()]"","" ""), "" ""),"" "")")," ")</f>
        <v> </v>
      </c>
    </row>
    <row r="1925">
      <c r="F1925" s="8" t="str">
        <f>IFERROR(__xludf.DUMMYFUNCTION("IF(REGEXMATCH(E1925, ""[0-9]+""), SPLIT(REGEXREPLACE(E1925,""[a-zA-Z,\-'.()]"","" ""), "" ""),"" "")")," ")</f>
        <v> </v>
      </c>
    </row>
    <row r="1926">
      <c r="F1926" s="8" t="str">
        <f>IFERROR(__xludf.DUMMYFUNCTION("IF(REGEXMATCH(E1926, ""[0-9]+""), SPLIT(REGEXREPLACE(E1926,""[a-zA-Z,\-'.()]"","" ""), "" ""),"" "")")," ")</f>
        <v> </v>
      </c>
    </row>
    <row r="1927">
      <c r="F1927" s="8" t="str">
        <f>IFERROR(__xludf.DUMMYFUNCTION("IF(REGEXMATCH(E1927, ""[0-9]+""), SPLIT(REGEXREPLACE(E1927,""[a-zA-Z,\-'.()]"","" ""), "" ""),"" "")")," ")</f>
        <v> </v>
      </c>
    </row>
    <row r="1928">
      <c r="F1928" s="8" t="str">
        <f>IFERROR(__xludf.DUMMYFUNCTION("IF(REGEXMATCH(E1928, ""[0-9]+""), SPLIT(REGEXREPLACE(E1928,""[a-zA-Z,\-'.()]"","" ""), "" ""),"" "")")," ")</f>
        <v> </v>
      </c>
    </row>
    <row r="1929">
      <c r="F1929" s="8" t="str">
        <f>IFERROR(__xludf.DUMMYFUNCTION("IF(REGEXMATCH(E1929, ""[0-9]+""), SPLIT(REGEXREPLACE(E1929,""[a-zA-Z,\-'.()]"","" ""), "" ""),"" "")")," ")</f>
        <v> </v>
      </c>
    </row>
    <row r="1930">
      <c r="F1930" s="8" t="str">
        <f>IFERROR(__xludf.DUMMYFUNCTION("IF(REGEXMATCH(E1930, ""[0-9]+""), SPLIT(REGEXREPLACE(E1930,""[a-zA-Z,\-'.()]"","" ""), "" ""),"" "")")," ")</f>
        <v> </v>
      </c>
    </row>
    <row r="1931">
      <c r="F1931" s="8" t="str">
        <f>IFERROR(__xludf.DUMMYFUNCTION("IF(REGEXMATCH(E1931, ""[0-9]+""), SPLIT(REGEXREPLACE(E1931,""[a-zA-Z,\-'.()]"","" ""), "" ""),"" "")")," ")</f>
        <v> </v>
      </c>
    </row>
    <row r="1932">
      <c r="F1932" s="8" t="str">
        <f>IFERROR(__xludf.DUMMYFUNCTION("IF(REGEXMATCH(E1932, ""[0-9]+""), SPLIT(REGEXREPLACE(E1932,""[a-zA-Z,\-'.()]"","" ""), "" ""),"" "")")," ")</f>
        <v> </v>
      </c>
    </row>
    <row r="1933">
      <c r="F1933" s="8" t="str">
        <f>IFERROR(__xludf.DUMMYFUNCTION("IF(REGEXMATCH(E1933, ""[0-9]+""), SPLIT(REGEXREPLACE(E1933,""[a-zA-Z,\-'.()]"","" ""), "" ""),"" "")")," ")</f>
        <v> </v>
      </c>
    </row>
    <row r="1934">
      <c r="F1934" s="8" t="str">
        <f>IFERROR(__xludf.DUMMYFUNCTION("IF(REGEXMATCH(E1934, ""[0-9]+""), SPLIT(REGEXREPLACE(E1934,""[a-zA-Z,\-'.()]"","" ""), "" ""),"" "")")," ")</f>
        <v> </v>
      </c>
    </row>
    <row r="1935">
      <c r="F1935" s="8" t="str">
        <f>IFERROR(__xludf.DUMMYFUNCTION("IF(REGEXMATCH(E1935, ""[0-9]+""), SPLIT(REGEXREPLACE(E1935,""[a-zA-Z,\-'.()]"","" ""), "" ""),"" "")")," ")</f>
        <v> </v>
      </c>
    </row>
    <row r="1936">
      <c r="F1936" s="8" t="str">
        <f>IFERROR(__xludf.DUMMYFUNCTION("IF(REGEXMATCH(E1936, ""[0-9]+""), SPLIT(REGEXREPLACE(E1936,""[a-zA-Z,\-'.()]"","" ""), "" ""),"" "")")," ")</f>
        <v> </v>
      </c>
    </row>
    <row r="1937">
      <c r="F1937" s="8" t="str">
        <f>IFERROR(__xludf.DUMMYFUNCTION("IF(REGEXMATCH(E1937, ""[0-9]+""), SPLIT(REGEXREPLACE(E1937,""[a-zA-Z,\-'.()]"","" ""), "" ""),"" "")")," ")</f>
        <v> </v>
      </c>
    </row>
    <row r="1938">
      <c r="F1938" s="8" t="str">
        <f>IFERROR(__xludf.DUMMYFUNCTION("IF(REGEXMATCH(E1938, ""[0-9]+""), SPLIT(REGEXREPLACE(E1938,""[a-zA-Z,\-'.()]"","" ""), "" ""),"" "")")," ")</f>
        <v> </v>
      </c>
    </row>
    <row r="1939">
      <c r="F1939" s="8" t="str">
        <f>IFERROR(__xludf.DUMMYFUNCTION("IF(REGEXMATCH(E1939, ""[0-9]+""), SPLIT(REGEXREPLACE(E1939,""[a-zA-Z,\-'.()]"","" ""), "" ""),"" "")")," ")</f>
        <v> </v>
      </c>
    </row>
    <row r="1940">
      <c r="F1940" s="8" t="str">
        <f>IFERROR(__xludf.DUMMYFUNCTION("IF(REGEXMATCH(E1940, ""[0-9]+""), SPLIT(REGEXREPLACE(E1940,""[a-zA-Z,\-'.()]"","" ""), "" ""),"" "")")," ")</f>
        <v> </v>
      </c>
    </row>
    <row r="1941">
      <c r="F1941" s="8" t="str">
        <f>IFERROR(__xludf.DUMMYFUNCTION("IF(REGEXMATCH(E1941, ""[0-9]+""), SPLIT(REGEXREPLACE(E1941,""[a-zA-Z,\-'.()]"","" ""), "" ""),"" "")")," ")</f>
        <v> </v>
      </c>
    </row>
    <row r="1942">
      <c r="F1942" s="8" t="str">
        <f>IFERROR(__xludf.DUMMYFUNCTION("IF(REGEXMATCH(E1942, ""[0-9]+""), SPLIT(REGEXREPLACE(E1942,""[a-zA-Z,\-'.()]"","" ""), "" ""),"" "")")," ")</f>
        <v> </v>
      </c>
    </row>
    <row r="1943">
      <c r="F1943" s="8" t="str">
        <f>IFERROR(__xludf.DUMMYFUNCTION("IF(REGEXMATCH(E1943, ""[0-9]+""), SPLIT(REGEXREPLACE(E1943,""[a-zA-Z,\-'.()]"","" ""), "" ""),"" "")")," ")</f>
        <v> </v>
      </c>
    </row>
    <row r="1944">
      <c r="F1944" s="8" t="str">
        <f>IFERROR(__xludf.DUMMYFUNCTION("IF(REGEXMATCH(E1944, ""[0-9]+""), SPLIT(REGEXREPLACE(E1944,""[a-zA-Z,\-'.()]"","" ""), "" ""),"" "")")," ")</f>
        <v> </v>
      </c>
    </row>
    <row r="1945">
      <c r="F1945" s="8" t="str">
        <f>IFERROR(__xludf.DUMMYFUNCTION("IF(REGEXMATCH(E1945, ""[0-9]+""), SPLIT(REGEXREPLACE(E1945,""[a-zA-Z,\-'.()]"","" ""), "" ""),"" "")")," ")</f>
        <v> </v>
      </c>
    </row>
    <row r="1946">
      <c r="F1946" s="8" t="str">
        <f>IFERROR(__xludf.DUMMYFUNCTION("IF(REGEXMATCH(E1946, ""[0-9]+""), SPLIT(REGEXREPLACE(E1946,""[a-zA-Z,\-'.()]"","" ""), "" ""),"" "")")," ")</f>
        <v> </v>
      </c>
    </row>
    <row r="1947">
      <c r="F1947" s="8" t="str">
        <f>IFERROR(__xludf.DUMMYFUNCTION("IF(REGEXMATCH(E1947, ""[0-9]+""), SPLIT(REGEXREPLACE(E1947,""[a-zA-Z,\-'.()]"","" ""), "" ""),"" "")")," ")</f>
        <v> </v>
      </c>
    </row>
    <row r="1948">
      <c r="F1948" s="8" t="str">
        <f>IFERROR(__xludf.DUMMYFUNCTION("IF(REGEXMATCH(E1948, ""[0-9]+""), SPLIT(REGEXREPLACE(E1948,""[a-zA-Z,\-'.()]"","" ""), "" ""),"" "")")," ")</f>
        <v> </v>
      </c>
    </row>
    <row r="1949">
      <c r="F1949" s="8" t="str">
        <f>IFERROR(__xludf.DUMMYFUNCTION("IF(REGEXMATCH(E1949, ""[0-9]+""), SPLIT(REGEXREPLACE(E1949,""[a-zA-Z,\-'.()]"","" ""), "" ""),"" "")")," ")</f>
        <v> </v>
      </c>
    </row>
    <row r="1950">
      <c r="F1950" s="8" t="str">
        <f>IFERROR(__xludf.DUMMYFUNCTION("IF(REGEXMATCH(E1950, ""[0-9]+""), SPLIT(REGEXREPLACE(E1950,""[a-zA-Z,\-'.()]"","" ""), "" ""),"" "")")," ")</f>
        <v> </v>
      </c>
    </row>
    <row r="1951">
      <c r="F1951" s="8" t="str">
        <f>IFERROR(__xludf.DUMMYFUNCTION("IF(REGEXMATCH(E1951, ""[0-9]+""), SPLIT(REGEXREPLACE(E1951,""[a-zA-Z,\-'.()]"","" ""), "" ""),"" "")")," ")</f>
        <v> </v>
      </c>
    </row>
    <row r="1952">
      <c r="F1952" s="8" t="str">
        <f>IFERROR(__xludf.DUMMYFUNCTION("IF(REGEXMATCH(E1952, ""[0-9]+""), SPLIT(REGEXREPLACE(E1952,""[a-zA-Z,\-'.()]"","" ""), "" ""),"" "")")," ")</f>
        <v> </v>
      </c>
    </row>
    <row r="1953">
      <c r="F1953" s="8" t="str">
        <f>IFERROR(__xludf.DUMMYFUNCTION("IF(REGEXMATCH(E1953, ""[0-9]+""), SPLIT(REGEXREPLACE(E1953,""[a-zA-Z,\-'.()]"","" ""), "" ""),"" "")")," ")</f>
        <v> </v>
      </c>
    </row>
    <row r="1954">
      <c r="F1954" s="8" t="str">
        <f>IFERROR(__xludf.DUMMYFUNCTION("IF(REGEXMATCH(E1954, ""[0-9]+""), SPLIT(REGEXREPLACE(E1954,""[a-zA-Z,\-'.()]"","" ""), "" ""),"" "")")," ")</f>
        <v> </v>
      </c>
    </row>
    <row r="1955">
      <c r="F1955" s="8" t="str">
        <f>IFERROR(__xludf.DUMMYFUNCTION("IF(REGEXMATCH(E1955, ""[0-9]+""), SPLIT(REGEXREPLACE(E1955,""[a-zA-Z,\-'.()]"","" ""), "" ""),"" "")")," ")</f>
        <v> </v>
      </c>
    </row>
    <row r="1956">
      <c r="F1956" s="8" t="str">
        <f>IFERROR(__xludf.DUMMYFUNCTION("IF(REGEXMATCH(E1956, ""[0-9]+""), SPLIT(REGEXREPLACE(E1956,""[a-zA-Z,\-'.()]"","" ""), "" ""),"" "")")," ")</f>
        <v> </v>
      </c>
    </row>
    <row r="1957">
      <c r="F1957" s="8" t="str">
        <f>IFERROR(__xludf.DUMMYFUNCTION("IF(REGEXMATCH(E1957, ""[0-9]+""), SPLIT(REGEXREPLACE(E1957,""[a-zA-Z,\-'.()]"","" ""), "" ""),"" "")")," ")</f>
        <v> </v>
      </c>
    </row>
    <row r="1958">
      <c r="F1958" s="8" t="str">
        <f>IFERROR(__xludf.DUMMYFUNCTION("IF(REGEXMATCH(E1958, ""[0-9]+""), SPLIT(REGEXREPLACE(E1958,""[a-zA-Z,\-'.()]"","" ""), "" ""),"" "")")," ")</f>
        <v> </v>
      </c>
    </row>
    <row r="1959">
      <c r="F1959" s="8" t="str">
        <f>IFERROR(__xludf.DUMMYFUNCTION("IF(REGEXMATCH(E1959, ""[0-9]+""), SPLIT(REGEXREPLACE(E1959,""[a-zA-Z,\-'.()]"","" ""), "" ""),"" "")")," ")</f>
        <v> </v>
      </c>
    </row>
    <row r="1960">
      <c r="F1960" s="8" t="str">
        <f>IFERROR(__xludf.DUMMYFUNCTION("IF(REGEXMATCH(E1960, ""[0-9]+""), SPLIT(REGEXREPLACE(E1960,""[a-zA-Z,\-'.()]"","" ""), "" ""),"" "")")," ")</f>
        <v> </v>
      </c>
    </row>
    <row r="1961">
      <c r="F1961" s="8" t="str">
        <f>IFERROR(__xludf.DUMMYFUNCTION("IF(REGEXMATCH(E1961, ""[0-9]+""), SPLIT(REGEXREPLACE(E1961,""[a-zA-Z,\-'.()]"","" ""), "" ""),"" "")")," ")</f>
        <v> </v>
      </c>
    </row>
    <row r="1962">
      <c r="F1962" s="8" t="str">
        <f>IFERROR(__xludf.DUMMYFUNCTION("IF(REGEXMATCH(E1962, ""[0-9]+""), SPLIT(REGEXREPLACE(E1962,""[a-zA-Z,\-'.()]"","" ""), "" ""),"" "")")," ")</f>
        <v> </v>
      </c>
    </row>
    <row r="1963">
      <c r="F1963" s="8" t="str">
        <f>IFERROR(__xludf.DUMMYFUNCTION("IF(REGEXMATCH(E1963, ""[0-9]+""), SPLIT(REGEXREPLACE(E1963,""[a-zA-Z,\-'.()]"","" ""), "" ""),"" "")")," ")</f>
        <v> </v>
      </c>
    </row>
    <row r="1964">
      <c r="F1964" s="8" t="str">
        <f>IFERROR(__xludf.DUMMYFUNCTION("IF(REGEXMATCH(E1964, ""[0-9]+""), SPLIT(REGEXREPLACE(E1964,""[a-zA-Z,\-'.()]"","" ""), "" ""),"" "")")," ")</f>
        <v> </v>
      </c>
    </row>
    <row r="1965">
      <c r="F1965" s="8" t="str">
        <f>IFERROR(__xludf.DUMMYFUNCTION("IF(REGEXMATCH(E1965, ""[0-9]+""), SPLIT(REGEXREPLACE(E1965,""[a-zA-Z,\-'.()]"","" ""), "" ""),"" "")")," ")</f>
        <v> </v>
      </c>
    </row>
    <row r="1966">
      <c r="F1966" s="8" t="str">
        <f>IFERROR(__xludf.DUMMYFUNCTION("IF(REGEXMATCH(E1966, ""[0-9]+""), SPLIT(REGEXREPLACE(E1966,""[a-zA-Z,\-'.()]"","" ""), "" ""),"" "")")," ")</f>
        <v> </v>
      </c>
    </row>
    <row r="1967">
      <c r="F1967" s="8" t="str">
        <f>IFERROR(__xludf.DUMMYFUNCTION("IF(REGEXMATCH(E1967, ""[0-9]+""), SPLIT(REGEXREPLACE(E1967,""[a-zA-Z,\-'.()]"","" ""), "" ""),"" "")")," ")</f>
        <v> </v>
      </c>
    </row>
    <row r="1968">
      <c r="F1968" s="8" t="str">
        <f>IFERROR(__xludf.DUMMYFUNCTION("IF(REGEXMATCH(E1968, ""[0-9]+""), SPLIT(REGEXREPLACE(E1968,""[a-zA-Z,\-'.()]"","" ""), "" ""),"" "")")," ")</f>
        <v> </v>
      </c>
    </row>
    <row r="1969">
      <c r="F1969" s="8" t="str">
        <f>IFERROR(__xludf.DUMMYFUNCTION("IF(REGEXMATCH(E1969, ""[0-9]+""), SPLIT(REGEXREPLACE(E1969,""[a-zA-Z,\-'.()]"","" ""), "" ""),"" "")")," ")</f>
        <v> </v>
      </c>
    </row>
    <row r="1970">
      <c r="F1970" s="8" t="str">
        <f>IFERROR(__xludf.DUMMYFUNCTION("IF(REGEXMATCH(E1970, ""[0-9]+""), SPLIT(REGEXREPLACE(E1970,""[a-zA-Z,\-'.()]"","" ""), "" ""),"" "")")," ")</f>
        <v> </v>
      </c>
    </row>
    <row r="1971">
      <c r="F1971" s="8" t="str">
        <f>IFERROR(__xludf.DUMMYFUNCTION("IF(REGEXMATCH(E1971, ""[0-9]+""), SPLIT(REGEXREPLACE(E1971,""[a-zA-Z,\-'.()]"","" ""), "" ""),"" "")")," ")</f>
        <v> </v>
      </c>
    </row>
    <row r="1972">
      <c r="F1972" s="8" t="str">
        <f>IFERROR(__xludf.DUMMYFUNCTION("IF(REGEXMATCH(E1972, ""[0-9]+""), SPLIT(REGEXREPLACE(E1972,""[a-zA-Z,\-'.()]"","" ""), "" ""),"" "")")," ")</f>
        <v> </v>
      </c>
    </row>
    <row r="1973">
      <c r="F1973" s="8" t="str">
        <f>IFERROR(__xludf.DUMMYFUNCTION("IF(REGEXMATCH(E1973, ""[0-9]+""), SPLIT(REGEXREPLACE(E1973,""[a-zA-Z,\-'.()]"","" ""), "" ""),"" "")")," ")</f>
        <v> </v>
      </c>
    </row>
    <row r="1974">
      <c r="F1974" s="8" t="str">
        <f>IFERROR(__xludf.DUMMYFUNCTION("IF(REGEXMATCH(E1974, ""[0-9]+""), SPLIT(REGEXREPLACE(E1974,""[a-zA-Z,\-'.()]"","" ""), "" ""),"" "")")," ")</f>
        <v> </v>
      </c>
    </row>
    <row r="1975">
      <c r="F1975" s="8" t="str">
        <f>IFERROR(__xludf.DUMMYFUNCTION("IF(REGEXMATCH(E1975, ""[0-9]+""), SPLIT(REGEXREPLACE(E1975,""[a-zA-Z,\-'.()]"","" ""), "" ""),"" "")")," ")</f>
        <v> </v>
      </c>
    </row>
    <row r="1976">
      <c r="F1976" s="8" t="str">
        <f>IFERROR(__xludf.DUMMYFUNCTION("IF(REGEXMATCH(E1976, ""[0-9]+""), SPLIT(REGEXREPLACE(E1976,""[a-zA-Z,\-'.()]"","" ""), "" ""),"" "")")," ")</f>
        <v> </v>
      </c>
    </row>
    <row r="1977">
      <c r="F1977" s="8" t="str">
        <f>IFERROR(__xludf.DUMMYFUNCTION("IF(REGEXMATCH(E1977, ""[0-9]+""), SPLIT(REGEXREPLACE(E1977,""[a-zA-Z,\-'.()]"","" ""), "" ""),"" "")")," ")</f>
        <v> </v>
      </c>
    </row>
    <row r="1978">
      <c r="F1978" s="8" t="str">
        <f>IFERROR(__xludf.DUMMYFUNCTION("IF(REGEXMATCH(E1978, ""[0-9]+""), SPLIT(REGEXREPLACE(E1978,""[a-zA-Z,\-'.()]"","" ""), "" ""),"" "")")," ")</f>
        <v> </v>
      </c>
    </row>
    <row r="1979">
      <c r="F1979" s="8" t="str">
        <f>IFERROR(__xludf.DUMMYFUNCTION("IF(REGEXMATCH(E1979, ""[0-9]+""), SPLIT(REGEXREPLACE(E1979,""[a-zA-Z,\-'.()]"","" ""), "" ""),"" "")")," ")</f>
        <v> </v>
      </c>
    </row>
    <row r="1980">
      <c r="F1980" s="8" t="str">
        <f>IFERROR(__xludf.DUMMYFUNCTION("IF(REGEXMATCH(E1980, ""[0-9]+""), SPLIT(REGEXREPLACE(E1980,""[a-zA-Z,\-'.()]"","" ""), "" ""),"" "")")," ")</f>
        <v> </v>
      </c>
    </row>
    <row r="1981">
      <c r="F1981" s="8" t="str">
        <f>IFERROR(__xludf.DUMMYFUNCTION("IF(REGEXMATCH(E1981, ""[0-9]+""), SPLIT(REGEXREPLACE(E1981,""[a-zA-Z,\-'.()]"","" ""), "" ""),"" "")")," ")</f>
        <v> </v>
      </c>
    </row>
    <row r="1982">
      <c r="F1982" s="8" t="str">
        <f>IFERROR(__xludf.DUMMYFUNCTION("IF(REGEXMATCH(E1982, ""[0-9]+""), SPLIT(REGEXREPLACE(E1982,""[a-zA-Z,\-'.()]"","" ""), "" ""),"" "")")," ")</f>
        <v> </v>
      </c>
    </row>
    <row r="1983">
      <c r="F1983" s="8" t="str">
        <f>IFERROR(__xludf.DUMMYFUNCTION("IF(REGEXMATCH(E1983, ""[0-9]+""), SPLIT(REGEXREPLACE(E1983,""[a-zA-Z,\-'.()]"","" ""), "" ""),"" "")")," ")</f>
        <v> </v>
      </c>
    </row>
    <row r="1984">
      <c r="F1984" s="8" t="str">
        <f>IFERROR(__xludf.DUMMYFUNCTION("IF(REGEXMATCH(E1984, ""[0-9]+""), SPLIT(REGEXREPLACE(E1984,""[a-zA-Z,\-'.()]"","" ""), "" ""),"" "")")," ")</f>
        <v> </v>
      </c>
    </row>
    <row r="1985">
      <c r="F1985" s="8" t="str">
        <f>IFERROR(__xludf.DUMMYFUNCTION("IF(REGEXMATCH(E1985, ""[0-9]+""), SPLIT(REGEXREPLACE(E1985,""[a-zA-Z,\-'.()]"","" ""), "" ""),"" "")")," ")</f>
        <v> </v>
      </c>
    </row>
    <row r="1986">
      <c r="F1986" s="8" t="str">
        <f>IFERROR(__xludf.DUMMYFUNCTION("IF(REGEXMATCH(E1986, ""[0-9]+""), SPLIT(REGEXREPLACE(E1986,""[a-zA-Z,\-'.()]"","" ""), "" ""),"" "")")," ")</f>
        <v> </v>
      </c>
    </row>
    <row r="1987">
      <c r="F1987" s="8" t="str">
        <f>IFERROR(__xludf.DUMMYFUNCTION("IF(REGEXMATCH(E1987, ""[0-9]+""), SPLIT(REGEXREPLACE(E1987,""[a-zA-Z,\-'.()]"","" ""), "" ""),"" "")")," ")</f>
        <v> </v>
      </c>
    </row>
    <row r="1988">
      <c r="F1988" s="8" t="str">
        <f>IFERROR(__xludf.DUMMYFUNCTION("IF(REGEXMATCH(E1988, ""[0-9]+""), SPLIT(REGEXREPLACE(E1988,""[a-zA-Z,\-'.()]"","" ""), "" ""),"" "")")," ")</f>
        <v> </v>
      </c>
    </row>
    <row r="1989">
      <c r="F1989" s="8" t="str">
        <f>IFERROR(__xludf.DUMMYFUNCTION("IF(REGEXMATCH(E1989, ""[0-9]+""), SPLIT(REGEXREPLACE(E1989,""[a-zA-Z,\-'.()]"","" ""), "" ""),"" "")")," ")</f>
        <v> </v>
      </c>
    </row>
    <row r="1990">
      <c r="F1990" s="8" t="str">
        <f>IFERROR(__xludf.DUMMYFUNCTION("IF(REGEXMATCH(E1990, ""[0-9]+""), SPLIT(REGEXREPLACE(E1990,""[a-zA-Z,\-'.()]"","" ""), "" ""),"" "")")," ")</f>
        <v> </v>
      </c>
    </row>
    <row r="1991">
      <c r="F1991" s="8" t="str">
        <f>IFERROR(__xludf.DUMMYFUNCTION("IF(REGEXMATCH(E1991, ""[0-9]+""), SPLIT(REGEXREPLACE(E1991,""[a-zA-Z,\-'.()]"","" ""), "" ""),"" "")")," ")</f>
        <v> </v>
      </c>
    </row>
    <row r="1992">
      <c r="F1992" s="8" t="str">
        <f>IFERROR(__xludf.DUMMYFUNCTION("IF(REGEXMATCH(E1992, ""[0-9]+""), SPLIT(REGEXREPLACE(E1992,""[a-zA-Z,\-'.()]"","" ""), "" ""),"" "")")," ")</f>
        <v> </v>
      </c>
    </row>
    <row r="1993">
      <c r="F1993" s="8" t="str">
        <f>IFERROR(__xludf.DUMMYFUNCTION("IF(REGEXMATCH(E1993, ""[0-9]+""), SPLIT(REGEXREPLACE(E1993,""[a-zA-Z,\-'.()]"","" ""), "" ""),"" "")")," ")</f>
        <v> </v>
      </c>
    </row>
    <row r="1994">
      <c r="F1994" s="8" t="str">
        <f>IFERROR(__xludf.DUMMYFUNCTION("IF(REGEXMATCH(E1994, ""[0-9]+""), SPLIT(REGEXREPLACE(E1994,""[a-zA-Z,\-'.()]"","" ""), "" ""),"" "")")," ")</f>
        <v> </v>
      </c>
    </row>
    <row r="1995">
      <c r="F1995" s="8" t="str">
        <f>IFERROR(__xludf.DUMMYFUNCTION("IF(REGEXMATCH(E1995, ""[0-9]+""), SPLIT(REGEXREPLACE(E1995,""[a-zA-Z,\-'.()]"","" ""), "" ""),"" "")")," ")</f>
        <v> </v>
      </c>
    </row>
    <row r="1996">
      <c r="F1996" s="8" t="str">
        <f>IFERROR(__xludf.DUMMYFUNCTION("IF(REGEXMATCH(E1996, ""[0-9]+""), SPLIT(REGEXREPLACE(E1996,""[a-zA-Z,\-'.()]"","" ""), "" ""),"" "")")," ")</f>
        <v> </v>
      </c>
    </row>
    <row r="1997">
      <c r="F1997" s="8" t="str">
        <f>IFERROR(__xludf.DUMMYFUNCTION("IF(REGEXMATCH(E1997, ""[0-9]+""), SPLIT(REGEXREPLACE(E1997,""[a-zA-Z,\-'.()]"","" ""), "" ""),"" "")")," ")</f>
        <v> </v>
      </c>
    </row>
    <row r="1998">
      <c r="F1998" s="8" t="str">
        <f>IFERROR(__xludf.DUMMYFUNCTION("IF(REGEXMATCH(E1998, ""[0-9]+""), SPLIT(REGEXREPLACE(E1998,""[a-zA-Z,\-'.()]"","" ""), "" ""),"" "")")," ")</f>
        <v> </v>
      </c>
    </row>
    <row r="1999">
      <c r="F1999" s="8" t="str">
        <f>IFERROR(__xludf.DUMMYFUNCTION("IF(REGEXMATCH(E1999, ""[0-9]+""), SPLIT(REGEXREPLACE(E1999,""[a-zA-Z,\-'.()]"","" ""), "" ""),"" "")")," ")</f>
        <v> </v>
      </c>
    </row>
    <row r="2000">
      <c r="F2000" s="8" t="str">
        <f>IFERROR(__xludf.DUMMYFUNCTION("IF(REGEXMATCH(E2000, ""[0-9]+""), SPLIT(REGEXREPLACE(E2000,""[a-zA-Z,\-'.()]"","" ""), "" ""),"" "")")," ")</f>
        <v> </v>
      </c>
    </row>
    <row r="2001">
      <c r="F2001" s="8" t="str">
        <f>IFERROR(__xludf.DUMMYFUNCTION("IF(REGEXMATCH(E2001, ""[0-9]+""), SPLIT(REGEXREPLACE(E2001,""[a-zA-Z,\-'.()]"","" ""), "" ""),"" "")")," ")</f>
        <v> </v>
      </c>
    </row>
    <row r="2002">
      <c r="F2002" s="8" t="str">
        <f>IFERROR(__xludf.DUMMYFUNCTION("IF(REGEXMATCH(E2002, ""[0-9]+""), SPLIT(REGEXREPLACE(E2002,""[a-zA-Z,\-'.()]"","" ""), "" ""),"" "")")," ")</f>
        <v> </v>
      </c>
    </row>
    <row r="2003">
      <c r="F2003" s="8" t="str">
        <f>IFERROR(__xludf.DUMMYFUNCTION("IF(REGEXMATCH(E2003, ""[0-9]+""), SPLIT(REGEXREPLACE(E2003,""[a-zA-Z,\-'.()]"","" ""), "" ""),"" "")")," ")</f>
        <v> </v>
      </c>
    </row>
    <row r="2004">
      <c r="F2004" s="8" t="str">
        <f>IFERROR(__xludf.DUMMYFUNCTION("IF(REGEXMATCH(E2004, ""[0-9]+""), SPLIT(REGEXREPLACE(E2004,""[a-zA-Z,\-'.()]"","" ""), "" ""),"" "")")," ")</f>
        <v> </v>
      </c>
    </row>
    <row r="2005">
      <c r="F2005" s="8" t="str">
        <f>IFERROR(__xludf.DUMMYFUNCTION("IF(REGEXMATCH(E2005, ""[0-9]+""), SPLIT(REGEXREPLACE(E2005,""[a-zA-Z,\-'.()]"","" ""), "" ""),"" "")")," ")</f>
        <v> </v>
      </c>
    </row>
    <row r="2006">
      <c r="F2006" s="8" t="str">
        <f>IFERROR(__xludf.DUMMYFUNCTION("IF(REGEXMATCH(E2006, ""[0-9]+""), SPLIT(REGEXREPLACE(E2006,""[a-zA-Z,\-'.()]"","" ""), "" ""),"" "")")," ")</f>
        <v> </v>
      </c>
    </row>
    <row r="2007">
      <c r="F2007" s="8" t="str">
        <f>IFERROR(__xludf.DUMMYFUNCTION("IF(REGEXMATCH(E2007, ""[0-9]+""), SPLIT(REGEXREPLACE(E2007,""[a-zA-Z,\-'.()]"","" ""), "" ""),"" "")")," ")</f>
        <v> </v>
      </c>
    </row>
    <row r="2008">
      <c r="F2008" s="8" t="str">
        <f>IFERROR(__xludf.DUMMYFUNCTION("IF(REGEXMATCH(E2008, ""[0-9]+""), SPLIT(REGEXREPLACE(E2008,""[a-zA-Z,\-'.()]"","" ""), "" ""),"" "")")," ")</f>
        <v> </v>
      </c>
    </row>
    <row r="2009">
      <c r="F2009" s="8" t="str">
        <f>IFERROR(__xludf.DUMMYFUNCTION("IF(REGEXMATCH(E2009, ""[0-9]+""), SPLIT(REGEXREPLACE(E2009,""[a-zA-Z,\-'.()]"","" ""), "" ""),"" "")")," ")</f>
        <v> </v>
      </c>
    </row>
    <row r="2010">
      <c r="F2010" s="8" t="str">
        <f>IFERROR(__xludf.DUMMYFUNCTION("IF(REGEXMATCH(E2010, ""[0-9]+""), SPLIT(REGEXREPLACE(E2010,""[a-zA-Z,\-'.()]"","" ""), "" ""),"" "")")," ")</f>
        <v> </v>
      </c>
    </row>
    <row r="2011">
      <c r="F2011" s="8" t="str">
        <f>IFERROR(__xludf.DUMMYFUNCTION("IF(REGEXMATCH(E2011, ""[0-9]+""), SPLIT(REGEXREPLACE(E2011,""[a-zA-Z,\-'.()]"","" ""), "" ""),"" "")")," ")</f>
        <v> </v>
      </c>
    </row>
    <row r="2012">
      <c r="F2012" s="8" t="str">
        <f>IFERROR(__xludf.DUMMYFUNCTION("IF(REGEXMATCH(E2012, ""[0-9]+""), SPLIT(REGEXREPLACE(E2012,""[a-zA-Z,\-'.()]"","" ""), "" ""),"" "")")," ")</f>
        <v> </v>
      </c>
    </row>
    <row r="2013">
      <c r="F2013" s="8" t="str">
        <f>IFERROR(__xludf.DUMMYFUNCTION("IF(REGEXMATCH(E2013, ""[0-9]+""), SPLIT(REGEXREPLACE(E2013,""[a-zA-Z,\-'.()]"","" ""), "" ""),"" "")")," ")</f>
        <v> </v>
      </c>
    </row>
    <row r="2014">
      <c r="F2014" s="8" t="str">
        <f>IFERROR(__xludf.DUMMYFUNCTION("IF(REGEXMATCH(E2014, ""[0-9]+""), SPLIT(REGEXREPLACE(E2014,""[a-zA-Z,\-'.()]"","" ""), "" ""),"" "")")," ")</f>
        <v> </v>
      </c>
    </row>
    <row r="2015">
      <c r="F2015" s="8" t="str">
        <f>IFERROR(__xludf.DUMMYFUNCTION("IF(REGEXMATCH(E2015, ""[0-9]+""), SPLIT(REGEXREPLACE(E2015,""[a-zA-Z,\-'.()]"","" ""), "" ""),"" "")")," ")</f>
        <v> </v>
      </c>
    </row>
    <row r="2016">
      <c r="F2016" s="8" t="str">
        <f>IFERROR(__xludf.DUMMYFUNCTION("IF(REGEXMATCH(E2016, ""[0-9]+""), SPLIT(REGEXREPLACE(E2016,""[a-zA-Z,\-'.()]"","" ""), "" ""),"" "")")," ")</f>
        <v> </v>
      </c>
    </row>
    <row r="2017">
      <c r="F2017" s="8" t="str">
        <f>IFERROR(__xludf.DUMMYFUNCTION("IF(REGEXMATCH(E2017, ""[0-9]+""), SPLIT(REGEXREPLACE(E2017,""[a-zA-Z,\-'.()]"","" ""), "" ""),"" "")")," ")</f>
        <v> </v>
      </c>
    </row>
    <row r="2018">
      <c r="F2018" s="8" t="str">
        <f>IFERROR(__xludf.DUMMYFUNCTION("IF(REGEXMATCH(E2018, ""[0-9]+""), SPLIT(REGEXREPLACE(E2018,""[a-zA-Z,\-'.()]"","" ""), "" ""),"" "")")," ")</f>
        <v> </v>
      </c>
    </row>
    <row r="2019">
      <c r="F2019" s="8" t="str">
        <f>IFERROR(__xludf.DUMMYFUNCTION("IF(REGEXMATCH(E2019, ""[0-9]+""), SPLIT(REGEXREPLACE(E2019,""[a-zA-Z,\-'.()]"","" ""), "" ""),"" "")")," ")</f>
        <v> </v>
      </c>
    </row>
    <row r="2020">
      <c r="F2020" s="8" t="str">
        <f>IFERROR(__xludf.DUMMYFUNCTION("IF(REGEXMATCH(E2020, ""[0-9]+""), SPLIT(REGEXREPLACE(E2020,""[a-zA-Z,\-'.()]"","" ""), "" ""),"" "")")," ")</f>
        <v> </v>
      </c>
    </row>
    <row r="2021">
      <c r="F2021" s="8" t="str">
        <f>IFERROR(__xludf.DUMMYFUNCTION("IF(REGEXMATCH(E2021, ""[0-9]+""), SPLIT(REGEXREPLACE(E2021,""[a-zA-Z,\-'.()]"","" ""), "" ""),"" "")")," ")</f>
        <v> </v>
      </c>
    </row>
    <row r="2022">
      <c r="F2022" s="8" t="str">
        <f>IFERROR(__xludf.DUMMYFUNCTION("IF(REGEXMATCH(E2022, ""[0-9]+""), SPLIT(REGEXREPLACE(E2022,""[a-zA-Z,\-'.()]"","" ""), "" ""),"" "")")," ")</f>
        <v> </v>
      </c>
    </row>
    <row r="2023">
      <c r="F2023" s="8" t="str">
        <f>IFERROR(__xludf.DUMMYFUNCTION("IF(REGEXMATCH(E2023, ""[0-9]+""), SPLIT(REGEXREPLACE(E2023,""[a-zA-Z,\-'.()]"","" ""), "" ""),"" "")")," ")</f>
        <v> </v>
      </c>
    </row>
    <row r="2024">
      <c r="F2024" s="8" t="str">
        <f>IFERROR(__xludf.DUMMYFUNCTION("IF(REGEXMATCH(E2024, ""[0-9]+""), SPLIT(REGEXREPLACE(E2024,""[a-zA-Z,\-'.()]"","" ""), "" ""),"" "")")," ")</f>
        <v> </v>
      </c>
    </row>
    <row r="2025">
      <c r="F2025" s="8" t="str">
        <f>IFERROR(__xludf.DUMMYFUNCTION("IF(REGEXMATCH(E2025, ""[0-9]+""), SPLIT(REGEXREPLACE(E2025,""[a-zA-Z,\-'.()]"","" ""), "" ""),"" "")")," ")</f>
        <v> </v>
      </c>
    </row>
    <row r="2026">
      <c r="F2026" s="8" t="str">
        <f>IFERROR(__xludf.DUMMYFUNCTION("IF(REGEXMATCH(E2026, ""[0-9]+""), SPLIT(REGEXREPLACE(E2026,""[a-zA-Z,\-'.()]"","" ""), "" ""),"" "")")," ")</f>
        <v> </v>
      </c>
    </row>
    <row r="2027">
      <c r="F2027" s="8" t="str">
        <f>IFERROR(__xludf.DUMMYFUNCTION("IF(REGEXMATCH(E2027, ""[0-9]+""), SPLIT(REGEXREPLACE(E2027,""[a-zA-Z,\-'.()]"","" ""), "" ""),"" "")")," ")</f>
        <v> </v>
      </c>
    </row>
    <row r="2028">
      <c r="F2028" s="8" t="str">
        <f>IFERROR(__xludf.DUMMYFUNCTION("IF(REGEXMATCH(E2028, ""[0-9]+""), SPLIT(REGEXREPLACE(E2028,""[a-zA-Z,\-'.()]"","" ""), "" ""),"" "")")," ")</f>
        <v> </v>
      </c>
    </row>
    <row r="2029">
      <c r="F2029" s="8" t="str">
        <f>IFERROR(__xludf.DUMMYFUNCTION("IF(REGEXMATCH(E2029, ""[0-9]+""), SPLIT(REGEXREPLACE(E2029,""[a-zA-Z,\-'.()]"","" ""), "" ""),"" "")")," ")</f>
        <v> </v>
      </c>
    </row>
    <row r="2030">
      <c r="F2030" s="8" t="str">
        <f>IFERROR(__xludf.DUMMYFUNCTION("IF(REGEXMATCH(E2030, ""[0-9]+""), SPLIT(REGEXREPLACE(E2030,""[a-zA-Z,\-'.()]"","" ""), "" ""),"" "")")," ")</f>
        <v> </v>
      </c>
    </row>
    <row r="2031">
      <c r="F2031" s="8" t="str">
        <f>IFERROR(__xludf.DUMMYFUNCTION("IF(REGEXMATCH(E2031, ""[0-9]+""), SPLIT(REGEXREPLACE(E2031,""[a-zA-Z,\-'.()]"","" ""), "" ""),"" "")")," ")</f>
        <v> </v>
      </c>
    </row>
    <row r="2032">
      <c r="F2032" s="8" t="str">
        <f>IFERROR(__xludf.DUMMYFUNCTION("IF(REGEXMATCH(E2032, ""[0-9]+""), SPLIT(REGEXREPLACE(E2032,""[a-zA-Z,\-'.()]"","" ""), "" ""),"" "")")," ")</f>
        <v> </v>
      </c>
    </row>
    <row r="2033">
      <c r="F2033" s="8" t="str">
        <f>IFERROR(__xludf.DUMMYFUNCTION("IF(REGEXMATCH(E2033, ""[0-9]+""), SPLIT(REGEXREPLACE(E2033,""[a-zA-Z,\-'.()]"","" ""), "" ""),"" "")")," ")</f>
        <v> </v>
      </c>
    </row>
    <row r="2034">
      <c r="F2034" s="8" t="str">
        <f>IFERROR(__xludf.DUMMYFUNCTION("IF(REGEXMATCH(E2034, ""[0-9]+""), SPLIT(REGEXREPLACE(E2034,""[a-zA-Z,\-'.()]"","" ""), "" ""),"" "")")," ")</f>
        <v> </v>
      </c>
    </row>
    <row r="2035">
      <c r="F2035" s="8" t="str">
        <f>IFERROR(__xludf.DUMMYFUNCTION("IF(REGEXMATCH(E2035, ""[0-9]+""), SPLIT(REGEXREPLACE(E2035,""[a-zA-Z,\-'.()]"","" ""), "" ""),"" "")")," ")</f>
        <v> </v>
      </c>
    </row>
    <row r="2036">
      <c r="F2036" s="8" t="str">
        <f>IFERROR(__xludf.DUMMYFUNCTION("IF(REGEXMATCH(E2036, ""[0-9]+""), SPLIT(REGEXREPLACE(E2036,""[a-zA-Z,\-'.()]"","" ""), "" ""),"" "")")," ")</f>
        <v> </v>
      </c>
    </row>
    <row r="2037">
      <c r="F2037" s="8" t="str">
        <f>IFERROR(__xludf.DUMMYFUNCTION("IF(REGEXMATCH(E2037, ""[0-9]+""), SPLIT(REGEXREPLACE(E2037,""[a-zA-Z,\-'.()]"","" ""), "" ""),"" "")")," ")</f>
        <v> </v>
      </c>
    </row>
    <row r="2038">
      <c r="F2038" s="8" t="str">
        <f>IFERROR(__xludf.DUMMYFUNCTION("IF(REGEXMATCH(E2038, ""[0-9]+""), SPLIT(REGEXREPLACE(E2038,""[a-zA-Z,\-'.()]"","" ""), "" ""),"" "")")," ")</f>
        <v> </v>
      </c>
    </row>
    <row r="2039">
      <c r="F2039" s="8" t="str">
        <f>IFERROR(__xludf.DUMMYFUNCTION("IF(REGEXMATCH(E2039, ""[0-9]+""), SPLIT(REGEXREPLACE(E2039,""[a-zA-Z,\-'.()]"","" ""), "" ""),"" "")")," ")</f>
        <v> </v>
      </c>
    </row>
    <row r="2040">
      <c r="F2040" s="8" t="str">
        <f>IFERROR(__xludf.DUMMYFUNCTION("IF(REGEXMATCH(E2040, ""[0-9]+""), SPLIT(REGEXREPLACE(E2040,""[a-zA-Z,\-'.()]"","" ""), "" ""),"" "")")," ")</f>
        <v> </v>
      </c>
    </row>
    <row r="2041">
      <c r="F2041" s="8" t="str">
        <f>IFERROR(__xludf.DUMMYFUNCTION("IF(REGEXMATCH(E2041, ""[0-9]+""), SPLIT(REGEXREPLACE(E2041,""[a-zA-Z,\-'.()]"","" ""), "" ""),"" "")")," ")</f>
        <v> </v>
      </c>
    </row>
    <row r="2042">
      <c r="F2042" s="8" t="str">
        <f>IFERROR(__xludf.DUMMYFUNCTION("IF(REGEXMATCH(E2042, ""[0-9]+""), SPLIT(REGEXREPLACE(E2042,""[a-zA-Z,\-'.()]"","" ""), "" ""),"" "")")," ")</f>
        <v> </v>
      </c>
    </row>
    <row r="2043">
      <c r="F2043" s="8" t="str">
        <f>IFERROR(__xludf.DUMMYFUNCTION("IF(REGEXMATCH(E2043, ""[0-9]+""), SPLIT(REGEXREPLACE(E2043,""[a-zA-Z,\-'.()]"","" ""), "" ""),"" "")")," ")</f>
        <v> </v>
      </c>
    </row>
    <row r="2044">
      <c r="F2044" s="8" t="str">
        <f>IFERROR(__xludf.DUMMYFUNCTION("IF(REGEXMATCH(E2044, ""[0-9]+""), SPLIT(REGEXREPLACE(E2044,""[a-zA-Z,\-'.()]"","" ""), "" ""),"" "")")," ")</f>
        <v> </v>
      </c>
    </row>
    <row r="2045">
      <c r="F2045" s="8" t="str">
        <f>IFERROR(__xludf.DUMMYFUNCTION("IF(REGEXMATCH(E2045, ""[0-9]+""), SPLIT(REGEXREPLACE(E2045,""[a-zA-Z,\-'.()]"","" ""), "" ""),"" "")")," ")</f>
        <v> </v>
      </c>
    </row>
    <row r="2046">
      <c r="F2046" s="8" t="str">
        <f>IFERROR(__xludf.DUMMYFUNCTION("IF(REGEXMATCH(E2046, ""[0-9]+""), SPLIT(REGEXREPLACE(E2046,""[a-zA-Z,\-'.()]"","" ""), "" ""),"" "")")," ")</f>
        <v> </v>
      </c>
    </row>
    <row r="2047">
      <c r="F2047" s="8" t="str">
        <f>IFERROR(__xludf.DUMMYFUNCTION("IF(REGEXMATCH(E2047, ""[0-9]+""), SPLIT(REGEXREPLACE(E2047,""[a-zA-Z,\-'.()]"","" ""), "" ""),"" "")")," ")</f>
        <v> </v>
      </c>
    </row>
    <row r="2048">
      <c r="F2048" s="8" t="str">
        <f>IFERROR(__xludf.DUMMYFUNCTION("IF(REGEXMATCH(E2048, ""[0-9]+""), SPLIT(REGEXREPLACE(E2048,""[a-zA-Z,\-'.()]"","" ""), "" ""),"" "")")," ")</f>
        <v> </v>
      </c>
    </row>
    <row r="2049">
      <c r="F2049" s="8" t="str">
        <f>IFERROR(__xludf.DUMMYFUNCTION("IF(REGEXMATCH(E2049, ""[0-9]+""), SPLIT(REGEXREPLACE(E2049,""[a-zA-Z,\-'.()]"","" ""), "" ""),"" "")")," ")</f>
        <v> </v>
      </c>
    </row>
    <row r="2050">
      <c r="F2050" s="8" t="str">
        <f>IFERROR(__xludf.DUMMYFUNCTION("IF(REGEXMATCH(E2050, ""[0-9]+""), SPLIT(REGEXREPLACE(E2050,""[a-zA-Z,\-'.()]"","" ""), "" ""),"" "")")," ")</f>
        <v> </v>
      </c>
    </row>
    <row r="2051">
      <c r="F2051" s="8" t="str">
        <f>IFERROR(__xludf.DUMMYFUNCTION("IF(REGEXMATCH(E2051, ""[0-9]+""), SPLIT(REGEXREPLACE(E2051,""[a-zA-Z,\-'.()]"","" ""), "" ""),"" "")")," ")</f>
        <v> </v>
      </c>
    </row>
    <row r="2052">
      <c r="F2052" s="8" t="str">
        <f>IFERROR(__xludf.DUMMYFUNCTION("IF(REGEXMATCH(E2052, ""[0-9]+""), SPLIT(REGEXREPLACE(E2052,""[a-zA-Z,\-'.()]"","" ""), "" ""),"" "")")," ")</f>
        <v> </v>
      </c>
    </row>
    <row r="2053">
      <c r="F2053" s="8" t="str">
        <f>IFERROR(__xludf.DUMMYFUNCTION("IF(REGEXMATCH(E2053, ""[0-9]+""), SPLIT(REGEXREPLACE(E2053,""[a-zA-Z,\-'.()]"","" ""), "" ""),"" "")")," ")</f>
        <v> </v>
      </c>
    </row>
    <row r="2054">
      <c r="F2054" s="8" t="str">
        <f>IFERROR(__xludf.DUMMYFUNCTION("IF(REGEXMATCH(E2054, ""[0-9]+""), SPLIT(REGEXREPLACE(E2054,""[a-zA-Z,\-'.()]"","" ""), "" ""),"" "")")," ")</f>
        <v> </v>
      </c>
    </row>
    <row r="2055">
      <c r="F2055" s="8" t="str">
        <f>IFERROR(__xludf.DUMMYFUNCTION("IF(REGEXMATCH(E2055, ""[0-9]+""), SPLIT(REGEXREPLACE(E2055,""[a-zA-Z,\-'.()]"","" ""), "" ""),"" "")")," ")</f>
        <v> </v>
      </c>
    </row>
    <row r="2056">
      <c r="F2056" s="8" t="str">
        <f>IFERROR(__xludf.DUMMYFUNCTION("IF(REGEXMATCH(E2056, ""[0-9]+""), SPLIT(REGEXREPLACE(E2056,""[a-zA-Z,\-'.()]"","" ""), "" ""),"" "")")," ")</f>
        <v> </v>
      </c>
    </row>
    <row r="2057">
      <c r="F2057" s="8" t="str">
        <f>IFERROR(__xludf.DUMMYFUNCTION("IF(REGEXMATCH(E2057, ""[0-9]+""), SPLIT(REGEXREPLACE(E2057,""[a-zA-Z,\-'.()]"","" ""), "" ""),"" "")")," ")</f>
        <v> </v>
      </c>
    </row>
    <row r="2058">
      <c r="F2058" s="8" t="str">
        <f>IFERROR(__xludf.DUMMYFUNCTION("IF(REGEXMATCH(E2058, ""[0-9]+""), SPLIT(REGEXREPLACE(E2058,""[a-zA-Z,\-'.()]"","" ""), "" ""),"" "")")," ")</f>
        <v> </v>
      </c>
    </row>
    <row r="2059">
      <c r="F2059" s="8" t="str">
        <f>IFERROR(__xludf.DUMMYFUNCTION("IF(REGEXMATCH(E2059, ""[0-9]+""), SPLIT(REGEXREPLACE(E2059,""[a-zA-Z,\-'.()]"","" ""), "" ""),"" "")")," ")</f>
        <v> </v>
      </c>
    </row>
    <row r="2060">
      <c r="F2060" s="8" t="str">
        <f>IFERROR(__xludf.DUMMYFUNCTION("IF(REGEXMATCH(E2060, ""[0-9]+""), SPLIT(REGEXREPLACE(E2060,""[a-zA-Z,\-'.()]"","" ""), "" ""),"" "")")," ")</f>
        <v> </v>
      </c>
    </row>
    <row r="2061">
      <c r="F2061" s="8" t="str">
        <f>IFERROR(__xludf.DUMMYFUNCTION("IF(REGEXMATCH(E2061, ""[0-9]+""), SPLIT(REGEXREPLACE(E2061,""[a-zA-Z,\-'.()]"","" ""), "" ""),"" "")")," ")</f>
        <v> </v>
      </c>
    </row>
    <row r="2062">
      <c r="F2062" s="8" t="str">
        <f>IFERROR(__xludf.DUMMYFUNCTION("IF(REGEXMATCH(E2062, ""[0-9]+""), SPLIT(REGEXREPLACE(E2062,""[a-zA-Z,\-'.()]"","" ""), "" ""),"" "")")," ")</f>
        <v> </v>
      </c>
    </row>
    <row r="2063">
      <c r="F2063" s="8" t="str">
        <f>IFERROR(__xludf.DUMMYFUNCTION("IF(REGEXMATCH(E2063, ""[0-9]+""), SPLIT(REGEXREPLACE(E2063,""[a-zA-Z,\-'.()]"","" ""), "" ""),"" "")")," ")</f>
        <v> </v>
      </c>
    </row>
    <row r="2064">
      <c r="F2064" s="8" t="str">
        <f>IFERROR(__xludf.DUMMYFUNCTION("IF(REGEXMATCH(E2064, ""[0-9]+""), SPLIT(REGEXREPLACE(E2064,""[a-zA-Z,\-'.()]"","" ""), "" ""),"" "")")," ")</f>
        <v> </v>
      </c>
    </row>
    <row r="2065">
      <c r="F2065" s="8" t="str">
        <f>IFERROR(__xludf.DUMMYFUNCTION("IF(REGEXMATCH(E2065, ""[0-9]+""), SPLIT(REGEXREPLACE(E2065,""[a-zA-Z,\-'.()]"","" ""), "" ""),"" "")")," ")</f>
        <v> </v>
      </c>
    </row>
    <row r="2066">
      <c r="F2066" s="8" t="str">
        <f>IFERROR(__xludf.DUMMYFUNCTION("IF(REGEXMATCH(E2066, ""[0-9]+""), SPLIT(REGEXREPLACE(E2066,""[a-zA-Z,\-'.()]"","" ""), "" ""),"" "")")," ")</f>
        <v> </v>
      </c>
    </row>
    <row r="2067">
      <c r="F2067" s="8" t="str">
        <f>IFERROR(__xludf.DUMMYFUNCTION("IF(REGEXMATCH(E2067, ""[0-9]+""), SPLIT(REGEXREPLACE(E2067,""[a-zA-Z,\-'.()]"","" ""), "" ""),"" "")")," ")</f>
        <v> </v>
      </c>
    </row>
    <row r="2068">
      <c r="F2068" s="8" t="str">
        <f>IFERROR(__xludf.DUMMYFUNCTION("IF(REGEXMATCH(E2068, ""[0-9]+""), SPLIT(REGEXREPLACE(E2068,""[a-zA-Z,\-'.()]"","" ""), "" ""),"" "")")," ")</f>
        <v> </v>
      </c>
    </row>
    <row r="2069">
      <c r="F2069" s="8" t="str">
        <f>IFERROR(__xludf.DUMMYFUNCTION("IF(REGEXMATCH(E2069, ""[0-9]+""), SPLIT(REGEXREPLACE(E2069,""[a-zA-Z,\-'.()]"","" ""), "" ""),"" "")")," ")</f>
        <v> </v>
      </c>
    </row>
    <row r="2070">
      <c r="F2070" s="8" t="str">
        <f>IFERROR(__xludf.DUMMYFUNCTION("IF(REGEXMATCH(E2070, ""[0-9]+""), SPLIT(REGEXREPLACE(E2070,""[a-zA-Z,\-'.()]"","" ""), "" ""),"" "")")," ")</f>
        <v> </v>
      </c>
    </row>
    <row r="2071">
      <c r="F2071" s="8" t="str">
        <f>IFERROR(__xludf.DUMMYFUNCTION("IF(REGEXMATCH(E2071, ""[0-9]+""), SPLIT(REGEXREPLACE(E2071,""[a-zA-Z,\-'.()]"","" ""), "" ""),"" "")")," ")</f>
        <v> </v>
      </c>
    </row>
    <row r="2072">
      <c r="F2072" s="8" t="str">
        <f>IFERROR(__xludf.DUMMYFUNCTION("IF(REGEXMATCH(E2072, ""[0-9]+""), SPLIT(REGEXREPLACE(E2072,""[a-zA-Z,\-'.()]"","" ""), "" ""),"" "")")," ")</f>
        <v> </v>
      </c>
    </row>
    <row r="2073">
      <c r="F2073" s="8" t="str">
        <f>IFERROR(__xludf.DUMMYFUNCTION("IF(REGEXMATCH(E2073, ""[0-9]+""), SPLIT(REGEXREPLACE(E2073,""[a-zA-Z,\-'.()]"","" ""), "" ""),"" "")")," ")</f>
        <v> </v>
      </c>
    </row>
    <row r="2074">
      <c r="F2074" s="8" t="str">
        <f>IFERROR(__xludf.DUMMYFUNCTION("IF(REGEXMATCH(E2074, ""[0-9]+""), SPLIT(REGEXREPLACE(E2074,""[a-zA-Z,\-'.()]"","" ""), "" ""),"" "")")," ")</f>
        <v> </v>
      </c>
    </row>
    <row r="2075">
      <c r="F2075" s="8" t="str">
        <f>IFERROR(__xludf.DUMMYFUNCTION("IF(REGEXMATCH(E2075, ""[0-9]+""), SPLIT(REGEXREPLACE(E2075,""[a-zA-Z,\-'.()]"","" ""), "" ""),"" "")")," ")</f>
        <v> </v>
      </c>
    </row>
    <row r="2076">
      <c r="F2076" s="8" t="str">
        <f>IFERROR(__xludf.DUMMYFUNCTION("IF(REGEXMATCH(E2076, ""[0-9]+""), SPLIT(REGEXREPLACE(E2076,""[a-zA-Z,\-'.()]"","" ""), "" ""),"" "")")," ")</f>
        <v> </v>
      </c>
    </row>
    <row r="2077">
      <c r="F2077" s="8" t="str">
        <f>IFERROR(__xludf.DUMMYFUNCTION("IF(REGEXMATCH(E2077, ""[0-9]+""), SPLIT(REGEXREPLACE(E2077,""[a-zA-Z,\-'.()]"","" ""), "" ""),"" "")")," ")</f>
        <v> </v>
      </c>
    </row>
    <row r="2078">
      <c r="F2078" s="8" t="str">
        <f>IFERROR(__xludf.DUMMYFUNCTION("IF(REGEXMATCH(E2078, ""[0-9]+""), SPLIT(REGEXREPLACE(E2078,""[a-zA-Z,\-'.()]"","" ""), "" ""),"" "")")," ")</f>
        <v> </v>
      </c>
    </row>
    <row r="2079">
      <c r="F2079" s="8" t="str">
        <f>IFERROR(__xludf.DUMMYFUNCTION("IF(REGEXMATCH(E2079, ""[0-9]+""), SPLIT(REGEXREPLACE(E2079,""[a-zA-Z,\-'.()]"","" ""), "" ""),"" "")")," ")</f>
        <v> </v>
      </c>
    </row>
    <row r="2080">
      <c r="F2080" s="8" t="str">
        <f>IFERROR(__xludf.DUMMYFUNCTION("IF(REGEXMATCH(E2080, ""[0-9]+""), SPLIT(REGEXREPLACE(E2080,""[a-zA-Z,\-'.()]"","" ""), "" ""),"" "")")," ")</f>
        <v> </v>
      </c>
    </row>
    <row r="2081">
      <c r="F2081" s="8" t="str">
        <f>IFERROR(__xludf.DUMMYFUNCTION("IF(REGEXMATCH(E2081, ""[0-9]+""), SPLIT(REGEXREPLACE(E2081,""[a-zA-Z,\-'.()]"","" ""), "" ""),"" "")")," ")</f>
        <v> </v>
      </c>
    </row>
    <row r="2082">
      <c r="F2082" s="8" t="str">
        <f>IFERROR(__xludf.DUMMYFUNCTION("IF(REGEXMATCH(E2082, ""[0-9]+""), SPLIT(REGEXREPLACE(E2082,""[a-zA-Z,\-'.()]"","" ""), "" ""),"" "")")," ")</f>
        <v> </v>
      </c>
    </row>
    <row r="2083">
      <c r="F2083" s="8" t="str">
        <f>IFERROR(__xludf.DUMMYFUNCTION("IF(REGEXMATCH(E2083, ""[0-9]+""), SPLIT(REGEXREPLACE(E2083,""[a-zA-Z,\-'.()]"","" ""), "" ""),"" "")")," ")</f>
        <v> </v>
      </c>
    </row>
    <row r="2084">
      <c r="F2084" s="8" t="str">
        <f>IFERROR(__xludf.DUMMYFUNCTION("IF(REGEXMATCH(E2084, ""[0-9]+""), SPLIT(REGEXREPLACE(E2084,""[a-zA-Z,\-'.()]"","" ""), "" ""),"" "")")," ")</f>
        <v> </v>
      </c>
    </row>
    <row r="2085">
      <c r="F2085" s="8" t="str">
        <f>IFERROR(__xludf.DUMMYFUNCTION("IF(REGEXMATCH(E2085, ""[0-9]+""), SPLIT(REGEXREPLACE(E2085,""[a-zA-Z,\-'.()]"","" ""), "" ""),"" "")")," ")</f>
        <v> </v>
      </c>
    </row>
    <row r="2086">
      <c r="F2086" s="8" t="str">
        <f>IFERROR(__xludf.DUMMYFUNCTION("IF(REGEXMATCH(E2086, ""[0-9]+""), SPLIT(REGEXREPLACE(E2086,""[a-zA-Z,\-'.()]"","" ""), "" ""),"" "")")," ")</f>
        <v> </v>
      </c>
    </row>
    <row r="2087">
      <c r="F2087" s="8" t="str">
        <f>IFERROR(__xludf.DUMMYFUNCTION("IF(REGEXMATCH(E2087, ""[0-9]+""), SPLIT(REGEXREPLACE(E2087,""[a-zA-Z,\-'.()]"","" ""), "" ""),"" "")")," ")</f>
        <v> </v>
      </c>
    </row>
    <row r="2088">
      <c r="F2088" s="8" t="str">
        <f>IFERROR(__xludf.DUMMYFUNCTION("IF(REGEXMATCH(E2088, ""[0-9]+""), SPLIT(REGEXREPLACE(E2088,""[a-zA-Z,\-'.()]"","" ""), "" ""),"" "")")," ")</f>
        <v> </v>
      </c>
    </row>
    <row r="2089">
      <c r="F2089" s="8" t="str">
        <f>IFERROR(__xludf.DUMMYFUNCTION("IF(REGEXMATCH(E2089, ""[0-9]+""), SPLIT(REGEXREPLACE(E2089,""[a-zA-Z,\-'.()]"","" ""), "" ""),"" "")")," ")</f>
        <v> </v>
      </c>
    </row>
    <row r="2090">
      <c r="F2090" s="8" t="str">
        <f>IFERROR(__xludf.DUMMYFUNCTION("IF(REGEXMATCH(E2090, ""[0-9]+""), SPLIT(REGEXREPLACE(E2090,""[a-zA-Z,\-'.()]"","" ""), "" ""),"" "")")," ")</f>
        <v> </v>
      </c>
    </row>
    <row r="2091">
      <c r="F2091" s="8" t="str">
        <f>IFERROR(__xludf.DUMMYFUNCTION("IF(REGEXMATCH(E2091, ""[0-9]+""), SPLIT(REGEXREPLACE(E2091,""[a-zA-Z,\-'.()]"","" ""), "" ""),"" "")")," ")</f>
        <v> </v>
      </c>
    </row>
    <row r="2092">
      <c r="F2092" s="8" t="str">
        <f>IFERROR(__xludf.DUMMYFUNCTION("IF(REGEXMATCH(E2092, ""[0-9]+""), SPLIT(REGEXREPLACE(E2092,""[a-zA-Z,\-'.()]"","" ""), "" ""),"" "")")," ")</f>
        <v> </v>
      </c>
    </row>
    <row r="2093">
      <c r="F2093" s="8" t="str">
        <f>IFERROR(__xludf.DUMMYFUNCTION("IF(REGEXMATCH(E2093, ""[0-9]+""), SPLIT(REGEXREPLACE(E2093,""[a-zA-Z,\-'.()]"","" ""), "" ""),"" "")")," ")</f>
        <v> </v>
      </c>
    </row>
    <row r="2094">
      <c r="F2094" s="8" t="str">
        <f>IFERROR(__xludf.DUMMYFUNCTION("IF(REGEXMATCH(E2094, ""[0-9]+""), SPLIT(REGEXREPLACE(E2094,""[a-zA-Z,\-'.()]"","" ""), "" ""),"" "")")," ")</f>
        <v> </v>
      </c>
    </row>
    <row r="2095">
      <c r="F2095" s="8" t="str">
        <f>IFERROR(__xludf.DUMMYFUNCTION("IF(REGEXMATCH(E2095, ""[0-9]+""), SPLIT(REGEXREPLACE(E2095,""[a-zA-Z,\-'.()]"","" ""), "" ""),"" "")")," ")</f>
        <v> </v>
      </c>
    </row>
    <row r="2096">
      <c r="F2096" s="8" t="str">
        <f>IFERROR(__xludf.DUMMYFUNCTION("IF(REGEXMATCH(E2096, ""[0-9]+""), SPLIT(REGEXREPLACE(E2096,""[a-zA-Z,\-'.()]"","" ""), "" ""),"" "")")," ")</f>
        <v> </v>
      </c>
    </row>
    <row r="2097">
      <c r="F2097" s="8" t="str">
        <f>IFERROR(__xludf.DUMMYFUNCTION("IF(REGEXMATCH(E2097, ""[0-9]+""), SPLIT(REGEXREPLACE(E2097,""[a-zA-Z,\-'.()]"","" ""), "" ""),"" "")")," ")</f>
        <v> </v>
      </c>
    </row>
    <row r="2098">
      <c r="F2098" s="8" t="str">
        <f>IFERROR(__xludf.DUMMYFUNCTION("IF(REGEXMATCH(E2098, ""[0-9]+""), SPLIT(REGEXREPLACE(E2098,""[a-zA-Z,\-'.()]"","" ""), "" ""),"" "")")," ")</f>
        <v> </v>
      </c>
    </row>
    <row r="2099">
      <c r="F2099" s="8" t="str">
        <f>IFERROR(__xludf.DUMMYFUNCTION("IF(REGEXMATCH(E2099, ""[0-9]+""), SPLIT(REGEXREPLACE(E2099,""[a-zA-Z,\-'.()]"","" ""), "" ""),"" "")")," ")</f>
        <v> </v>
      </c>
    </row>
    <row r="2100">
      <c r="F2100" s="8" t="str">
        <f>IFERROR(__xludf.DUMMYFUNCTION("IF(REGEXMATCH(E2100, ""[0-9]+""), SPLIT(REGEXREPLACE(E2100,""[a-zA-Z,\-'.()]"","" ""), "" ""),"" "")")," ")</f>
        <v> </v>
      </c>
    </row>
    <row r="2101">
      <c r="F2101" s="8" t="str">
        <f>IFERROR(__xludf.DUMMYFUNCTION("IF(REGEXMATCH(E2101, ""[0-9]+""), SPLIT(REGEXREPLACE(E2101,""[a-zA-Z,\-'.()]"","" ""), "" ""),"" "")")," ")</f>
        <v> </v>
      </c>
    </row>
    <row r="2102">
      <c r="F2102" s="8" t="str">
        <f>IFERROR(__xludf.DUMMYFUNCTION("IF(REGEXMATCH(E2102, ""[0-9]+""), SPLIT(REGEXREPLACE(E2102,""[a-zA-Z,\-'.()]"","" ""), "" ""),"" "")")," ")</f>
        <v> </v>
      </c>
    </row>
    <row r="2103">
      <c r="F2103" s="8" t="str">
        <f>IFERROR(__xludf.DUMMYFUNCTION("IF(REGEXMATCH(E2103, ""[0-9]+""), SPLIT(REGEXREPLACE(E2103,""[a-zA-Z,\-'.()]"","" ""), "" ""),"" "")")," ")</f>
        <v> </v>
      </c>
    </row>
    <row r="2104">
      <c r="F2104" s="8" t="str">
        <f>IFERROR(__xludf.DUMMYFUNCTION("IF(REGEXMATCH(E2104, ""[0-9]+""), SPLIT(REGEXREPLACE(E2104,""[a-zA-Z,\-'.()]"","" ""), "" ""),"" "")")," ")</f>
        <v> </v>
      </c>
    </row>
    <row r="2105">
      <c r="F2105" s="8" t="str">
        <f>IFERROR(__xludf.DUMMYFUNCTION("IF(REGEXMATCH(E2105, ""[0-9]+""), SPLIT(REGEXREPLACE(E2105,""[a-zA-Z,\-'.()]"","" ""), "" ""),"" "")")," ")</f>
        <v> </v>
      </c>
    </row>
    <row r="2106">
      <c r="F2106" s="8" t="str">
        <f>IFERROR(__xludf.DUMMYFUNCTION("IF(REGEXMATCH(E2106, ""[0-9]+""), SPLIT(REGEXREPLACE(E2106,""[a-zA-Z,\-'.()]"","" ""), "" ""),"" "")")," ")</f>
        <v> </v>
      </c>
    </row>
    <row r="2107">
      <c r="F2107" s="8" t="str">
        <f>IFERROR(__xludf.DUMMYFUNCTION("IF(REGEXMATCH(E2107, ""[0-9]+""), SPLIT(REGEXREPLACE(E2107,""[a-zA-Z,\-'.()]"","" ""), "" ""),"" "")")," ")</f>
        <v> </v>
      </c>
    </row>
    <row r="2108">
      <c r="F2108" s="8" t="str">
        <f>IFERROR(__xludf.DUMMYFUNCTION("IF(REGEXMATCH(E2108, ""[0-9]+""), SPLIT(REGEXREPLACE(E2108,""[a-zA-Z,\-'.()]"","" ""), "" ""),"" "")")," ")</f>
        <v> </v>
      </c>
    </row>
    <row r="2109">
      <c r="F2109" s="8" t="str">
        <f>IFERROR(__xludf.DUMMYFUNCTION("IF(REGEXMATCH(E2109, ""[0-9]+""), SPLIT(REGEXREPLACE(E2109,""[a-zA-Z,\-'.()]"","" ""), "" ""),"" "")")," ")</f>
        <v> </v>
      </c>
    </row>
    <row r="2110">
      <c r="F2110" s="8" t="str">
        <f>IFERROR(__xludf.DUMMYFUNCTION("IF(REGEXMATCH(E2110, ""[0-9]+""), SPLIT(REGEXREPLACE(E2110,""[a-zA-Z,\-'.()]"","" ""), "" ""),"" "")")," ")</f>
        <v> </v>
      </c>
    </row>
    <row r="2111">
      <c r="F2111" s="8" t="str">
        <f>IFERROR(__xludf.DUMMYFUNCTION("IF(REGEXMATCH(E2111, ""[0-9]+""), SPLIT(REGEXREPLACE(E2111,""[a-zA-Z,\-'.()]"","" ""), "" ""),"" "")")," ")</f>
        <v> </v>
      </c>
    </row>
    <row r="2112">
      <c r="F2112" s="8" t="str">
        <f>IFERROR(__xludf.DUMMYFUNCTION("IF(REGEXMATCH(E2112, ""[0-9]+""), SPLIT(REGEXREPLACE(E2112,""[a-zA-Z,\-'.()]"","" ""), "" ""),"" "")")," ")</f>
        <v> </v>
      </c>
    </row>
    <row r="2113">
      <c r="F2113" s="8" t="str">
        <f>IFERROR(__xludf.DUMMYFUNCTION("IF(REGEXMATCH(E2113, ""[0-9]+""), SPLIT(REGEXREPLACE(E2113,""[a-zA-Z,\-'.()]"","" ""), "" ""),"" "")")," ")</f>
        <v> </v>
      </c>
    </row>
    <row r="2114">
      <c r="F2114" s="8" t="str">
        <f>IFERROR(__xludf.DUMMYFUNCTION("IF(REGEXMATCH(E2114, ""[0-9]+""), SPLIT(REGEXREPLACE(E2114,""[a-zA-Z,\-'.()]"","" ""), "" ""),"" "")")," ")</f>
        <v> </v>
      </c>
    </row>
    <row r="2115">
      <c r="F2115" s="8" t="str">
        <f>IFERROR(__xludf.DUMMYFUNCTION("IF(REGEXMATCH(E2115, ""[0-9]+""), SPLIT(REGEXREPLACE(E2115,""[a-zA-Z,\-'.()]"","" ""), "" ""),"" "")")," ")</f>
        <v> </v>
      </c>
    </row>
    <row r="2116">
      <c r="F2116" s="8" t="str">
        <f>IFERROR(__xludf.DUMMYFUNCTION("IF(REGEXMATCH(E2116, ""[0-9]+""), SPLIT(REGEXREPLACE(E2116,""[a-zA-Z,\-'.()]"","" ""), "" ""),"" "")")," ")</f>
        <v> </v>
      </c>
    </row>
    <row r="2117">
      <c r="F2117" s="8" t="str">
        <f>IFERROR(__xludf.DUMMYFUNCTION("IF(REGEXMATCH(E2117, ""[0-9]+""), SPLIT(REGEXREPLACE(E2117,""[a-zA-Z,\-'.()]"","" ""), "" ""),"" "")")," ")</f>
        <v> </v>
      </c>
    </row>
    <row r="2118">
      <c r="F2118" s="8" t="str">
        <f>IFERROR(__xludf.DUMMYFUNCTION("IF(REGEXMATCH(E2118, ""[0-9]+""), SPLIT(REGEXREPLACE(E2118,""[a-zA-Z,\-'.()]"","" ""), "" ""),"" "")")," ")</f>
        <v> </v>
      </c>
    </row>
    <row r="2119">
      <c r="F2119" s="8" t="str">
        <f>IFERROR(__xludf.DUMMYFUNCTION("IF(REGEXMATCH(E2119, ""[0-9]+""), SPLIT(REGEXREPLACE(E2119,""[a-zA-Z,\-'.()]"","" ""), "" ""),"" "")")," ")</f>
        <v> </v>
      </c>
    </row>
    <row r="2120">
      <c r="F2120" s="8" t="str">
        <f>IFERROR(__xludf.DUMMYFUNCTION("IF(REGEXMATCH(E2120, ""[0-9]+""), SPLIT(REGEXREPLACE(E2120,""[a-zA-Z,\-'.()]"","" ""), "" ""),"" "")")," ")</f>
        <v> </v>
      </c>
    </row>
    <row r="2121">
      <c r="F2121" s="8" t="str">
        <f>IFERROR(__xludf.DUMMYFUNCTION("IF(REGEXMATCH(E2121, ""[0-9]+""), SPLIT(REGEXREPLACE(E2121,""[a-zA-Z,\-'.()]"","" ""), "" ""),"" "")")," ")</f>
        <v> </v>
      </c>
    </row>
    <row r="2122">
      <c r="F2122" s="8" t="str">
        <f>IFERROR(__xludf.DUMMYFUNCTION("IF(REGEXMATCH(E2122, ""[0-9]+""), SPLIT(REGEXREPLACE(E2122,""[a-zA-Z,\-'.()]"","" ""), "" ""),"" "")")," ")</f>
        <v> </v>
      </c>
    </row>
    <row r="2123">
      <c r="F2123" s="8" t="str">
        <f>IFERROR(__xludf.DUMMYFUNCTION("IF(REGEXMATCH(E2123, ""[0-9]+""), SPLIT(REGEXREPLACE(E2123,""[a-zA-Z,\-'.()]"","" ""), "" ""),"" "")")," ")</f>
        <v> </v>
      </c>
    </row>
    <row r="2124">
      <c r="F2124" s="8" t="str">
        <f>IFERROR(__xludf.DUMMYFUNCTION("IF(REGEXMATCH(E2124, ""[0-9]+""), SPLIT(REGEXREPLACE(E2124,""[a-zA-Z,\-'.()]"","" ""), "" ""),"" "")")," ")</f>
        <v> </v>
      </c>
    </row>
    <row r="2125">
      <c r="F2125" s="8" t="str">
        <f>IFERROR(__xludf.DUMMYFUNCTION("IF(REGEXMATCH(E2125, ""[0-9]+""), SPLIT(REGEXREPLACE(E2125,""[a-zA-Z,\-'.()]"","" ""), "" ""),"" "")")," ")</f>
        <v> </v>
      </c>
    </row>
    <row r="2126">
      <c r="F2126" s="8" t="str">
        <f>IFERROR(__xludf.DUMMYFUNCTION("IF(REGEXMATCH(E2126, ""[0-9]+""), SPLIT(REGEXREPLACE(E2126,""[a-zA-Z,\-'.()]"","" ""), "" ""),"" "")")," ")</f>
        <v> </v>
      </c>
    </row>
    <row r="2127">
      <c r="F2127" s="8" t="str">
        <f>IFERROR(__xludf.DUMMYFUNCTION("IF(REGEXMATCH(E2127, ""[0-9]+""), SPLIT(REGEXREPLACE(E2127,""[a-zA-Z,\-'.()]"","" ""), "" ""),"" "")")," ")</f>
        <v> </v>
      </c>
    </row>
    <row r="2128">
      <c r="F2128" s="8" t="str">
        <f>IFERROR(__xludf.DUMMYFUNCTION("IF(REGEXMATCH(E2128, ""[0-9]+""), SPLIT(REGEXREPLACE(E2128,""[a-zA-Z,\-'.()]"","" ""), "" ""),"" "")")," ")</f>
        <v> </v>
      </c>
    </row>
    <row r="2129">
      <c r="F2129" s="8" t="str">
        <f>IFERROR(__xludf.DUMMYFUNCTION("IF(REGEXMATCH(E2129, ""[0-9]+""), SPLIT(REGEXREPLACE(E2129,""[a-zA-Z,\-'.()]"","" ""), "" ""),"" "")")," ")</f>
        <v> </v>
      </c>
    </row>
    <row r="2130">
      <c r="F2130" s="8" t="str">
        <f>IFERROR(__xludf.DUMMYFUNCTION("IF(REGEXMATCH(E2130, ""[0-9]+""), SPLIT(REGEXREPLACE(E2130,""[a-zA-Z,\-'.()]"","" ""), "" ""),"" "")")," ")</f>
        <v> </v>
      </c>
    </row>
    <row r="2131">
      <c r="F2131" s="8" t="str">
        <f>IFERROR(__xludf.DUMMYFUNCTION("IF(REGEXMATCH(E2131, ""[0-9]+""), SPLIT(REGEXREPLACE(E2131,""[a-zA-Z,\-'.()]"","" ""), "" ""),"" "")")," ")</f>
        <v> </v>
      </c>
    </row>
    <row r="2132">
      <c r="F2132" s="8" t="str">
        <f>IFERROR(__xludf.DUMMYFUNCTION("IF(REGEXMATCH(E2132, ""[0-9]+""), SPLIT(REGEXREPLACE(E2132,""[a-zA-Z,\-'.()]"","" ""), "" ""),"" "")")," ")</f>
        <v> </v>
      </c>
    </row>
    <row r="2133">
      <c r="F2133" s="8" t="str">
        <f>IFERROR(__xludf.DUMMYFUNCTION("IF(REGEXMATCH(E2133, ""[0-9]+""), SPLIT(REGEXREPLACE(E2133,""[a-zA-Z,\-'.()]"","" ""), "" ""),"" "")")," ")</f>
        <v> </v>
      </c>
    </row>
    <row r="2134">
      <c r="F2134" s="8" t="str">
        <f>IFERROR(__xludf.DUMMYFUNCTION("IF(REGEXMATCH(E2134, ""[0-9]+""), SPLIT(REGEXREPLACE(E2134,""[a-zA-Z,\-'.()]"","" ""), "" ""),"" "")")," ")</f>
        <v> </v>
      </c>
    </row>
    <row r="2135">
      <c r="F2135" s="8" t="str">
        <f>IFERROR(__xludf.DUMMYFUNCTION("IF(REGEXMATCH(E2135, ""[0-9]+""), SPLIT(REGEXREPLACE(E2135,""[a-zA-Z,\-'.()]"","" ""), "" ""),"" "")")," ")</f>
        <v> </v>
      </c>
    </row>
    <row r="2136">
      <c r="F2136" s="8" t="str">
        <f>IFERROR(__xludf.DUMMYFUNCTION("IF(REGEXMATCH(E2136, ""[0-9]+""), SPLIT(REGEXREPLACE(E2136,""[a-zA-Z,\-'.()]"","" ""), "" ""),"" "")")," ")</f>
        <v> </v>
      </c>
    </row>
    <row r="2137">
      <c r="F2137" s="8" t="str">
        <f>IFERROR(__xludf.DUMMYFUNCTION("IF(REGEXMATCH(E2137, ""[0-9]+""), SPLIT(REGEXREPLACE(E2137,""[a-zA-Z,\-'.()]"","" ""), "" ""),"" "")")," ")</f>
        <v> </v>
      </c>
    </row>
    <row r="2138">
      <c r="F2138" s="8" t="str">
        <f>IFERROR(__xludf.DUMMYFUNCTION("IF(REGEXMATCH(E2138, ""[0-9]+""), SPLIT(REGEXREPLACE(E2138,""[a-zA-Z,\-'.()]"","" ""), "" ""),"" "")")," ")</f>
        <v> </v>
      </c>
    </row>
    <row r="2139">
      <c r="F2139" s="8" t="str">
        <f>IFERROR(__xludf.DUMMYFUNCTION("IF(REGEXMATCH(E2139, ""[0-9]+""), SPLIT(REGEXREPLACE(E2139,""[a-zA-Z,\-'.()]"","" ""), "" ""),"" "")")," ")</f>
        <v> </v>
      </c>
    </row>
    <row r="2140">
      <c r="F2140" s="8" t="str">
        <f>IFERROR(__xludf.DUMMYFUNCTION("IF(REGEXMATCH(E2140, ""[0-9]+""), SPLIT(REGEXREPLACE(E2140,""[a-zA-Z,\-'.()]"","" ""), "" ""),"" "")")," ")</f>
        <v> </v>
      </c>
    </row>
    <row r="2141">
      <c r="F2141" s="8" t="str">
        <f>IFERROR(__xludf.DUMMYFUNCTION("IF(REGEXMATCH(E2141, ""[0-9]+""), SPLIT(REGEXREPLACE(E2141,""[a-zA-Z,\-'.()]"","" ""), "" ""),"" "")")," ")</f>
        <v> </v>
      </c>
    </row>
    <row r="2142">
      <c r="F2142" s="8" t="str">
        <f>IFERROR(__xludf.DUMMYFUNCTION("IF(REGEXMATCH(E2142, ""[0-9]+""), SPLIT(REGEXREPLACE(E2142,""[a-zA-Z,\-'.()]"","" ""), "" ""),"" "")")," ")</f>
        <v> </v>
      </c>
    </row>
    <row r="2143">
      <c r="F2143" s="8" t="str">
        <f>IFERROR(__xludf.DUMMYFUNCTION("IF(REGEXMATCH(E2143, ""[0-9]+""), SPLIT(REGEXREPLACE(E2143,""[a-zA-Z,\-'.()]"","" ""), "" ""),"" "")")," ")</f>
        <v> </v>
      </c>
    </row>
    <row r="2144">
      <c r="F2144" s="8" t="str">
        <f>IFERROR(__xludf.DUMMYFUNCTION("IF(REGEXMATCH(E2144, ""[0-9]+""), SPLIT(REGEXREPLACE(E2144,""[a-zA-Z,\-'.()]"","" ""), "" ""),"" "")")," ")</f>
        <v> </v>
      </c>
    </row>
    <row r="2145">
      <c r="F2145" s="8" t="str">
        <f>IFERROR(__xludf.DUMMYFUNCTION("IF(REGEXMATCH(E2145, ""[0-9]+""), SPLIT(REGEXREPLACE(E2145,""[a-zA-Z,\-'.()]"","" ""), "" ""),"" "")")," ")</f>
        <v> </v>
      </c>
    </row>
    <row r="2146">
      <c r="F2146" s="8" t="str">
        <f>IFERROR(__xludf.DUMMYFUNCTION("IF(REGEXMATCH(E2146, ""[0-9]+""), SPLIT(REGEXREPLACE(E2146,""[a-zA-Z,\-'.()]"","" ""), "" ""),"" "")")," ")</f>
        <v> </v>
      </c>
    </row>
    <row r="2147">
      <c r="F2147" s="8" t="str">
        <f>IFERROR(__xludf.DUMMYFUNCTION("IF(REGEXMATCH(E2147, ""[0-9]+""), SPLIT(REGEXREPLACE(E2147,""[a-zA-Z,\-'.()]"","" ""), "" ""),"" "")")," ")</f>
        <v> </v>
      </c>
    </row>
    <row r="2148">
      <c r="F2148" s="8" t="str">
        <f>IFERROR(__xludf.DUMMYFUNCTION("IF(REGEXMATCH(E2148, ""[0-9]+""), SPLIT(REGEXREPLACE(E2148,""[a-zA-Z,\-'.()]"","" ""), "" ""),"" "")")," ")</f>
        <v> </v>
      </c>
    </row>
    <row r="2149">
      <c r="F2149" s="8" t="str">
        <f>IFERROR(__xludf.DUMMYFUNCTION("IF(REGEXMATCH(E2149, ""[0-9]+""), SPLIT(REGEXREPLACE(E2149,""[a-zA-Z,\-'.()]"","" ""), "" ""),"" "")")," ")</f>
        <v> </v>
      </c>
    </row>
    <row r="2150">
      <c r="F2150" s="8" t="str">
        <f>IFERROR(__xludf.DUMMYFUNCTION("IF(REGEXMATCH(E2150, ""[0-9]+""), SPLIT(REGEXREPLACE(E2150,""[a-zA-Z,\-'.()]"","" ""), "" ""),"" "")")," ")</f>
        <v> </v>
      </c>
    </row>
    <row r="2151">
      <c r="F2151" s="8" t="str">
        <f>IFERROR(__xludf.DUMMYFUNCTION("IF(REGEXMATCH(E2151, ""[0-9]+""), SPLIT(REGEXREPLACE(E2151,""[a-zA-Z,\-'.()]"","" ""), "" ""),"" "")")," ")</f>
        <v> </v>
      </c>
    </row>
    <row r="2152">
      <c r="F2152" s="8" t="str">
        <f>IFERROR(__xludf.DUMMYFUNCTION("IF(REGEXMATCH(E2152, ""[0-9]+""), SPLIT(REGEXREPLACE(E2152,""[a-zA-Z,\-'.()]"","" ""), "" ""),"" "")")," ")</f>
        <v> </v>
      </c>
    </row>
    <row r="2153">
      <c r="F2153" s="8" t="str">
        <f>IFERROR(__xludf.DUMMYFUNCTION("IF(REGEXMATCH(E2153, ""[0-9]+""), SPLIT(REGEXREPLACE(E2153,""[a-zA-Z,\-'.()]"","" ""), "" ""),"" "")")," ")</f>
        <v> </v>
      </c>
    </row>
    <row r="2154">
      <c r="F2154" s="8" t="str">
        <f>IFERROR(__xludf.DUMMYFUNCTION("IF(REGEXMATCH(E2154, ""[0-9]+""), SPLIT(REGEXREPLACE(E2154,""[a-zA-Z,\-'.()]"","" ""), "" ""),"" "")")," ")</f>
        <v> </v>
      </c>
    </row>
    <row r="2155">
      <c r="F2155" s="8" t="str">
        <f>IFERROR(__xludf.DUMMYFUNCTION("IF(REGEXMATCH(E2155, ""[0-9]+""), SPLIT(REGEXREPLACE(E2155,""[a-zA-Z,\-'.()]"","" ""), "" ""),"" "")")," ")</f>
        <v> </v>
      </c>
    </row>
    <row r="2156">
      <c r="F2156" s="8" t="str">
        <f>IFERROR(__xludf.DUMMYFUNCTION("IF(REGEXMATCH(E2156, ""[0-9]+""), SPLIT(REGEXREPLACE(E2156,""[a-zA-Z,\-'.()]"","" ""), "" ""),"" "")")," ")</f>
        <v> </v>
      </c>
    </row>
    <row r="2157">
      <c r="F2157" s="8" t="str">
        <f>IFERROR(__xludf.DUMMYFUNCTION("IF(REGEXMATCH(E2157, ""[0-9]+""), SPLIT(REGEXREPLACE(E2157,""[a-zA-Z,\-'.()]"","" ""), "" ""),"" "")")," ")</f>
        <v> </v>
      </c>
    </row>
    <row r="2158">
      <c r="F2158" s="8" t="str">
        <f>IFERROR(__xludf.DUMMYFUNCTION("IF(REGEXMATCH(E2158, ""[0-9]+""), SPLIT(REGEXREPLACE(E2158,""[a-zA-Z,\-'.()]"","" ""), "" ""),"" "")")," ")</f>
        <v> </v>
      </c>
    </row>
    <row r="2159">
      <c r="F2159" s="8" t="str">
        <f>IFERROR(__xludf.DUMMYFUNCTION("IF(REGEXMATCH(E2159, ""[0-9]+""), SPLIT(REGEXREPLACE(E2159,""[a-zA-Z,\-'.()]"","" ""), "" ""),"" "")")," ")</f>
        <v> </v>
      </c>
    </row>
    <row r="2160">
      <c r="F2160" s="8" t="str">
        <f>IFERROR(__xludf.DUMMYFUNCTION("IF(REGEXMATCH(E2160, ""[0-9]+""), SPLIT(REGEXREPLACE(E2160,""[a-zA-Z,\-'.()]"","" ""), "" ""),"" "")")," ")</f>
        <v> </v>
      </c>
    </row>
    <row r="2161">
      <c r="F2161" s="8" t="str">
        <f>IFERROR(__xludf.DUMMYFUNCTION("IF(REGEXMATCH(E2161, ""[0-9]+""), SPLIT(REGEXREPLACE(E2161,""[a-zA-Z,\-'.()]"","" ""), "" ""),"" "")")," ")</f>
        <v> </v>
      </c>
    </row>
    <row r="2162">
      <c r="F2162" s="8" t="str">
        <f>IFERROR(__xludf.DUMMYFUNCTION("IF(REGEXMATCH(E2162, ""[0-9]+""), SPLIT(REGEXREPLACE(E2162,""[a-zA-Z,\-'.()]"","" ""), "" ""),"" "")")," ")</f>
        <v> </v>
      </c>
    </row>
    <row r="2163">
      <c r="F2163" s="8" t="str">
        <f>IFERROR(__xludf.DUMMYFUNCTION("IF(REGEXMATCH(E2163, ""[0-9]+""), SPLIT(REGEXREPLACE(E2163,""[a-zA-Z,\-'.()]"","" ""), "" ""),"" "")")," ")</f>
        <v> </v>
      </c>
    </row>
    <row r="2164">
      <c r="F2164" s="8" t="str">
        <f>IFERROR(__xludf.DUMMYFUNCTION("IF(REGEXMATCH(E2164, ""[0-9]+""), SPLIT(REGEXREPLACE(E2164,""[a-zA-Z,\-'.()]"","" ""), "" ""),"" "")")," ")</f>
        <v> </v>
      </c>
    </row>
    <row r="2165">
      <c r="F2165" s="8" t="str">
        <f>IFERROR(__xludf.DUMMYFUNCTION("IF(REGEXMATCH(E2165, ""[0-9]+""), SPLIT(REGEXREPLACE(E2165,""[a-zA-Z,\-'.()]"","" ""), "" ""),"" "")")," ")</f>
        <v> </v>
      </c>
    </row>
    <row r="2166">
      <c r="F2166" s="8" t="str">
        <f>IFERROR(__xludf.DUMMYFUNCTION("IF(REGEXMATCH(E2166, ""[0-9]+""), SPLIT(REGEXREPLACE(E2166,""[a-zA-Z,\-'.()]"","" ""), "" ""),"" "")")," ")</f>
        <v> </v>
      </c>
    </row>
    <row r="2167">
      <c r="F2167" s="8" t="str">
        <f>IFERROR(__xludf.DUMMYFUNCTION("IF(REGEXMATCH(E2167, ""[0-9]+""), SPLIT(REGEXREPLACE(E2167,""[a-zA-Z,\-'.()]"","" ""), "" ""),"" "")")," ")</f>
        <v> </v>
      </c>
    </row>
    <row r="2168">
      <c r="F2168" s="8" t="str">
        <f>IFERROR(__xludf.DUMMYFUNCTION("IF(REGEXMATCH(E2168, ""[0-9]+""), SPLIT(REGEXREPLACE(E2168,""[a-zA-Z,\-'.()]"","" ""), "" ""),"" "")")," ")</f>
        <v> </v>
      </c>
    </row>
    <row r="2169">
      <c r="F2169" s="8" t="str">
        <f>IFERROR(__xludf.DUMMYFUNCTION("IF(REGEXMATCH(E2169, ""[0-9]+""), SPLIT(REGEXREPLACE(E2169,""[a-zA-Z,\-'.()]"","" ""), "" ""),"" "")")," ")</f>
        <v> </v>
      </c>
    </row>
    <row r="2170">
      <c r="F2170" s="8" t="str">
        <f>IFERROR(__xludf.DUMMYFUNCTION("IF(REGEXMATCH(E2170, ""[0-9]+""), SPLIT(REGEXREPLACE(E2170,""[a-zA-Z,\-'.()]"","" ""), "" ""),"" "")")," ")</f>
        <v> </v>
      </c>
    </row>
    <row r="2171">
      <c r="F2171" s="8" t="str">
        <f>IFERROR(__xludf.DUMMYFUNCTION("IF(REGEXMATCH(E2171, ""[0-9]+""), SPLIT(REGEXREPLACE(E2171,""[a-zA-Z,\-'.()]"","" ""), "" ""),"" "")")," ")</f>
        <v> </v>
      </c>
    </row>
    <row r="2172">
      <c r="F2172" s="8" t="str">
        <f>IFERROR(__xludf.DUMMYFUNCTION("IF(REGEXMATCH(E2172, ""[0-9]+""), SPLIT(REGEXREPLACE(E2172,""[a-zA-Z,\-'.()]"","" ""), "" ""),"" "")")," ")</f>
        <v> </v>
      </c>
    </row>
    <row r="2173">
      <c r="F2173" s="8" t="str">
        <f>IFERROR(__xludf.DUMMYFUNCTION("IF(REGEXMATCH(E2173, ""[0-9]+""), SPLIT(REGEXREPLACE(E2173,""[a-zA-Z,\-'.()]"","" ""), "" ""),"" "")")," ")</f>
        <v> </v>
      </c>
    </row>
    <row r="2174">
      <c r="F2174" s="8" t="str">
        <f>IFERROR(__xludf.DUMMYFUNCTION("IF(REGEXMATCH(E2174, ""[0-9]+""), SPLIT(REGEXREPLACE(E2174,""[a-zA-Z,\-'.()]"","" ""), "" ""),"" "")")," ")</f>
        <v> </v>
      </c>
    </row>
    <row r="2175">
      <c r="F2175" s="8" t="str">
        <f>IFERROR(__xludf.DUMMYFUNCTION("IF(REGEXMATCH(E2175, ""[0-9]+""), SPLIT(REGEXREPLACE(E2175,""[a-zA-Z,\-'.()]"","" ""), "" ""),"" "")")," ")</f>
        <v> </v>
      </c>
    </row>
    <row r="2176">
      <c r="F2176" s="8" t="str">
        <f>IFERROR(__xludf.DUMMYFUNCTION("IF(REGEXMATCH(E2176, ""[0-9]+""), SPLIT(REGEXREPLACE(E2176,""[a-zA-Z,\-'.()]"","" ""), "" ""),"" "")")," ")</f>
        <v> </v>
      </c>
    </row>
    <row r="2177">
      <c r="F2177" s="8" t="str">
        <f>IFERROR(__xludf.DUMMYFUNCTION("IF(REGEXMATCH(E2177, ""[0-9]+""), SPLIT(REGEXREPLACE(E2177,""[a-zA-Z,\-'.()]"","" ""), "" ""),"" "")")," ")</f>
        <v> </v>
      </c>
    </row>
    <row r="2178">
      <c r="F2178" s="8" t="str">
        <f>IFERROR(__xludf.DUMMYFUNCTION("IF(REGEXMATCH(E2178, ""[0-9]+""), SPLIT(REGEXREPLACE(E2178,""[a-zA-Z,\-'.()]"","" ""), "" ""),"" "")")," ")</f>
        <v> </v>
      </c>
    </row>
    <row r="2179">
      <c r="F2179" s="8" t="str">
        <f>IFERROR(__xludf.DUMMYFUNCTION("IF(REGEXMATCH(E2179, ""[0-9]+""), SPLIT(REGEXREPLACE(E2179,""[a-zA-Z,\-'.()]"","" ""), "" ""),"" "")")," ")</f>
        <v> </v>
      </c>
    </row>
    <row r="2180">
      <c r="F2180" s="8" t="str">
        <f>IFERROR(__xludf.DUMMYFUNCTION("IF(REGEXMATCH(E2180, ""[0-9]+""), SPLIT(REGEXREPLACE(E2180,""[a-zA-Z,\-'.()]"","" ""), "" ""),"" "")")," ")</f>
        <v> </v>
      </c>
    </row>
    <row r="2181">
      <c r="F2181" s="8" t="str">
        <f>IFERROR(__xludf.DUMMYFUNCTION("IF(REGEXMATCH(E2181, ""[0-9]+""), SPLIT(REGEXREPLACE(E2181,""[a-zA-Z,\-'.()]"","" ""), "" ""),"" "")")," ")</f>
        <v> </v>
      </c>
    </row>
    <row r="2182">
      <c r="F2182" s="8" t="str">
        <f>IFERROR(__xludf.DUMMYFUNCTION("IF(REGEXMATCH(E2182, ""[0-9]+""), SPLIT(REGEXREPLACE(E2182,""[a-zA-Z,\-'.()]"","" ""), "" ""),"" "")")," ")</f>
        <v> </v>
      </c>
    </row>
    <row r="2183">
      <c r="F2183" s="8" t="str">
        <f>IFERROR(__xludf.DUMMYFUNCTION("IF(REGEXMATCH(E2183, ""[0-9]+""), SPLIT(REGEXREPLACE(E2183,""[a-zA-Z,\-'.()]"","" ""), "" ""),"" "")")," ")</f>
        <v> </v>
      </c>
    </row>
    <row r="2184">
      <c r="F2184" s="8" t="str">
        <f>IFERROR(__xludf.DUMMYFUNCTION("IF(REGEXMATCH(E2184, ""[0-9]+""), SPLIT(REGEXREPLACE(E2184,""[a-zA-Z,\-'.()]"","" ""), "" ""),"" "")")," ")</f>
        <v> </v>
      </c>
    </row>
    <row r="2185">
      <c r="F2185" s="8" t="str">
        <f>IFERROR(__xludf.DUMMYFUNCTION("IF(REGEXMATCH(E2185, ""[0-9]+""), SPLIT(REGEXREPLACE(E2185,""[a-zA-Z,\-'.()]"","" ""), "" ""),"" "")")," ")</f>
        <v> </v>
      </c>
    </row>
    <row r="2186">
      <c r="F2186" s="8" t="str">
        <f>IFERROR(__xludf.DUMMYFUNCTION("IF(REGEXMATCH(E2186, ""[0-9]+""), SPLIT(REGEXREPLACE(E2186,""[a-zA-Z,\-'.()]"","" ""), "" ""),"" "")")," ")</f>
        <v> </v>
      </c>
    </row>
    <row r="2187">
      <c r="F2187" s="8" t="str">
        <f>IFERROR(__xludf.DUMMYFUNCTION("IF(REGEXMATCH(E2187, ""[0-9]+""), SPLIT(REGEXREPLACE(E2187,""[a-zA-Z,\-'.()]"","" ""), "" ""),"" "")")," ")</f>
        <v> </v>
      </c>
    </row>
    <row r="2188">
      <c r="F2188" s="8" t="str">
        <f>IFERROR(__xludf.DUMMYFUNCTION("IF(REGEXMATCH(E2188, ""[0-9]+""), SPLIT(REGEXREPLACE(E2188,""[a-zA-Z,\-'.()]"","" ""), "" ""),"" "")")," ")</f>
        <v> </v>
      </c>
    </row>
    <row r="2189">
      <c r="F2189" s="8" t="str">
        <f>IFERROR(__xludf.DUMMYFUNCTION("IF(REGEXMATCH(E2189, ""[0-9]+""), SPLIT(REGEXREPLACE(E2189,""[a-zA-Z,\-'.()]"","" ""), "" ""),"" "")")," ")</f>
        <v> </v>
      </c>
    </row>
    <row r="2190">
      <c r="F2190" s="8" t="str">
        <f>IFERROR(__xludf.DUMMYFUNCTION("IF(REGEXMATCH(E2190, ""[0-9]+""), SPLIT(REGEXREPLACE(E2190,""[a-zA-Z,\-'.()]"","" ""), "" ""),"" "")")," ")</f>
        <v> </v>
      </c>
    </row>
    <row r="2191">
      <c r="F2191" s="8" t="str">
        <f>IFERROR(__xludf.DUMMYFUNCTION("IF(REGEXMATCH(E2191, ""[0-9]+""), SPLIT(REGEXREPLACE(E2191,""[a-zA-Z,\-'.()]"","" ""), "" ""),"" "")")," ")</f>
        <v> </v>
      </c>
    </row>
    <row r="2192">
      <c r="F2192" s="8" t="str">
        <f>IFERROR(__xludf.DUMMYFUNCTION("IF(REGEXMATCH(E2192, ""[0-9]+""), SPLIT(REGEXREPLACE(E2192,""[a-zA-Z,\-'.()]"","" ""), "" ""),"" "")")," ")</f>
        <v> </v>
      </c>
    </row>
    <row r="2193">
      <c r="F2193" s="8" t="str">
        <f>IFERROR(__xludf.DUMMYFUNCTION("IF(REGEXMATCH(E2193, ""[0-9]+""), SPLIT(REGEXREPLACE(E2193,""[a-zA-Z,\-'.()]"","" ""), "" ""),"" "")")," ")</f>
        <v> </v>
      </c>
    </row>
    <row r="2194">
      <c r="F2194" s="8" t="str">
        <f>IFERROR(__xludf.DUMMYFUNCTION("IF(REGEXMATCH(E2194, ""[0-9]+""), SPLIT(REGEXREPLACE(E2194,""[a-zA-Z,\-'.()]"","" ""), "" ""),"" "")")," ")</f>
        <v> </v>
      </c>
    </row>
    <row r="2195">
      <c r="F2195" s="8" t="str">
        <f>IFERROR(__xludf.DUMMYFUNCTION("IF(REGEXMATCH(E2195, ""[0-9]+""), SPLIT(REGEXREPLACE(E2195,""[a-zA-Z,\-'.()]"","" ""), "" ""),"" "")")," ")</f>
        <v> </v>
      </c>
    </row>
    <row r="2196">
      <c r="F2196" s="8" t="str">
        <f>IFERROR(__xludf.DUMMYFUNCTION("IF(REGEXMATCH(E2196, ""[0-9]+""), SPLIT(REGEXREPLACE(E2196,""[a-zA-Z,\-'.()]"","" ""), "" ""),"" "")")," ")</f>
        <v> </v>
      </c>
    </row>
    <row r="2197">
      <c r="F2197" s="8" t="str">
        <f>IFERROR(__xludf.DUMMYFUNCTION("IF(REGEXMATCH(E2197, ""[0-9]+""), SPLIT(REGEXREPLACE(E2197,""[a-zA-Z,\-'.()]"","" ""), "" ""),"" "")")," ")</f>
        <v> </v>
      </c>
    </row>
    <row r="2198">
      <c r="F2198" s="8" t="str">
        <f>IFERROR(__xludf.DUMMYFUNCTION("IF(REGEXMATCH(E2198, ""[0-9]+""), SPLIT(REGEXREPLACE(E2198,""[a-zA-Z,\-'.()]"","" ""), "" ""),"" "")")," ")</f>
        <v> </v>
      </c>
    </row>
    <row r="2199">
      <c r="F2199" s="8" t="str">
        <f>IFERROR(__xludf.DUMMYFUNCTION("IF(REGEXMATCH(E2199, ""[0-9]+""), SPLIT(REGEXREPLACE(E2199,""[a-zA-Z,\-'.()]"","" ""), "" ""),"" "")")," ")</f>
        <v> </v>
      </c>
    </row>
    <row r="2200">
      <c r="F2200" s="8" t="str">
        <f>IFERROR(__xludf.DUMMYFUNCTION("IF(REGEXMATCH(E2200, ""[0-9]+""), SPLIT(REGEXREPLACE(E2200,""[a-zA-Z,\-'.()]"","" ""), "" ""),"" "")")," ")</f>
        <v> </v>
      </c>
    </row>
    <row r="2201">
      <c r="F2201" s="8" t="str">
        <f>IFERROR(__xludf.DUMMYFUNCTION("IF(REGEXMATCH(E2201, ""[0-9]+""), SPLIT(REGEXREPLACE(E2201,""[a-zA-Z,\-'.()]"","" ""), "" ""),"" "")")," ")</f>
        <v> </v>
      </c>
    </row>
    <row r="2202">
      <c r="F2202" s="8" t="str">
        <f>IFERROR(__xludf.DUMMYFUNCTION("IF(REGEXMATCH(E2202, ""[0-9]+""), SPLIT(REGEXREPLACE(E2202,""[a-zA-Z,\-'.()]"","" ""), "" ""),"" "")")," ")</f>
        <v> </v>
      </c>
    </row>
    <row r="2203">
      <c r="F2203" s="8" t="str">
        <f>IFERROR(__xludf.DUMMYFUNCTION("IF(REGEXMATCH(E2203, ""[0-9]+""), SPLIT(REGEXREPLACE(E2203,""[a-zA-Z,\-'.()]"","" ""), "" ""),"" "")")," ")</f>
        <v> </v>
      </c>
    </row>
    <row r="2204">
      <c r="F2204" s="8" t="str">
        <f>IFERROR(__xludf.DUMMYFUNCTION("IF(REGEXMATCH(E2204, ""[0-9]+""), SPLIT(REGEXREPLACE(E2204,""[a-zA-Z,\-'.()]"","" ""), "" ""),"" "")")," ")</f>
        <v> </v>
      </c>
    </row>
    <row r="2205">
      <c r="F2205" s="8" t="str">
        <f>IFERROR(__xludf.DUMMYFUNCTION("IF(REGEXMATCH(E2205, ""[0-9]+""), SPLIT(REGEXREPLACE(E2205,""[a-zA-Z,\-'.()]"","" ""), "" ""),"" "")")," ")</f>
        <v> </v>
      </c>
    </row>
    <row r="2206">
      <c r="F2206" s="8" t="str">
        <f>IFERROR(__xludf.DUMMYFUNCTION("IF(REGEXMATCH(E2206, ""[0-9]+""), SPLIT(REGEXREPLACE(E2206,""[a-zA-Z,\-'.()]"","" ""), "" ""),"" "")")," ")</f>
        <v> </v>
      </c>
    </row>
    <row r="2207">
      <c r="F2207" s="8" t="str">
        <f>IFERROR(__xludf.DUMMYFUNCTION("IF(REGEXMATCH(E2207, ""[0-9]+""), SPLIT(REGEXREPLACE(E2207,""[a-zA-Z,\-'.()]"","" ""), "" ""),"" "")")," ")</f>
        <v> </v>
      </c>
    </row>
    <row r="2208">
      <c r="F2208" s="8" t="str">
        <f>IFERROR(__xludf.DUMMYFUNCTION("IF(REGEXMATCH(E2208, ""[0-9]+""), SPLIT(REGEXREPLACE(E2208,""[a-zA-Z,\-'.()]"","" ""), "" ""),"" "")")," ")</f>
        <v> </v>
      </c>
    </row>
    <row r="2209">
      <c r="F2209" s="8" t="str">
        <f>IFERROR(__xludf.DUMMYFUNCTION("IF(REGEXMATCH(E2209, ""[0-9]+""), SPLIT(REGEXREPLACE(E2209,""[a-zA-Z,\-'.()]"","" ""), "" ""),"" "")")," ")</f>
        <v> </v>
      </c>
    </row>
    <row r="2210">
      <c r="F2210" s="8" t="str">
        <f>IFERROR(__xludf.DUMMYFUNCTION("IF(REGEXMATCH(E2210, ""[0-9]+""), SPLIT(REGEXREPLACE(E2210,""[a-zA-Z,\-'.()]"","" ""), "" ""),"" "")")," ")</f>
        <v> </v>
      </c>
    </row>
    <row r="2211">
      <c r="F2211" s="8" t="str">
        <f>IFERROR(__xludf.DUMMYFUNCTION("IF(REGEXMATCH(E2211, ""[0-9]+""), SPLIT(REGEXREPLACE(E2211,""[a-zA-Z,\-'.()]"","" ""), "" ""),"" "")")," ")</f>
        <v> </v>
      </c>
    </row>
    <row r="2212">
      <c r="F2212" s="8" t="str">
        <f>IFERROR(__xludf.DUMMYFUNCTION("IF(REGEXMATCH(E2212, ""[0-9]+""), SPLIT(REGEXREPLACE(E2212,""[a-zA-Z,\-'.()]"","" ""), "" ""),"" "")")," ")</f>
        <v> </v>
      </c>
    </row>
    <row r="2213">
      <c r="F2213" s="8" t="str">
        <f>IFERROR(__xludf.DUMMYFUNCTION("IF(REGEXMATCH(E2213, ""[0-9]+""), SPLIT(REGEXREPLACE(E2213,""[a-zA-Z,\-'.()]"","" ""), "" ""),"" "")")," ")</f>
        <v> </v>
      </c>
    </row>
    <row r="2214">
      <c r="F2214" s="8" t="str">
        <f>IFERROR(__xludf.DUMMYFUNCTION("IF(REGEXMATCH(E2214, ""[0-9]+""), SPLIT(REGEXREPLACE(E2214,""[a-zA-Z,\-'.()]"","" ""), "" ""),"" "")")," ")</f>
        <v> </v>
      </c>
    </row>
    <row r="2215">
      <c r="F2215" s="8" t="str">
        <f>IFERROR(__xludf.DUMMYFUNCTION("IF(REGEXMATCH(E2215, ""[0-9]+""), SPLIT(REGEXREPLACE(E2215,""[a-zA-Z,\-'.()]"","" ""), "" ""),"" "")")," ")</f>
        <v> </v>
      </c>
    </row>
    <row r="2216">
      <c r="F2216" s="8" t="str">
        <f>IFERROR(__xludf.DUMMYFUNCTION("IF(REGEXMATCH(E2216, ""[0-9]+""), SPLIT(REGEXREPLACE(E2216,""[a-zA-Z,\-'.()]"","" ""), "" ""),"" "")")," ")</f>
        <v> </v>
      </c>
    </row>
    <row r="2217">
      <c r="F2217" s="8" t="str">
        <f>IFERROR(__xludf.DUMMYFUNCTION("IF(REGEXMATCH(E2217, ""[0-9]+""), SPLIT(REGEXREPLACE(E2217,""[a-zA-Z,\-'.()]"","" ""), "" ""),"" "")")," ")</f>
        <v> </v>
      </c>
    </row>
    <row r="2218">
      <c r="F2218" s="8" t="str">
        <f>IFERROR(__xludf.DUMMYFUNCTION("IF(REGEXMATCH(E2218, ""[0-9]+""), SPLIT(REGEXREPLACE(E2218,""[a-zA-Z,\-'.()]"","" ""), "" ""),"" "")")," ")</f>
        <v> </v>
      </c>
    </row>
    <row r="2219">
      <c r="F2219" s="8" t="str">
        <f>IFERROR(__xludf.DUMMYFUNCTION("IF(REGEXMATCH(E2219, ""[0-9]+""), SPLIT(REGEXREPLACE(E2219,""[a-zA-Z,\-'.()]"","" ""), "" ""),"" "")")," ")</f>
        <v> </v>
      </c>
    </row>
    <row r="2220">
      <c r="F2220" s="8" t="str">
        <f>IFERROR(__xludf.DUMMYFUNCTION("IF(REGEXMATCH(E2220, ""[0-9]+""), SPLIT(REGEXREPLACE(E2220,""[a-zA-Z,\-'.()]"","" ""), "" ""),"" "")")," ")</f>
        <v> </v>
      </c>
    </row>
    <row r="2221">
      <c r="F2221" s="8" t="str">
        <f>IFERROR(__xludf.DUMMYFUNCTION("IF(REGEXMATCH(E2221, ""[0-9]+""), SPLIT(REGEXREPLACE(E2221,""[a-zA-Z,\-'.()]"","" ""), "" ""),"" "")")," ")</f>
        <v> </v>
      </c>
    </row>
    <row r="2222">
      <c r="F2222" s="8" t="str">
        <f>IFERROR(__xludf.DUMMYFUNCTION("IF(REGEXMATCH(E2222, ""[0-9]+""), SPLIT(REGEXREPLACE(E2222,""[a-zA-Z,\-'.()]"","" ""), "" ""),"" "")")," ")</f>
        <v> </v>
      </c>
    </row>
    <row r="2223">
      <c r="F2223" s="8" t="str">
        <f>IFERROR(__xludf.DUMMYFUNCTION("IF(REGEXMATCH(E2223, ""[0-9]+""), SPLIT(REGEXREPLACE(E2223,""[a-zA-Z,\-'.()]"","" ""), "" ""),"" "")")," ")</f>
        <v> </v>
      </c>
    </row>
    <row r="2224">
      <c r="F2224" s="8" t="str">
        <f>IFERROR(__xludf.DUMMYFUNCTION("IF(REGEXMATCH(E2224, ""[0-9]+""), SPLIT(REGEXREPLACE(E2224,""[a-zA-Z,\-'.()]"","" ""), "" ""),"" "")")," ")</f>
        <v> </v>
      </c>
    </row>
    <row r="2225">
      <c r="F2225" s="8" t="str">
        <f>IFERROR(__xludf.DUMMYFUNCTION("IF(REGEXMATCH(E2225, ""[0-9]+""), SPLIT(REGEXREPLACE(E2225,""[a-zA-Z,\-'.()]"","" ""), "" ""),"" "")")," ")</f>
        <v> </v>
      </c>
    </row>
    <row r="2226">
      <c r="F2226" s="8" t="str">
        <f>IFERROR(__xludf.DUMMYFUNCTION("IF(REGEXMATCH(E2226, ""[0-9]+""), SPLIT(REGEXREPLACE(E2226,""[a-zA-Z,\-'.()]"","" ""), "" ""),"" "")")," ")</f>
        <v> </v>
      </c>
    </row>
    <row r="2227">
      <c r="F2227" s="8" t="str">
        <f>IFERROR(__xludf.DUMMYFUNCTION("IF(REGEXMATCH(E2227, ""[0-9]+""), SPLIT(REGEXREPLACE(E2227,""[a-zA-Z,\-'.()]"","" ""), "" ""),"" "")")," ")</f>
        <v> </v>
      </c>
    </row>
    <row r="2228">
      <c r="F2228" s="8" t="str">
        <f>IFERROR(__xludf.DUMMYFUNCTION("IF(REGEXMATCH(E2228, ""[0-9]+""), SPLIT(REGEXREPLACE(E2228,""[a-zA-Z,\-'.()]"","" ""), "" ""),"" "")")," ")</f>
        <v> </v>
      </c>
    </row>
    <row r="2229">
      <c r="F2229" s="8" t="str">
        <f>IFERROR(__xludf.DUMMYFUNCTION("IF(REGEXMATCH(E2229, ""[0-9]+""), SPLIT(REGEXREPLACE(E2229,""[a-zA-Z,\-'.()]"","" ""), "" ""),"" "")")," ")</f>
        <v> </v>
      </c>
    </row>
    <row r="2230">
      <c r="F2230" s="8" t="str">
        <f>IFERROR(__xludf.DUMMYFUNCTION("IF(REGEXMATCH(E2230, ""[0-9]+""), SPLIT(REGEXREPLACE(E2230,""[a-zA-Z,\-'.()]"","" ""), "" ""),"" "")")," ")</f>
        <v> </v>
      </c>
    </row>
    <row r="2231">
      <c r="F2231" s="8" t="str">
        <f>IFERROR(__xludf.DUMMYFUNCTION("IF(REGEXMATCH(E2231, ""[0-9]+""), SPLIT(REGEXREPLACE(E2231,""[a-zA-Z,\-'.()]"","" ""), "" ""),"" "")")," ")</f>
        <v> </v>
      </c>
    </row>
    <row r="2232">
      <c r="F2232" s="8" t="str">
        <f>IFERROR(__xludf.DUMMYFUNCTION("IF(REGEXMATCH(E2232, ""[0-9]+""), SPLIT(REGEXREPLACE(E2232,""[a-zA-Z,\-'.()]"","" ""), "" ""),"" "")")," ")</f>
        <v> </v>
      </c>
    </row>
    <row r="2233">
      <c r="F2233" s="8" t="str">
        <f>IFERROR(__xludf.DUMMYFUNCTION("IF(REGEXMATCH(E2233, ""[0-9]+""), SPLIT(REGEXREPLACE(E2233,""[a-zA-Z,\-'.()]"","" ""), "" ""),"" "")")," ")</f>
        <v> </v>
      </c>
    </row>
    <row r="2234">
      <c r="F2234" s="8" t="str">
        <f>IFERROR(__xludf.DUMMYFUNCTION("IF(REGEXMATCH(E2234, ""[0-9]+""), SPLIT(REGEXREPLACE(E2234,""[a-zA-Z,\-'.()]"","" ""), "" ""),"" "")")," ")</f>
        <v> </v>
      </c>
    </row>
    <row r="2235">
      <c r="F2235" s="8" t="str">
        <f>IFERROR(__xludf.DUMMYFUNCTION("IF(REGEXMATCH(E2235, ""[0-9]+""), SPLIT(REGEXREPLACE(E2235,""[a-zA-Z,\-'.()]"","" ""), "" ""),"" "")")," ")</f>
        <v> </v>
      </c>
    </row>
    <row r="2236">
      <c r="F2236" s="8" t="str">
        <f>IFERROR(__xludf.DUMMYFUNCTION("IF(REGEXMATCH(E2236, ""[0-9]+""), SPLIT(REGEXREPLACE(E2236,""[a-zA-Z,\-'.()]"","" ""), "" ""),"" "")")," ")</f>
        <v> </v>
      </c>
    </row>
    <row r="2237">
      <c r="F2237" s="8" t="str">
        <f>IFERROR(__xludf.DUMMYFUNCTION("IF(REGEXMATCH(E2237, ""[0-9]+""), SPLIT(REGEXREPLACE(E2237,""[a-zA-Z,\-'.()]"","" ""), "" ""),"" "")")," ")</f>
        <v> </v>
      </c>
    </row>
    <row r="2238">
      <c r="F2238" s="8" t="str">
        <f>IFERROR(__xludf.DUMMYFUNCTION("IF(REGEXMATCH(E2238, ""[0-9]+""), SPLIT(REGEXREPLACE(E2238,""[a-zA-Z,\-'.()]"","" ""), "" ""),"" "")")," ")</f>
        <v> </v>
      </c>
    </row>
    <row r="2239">
      <c r="F2239" s="8" t="str">
        <f>IFERROR(__xludf.DUMMYFUNCTION("IF(REGEXMATCH(E2239, ""[0-9]+""), SPLIT(REGEXREPLACE(E2239,""[a-zA-Z,\-'.()]"","" ""), "" ""),"" "")")," ")</f>
        <v> </v>
      </c>
    </row>
    <row r="2240">
      <c r="F2240" s="8" t="str">
        <f>IFERROR(__xludf.DUMMYFUNCTION("IF(REGEXMATCH(E2240, ""[0-9]+""), SPLIT(REGEXREPLACE(E2240,""[a-zA-Z,\-'.()]"","" ""), "" ""),"" "")")," ")</f>
        <v> </v>
      </c>
    </row>
    <row r="2241">
      <c r="F2241" s="8" t="str">
        <f>IFERROR(__xludf.DUMMYFUNCTION("IF(REGEXMATCH(E2241, ""[0-9]+""), SPLIT(REGEXREPLACE(E2241,""[a-zA-Z,\-'.()]"","" ""), "" ""),"" "")")," ")</f>
        <v> </v>
      </c>
    </row>
    <row r="2242">
      <c r="F2242" s="8" t="str">
        <f>IFERROR(__xludf.DUMMYFUNCTION("IF(REGEXMATCH(E2242, ""[0-9]+""), SPLIT(REGEXREPLACE(E2242,""[a-zA-Z,\-'.()]"","" ""), "" ""),"" "")")," ")</f>
        <v> </v>
      </c>
    </row>
    <row r="2243">
      <c r="F2243" s="8" t="str">
        <f>IFERROR(__xludf.DUMMYFUNCTION("IF(REGEXMATCH(E2243, ""[0-9]+""), SPLIT(REGEXREPLACE(E2243,""[a-zA-Z,\-'.()]"","" ""), "" ""),"" "")")," ")</f>
        <v> </v>
      </c>
    </row>
    <row r="2244">
      <c r="F2244" s="8" t="str">
        <f>IFERROR(__xludf.DUMMYFUNCTION("IF(REGEXMATCH(E2244, ""[0-9]+""), SPLIT(REGEXREPLACE(E2244,""[a-zA-Z,\-'.()]"","" ""), "" ""),"" "")")," ")</f>
        <v> </v>
      </c>
    </row>
    <row r="2245">
      <c r="F2245" s="8" t="str">
        <f>IFERROR(__xludf.DUMMYFUNCTION("IF(REGEXMATCH(E2245, ""[0-9]+""), SPLIT(REGEXREPLACE(E2245,""[a-zA-Z,\-'.()]"","" ""), "" ""),"" "")")," ")</f>
        <v> </v>
      </c>
    </row>
    <row r="2246">
      <c r="F2246" s="8" t="str">
        <f>IFERROR(__xludf.DUMMYFUNCTION("IF(REGEXMATCH(E2246, ""[0-9]+""), SPLIT(REGEXREPLACE(E2246,""[a-zA-Z,\-'.()]"","" ""), "" ""),"" "")")," ")</f>
        <v> </v>
      </c>
    </row>
    <row r="2247">
      <c r="F2247" s="8" t="str">
        <f>IFERROR(__xludf.DUMMYFUNCTION("IF(REGEXMATCH(E2247, ""[0-9]+""), SPLIT(REGEXREPLACE(E2247,""[a-zA-Z,\-'.()]"","" ""), "" ""),"" "")")," ")</f>
        <v> </v>
      </c>
    </row>
    <row r="2248">
      <c r="F2248" s="8" t="str">
        <f>IFERROR(__xludf.DUMMYFUNCTION("IF(REGEXMATCH(E2248, ""[0-9]+""), SPLIT(REGEXREPLACE(E2248,""[a-zA-Z,\-'.()]"","" ""), "" ""),"" "")")," ")</f>
        <v> </v>
      </c>
    </row>
    <row r="2249">
      <c r="F2249" s="8" t="str">
        <f>IFERROR(__xludf.DUMMYFUNCTION("IF(REGEXMATCH(E2249, ""[0-9]+""), SPLIT(REGEXREPLACE(E2249,""[a-zA-Z,\-'.()]"","" ""), "" ""),"" "")")," ")</f>
        <v> </v>
      </c>
    </row>
    <row r="2250">
      <c r="F2250" s="8" t="str">
        <f>IFERROR(__xludf.DUMMYFUNCTION("IF(REGEXMATCH(E2250, ""[0-9]+""), SPLIT(REGEXREPLACE(E2250,""[a-zA-Z,\-'.()]"","" ""), "" ""),"" "")")," ")</f>
        <v> </v>
      </c>
    </row>
    <row r="2251">
      <c r="F2251" s="8" t="str">
        <f>IFERROR(__xludf.DUMMYFUNCTION("IF(REGEXMATCH(E2251, ""[0-9]+""), SPLIT(REGEXREPLACE(E2251,""[a-zA-Z,\-'.()]"","" ""), "" ""),"" "")")," ")</f>
        <v> </v>
      </c>
    </row>
    <row r="2252">
      <c r="F2252" s="8" t="str">
        <f>IFERROR(__xludf.DUMMYFUNCTION("IF(REGEXMATCH(E2252, ""[0-9]+""), SPLIT(REGEXREPLACE(E2252,""[a-zA-Z,\-'.()]"","" ""), "" ""),"" "")")," ")</f>
        <v> </v>
      </c>
    </row>
    <row r="2253">
      <c r="F2253" s="8" t="str">
        <f>IFERROR(__xludf.DUMMYFUNCTION("IF(REGEXMATCH(E2253, ""[0-9]+""), SPLIT(REGEXREPLACE(E2253,""[a-zA-Z,\-'.()]"","" ""), "" ""),"" "")")," ")</f>
        <v> </v>
      </c>
    </row>
    <row r="2254">
      <c r="F2254" s="8" t="str">
        <f>IFERROR(__xludf.DUMMYFUNCTION("IF(REGEXMATCH(E2254, ""[0-9]+""), SPLIT(REGEXREPLACE(E2254,""[a-zA-Z,\-'.()]"","" ""), "" ""),"" "")")," ")</f>
        <v> </v>
      </c>
    </row>
    <row r="2255">
      <c r="F2255" s="8" t="str">
        <f>IFERROR(__xludf.DUMMYFUNCTION("IF(REGEXMATCH(E2255, ""[0-9]+""), SPLIT(REGEXREPLACE(E2255,""[a-zA-Z,\-'.()]"","" ""), "" ""),"" "")")," ")</f>
        <v> </v>
      </c>
    </row>
    <row r="2256">
      <c r="F2256" s="8" t="str">
        <f>IFERROR(__xludf.DUMMYFUNCTION("IF(REGEXMATCH(E2256, ""[0-9]+""), SPLIT(REGEXREPLACE(E2256,""[a-zA-Z,\-'.()]"","" ""), "" ""),"" "")")," ")</f>
        <v> </v>
      </c>
    </row>
    <row r="2257">
      <c r="F2257" s="8" t="str">
        <f>IFERROR(__xludf.DUMMYFUNCTION("IF(REGEXMATCH(E2257, ""[0-9]+""), SPLIT(REGEXREPLACE(E2257,""[a-zA-Z,\-'.()]"","" ""), "" ""),"" "")")," ")</f>
        <v> </v>
      </c>
    </row>
    <row r="2258">
      <c r="F2258" s="8" t="str">
        <f>IFERROR(__xludf.DUMMYFUNCTION("IF(REGEXMATCH(E2258, ""[0-9]+""), SPLIT(REGEXREPLACE(E2258,""[a-zA-Z,\-'.()]"","" ""), "" ""),"" "")")," ")</f>
        <v> </v>
      </c>
    </row>
    <row r="2259">
      <c r="F2259" s="8" t="str">
        <f>IFERROR(__xludf.DUMMYFUNCTION("IF(REGEXMATCH(E2259, ""[0-9]+""), SPLIT(REGEXREPLACE(E2259,""[a-zA-Z,\-'.()]"","" ""), "" ""),"" "")")," ")</f>
        <v> </v>
      </c>
    </row>
    <row r="2260">
      <c r="F2260" s="8" t="str">
        <f>IFERROR(__xludf.DUMMYFUNCTION("IF(REGEXMATCH(E2260, ""[0-9]+""), SPLIT(REGEXREPLACE(E2260,""[a-zA-Z,\-'.()]"","" ""), "" ""),"" "")")," ")</f>
        <v> </v>
      </c>
    </row>
    <row r="2261">
      <c r="F2261" s="8" t="str">
        <f>IFERROR(__xludf.DUMMYFUNCTION("IF(REGEXMATCH(E2261, ""[0-9]+""), SPLIT(REGEXREPLACE(E2261,""[a-zA-Z,\-'.()]"","" ""), "" ""),"" "")")," ")</f>
        <v> </v>
      </c>
    </row>
    <row r="2262">
      <c r="F2262" s="8" t="str">
        <f>IFERROR(__xludf.DUMMYFUNCTION("IF(REGEXMATCH(E2262, ""[0-9]+""), SPLIT(REGEXREPLACE(E2262,""[a-zA-Z,\-'.()]"","" ""), "" ""),"" "")")," ")</f>
        <v> </v>
      </c>
    </row>
    <row r="2263">
      <c r="F2263" s="8" t="str">
        <f>IFERROR(__xludf.DUMMYFUNCTION("IF(REGEXMATCH(E2263, ""[0-9]+""), SPLIT(REGEXREPLACE(E2263,""[a-zA-Z,\-'.()]"","" ""), "" ""),"" "")")," ")</f>
        <v> </v>
      </c>
    </row>
    <row r="2264">
      <c r="F2264" s="8" t="str">
        <f>IFERROR(__xludf.DUMMYFUNCTION("IF(REGEXMATCH(E2264, ""[0-9]+""), SPLIT(REGEXREPLACE(E2264,""[a-zA-Z,\-'.()]"","" ""), "" ""),"" "")")," ")</f>
        <v> </v>
      </c>
    </row>
    <row r="2265">
      <c r="F2265" s="8" t="str">
        <f>IFERROR(__xludf.DUMMYFUNCTION("IF(REGEXMATCH(E2265, ""[0-9]+""), SPLIT(REGEXREPLACE(E2265,""[a-zA-Z,\-'.()]"","" ""), "" ""),"" "")")," ")</f>
        <v> </v>
      </c>
    </row>
    <row r="2266">
      <c r="F2266" s="8" t="str">
        <f>IFERROR(__xludf.DUMMYFUNCTION("IF(REGEXMATCH(E2266, ""[0-9]+""), SPLIT(REGEXREPLACE(E2266,""[a-zA-Z,\-'.()]"","" ""), "" ""),"" "")")," ")</f>
        <v> </v>
      </c>
    </row>
    <row r="2267">
      <c r="F2267" s="8" t="str">
        <f>IFERROR(__xludf.DUMMYFUNCTION("IF(REGEXMATCH(E2267, ""[0-9]+""), SPLIT(REGEXREPLACE(E2267,""[a-zA-Z,\-'.()]"","" ""), "" ""),"" "")")," ")</f>
        <v> </v>
      </c>
    </row>
    <row r="2268">
      <c r="F2268" s="8" t="str">
        <f>IFERROR(__xludf.DUMMYFUNCTION("IF(REGEXMATCH(E2268, ""[0-9]+""), SPLIT(REGEXREPLACE(E2268,""[a-zA-Z,\-'.()]"","" ""), "" ""),"" "")")," ")</f>
        <v> </v>
      </c>
    </row>
    <row r="2269">
      <c r="F2269" s="8" t="str">
        <f>IFERROR(__xludf.DUMMYFUNCTION("IF(REGEXMATCH(E2269, ""[0-9]+""), SPLIT(REGEXREPLACE(E2269,""[a-zA-Z,\-'.()]"","" ""), "" ""),"" "")")," ")</f>
        <v> </v>
      </c>
    </row>
    <row r="2270">
      <c r="F2270" s="8" t="str">
        <f>IFERROR(__xludf.DUMMYFUNCTION("IF(REGEXMATCH(E2270, ""[0-9]+""), SPLIT(REGEXREPLACE(E2270,""[a-zA-Z,\-'.()]"","" ""), "" ""),"" "")")," ")</f>
        <v> </v>
      </c>
    </row>
    <row r="2271">
      <c r="F2271" s="8" t="str">
        <f>IFERROR(__xludf.DUMMYFUNCTION("IF(REGEXMATCH(E2271, ""[0-9]+""), SPLIT(REGEXREPLACE(E2271,""[a-zA-Z,\-'.()]"","" ""), "" ""),"" "")")," ")</f>
        <v> </v>
      </c>
    </row>
    <row r="2272">
      <c r="F2272" s="8" t="str">
        <f>IFERROR(__xludf.DUMMYFUNCTION("IF(REGEXMATCH(E2272, ""[0-9]+""), SPLIT(REGEXREPLACE(E2272,""[a-zA-Z,\-'.()]"","" ""), "" ""),"" "")")," ")</f>
        <v> </v>
      </c>
    </row>
    <row r="2273">
      <c r="F2273" s="8" t="str">
        <f>IFERROR(__xludf.DUMMYFUNCTION("IF(REGEXMATCH(E2273, ""[0-9]+""), SPLIT(REGEXREPLACE(E2273,""[a-zA-Z,\-'.()]"","" ""), "" ""),"" "")")," ")</f>
        <v> </v>
      </c>
    </row>
    <row r="2274">
      <c r="F2274" s="8" t="str">
        <f>IFERROR(__xludf.DUMMYFUNCTION("IF(REGEXMATCH(E2274, ""[0-9]+""), SPLIT(REGEXREPLACE(E2274,""[a-zA-Z,\-'.()]"","" ""), "" ""),"" "")")," ")</f>
        <v> </v>
      </c>
    </row>
    <row r="2275">
      <c r="F2275" s="8" t="str">
        <f>IFERROR(__xludf.DUMMYFUNCTION("IF(REGEXMATCH(E2275, ""[0-9]+""), SPLIT(REGEXREPLACE(E2275,""[a-zA-Z,\-'.()]"","" ""), "" ""),"" "")")," ")</f>
        <v> </v>
      </c>
    </row>
    <row r="2276">
      <c r="F2276" s="8" t="str">
        <f>IFERROR(__xludf.DUMMYFUNCTION("IF(REGEXMATCH(E2276, ""[0-9]+""), SPLIT(REGEXREPLACE(E2276,""[a-zA-Z,\-'.()]"","" ""), "" ""),"" "")")," ")</f>
        <v> </v>
      </c>
    </row>
    <row r="2277">
      <c r="F2277" s="8" t="str">
        <f>IFERROR(__xludf.DUMMYFUNCTION("IF(REGEXMATCH(E2277, ""[0-9]+""), SPLIT(REGEXREPLACE(E2277,""[a-zA-Z,\-'.()]"","" ""), "" ""),"" "")")," ")</f>
        <v> </v>
      </c>
    </row>
    <row r="2278">
      <c r="F2278" s="8" t="str">
        <f>IFERROR(__xludf.DUMMYFUNCTION("IF(REGEXMATCH(E2278, ""[0-9]+""), SPLIT(REGEXREPLACE(E2278,""[a-zA-Z,\-'.()]"","" ""), "" ""),"" "")")," ")</f>
        <v> </v>
      </c>
    </row>
    <row r="2279">
      <c r="F2279" s="8" t="str">
        <f>IFERROR(__xludf.DUMMYFUNCTION("IF(REGEXMATCH(E2279, ""[0-9]+""), SPLIT(REGEXREPLACE(E2279,""[a-zA-Z,\-'.()]"","" ""), "" ""),"" "")")," ")</f>
        <v> </v>
      </c>
    </row>
    <row r="2280">
      <c r="F2280" s="8" t="str">
        <f>IFERROR(__xludf.DUMMYFUNCTION("IF(REGEXMATCH(E2280, ""[0-9]+""), SPLIT(REGEXREPLACE(E2280,""[a-zA-Z,\-'.()]"","" ""), "" ""),"" "")")," ")</f>
        <v> </v>
      </c>
    </row>
    <row r="2281">
      <c r="F2281" s="8" t="str">
        <f>IFERROR(__xludf.DUMMYFUNCTION("IF(REGEXMATCH(E2281, ""[0-9]+""), SPLIT(REGEXREPLACE(E2281,""[a-zA-Z,\-'.()]"","" ""), "" ""),"" "")")," ")</f>
        <v> </v>
      </c>
    </row>
    <row r="2282">
      <c r="F2282" s="8" t="str">
        <f>IFERROR(__xludf.DUMMYFUNCTION("IF(REGEXMATCH(E2282, ""[0-9]+""), SPLIT(REGEXREPLACE(E2282,""[a-zA-Z,\-'.()]"","" ""), "" ""),"" "")")," ")</f>
        <v> </v>
      </c>
    </row>
    <row r="2283">
      <c r="F2283" s="8" t="str">
        <f>IFERROR(__xludf.DUMMYFUNCTION("IF(REGEXMATCH(E2283, ""[0-9]+""), SPLIT(REGEXREPLACE(E2283,""[a-zA-Z,\-'.()]"","" ""), "" ""),"" "")")," ")</f>
        <v> </v>
      </c>
    </row>
    <row r="2284">
      <c r="F2284" s="8" t="str">
        <f>IFERROR(__xludf.DUMMYFUNCTION("IF(REGEXMATCH(E2284, ""[0-9]+""), SPLIT(REGEXREPLACE(E2284,""[a-zA-Z,\-'.()]"","" ""), "" ""),"" "")")," ")</f>
        <v> </v>
      </c>
    </row>
    <row r="2285">
      <c r="F2285" s="8" t="str">
        <f>IFERROR(__xludf.DUMMYFUNCTION("IF(REGEXMATCH(E2285, ""[0-9]+""), SPLIT(REGEXREPLACE(E2285,""[a-zA-Z,\-'.()]"","" ""), "" ""),"" "")")," ")</f>
        <v> </v>
      </c>
    </row>
    <row r="2286">
      <c r="F2286" s="8" t="str">
        <f>IFERROR(__xludf.DUMMYFUNCTION("IF(REGEXMATCH(E2286, ""[0-9]+""), SPLIT(REGEXREPLACE(E2286,""[a-zA-Z,\-'.()]"","" ""), "" ""),"" "")")," ")</f>
        <v> </v>
      </c>
    </row>
    <row r="2287">
      <c r="F2287" s="8" t="str">
        <f>IFERROR(__xludf.DUMMYFUNCTION("IF(REGEXMATCH(E2287, ""[0-9]+""), SPLIT(REGEXREPLACE(E2287,""[a-zA-Z,\-'.()]"","" ""), "" ""),"" "")")," ")</f>
        <v> </v>
      </c>
    </row>
    <row r="2288">
      <c r="F2288" s="8" t="str">
        <f>IFERROR(__xludf.DUMMYFUNCTION("IF(REGEXMATCH(E2288, ""[0-9]+""), SPLIT(REGEXREPLACE(E2288,""[a-zA-Z,\-'.()]"","" ""), "" ""),"" "")")," ")</f>
        <v> </v>
      </c>
    </row>
    <row r="2289">
      <c r="F2289" s="8" t="str">
        <f>IFERROR(__xludf.DUMMYFUNCTION("IF(REGEXMATCH(E2289, ""[0-9]+""), SPLIT(REGEXREPLACE(E2289,""[a-zA-Z,\-'.()]"","" ""), "" ""),"" "")")," ")</f>
        <v> </v>
      </c>
    </row>
    <row r="2290">
      <c r="F2290" s="8" t="str">
        <f>IFERROR(__xludf.DUMMYFUNCTION("IF(REGEXMATCH(E2290, ""[0-9]+""), SPLIT(REGEXREPLACE(E2290,""[a-zA-Z,\-'.()]"","" ""), "" ""),"" "")")," ")</f>
        <v> </v>
      </c>
    </row>
    <row r="2291">
      <c r="F2291" s="8" t="str">
        <f>IFERROR(__xludf.DUMMYFUNCTION("IF(REGEXMATCH(E2291, ""[0-9]+""), SPLIT(REGEXREPLACE(E2291,""[a-zA-Z,\-'.()]"","" ""), "" ""),"" "")")," ")</f>
        <v> </v>
      </c>
    </row>
    <row r="2292">
      <c r="F2292" s="8" t="str">
        <f>IFERROR(__xludf.DUMMYFUNCTION("IF(REGEXMATCH(E2292, ""[0-9]+""), SPLIT(REGEXREPLACE(E2292,""[a-zA-Z,\-'.()]"","" ""), "" ""),"" "")")," ")</f>
        <v> </v>
      </c>
    </row>
    <row r="2293">
      <c r="F2293" s="8" t="str">
        <f>IFERROR(__xludf.DUMMYFUNCTION("IF(REGEXMATCH(E2293, ""[0-9]+""), SPLIT(REGEXREPLACE(E2293,""[a-zA-Z,\-'.()]"","" ""), "" ""),"" "")")," ")</f>
        <v> </v>
      </c>
    </row>
    <row r="2294">
      <c r="F2294" s="8" t="str">
        <f>IFERROR(__xludf.DUMMYFUNCTION("IF(REGEXMATCH(E2294, ""[0-9]+""), SPLIT(REGEXREPLACE(E2294,""[a-zA-Z,\-'.()]"","" ""), "" ""),"" "")")," ")</f>
        <v> </v>
      </c>
    </row>
    <row r="2295">
      <c r="F2295" s="8" t="str">
        <f>IFERROR(__xludf.DUMMYFUNCTION("IF(REGEXMATCH(E2295, ""[0-9]+""), SPLIT(REGEXREPLACE(E2295,""[a-zA-Z,\-'.()]"","" ""), "" ""),"" "")")," ")</f>
        <v> </v>
      </c>
    </row>
    <row r="2296">
      <c r="F2296" s="8" t="str">
        <f>IFERROR(__xludf.DUMMYFUNCTION("IF(REGEXMATCH(E2296, ""[0-9]+""), SPLIT(REGEXREPLACE(E2296,""[a-zA-Z,\-'.()]"","" ""), "" ""),"" "")")," ")</f>
        <v> </v>
      </c>
    </row>
    <row r="2297">
      <c r="F2297" s="8" t="str">
        <f>IFERROR(__xludf.DUMMYFUNCTION("IF(REGEXMATCH(E2297, ""[0-9]+""), SPLIT(REGEXREPLACE(E2297,""[a-zA-Z,\-'.()]"","" ""), "" ""),"" "")")," ")</f>
        <v> </v>
      </c>
    </row>
    <row r="2298">
      <c r="F2298" s="8" t="str">
        <f>IFERROR(__xludf.DUMMYFUNCTION("IF(REGEXMATCH(E2298, ""[0-9]+""), SPLIT(REGEXREPLACE(E2298,""[a-zA-Z,\-'.()]"","" ""), "" ""),"" "")")," ")</f>
        <v> </v>
      </c>
    </row>
    <row r="2299">
      <c r="F2299" s="8" t="str">
        <f>IFERROR(__xludf.DUMMYFUNCTION("IF(REGEXMATCH(E2299, ""[0-9]+""), SPLIT(REGEXREPLACE(E2299,""[a-zA-Z,\-'.()]"","" ""), "" ""),"" "")")," ")</f>
        <v> </v>
      </c>
    </row>
    <row r="2300">
      <c r="F2300" s="8" t="str">
        <f>IFERROR(__xludf.DUMMYFUNCTION("IF(REGEXMATCH(E2300, ""[0-9]+""), SPLIT(REGEXREPLACE(E2300,""[a-zA-Z,\-'.()]"","" ""), "" ""),"" "")")," ")</f>
        <v> </v>
      </c>
    </row>
    <row r="2301">
      <c r="F2301" s="8" t="str">
        <f>IFERROR(__xludf.DUMMYFUNCTION("IF(REGEXMATCH(E2301, ""[0-9]+""), SPLIT(REGEXREPLACE(E2301,""[a-zA-Z,\-'.()]"","" ""), "" ""),"" "")")," ")</f>
        <v> </v>
      </c>
    </row>
    <row r="2302">
      <c r="F2302" s="8" t="str">
        <f>IFERROR(__xludf.DUMMYFUNCTION("IF(REGEXMATCH(E2302, ""[0-9]+""), SPLIT(REGEXREPLACE(E2302,""[a-zA-Z,\-'.()]"","" ""), "" ""),"" "")")," ")</f>
        <v> </v>
      </c>
    </row>
    <row r="2303">
      <c r="F2303" s="8" t="str">
        <f>IFERROR(__xludf.DUMMYFUNCTION("IF(REGEXMATCH(E2303, ""[0-9]+""), SPLIT(REGEXREPLACE(E2303,""[a-zA-Z,\-'.()]"","" ""), "" ""),"" "")")," ")</f>
        <v> </v>
      </c>
    </row>
    <row r="2304">
      <c r="F2304" s="8" t="str">
        <f>IFERROR(__xludf.DUMMYFUNCTION("IF(REGEXMATCH(E2304, ""[0-9]+""), SPLIT(REGEXREPLACE(E2304,""[a-zA-Z,\-'.()]"","" ""), "" ""),"" "")")," ")</f>
        <v> </v>
      </c>
    </row>
    <row r="2305">
      <c r="F2305" s="8" t="str">
        <f>IFERROR(__xludf.DUMMYFUNCTION("IF(REGEXMATCH(E2305, ""[0-9]+""), SPLIT(REGEXREPLACE(E2305,""[a-zA-Z,\-'.()]"","" ""), "" ""),"" "")")," ")</f>
        <v> </v>
      </c>
    </row>
    <row r="2306">
      <c r="F2306" s="8" t="str">
        <f>IFERROR(__xludf.DUMMYFUNCTION("IF(REGEXMATCH(E2306, ""[0-9]+""), SPLIT(REGEXREPLACE(E2306,""[a-zA-Z,\-'.()]"","" ""), "" ""),"" "")")," ")</f>
        <v> </v>
      </c>
    </row>
    <row r="2307">
      <c r="F2307" s="8" t="str">
        <f>IFERROR(__xludf.DUMMYFUNCTION("IF(REGEXMATCH(E2307, ""[0-9]+""), SPLIT(REGEXREPLACE(E2307,""[a-zA-Z,\-'.()]"","" ""), "" ""),"" "")")," ")</f>
        <v> </v>
      </c>
    </row>
    <row r="2308">
      <c r="F2308" s="8" t="str">
        <f>IFERROR(__xludf.DUMMYFUNCTION("IF(REGEXMATCH(E2308, ""[0-9]+""), SPLIT(REGEXREPLACE(E2308,""[a-zA-Z,\-'.()]"","" ""), "" ""),"" "")")," ")</f>
        <v> </v>
      </c>
    </row>
    <row r="2309">
      <c r="F2309" s="8" t="str">
        <f>IFERROR(__xludf.DUMMYFUNCTION("IF(REGEXMATCH(E2309, ""[0-9]+""), SPLIT(REGEXREPLACE(E2309,""[a-zA-Z,\-'.()]"","" ""), "" ""),"" "")")," ")</f>
        <v> </v>
      </c>
    </row>
    <row r="2310">
      <c r="F2310" s="8" t="str">
        <f>IFERROR(__xludf.DUMMYFUNCTION("IF(REGEXMATCH(E2310, ""[0-9]+""), SPLIT(REGEXREPLACE(E2310,""[a-zA-Z,\-'.()]"","" ""), "" ""),"" "")")," ")</f>
        <v> </v>
      </c>
    </row>
    <row r="2311">
      <c r="F2311" s="8" t="str">
        <f>IFERROR(__xludf.DUMMYFUNCTION("IF(REGEXMATCH(E2311, ""[0-9]+""), SPLIT(REGEXREPLACE(E2311,""[a-zA-Z,\-'.()]"","" ""), "" ""),"" "")")," ")</f>
        <v> </v>
      </c>
    </row>
    <row r="2312">
      <c r="F2312" s="8" t="str">
        <f>IFERROR(__xludf.DUMMYFUNCTION("IF(REGEXMATCH(E2312, ""[0-9]+""), SPLIT(REGEXREPLACE(E2312,""[a-zA-Z,\-'.()]"","" ""), "" ""),"" "")")," ")</f>
        <v> </v>
      </c>
    </row>
    <row r="2313">
      <c r="F2313" s="8" t="str">
        <f>IFERROR(__xludf.DUMMYFUNCTION("IF(REGEXMATCH(E2313, ""[0-9]+""), SPLIT(REGEXREPLACE(E2313,""[a-zA-Z,\-'.()]"","" ""), "" ""),"" "")")," ")</f>
        <v> </v>
      </c>
    </row>
    <row r="2314">
      <c r="F2314" s="8" t="str">
        <f>IFERROR(__xludf.DUMMYFUNCTION("IF(REGEXMATCH(E2314, ""[0-9]+""), SPLIT(REGEXREPLACE(E2314,""[a-zA-Z,\-'.()]"","" ""), "" ""),"" "")")," ")</f>
        <v> </v>
      </c>
    </row>
    <row r="2315">
      <c r="F2315" s="8" t="str">
        <f>IFERROR(__xludf.DUMMYFUNCTION("IF(REGEXMATCH(E2315, ""[0-9]+""), SPLIT(REGEXREPLACE(E2315,""[a-zA-Z,\-'.()]"","" ""), "" ""),"" "")")," ")</f>
        <v> </v>
      </c>
    </row>
    <row r="2316">
      <c r="F2316" s="8" t="str">
        <f>IFERROR(__xludf.DUMMYFUNCTION("IF(REGEXMATCH(E2316, ""[0-9]+""), SPLIT(REGEXREPLACE(E2316,""[a-zA-Z,\-'.()]"","" ""), "" ""),"" "")")," ")</f>
        <v> </v>
      </c>
    </row>
    <row r="2317">
      <c r="F2317" s="8" t="str">
        <f>IFERROR(__xludf.DUMMYFUNCTION("IF(REGEXMATCH(E2317, ""[0-9]+""), SPLIT(REGEXREPLACE(E2317,""[a-zA-Z,\-'.()]"","" ""), "" ""),"" "")")," ")</f>
        <v> </v>
      </c>
    </row>
    <row r="2318">
      <c r="F2318" s="8" t="str">
        <f>IFERROR(__xludf.DUMMYFUNCTION("IF(REGEXMATCH(E2318, ""[0-9]+""), SPLIT(REGEXREPLACE(E2318,""[a-zA-Z,\-'.()]"","" ""), "" ""),"" "")")," ")</f>
        <v> </v>
      </c>
    </row>
    <row r="2319">
      <c r="F2319" s="8" t="str">
        <f>IFERROR(__xludf.DUMMYFUNCTION("IF(REGEXMATCH(E2319, ""[0-9]+""), SPLIT(REGEXREPLACE(E2319,""[a-zA-Z,\-'.()]"","" ""), "" ""),"" "")")," ")</f>
        <v> </v>
      </c>
    </row>
    <row r="2320">
      <c r="F2320" s="8" t="str">
        <f>IFERROR(__xludf.DUMMYFUNCTION("IF(REGEXMATCH(E2320, ""[0-9]+""), SPLIT(REGEXREPLACE(E2320,""[a-zA-Z,\-'.()]"","" ""), "" ""),"" "")")," ")</f>
        <v> </v>
      </c>
    </row>
    <row r="2321">
      <c r="F2321" s="8" t="str">
        <f>IFERROR(__xludf.DUMMYFUNCTION("IF(REGEXMATCH(E2321, ""[0-9]+""), SPLIT(REGEXREPLACE(E2321,""[a-zA-Z,\-'.()]"","" ""), "" ""),"" "")")," ")</f>
        <v> </v>
      </c>
    </row>
    <row r="2322">
      <c r="F2322" s="8" t="str">
        <f>IFERROR(__xludf.DUMMYFUNCTION("IF(REGEXMATCH(E2322, ""[0-9]+""), SPLIT(REGEXREPLACE(E2322,""[a-zA-Z,\-'.()]"","" ""), "" ""),"" "")")," ")</f>
        <v> </v>
      </c>
    </row>
    <row r="2323">
      <c r="F2323" s="8" t="str">
        <f>IFERROR(__xludf.DUMMYFUNCTION("IF(REGEXMATCH(E2323, ""[0-9]+""), SPLIT(REGEXREPLACE(E2323,""[a-zA-Z,\-'.()]"","" ""), "" ""),"" "")")," ")</f>
        <v> </v>
      </c>
    </row>
    <row r="2324">
      <c r="F2324" s="8" t="str">
        <f>IFERROR(__xludf.DUMMYFUNCTION("IF(REGEXMATCH(E2324, ""[0-9]+""), SPLIT(REGEXREPLACE(E2324,""[a-zA-Z,\-'.()]"","" ""), "" ""),"" "")")," ")</f>
        <v> </v>
      </c>
    </row>
    <row r="2325">
      <c r="F2325" s="8" t="str">
        <f>IFERROR(__xludf.DUMMYFUNCTION("IF(REGEXMATCH(E2325, ""[0-9]+""), SPLIT(REGEXREPLACE(E2325,""[a-zA-Z,\-'.()]"","" ""), "" ""),"" "")")," ")</f>
        <v> </v>
      </c>
    </row>
    <row r="2326">
      <c r="F2326" s="8" t="str">
        <f>IFERROR(__xludf.DUMMYFUNCTION("IF(REGEXMATCH(E2326, ""[0-9]+""), SPLIT(REGEXREPLACE(E2326,""[a-zA-Z,\-'.()]"","" ""), "" ""),"" "")")," ")</f>
        <v> </v>
      </c>
    </row>
    <row r="2327">
      <c r="F2327" s="8" t="str">
        <f>IFERROR(__xludf.DUMMYFUNCTION("IF(REGEXMATCH(E2327, ""[0-9]+""), SPLIT(REGEXREPLACE(E2327,""[a-zA-Z,\-'.()]"","" ""), "" ""),"" "")")," ")</f>
        <v> </v>
      </c>
    </row>
    <row r="2328">
      <c r="F2328" s="8" t="str">
        <f>IFERROR(__xludf.DUMMYFUNCTION("IF(REGEXMATCH(E2328, ""[0-9]+""), SPLIT(REGEXREPLACE(E2328,""[a-zA-Z,\-'.()]"","" ""), "" ""),"" "")")," ")</f>
        <v> </v>
      </c>
    </row>
    <row r="2329">
      <c r="F2329" s="8" t="str">
        <f>IFERROR(__xludf.DUMMYFUNCTION("IF(REGEXMATCH(E2329, ""[0-9]+""), SPLIT(REGEXREPLACE(E2329,""[a-zA-Z,\-'.()]"","" ""), "" ""),"" "")")," ")</f>
        <v> </v>
      </c>
    </row>
    <row r="2330">
      <c r="F2330" s="8" t="str">
        <f>IFERROR(__xludf.DUMMYFUNCTION("IF(REGEXMATCH(E2330, ""[0-9]+""), SPLIT(REGEXREPLACE(E2330,""[a-zA-Z,\-'.()]"","" ""), "" ""),"" "")")," ")</f>
        <v> </v>
      </c>
    </row>
    <row r="2331">
      <c r="F2331" s="8" t="str">
        <f>IFERROR(__xludf.DUMMYFUNCTION("IF(REGEXMATCH(E2331, ""[0-9]+""), SPLIT(REGEXREPLACE(E2331,""[a-zA-Z,\-'.()]"","" ""), "" ""),"" "")")," ")</f>
        <v> </v>
      </c>
    </row>
    <row r="2332">
      <c r="F2332" s="8" t="str">
        <f>IFERROR(__xludf.DUMMYFUNCTION("IF(REGEXMATCH(E2332, ""[0-9]+""), SPLIT(REGEXREPLACE(E2332,""[a-zA-Z,\-'.()]"","" ""), "" ""),"" "")")," ")</f>
        <v> </v>
      </c>
    </row>
    <row r="2333">
      <c r="F2333" s="8" t="str">
        <f>IFERROR(__xludf.DUMMYFUNCTION("IF(REGEXMATCH(E2333, ""[0-9]+""), SPLIT(REGEXREPLACE(E2333,""[a-zA-Z,\-'.()]"","" ""), "" ""),"" "")")," ")</f>
        <v> </v>
      </c>
    </row>
    <row r="2334">
      <c r="F2334" s="8" t="str">
        <f>IFERROR(__xludf.DUMMYFUNCTION("IF(REGEXMATCH(E2334, ""[0-9]+""), SPLIT(REGEXREPLACE(E2334,""[a-zA-Z,\-'.()]"","" ""), "" ""),"" "")")," ")</f>
        <v> </v>
      </c>
    </row>
    <row r="2335">
      <c r="F2335" s="8" t="str">
        <f>IFERROR(__xludf.DUMMYFUNCTION("IF(REGEXMATCH(E2335, ""[0-9]+""), SPLIT(REGEXREPLACE(E2335,""[a-zA-Z,\-'.()]"","" ""), "" ""),"" "")")," ")</f>
        <v> </v>
      </c>
    </row>
    <row r="2336">
      <c r="F2336" s="8" t="str">
        <f>IFERROR(__xludf.DUMMYFUNCTION("IF(REGEXMATCH(E2336, ""[0-9]+""), SPLIT(REGEXREPLACE(E2336,""[a-zA-Z,\-'.()]"","" ""), "" ""),"" "")")," ")</f>
        <v> </v>
      </c>
    </row>
    <row r="2337">
      <c r="F2337" s="8" t="str">
        <f>IFERROR(__xludf.DUMMYFUNCTION("IF(REGEXMATCH(E2337, ""[0-9]+""), SPLIT(REGEXREPLACE(E2337,""[a-zA-Z,\-'.()]"","" ""), "" ""),"" "")")," ")</f>
        <v> </v>
      </c>
    </row>
    <row r="2338">
      <c r="F2338" s="8" t="str">
        <f>IFERROR(__xludf.DUMMYFUNCTION("IF(REGEXMATCH(E2338, ""[0-9]+""), SPLIT(REGEXREPLACE(E2338,""[a-zA-Z,\-'.()]"","" ""), "" ""),"" "")")," ")</f>
        <v> </v>
      </c>
    </row>
    <row r="2339">
      <c r="F2339" s="8" t="str">
        <f>IFERROR(__xludf.DUMMYFUNCTION("IF(REGEXMATCH(E2339, ""[0-9]+""), SPLIT(REGEXREPLACE(E2339,""[a-zA-Z,\-'.()]"","" ""), "" ""),"" "")")," ")</f>
        <v> </v>
      </c>
    </row>
    <row r="2340">
      <c r="F2340" s="8" t="str">
        <f>IFERROR(__xludf.DUMMYFUNCTION("IF(REGEXMATCH(E2340, ""[0-9]+""), SPLIT(REGEXREPLACE(E2340,""[a-zA-Z,\-'.()]"","" ""), "" ""),"" "")")," ")</f>
        <v> </v>
      </c>
    </row>
    <row r="2341">
      <c r="F2341" s="8" t="str">
        <f>IFERROR(__xludf.DUMMYFUNCTION("IF(REGEXMATCH(E2341, ""[0-9]+""), SPLIT(REGEXREPLACE(E2341,""[a-zA-Z,\-'.()]"","" ""), "" ""),"" "")")," ")</f>
        <v> </v>
      </c>
    </row>
    <row r="2342">
      <c r="F2342" s="8" t="str">
        <f>IFERROR(__xludf.DUMMYFUNCTION("IF(REGEXMATCH(E2342, ""[0-9]+""), SPLIT(REGEXREPLACE(E2342,""[a-zA-Z,\-'.()]"","" ""), "" ""),"" "")")," ")</f>
        <v> </v>
      </c>
    </row>
    <row r="2343">
      <c r="F2343" s="8" t="str">
        <f>IFERROR(__xludf.DUMMYFUNCTION("IF(REGEXMATCH(E2343, ""[0-9]+""), SPLIT(REGEXREPLACE(E2343,""[a-zA-Z,\-'.()]"","" ""), "" ""),"" "")")," ")</f>
        <v> </v>
      </c>
    </row>
    <row r="2344">
      <c r="F2344" s="8" t="str">
        <f>IFERROR(__xludf.DUMMYFUNCTION("IF(REGEXMATCH(E2344, ""[0-9]+""), SPLIT(REGEXREPLACE(E2344,""[a-zA-Z,\-'.()]"","" ""), "" ""),"" "")")," ")</f>
        <v> </v>
      </c>
    </row>
    <row r="2345">
      <c r="F2345" s="8" t="str">
        <f>IFERROR(__xludf.DUMMYFUNCTION("IF(REGEXMATCH(E2345, ""[0-9]+""), SPLIT(REGEXREPLACE(E2345,""[a-zA-Z,\-'.()]"","" ""), "" ""),"" "")")," ")</f>
        <v> </v>
      </c>
    </row>
    <row r="2346">
      <c r="F2346" s="8" t="str">
        <f>IFERROR(__xludf.DUMMYFUNCTION("IF(REGEXMATCH(E2346, ""[0-9]+""), SPLIT(REGEXREPLACE(E2346,""[a-zA-Z,\-'.()]"","" ""), "" ""),"" "")")," ")</f>
        <v> </v>
      </c>
    </row>
    <row r="2347">
      <c r="F2347" s="8" t="str">
        <f>IFERROR(__xludf.DUMMYFUNCTION("IF(REGEXMATCH(E2347, ""[0-9]+""), SPLIT(REGEXREPLACE(E2347,""[a-zA-Z,\-'.()]"","" ""), "" ""),"" "")")," ")</f>
        <v> </v>
      </c>
    </row>
    <row r="2348">
      <c r="F2348" s="8" t="str">
        <f>IFERROR(__xludf.DUMMYFUNCTION("IF(REGEXMATCH(E2348, ""[0-9]+""), SPLIT(REGEXREPLACE(E2348,""[a-zA-Z,\-'.()]"","" ""), "" ""),"" "")")," ")</f>
        <v> </v>
      </c>
    </row>
    <row r="2349">
      <c r="F2349" s="8" t="str">
        <f>IFERROR(__xludf.DUMMYFUNCTION("IF(REGEXMATCH(E2349, ""[0-9]+""), SPLIT(REGEXREPLACE(E2349,""[a-zA-Z,\-'.()]"","" ""), "" ""),"" "")")," ")</f>
        <v> </v>
      </c>
    </row>
    <row r="2350">
      <c r="F2350" s="8" t="str">
        <f>IFERROR(__xludf.DUMMYFUNCTION("IF(REGEXMATCH(E2350, ""[0-9]+""), SPLIT(REGEXREPLACE(E2350,""[a-zA-Z,\-'.()]"","" ""), "" ""),"" "")")," ")</f>
        <v> </v>
      </c>
    </row>
    <row r="2351">
      <c r="F2351" s="8" t="str">
        <f>IFERROR(__xludf.DUMMYFUNCTION("IF(REGEXMATCH(E2351, ""[0-9]+""), SPLIT(REGEXREPLACE(E2351,""[a-zA-Z,\-'.()]"","" ""), "" ""),"" "")")," ")</f>
        <v> </v>
      </c>
    </row>
    <row r="2352">
      <c r="F2352" s="8" t="str">
        <f>IFERROR(__xludf.DUMMYFUNCTION("IF(REGEXMATCH(E2352, ""[0-9]+""), SPLIT(REGEXREPLACE(E2352,""[a-zA-Z,\-'.()]"","" ""), "" ""),"" "")")," ")</f>
        <v> </v>
      </c>
    </row>
    <row r="2353">
      <c r="F2353" s="8" t="str">
        <f>IFERROR(__xludf.DUMMYFUNCTION("IF(REGEXMATCH(E2353, ""[0-9]+""), SPLIT(REGEXREPLACE(E2353,""[a-zA-Z,\-'.()]"","" ""), "" ""),"" "")")," ")</f>
        <v> </v>
      </c>
    </row>
    <row r="2354">
      <c r="F2354" s="8" t="str">
        <f>IFERROR(__xludf.DUMMYFUNCTION("IF(REGEXMATCH(E2354, ""[0-9]+""), SPLIT(REGEXREPLACE(E2354,""[a-zA-Z,\-'.()]"","" ""), "" ""),"" "")")," ")</f>
        <v> </v>
      </c>
    </row>
    <row r="2355">
      <c r="F2355" s="8" t="str">
        <f>IFERROR(__xludf.DUMMYFUNCTION("IF(REGEXMATCH(E2355, ""[0-9]+""), SPLIT(REGEXREPLACE(E2355,""[a-zA-Z,\-'.()]"","" ""), "" ""),"" "")")," ")</f>
        <v> </v>
      </c>
    </row>
    <row r="2356">
      <c r="F2356" s="8" t="str">
        <f>IFERROR(__xludf.DUMMYFUNCTION("IF(REGEXMATCH(E2356, ""[0-9]+""), SPLIT(REGEXREPLACE(E2356,""[a-zA-Z,\-'.()]"","" ""), "" ""),"" "")")," ")</f>
        <v> </v>
      </c>
    </row>
    <row r="2357">
      <c r="F2357" s="8" t="str">
        <f>IFERROR(__xludf.DUMMYFUNCTION("IF(REGEXMATCH(E2357, ""[0-9]+""), SPLIT(REGEXREPLACE(E2357,""[a-zA-Z,\-'.()]"","" ""), "" ""),"" "")")," ")</f>
        <v> </v>
      </c>
    </row>
    <row r="2358">
      <c r="F2358" s="8" t="str">
        <f>IFERROR(__xludf.DUMMYFUNCTION("IF(REGEXMATCH(E2358, ""[0-9]+""), SPLIT(REGEXREPLACE(E2358,""[a-zA-Z,\-'.()]"","" ""), "" ""),"" "")")," ")</f>
        <v> </v>
      </c>
    </row>
    <row r="2359">
      <c r="F2359" s="8" t="str">
        <f>IFERROR(__xludf.DUMMYFUNCTION("IF(REGEXMATCH(E2359, ""[0-9]+""), SPLIT(REGEXREPLACE(E2359,""[a-zA-Z,\-'.()]"","" ""), "" ""),"" "")")," ")</f>
        <v> </v>
      </c>
    </row>
    <row r="2360">
      <c r="F2360" s="8" t="str">
        <f>IFERROR(__xludf.DUMMYFUNCTION("IF(REGEXMATCH(E2360, ""[0-9]+""), SPLIT(REGEXREPLACE(E2360,""[a-zA-Z,\-'.()]"","" ""), "" ""),"" "")")," ")</f>
        <v> </v>
      </c>
    </row>
    <row r="2361">
      <c r="F2361" s="8" t="str">
        <f>IFERROR(__xludf.DUMMYFUNCTION("IF(REGEXMATCH(E2361, ""[0-9]+""), SPLIT(REGEXREPLACE(E2361,""[a-zA-Z,\-'.()]"","" ""), "" ""),"" "")")," ")</f>
        <v> </v>
      </c>
    </row>
    <row r="2362">
      <c r="F2362" s="8" t="str">
        <f>IFERROR(__xludf.DUMMYFUNCTION("IF(REGEXMATCH(E2362, ""[0-9]+""), SPLIT(REGEXREPLACE(E2362,""[a-zA-Z,\-'.()]"","" ""), "" ""),"" "")")," ")</f>
        <v> </v>
      </c>
    </row>
    <row r="2363">
      <c r="F2363" s="8" t="str">
        <f>IFERROR(__xludf.DUMMYFUNCTION("IF(REGEXMATCH(E2363, ""[0-9]+""), SPLIT(REGEXREPLACE(E2363,""[a-zA-Z,\-'.()]"","" ""), "" ""),"" "")")," ")</f>
        <v> </v>
      </c>
    </row>
    <row r="2364">
      <c r="F2364" s="8" t="str">
        <f>IFERROR(__xludf.DUMMYFUNCTION("IF(REGEXMATCH(E2364, ""[0-9]+""), SPLIT(REGEXREPLACE(E2364,""[a-zA-Z,\-'.()]"","" ""), "" ""),"" "")")," ")</f>
        <v> </v>
      </c>
    </row>
    <row r="2365">
      <c r="F2365" s="8" t="str">
        <f>IFERROR(__xludf.DUMMYFUNCTION("IF(REGEXMATCH(E2365, ""[0-9]+""), SPLIT(REGEXREPLACE(E2365,""[a-zA-Z,\-'.()]"","" ""), "" ""),"" "")")," ")</f>
        <v> </v>
      </c>
    </row>
    <row r="2366">
      <c r="F2366" s="8" t="str">
        <f>IFERROR(__xludf.DUMMYFUNCTION("IF(REGEXMATCH(E2366, ""[0-9]+""), SPLIT(REGEXREPLACE(E2366,""[a-zA-Z,\-'.()]"","" ""), "" ""),"" "")")," ")</f>
        <v> </v>
      </c>
    </row>
    <row r="2367">
      <c r="F2367" s="8" t="str">
        <f>IFERROR(__xludf.DUMMYFUNCTION("IF(REGEXMATCH(E2367, ""[0-9]+""), SPLIT(REGEXREPLACE(E2367,""[a-zA-Z,\-'.()]"","" ""), "" ""),"" "")")," ")</f>
        <v> </v>
      </c>
    </row>
    <row r="2368">
      <c r="F2368" s="8" t="str">
        <f>IFERROR(__xludf.DUMMYFUNCTION("IF(REGEXMATCH(E2368, ""[0-9]+""), SPLIT(REGEXREPLACE(E2368,""[a-zA-Z,\-'.()]"","" ""), "" ""),"" "")")," ")</f>
        <v> </v>
      </c>
    </row>
    <row r="2369">
      <c r="F2369" s="8" t="str">
        <f>IFERROR(__xludf.DUMMYFUNCTION("IF(REGEXMATCH(E2369, ""[0-9]+""), SPLIT(REGEXREPLACE(E2369,""[a-zA-Z,\-'.()]"","" ""), "" ""),"" "")")," ")</f>
        <v> </v>
      </c>
    </row>
    <row r="2370">
      <c r="F2370" s="8" t="str">
        <f>IFERROR(__xludf.DUMMYFUNCTION("IF(REGEXMATCH(E2370, ""[0-9]+""), SPLIT(REGEXREPLACE(E2370,""[a-zA-Z,\-'.()]"","" ""), "" ""),"" "")")," ")</f>
        <v> </v>
      </c>
    </row>
    <row r="2371">
      <c r="F2371" s="8" t="str">
        <f>IFERROR(__xludf.DUMMYFUNCTION("IF(REGEXMATCH(E2371, ""[0-9]+""), SPLIT(REGEXREPLACE(E2371,""[a-zA-Z,\-'.()]"","" ""), "" ""),"" "")")," ")</f>
        <v> </v>
      </c>
    </row>
    <row r="2372">
      <c r="F2372" s="8" t="str">
        <f>IFERROR(__xludf.DUMMYFUNCTION("IF(REGEXMATCH(E2372, ""[0-9]+""), SPLIT(REGEXREPLACE(E2372,""[a-zA-Z,\-'.()]"","" ""), "" ""),"" "")")," ")</f>
        <v> </v>
      </c>
    </row>
    <row r="2373">
      <c r="F2373" s="8" t="str">
        <f>IFERROR(__xludf.DUMMYFUNCTION("IF(REGEXMATCH(E2373, ""[0-9]+""), SPLIT(REGEXREPLACE(E2373,""[a-zA-Z,\-'.()]"","" ""), "" ""),"" "")")," ")</f>
        <v> </v>
      </c>
    </row>
    <row r="2374">
      <c r="F2374" s="8" t="str">
        <f>IFERROR(__xludf.DUMMYFUNCTION("IF(REGEXMATCH(E2374, ""[0-9]+""), SPLIT(REGEXREPLACE(E2374,""[a-zA-Z,\-'.()]"","" ""), "" ""),"" "")")," ")</f>
        <v> </v>
      </c>
    </row>
    <row r="2375">
      <c r="F2375" s="8" t="str">
        <f>IFERROR(__xludf.DUMMYFUNCTION("IF(REGEXMATCH(E2375, ""[0-9]+""), SPLIT(REGEXREPLACE(E2375,""[a-zA-Z,\-'.()]"","" ""), "" ""),"" "")")," ")</f>
        <v> </v>
      </c>
    </row>
    <row r="2376">
      <c r="F2376" s="8" t="str">
        <f>IFERROR(__xludf.DUMMYFUNCTION("IF(REGEXMATCH(E2376, ""[0-9]+""), SPLIT(REGEXREPLACE(E2376,""[a-zA-Z,\-'.()]"","" ""), "" ""),"" "")")," ")</f>
        <v> </v>
      </c>
    </row>
    <row r="2377">
      <c r="F2377" s="8" t="str">
        <f>IFERROR(__xludf.DUMMYFUNCTION("IF(REGEXMATCH(E2377, ""[0-9]+""), SPLIT(REGEXREPLACE(E2377,""[a-zA-Z,\-'.()]"","" ""), "" ""),"" "")")," ")</f>
        <v> </v>
      </c>
    </row>
    <row r="2378">
      <c r="F2378" s="8" t="str">
        <f>IFERROR(__xludf.DUMMYFUNCTION("IF(REGEXMATCH(E2378, ""[0-9]+""), SPLIT(REGEXREPLACE(E2378,""[a-zA-Z,\-'.()]"","" ""), "" ""),"" "")")," ")</f>
        <v> </v>
      </c>
    </row>
    <row r="2379">
      <c r="F2379" s="8" t="str">
        <f>IFERROR(__xludf.DUMMYFUNCTION("IF(REGEXMATCH(E2379, ""[0-9]+""), SPLIT(REGEXREPLACE(E2379,""[a-zA-Z,\-'.()]"","" ""), "" ""),"" "")")," ")</f>
        <v> </v>
      </c>
    </row>
    <row r="2380">
      <c r="F2380" s="8" t="str">
        <f>IFERROR(__xludf.DUMMYFUNCTION("IF(REGEXMATCH(E2380, ""[0-9]+""), SPLIT(REGEXREPLACE(E2380,""[a-zA-Z,\-'.()]"","" ""), "" ""),"" "")")," ")</f>
        <v> </v>
      </c>
    </row>
    <row r="2381">
      <c r="F2381" s="8" t="str">
        <f>IFERROR(__xludf.DUMMYFUNCTION("IF(REGEXMATCH(E2381, ""[0-9]+""), SPLIT(REGEXREPLACE(E2381,""[a-zA-Z,\-'.()]"","" ""), "" ""),"" "")")," ")</f>
        <v> </v>
      </c>
    </row>
    <row r="2382">
      <c r="F2382" s="8" t="str">
        <f>IFERROR(__xludf.DUMMYFUNCTION("IF(REGEXMATCH(E2382, ""[0-9]+""), SPLIT(REGEXREPLACE(E2382,""[a-zA-Z,\-'.()]"","" ""), "" ""),"" "")")," ")</f>
        <v> </v>
      </c>
    </row>
    <row r="2383">
      <c r="F2383" s="8" t="str">
        <f>IFERROR(__xludf.DUMMYFUNCTION("IF(REGEXMATCH(E2383, ""[0-9]+""), SPLIT(REGEXREPLACE(E2383,""[a-zA-Z,\-'.()]"","" ""), "" ""),"" "")")," ")</f>
        <v> </v>
      </c>
    </row>
    <row r="2384">
      <c r="F2384" s="8" t="str">
        <f>IFERROR(__xludf.DUMMYFUNCTION("IF(REGEXMATCH(E2384, ""[0-9]+""), SPLIT(REGEXREPLACE(E2384,""[a-zA-Z,\-'.()]"","" ""), "" ""),"" "")")," ")</f>
        <v> </v>
      </c>
    </row>
    <row r="2385">
      <c r="F2385" s="8" t="str">
        <f>IFERROR(__xludf.DUMMYFUNCTION("IF(REGEXMATCH(E2385, ""[0-9]+""), SPLIT(REGEXREPLACE(E2385,""[a-zA-Z,\-'.()]"","" ""), "" ""),"" "")")," ")</f>
        <v> </v>
      </c>
    </row>
    <row r="2386">
      <c r="F2386" s="8" t="str">
        <f>IFERROR(__xludf.DUMMYFUNCTION("IF(REGEXMATCH(E2386, ""[0-9]+""), SPLIT(REGEXREPLACE(E2386,""[a-zA-Z,\-'.()]"","" ""), "" ""),"" "")")," ")</f>
        <v> </v>
      </c>
    </row>
    <row r="2387">
      <c r="F2387" s="8" t="str">
        <f>IFERROR(__xludf.DUMMYFUNCTION("IF(REGEXMATCH(E2387, ""[0-9]+""), SPLIT(REGEXREPLACE(E2387,""[a-zA-Z,\-'.()]"","" ""), "" ""),"" "")")," ")</f>
        <v> </v>
      </c>
    </row>
    <row r="2388">
      <c r="F2388" s="8" t="str">
        <f>IFERROR(__xludf.DUMMYFUNCTION("IF(REGEXMATCH(E2388, ""[0-9]+""), SPLIT(REGEXREPLACE(E2388,""[a-zA-Z,\-'.()]"","" ""), "" ""),"" "")")," ")</f>
        <v> </v>
      </c>
    </row>
    <row r="2389">
      <c r="F2389" s="8" t="str">
        <f>IFERROR(__xludf.DUMMYFUNCTION("IF(REGEXMATCH(E2389, ""[0-9]+""), SPLIT(REGEXREPLACE(E2389,""[a-zA-Z,\-'.()]"","" ""), "" ""),"" "")")," ")</f>
        <v> </v>
      </c>
    </row>
    <row r="2390">
      <c r="F2390" s="8" t="str">
        <f>IFERROR(__xludf.DUMMYFUNCTION("IF(REGEXMATCH(E2390, ""[0-9]+""), SPLIT(REGEXREPLACE(E2390,""[a-zA-Z,\-'.()]"","" ""), "" ""),"" "")")," ")</f>
        <v> </v>
      </c>
    </row>
    <row r="2391">
      <c r="F2391" s="8" t="str">
        <f>IFERROR(__xludf.DUMMYFUNCTION("IF(REGEXMATCH(E2391, ""[0-9]+""), SPLIT(REGEXREPLACE(E2391,""[a-zA-Z,\-'.()]"","" ""), "" ""),"" "")")," ")</f>
        <v> </v>
      </c>
    </row>
    <row r="2392">
      <c r="F2392" s="8" t="str">
        <f>IFERROR(__xludf.DUMMYFUNCTION("IF(REGEXMATCH(E2392, ""[0-9]+""), SPLIT(REGEXREPLACE(E2392,""[a-zA-Z,\-'.()]"","" ""), "" ""),"" "")")," ")</f>
        <v> </v>
      </c>
    </row>
    <row r="2393">
      <c r="F2393" s="8" t="str">
        <f>IFERROR(__xludf.DUMMYFUNCTION("IF(REGEXMATCH(E2393, ""[0-9]+""), SPLIT(REGEXREPLACE(E2393,""[a-zA-Z,\-'.()]"","" ""), "" ""),"" "")")," ")</f>
        <v> </v>
      </c>
    </row>
    <row r="2394">
      <c r="F2394" s="8" t="str">
        <f>IFERROR(__xludf.DUMMYFUNCTION("IF(REGEXMATCH(E2394, ""[0-9]+""), SPLIT(REGEXREPLACE(E2394,""[a-zA-Z,\-'.()]"","" ""), "" ""),"" "")")," ")</f>
        <v> </v>
      </c>
    </row>
    <row r="2395">
      <c r="F2395" s="8" t="str">
        <f>IFERROR(__xludf.DUMMYFUNCTION("IF(REGEXMATCH(E2395, ""[0-9]+""), SPLIT(REGEXREPLACE(E2395,""[a-zA-Z,\-'.()]"","" ""), "" ""),"" "")")," ")</f>
        <v> </v>
      </c>
    </row>
    <row r="2396">
      <c r="F2396" s="8" t="str">
        <f>IFERROR(__xludf.DUMMYFUNCTION("IF(REGEXMATCH(E2396, ""[0-9]+""), SPLIT(REGEXREPLACE(E2396,""[a-zA-Z,\-'.()]"","" ""), "" ""),"" "")")," ")</f>
        <v> </v>
      </c>
    </row>
    <row r="2397">
      <c r="F2397" s="8" t="str">
        <f>IFERROR(__xludf.DUMMYFUNCTION("IF(REGEXMATCH(E2397, ""[0-9]+""), SPLIT(REGEXREPLACE(E2397,""[a-zA-Z,\-'.()]"","" ""), "" ""),"" "")")," ")</f>
        <v> </v>
      </c>
    </row>
    <row r="2398">
      <c r="F2398" s="8" t="str">
        <f>IFERROR(__xludf.DUMMYFUNCTION("IF(REGEXMATCH(E2398, ""[0-9]+""), SPLIT(REGEXREPLACE(E2398,""[a-zA-Z,\-'.()]"","" ""), "" ""),"" "")")," ")</f>
        <v> </v>
      </c>
    </row>
    <row r="2399">
      <c r="F2399" s="8" t="str">
        <f>IFERROR(__xludf.DUMMYFUNCTION("IF(REGEXMATCH(E2399, ""[0-9]+""), SPLIT(REGEXREPLACE(E2399,""[a-zA-Z,\-'.()]"","" ""), "" ""),"" "")")," ")</f>
        <v> </v>
      </c>
    </row>
    <row r="2400">
      <c r="F2400" s="8" t="str">
        <f>IFERROR(__xludf.DUMMYFUNCTION("IF(REGEXMATCH(E2400, ""[0-9]+""), SPLIT(REGEXREPLACE(E2400,""[a-zA-Z,\-'.()]"","" ""), "" ""),"" "")")," ")</f>
        <v> </v>
      </c>
    </row>
    <row r="2401">
      <c r="F2401" s="8" t="str">
        <f>IFERROR(__xludf.DUMMYFUNCTION("IF(REGEXMATCH(E2401, ""[0-9]+""), SPLIT(REGEXREPLACE(E2401,""[a-zA-Z,\-'.()]"","" ""), "" ""),"" "")")," ")</f>
        <v> </v>
      </c>
    </row>
    <row r="2402">
      <c r="F2402" s="8" t="str">
        <f>IFERROR(__xludf.DUMMYFUNCTION("IF(REGEXMATCH(E2402, ""[0-9]+""), SPLIT(REGEXREPLACE(E2402,""[a-zA-Z,\-'.()]"","" ""), "" ""),"" "")")," ")</f>
        <v> </v>
      </c>
    </row>
    <row r="2403">
      <c r="F2403" s="8" t="str">
        <f>IFERROR(__xludf.DUMMYFUNCTION("IF(REGEXMATCH(E2403, ""[0-9]+""), SPLIT(REGEXREPLACE(E2403,""[a-zA-Z,\-'.()]"","" ""), "" ""),"" "")")," ")</f>
        <v> </v>
      </c>
    </row>
    <row r="2404">
      <c r="F2404" s="8" t="str">
        <f>IFERROR(__xludf.DUMMYFUNCTION("IF(REGEXMATCH(E2404, ""[0-9]+""), SPLIT(REGEXREPLACE(E2404,""[a-zA-Z,\-'.()]"","" ""), "" ""),"" "")")," ")</f>
        <v> </v>
      </c>
    </row>
    <row r="2405">
      <c r="F2405" s="8" t="str">
        <f>IFERROR(__xludf.DUMMYFUNCTION("IF(REGEXMATCH(E2405, ""[0-9]+""), SPLIT(REGEXREPLACE(E2405,""[a-zA-Z,\-'.()]"","" ""), "" ""),"" "")")," ")</f>
        <v> </v>
      </c>
    </row>
    <row r="2406">
      <c r="F2406" s="8" t="str">
        <f>IFERROR(__xludf.DUMMYFUNCTION("IF(REGEXMATCH(E2406, ""[0-9]+""), SPLIT(REGEXREPLACE(E2406,""[a-zA-Z,\-'.()]"","" ""), "" ""),"" "")")," ")</f>
        <v> </v>
      </c>
    </row>
    <row r="2407">
      <c r="F2407" s="8" t="str">
        <f>IFERROR(__xludf.DUMMYFUNCTION("IF(REGEXMATCH(E2407, ""[0-9]+""), SPLIT(REGEXREPLACE(E2407,""[a-zA-Z,\-'.()]"","" ""), "" ""),"" "")")," ")</f>
        <v> </v>
      </c>
    </row>
    <row r="2408">
      <c r="F2408" s="8" t="str">
        <f>IFERROR(__xludf.DUMMYFUNCTION("IF(REGEXMATCH(E2408, ""[0-9]+""), SPLIT(REGEXREPLACE(E2408,""[a-zA-Z,\-'.()]"","" ""), "" ""),"" "")")," ")</f>
        <v> </v>
      </c>
    </row>
    <row r="2409">
      <c r="F2409" s="8" t="str">
        <f>IFERROR(__xludf.DUMMYFUNCTION("IF(REGEXMATCH(E2409, ""[0-9]+""), SPLIT(REGEXREPLACE(E2409,""[a-zA-Z,\-'.()]"","" ""), "" ""),"" "")")," ")</f>
        <v> </v>
      </c>
    </row>
    <row r="2410">
      <c r="F2410" s="8" t="str">
        <f>IFERROR(__xludf.DUMMYFUNCTION("IF(REGEXMATCH(E2410, ""[0-9]+""), SPLIT(REGEXREPLACE(E2410,""[a-zA-Z,\-'.()]"","" ""), "" ""),"" "")")," ")</f>
        <v> </v>
      </c>
    </row>
    <row r="2411">
      <c r="F2411" s="8" t="str">
        <f>IFERROR(__xludf.DUMMYFUNCTION("IF(REGEXMATCH(E2411, ""[0-9]+""), SPLIT(REGEXREPLACE(E2411,""[a-zA-Z,\-'.()]"","" ""), "" ""),"" "")")," ")</f>
        <v> </v>
      </c>
    </row>
    <row r="2412">
      <c r="F2412" s="8" t="str">
        <f>IFERROR(__xludf.DUMMYFUNCTION("IF(REGEXMATCH(E2412, ""[0-9]+""), SPLIT(REGEXREPLACE(E2412,""[a-zA-Z,\-'.()]"","" ""), "" ""),"" "")")," ")</f>
        <v> </v>
      </c>
    </row>
    <row r="2413">
      <c r="F2413" s="8" t="str">
        <f>IFERROR(__xludf.DUMMYFUNCTION("IF(REGEXMATCH(E2413, ""[0-9]+""), SPLIT(REGEXREPLACE(E2413,""[a-zA-Z,\-'.()]"","" ""), "" ""),"" "")")," ")</f>
        <v> </v>
      </c>
    </row>
    <row r="2414">
      <c r="F2414" s="8" t="str">
        <f>IFERROR(__xludf.DUMMYFUNCTION("IF(REGEXMATCH(E2414, ""[0-9]+""), SPLIT(REGEXREPLACE(E2414,""[a-zA-Z,\-'.()]"","" ""), "" ""),"" "")")," ")</f>
        <v> </v>
      </c>
    </row>
    <row r="2415">
      <c r="F2415" s="8" t="str">
        <f>IFERROR(__xludf.DUMMYFUNCTION("IF(REGEXMATCH(E2415, ""[0-9]+""), SPLIT(REGEXREPLACE(E2415,""[a-zA-Z,\-'.()]"","" ""), "" ""),"" "")")," ")</f>
        <v> </v>
      </c>
    </row>
    <row r="2416">
      <c r="F2416" s="8" t="str">
        <f>IFERROR(__xludf.DUMMYFUNCTION("IF(REGEXMATCH(E2416, ""[0-9]+""), SPLIT(REGEXREPLACE(E2416,""[a-zA-Z,\-'.()]"","" ""), "" ""),"" "")")," ")</f>
        <v> </v>
      </c>
    </row>
    <row r="2417">
      <c r="F2417" s="8" t="str">
        <f>IFERROR(__xludf.DUMMYFUNCTION("IF(REGEXMATCH(E2417, ""[0-9]+""), SPLIT(REGEXREPLACE(E2417,""[a-zA-Z,\-'.()]"","" ""), "" ""),"" "")")," ")</f>
        <v> </v>
      </c>
    </row>
    <row r="2418">
      <c r="F2418" s="8" t="str">
        <f>IFERROR(__xludf.DUMMYFUNCTION("IF(REGEXMATCH(E2418, ""[0-9]+""), SPLIT(REGEXREPLACE(E2418,""[a-zA-Z,\-'.()]"","" ""), "" ""),"" "")")," ")</f>
        <v> </v>
      </c>
    </row>
    <row r="2419">
      <c r="F2419" s="8" t="str">
        <f>IFERROR(__xludf.DUMMYFUNCTION("IF(REGEXMATCH(E2419, ""[0-9]+""), SPLIT(REGEXREPLACE(E2419,""[a-zA-Z,\-'.()]"","" ""), "" ""),"" "")")," ")</f>
        <v> </v>
      </c>
    </row>
    <row r="2420">
      <c r="F2420" s="8" t="str">
        <f>IFERROR(__xludf.DUMMYFUNCTION("IF(REGEXMATCH(E2420, ""[0-9]+""), SPLIT(REGEXREPLACE(E2420,""[a-zA-Z,\-'.()]"","" ""), "" ""),"" "")")," ")</f>
        <v> </v>
      </c>
    </row>
    <row r="2421">
      <c r="F2421" s="8" t="str">
        <f>IFERROR(__xludf.DUMMYFUNCTION("IF(REGEXMATCH(E2421, ""[0-9]+""), SPLIT(REGEXREPLACE(E2421,""[a-zA-Z,\-'.()]"","" ""), "" ""),"" "")")," ")</f>
        <v> </v>
      </c>
    </row>
    <row r="2422">
      <c r="F2422" s="8" t="str">
        <f>IFERROR(__xludf.DUMMYFUNCTION("IF(REGEXMATCH(E2422, ""[0-9]+""), SPLIT(REGEXREPLACE(E2422,""[a-zA-Z,\-'.()]"","" ""), "" ""),"" "")")," ")</f>
        <v> </v>
      </c>
    </row>
    <row r="2423">
      <c r="F2423" s="8" t="str">
        <f>IFERROR(__xludf.DUMMYFUNCTION("IF(REGEXMATCH(E2423, ""[0-9]+""), SPLIT(REGEXREPLACE(E2423,""[a-zA-Z,\-'.()]"","" ""), "" ""),"" "")")," ")</f>
        <v> </v>
      </c>
    </row>
    <row r="2424">
      <c r="F2424" s="8" t="str">
        <f>IFERROR(__xludf.DUMMYFUNCTION("IF(REGEXMATCH(E2424, ""[0-9]+""), SPLIT(REGEXREPLACE(E2424,""[a-zA-Z,\-'.()]"","" ""), "" ""),"" "")")," ")</f>
        <v> </v>
      </c>
    </row>
    <row r="2425">
      <c r="F2425" s="8" t="str">
        <f>IFERROR(__xludf.DUMMYFUNCTION("IF(REGEXMATCH(E2425, ""[0-9]+""), SPLIT(REGEXREPLACE(E2425,""[a-zA-Z,\-'.()]"","" ""), "" ""),"" "")")," ")</f>
        <v> </v>
      </c>
    </row>
    <row r="2426">
      <c r="F2426" s="8" t="str">
        <f>IFERROR(__xludf.DUMMYFUNCTION("IF(REGEXMATCH(E2426, ""[0-9]+""), SPLIT(REGEXREPLACE(E2426,""[a-zA-Z,\-'.()]"","" ""), "" ""),"" "")")," ")</f>
        <v> </v>
      </c>
    </row>
    <row r="2427">
      <c r="F2427" s="8" t="str">
        <f>IFERROR(__xludf.DUMMYFUNCTION("IF(REGEXMATCH(E2427, ""[0-9]+""), SPLIT(REGEXREPLACE(E2427,""[a-zA-Z,\-'.()]"","" ""), "" ""),"" "")")," ")</f>
        <v> </v>
      </c>
    </row>
    <row r="2428">
      <c r="F2428" s="8" t="str">
        <f>IFERROR(__xludf.DUMMYFUNCTION("IF(REGEXMATCH(E2428, ""[0-9]+""), SPLIT(REGEXREPLACE(E2428,""[a-zA-Z,\-'.()]"","" ""), "" ""),"" "")")," ")</f>
        <v> </v>
      </c>
    </row>
    <row r="2429">
      <c r="F2429" s="8" t="str">
        <f>IFERROR(__xludf.DUMMYFUNCTION("IF(REGEXMATCH(E2429, ""[0-9]+""), SPLIT(REGEXREPLACE(E2429,""[a-zA-Z,\-'.()]"","" ""), "" ""),"" "")")," ")</f>
        <v> </v>
      </c>
    </row>
    <row r="2430">
      <c r="F2430" s="8" t="str">
        <f>IFERROR(__xludf.DUMMYFUNCTION("IF(REGEXMATCH(E2430, ""[0-9]+""), SPLIT(REGEXREPLACE(E2430,""[a-zA-Z,\-'.()]"","" ""), "" ""),"" "")")," ")</f>
        <v> </v>
      </c>
    </row>
    <row r="2431">
      <c r="F2431" s="8" t="str">
        <f>IFERROR(__xludf.DUMMYFUNCTION("IF(REGEXMATCH(E2431, ""[0-9]+""), SPLIT(REGEXREPLACE(E2431,""[a-zA-Z,\-'.()]"","" ""), "" ""),"" "")")," ")</f>
        <v> </v>
      </c>
    </row>
    <row r="2432">
      <c r="F2432" s="8" t="str">
        <f>IFERROR(__xludf.DUMMYFUNCTION("IF(REGEXMATCH(E2432, ""[0-9]+""), SPLIT(REGEXREPLACE(E2432,""[a-zA-Z,\-'.()]"","" ""), "" ""),"" "")")," ")</f>
        <v> </v>
      </c>
    </row>
    <row r="2433">
      <c r="F2433" s="8" t="str">
        <f>IFERROR(__xludf.DUMMYFUNCTION("IF(REGEXMATCH(E2433, ""[0-9]+""), SPLIT(REGEXREPLACE(E2433,""[a-zA-Z,\-'.()]"","" ""), "" ""),"" "")")," ")</f>
        <v> </v>
      </c>
    </row>
    <row r="2434">
      <c r="F2434" s="8" t="str">
        <f>IFERROR(__xludf.DUMMYFUNCTION("IF(REGEXMATCH(E2434, ""[0-9]+""), SPLIT(REGEXREPLACE(E2434,""[a-zA-Z,\-'.()]"","" ""), "" ""),"" "")")," ")</f>
        <v> </v>
      </c>
    </row>
    <row r="2435">
      <c r="F2435" s="8" t="str">
        <f>IFERROR(__xludf.DUMMYFUNCTION("IF(REGEXMATCH(E2435, ""[0-9]+""), SPLIT(REGEXREPLACE(E2435,""[a-zA-Z,\-'.()]"","" ""), "" ""),"" "")")," ")</f>
        <v> </v>
      </c>
    </row>
    <row r="2436">
      <c r="F2436" s="8" t="str">
        <f>IFERROR(__xludf.DUMMYFUNCTION("IF(REGEXMATCH(E2436, ""[0-9]+""), SPLIT(REGEXREPLACE(E2436,""[a-zA-Z,\-'.()]"","" ""), "" ""),"" "")")," ")</f>
        <v> </v>
      </c>
    </row>
    <row r="2437">
      <c r="F2437" s="8" t="str">
        <f>IFERROR(__xludf.DUMMYFUNCTION("IF(REGEXMATCH(E2437, ""[0-9]+""), SPLIT(REGEXREPLACE(E2437,""[a-zA-Z,\-'.()]"","" ""), "" ""),"" "")")," ")</f>
        <v> </v>
      </c>
    </row>
    <row r="2438">
      <c r="F2438" s="8" t="str">
        <f>IFERROR(__xludf.DUMMYFUNCTION("IF(REGEXMATCH(E2438, ""[0-9]+""), SPLIT(REGEXREPLACE(E2438,""[a-zA-Z,\-'.()]"","" ""), "" ""),"" "")")," ")</f>
        <v> </v>
      </c>
    </row>
    <row r="2439">
      <c r="F2439" s="8" t="str">
        <f>IFERROR(__xludf.DUMMYFUNCTION("IF(REGEXMATCH(E2439, ""[0-9]+""), SPLIT(REGEXREPLACE(E2439,""[a-zA-Z,\-'.()]"","" ""), "" ""),"" "")")," ")</f>
        <v> </v>
      </c>
    </row>
    <row r="2440">
      <c r="F2440" s="8" t="str">
        <f>IFERROR(__xludf.DUMMYFUNCTION("IF(REGEXMATCH(E2440, ""[0-9]+""), SPLIT(REGEXREPLACE(E2440,""[a-zA-Z,\-'.()]"","" ""), "" ""),"" "")")," ")</f>
        <v> </v>
      </c>
    </row>
    <row r="2441">
      <c r="F2441" s="8" t="str">
        <f>IFERROR(__xludf.DUMMYFUNCTION("IF(REGEXMATCH(E2441, ""[0-9]+""), SPLIT(REGEXREPLACE(E2441,""[a-zA-Z,\-'.()]"","" ""), "" ""),"" "")")," ")</f>
        <v> </v>
      </c>
    </row>
    <row r="2442">
      <c r="F2442" s="8" t="str">
        <f>IFERROR(__xludf.DUMMYFUNCTION("IF(REGEXMATCH(E2442, ""[0-9]+""), SPLIT(REGEXREPLACE(E2442,""[a-zA-Z,\-'.()]"","" ""), "" ""),"" "")")," ")</f>
        <v> </v>
      </c>
    </row>
    <row r="2443">
      <c r="F2443" s="8" t="str">
        <f>IFERROR(__xludf.DUMMYFUNCTION("IF(REGEXMATCH(E2443, ""[0-9]+""), SPLIT(REGEXREPLACE(E2443,""[a-zA-Z,\-'.()]"","" ""), "" ""),"" "")")," ")</f>
        <v> </v>
      </c>
    </row>
    <row r="2444">
      <c r="F2444" s="8" t="str">
        <f>IFERROR(__xludf.DUMMYFUNCTION("IF(REGEXMATCH(E2444, ""[0-9]+""), SPLIT(REGEXREPLACE(E2444,""[a-zA-Z,\-'.()]"","" ""), "" ""),"" "")")," ")</f>
        <v> </v>
      </c>
    </row>
    <row r="2445">
      <c r="F2445" s="8" t="str">
        <f>IFERROR(__xludf.DUMMYFUNCTION("IF(REGEXMATCH(E2445, ""[0-9]+""), SPLIT(REGEXREPLACE(E2445,""[a-zA-Z,\-'.()]"","" ""), "" ""),"" "")")," ")</f>
        <v> </v>
      </c>
    </row>
    <row r="2446">
      <c r="F2446" s="8" t="str">
        <f>IFERROR(__xludf.DUMMYFUNCTION("IF(REGEXMATCH(E2446, ""[0-9]+""), SPLIT(REGEXREPLACE(E2446,""[a-zA-Z,\-'.()]"","" ""), "" ""),"" "")")," ")</f>
        <v> </v>
      </c>
    </row>
    <row r="2447">
      <c r="F2447" s="8" t="str">
        <f>IFERROR(__xludf.DUMMYFUNCTION("IF(REGEXMATCH(E2447, ""[0-9]+""), SPLIT(REGEXREPLACE(E2447,""[a-zA-Z,\-'.()]"","" ""), "" ""),"" "")")," ")</f>
        <v> </v>
      </c>
    </row>
    <row r="2448">
      <c r="F2448" s="8" t="str">
        <f>IFERROR(__xludf.DUMMYFUNCTION("IF(REGEXMATCH(E2448, ""[0-9]+""), SPLIT(REGEXREPLACE(E2448,""[a-zA-Z,\-'.()]"","" ""), "" ""),"" "")")," ")</f>
        <v> </v>
      </c>
    </row>
    <row r="2449">
      <c r="F2449" s="8" t="str">
        <f>IFERROR(__xludf.DUMMYFUNCTION("IF(REGEXMATCH(E2449, ""[0-9]+""), SPLIT(REGEXREPLACE(E2449,""[a-zA-Z,\-'.()]"","" ""), "" ""),"" "")")," ")</f>
        <v> </v>
      </c>
    </row>
    <row r="2450">
      <c r="F2450" s="8" t="str">
        <f>IFERROR(__xludf.DUMMYFUNCTION("IF(REGEXMATCH(E2450, ""[0-9]+""), SPLIT(REGEXREPLACE(E2450,""[a-zA-Z,\-'.()]"","" ""), "" ""),"" "")")," ")</f>
        <v> </v>
      </c>
    </row>
    <row r="2451">
      <c r="F2451" s="8" t="str">
        <f>IFERROR(__xludf.DUMMYFUNCTION("IF(REGEXMATCH(E2451, ""[0-9]+""), SPLIT(REGEXREPLACE(E2451,""[a-zA-Z,\-'.()]"","" ""), "" ""),"" "")")," ")</f>
        <v> </v>
      </c>
    </row>
    <row r="2452">
      <c r="F2452" s="8" t="str">
        <f>IFERROR(__xludf.DUMMYFUNCTION("IF(REGEXMATCH(E2452, ""[0-9]+""), SPLIT(REGEXREPLACE(E2452,""[a-zA-Z,\-'.()]"","" ""), "" ""),"" "")")," ")</f>
        <v> </v>
      </c>
    </row>
    <row r="2453">
      <c r="F2453" s="8" t="str">
        <f>IFERROR(__xludf.DUMMYFUNCTION("IF(REGEXMATCH(E2453, ""[0-9]+""), SPLIT(REGEXREPLACE(E2453,""[a-zA-Z,\-'.()]"","" ""), "" ""),"" "")")," ")</f>
        <v> </v>
      </c>
    </row>
    <row r="2454">
      <c r="F2454" s="8" t="str">
        <f>IFERROR(__xludf.DUMMYFUNCTION("IF(REGEXMATCH(E2454, ""[0-9]+""), SPLIT(REGEXREPLACE(E2454,""[a-zA-Z,\-'.()]"","" ""), "" ""),"" "")")," ")</f>
        <v> </v>
      </c>
    </row>
    <row r="2455">
      <c r="F2455" s="8" t="str">
        <f>IFERROR(__xludf.DUMMYFUNCTION("IF(REGEXMATCH(E2455, ""[0-9]+""), SPLIT(REGEXREPLACE(E2455,""[a-zA-Z,\-'.()]"","" ""), "" ""),"" "")")," ")</f>
        <v> </v>
      </c>
    </row>
    <row r="2456">
      <c r="F2456" s="8" t="str">
        <f>IFERROR(__xludf.DUMMYFUNCTION("IF(REGEXMATCH(E2456, ""[0-9]+""), SPLIT(REGEXREPLACE(E2456,""[a-zA-Z,\-'.()]"","" ""), "" ""),"" "")")," ")</f>
        <v> </v>
      </c>
    </row>
    <row r="2457">
      <c r="F2457" s="8" t="str">
        <f>IFERROR(__xludf.DUMMYFUNCTION("IF(REGEXMATCH(E2457, ""[0-9]+""), SPLIT(REGEXREPLACE(E2457,""[a-zA-Z,\-'.()]"","" ""), "" ""),"" "")")," ")</f>
        <v> </v>
      </c>
    </row>
    <row r="2458">
      <c r="F2458" s="8" t="str">
        <f>IFERROR(__xludf.DUMMYFUNCTION("IF(REGEXMATCH(E2458, ""[0-9]+""), SPLIT(REGEXREPLACE(E2458,""[a-zA-Z,\-'.()]"","" ""), "" ""),"" "")")," ")</f>
        <v> </v>
      </c>
    </row>
    <row r="2459">
      <c r="F2459" s="8" t="str">
        <f>IFERROR(__xludf.DUMMYFUNCTION("IF(REGEXMATCH(E2459, ""[0-9]+""), SPLIT(REGEXREPLACE(E2459,""[a-zA-Z,\-'.()]"","" ""), "" ""),"" "")")," ")</f>
        <v> </v>
      </c>
    </row>
    <row r="2460">
      <c r="F2460" s="8" t="str">
        <f>IFERROR(__xludf.DUMMYFUNCTION("IF(REGEXMATCH(E2460, ""[0-9]+""), SPLIT(REGEXREPLACE(E2460,""[a-zA-Z,\-'.()]"","" ""), "" ""),"" "")")," ")</f>
        <v> </v>
      </c>
    </row>
    <row r="2461">
      <c r="F2461" s="8" t="str">
        <f>IFERROR(__xludf.DUMMYFUNCTION("IF(REGEXMATCH(E2461, ""[0-9]+""), SPLIT(REGEXREPLACE(E2461,""[a-zA-Z,\-'.()]"","" ""), "" ""),"" "")")," ")</f>
        <v> </v>
      </c>
    </row>
    <row r="2462">
      <c r="F2462" s="8" t="str">
        <f>IFERROR(__xludf.DUMMYFUNCTION("IF(REGEXMATCH(E2462, ""[0-9]+""), SPLIT(REGEXREPLACE(E2462,""[a-zA-Z,\-'.()]"","" ""), "" ""),"" "")")," ")</f>
        <v> </v>
      </c>
    </row>
    <row r="2463">
      <c r="F2463" s="8" t="str">
        <f>IFERROR(__xludf.DUMMYFUNCTION("IF(REGEXMATCH(E2463, ""[0-9]+""), SPLIT(REGEXREPLACE(E2463,""[a-zA-Z,\-'.()]"","" ""), "" ""),"" "")")," ")</f>
        <v> </v>
      </c>
    </row>
    <row r="2464">
      <c r="F2464" s="8" t="str">
        <f>IFERROR(__xludf.DUMMYFUNCTION("IF(REGEXMATCH(E2464, ""[0-9]+""), SPLIT(REGEXREPLACE(E2464,""[a-zA-Z,\-'.()]"","" ""), "" ""),"" "")")," ")</f>
        <v> </v>
      </c>
    </row>
    <row r="2465">
      <c r="F2465" s="8" t="str">
        <f>IFERROR(__xludf.DUMMYFUNCTION("IF(REGEXMATCH(E2465, ""[0-9]+""), SPLIT(REGEXREPLACE(E2465,""[a-zA-Z,\-'.()]"","" ""), "" ""),"" "")")," ")</f>
        <v> </v>
      </c>
    </row>
    <row r="2466">
      <c r="F2466" s="8" t="str">
        <f>IFERROR(__xludf.DUMMYFUNCTION("IF(REGEXMATCH(E2466, ""[0-9]+""), SPLIT(REGEXREPLACE(E2466,""[a-zA-Z,\-'.()]"","" ""), "" ""),"" "")")," ")</f>
        <v> </v>
      </c>
    </row>
    <row r="2467">
      <c r="F2467" s="8" t="str">
        <f>IFERROR(__xludf.DUMMYFUNCTION("IF(REGEXMATCH(E2467, ""[0-9]+""), SPLIT(REGEXREPLACE(E2467,""[a-zA-Z,\-'.()]"","" ""), "" ""),"" "")")," ")</f>
        <v> </v>
      </c>
    </row>
    <row r="2468">
      <c r="F2468" s="8" t="str">
        <f>IFERROR(__xludf.DUMMYFUNCTION("IF(REGEXMATCH(E2468, ""[0-9]+""), SPLIT(REGEXREPLACE(E2468,""[a-zA-Z,\-'.()]"","" ""), "" ""),"" "")")," ")</f>
        <v> </v>
      </c>
    </row>
    <row r="2469">
      <c r="F2469" s="8" t="str">
        <f>IFERROR(__xludf.DUMMYFUNCTION("IF(REGEXMATCH(E2469, ""[0-9]+""), SPLIT(REGEXREPLACE(E2469,""[a-zA-Z,\-'.()]"","" ""), "" ""),"" "")")," ")</f>
        <v> </v>
      </c>
    </row>
    <row r="2470">
      <c r="F2470" s="8" t="str">
        <f>IFERROR(__xludf.DUMMYFUNCTION("IF(REGEXMATCH(E2470, ""[0-9]+""), SPLIT(REGEXREPLACE(E2470,""[a-zA-Z,\-'.()]"","" ""), "" ""),"" "")")," ")</f>
        <v> </v>
      </c>
    </row>
    <row r="2471">
      <c r="F2471" s="8" t="str">
        <f>IFERROR(__xludf.DUMMYFUNCTION("IF(REGEXMATCH(E2471, ""[0-9]+""), SPLIT(REGEXREPLACE(E2471,""[a-zA-Z,\-'.()]"","" ""), "" ""),"" "")")," ")</f>
        <v> </v>
      </c>
    </row>
    <row r="2472">
      <c r="F2472" s="8" t="str">
        <f>IFERROR(__xludf.DUMMYFUNCTION("IF(REGEXMATCH(E2472, ""[0-9]+""), SPLIT(REGEXREPLACE(E2472,""[a-zA-Z,\-'.()]"","" ""), "" ""),"" "")")," ")</f>
        <v> </v>
      </c>
    </row>
    <row r="2473">
      <c r="F2473" s="8" t="str">
        <f>IFERROR(__xludf.DUMMYFUNCTION("IF(REGEXMATCH(E2473, ""[0-9]+""), SPLIT(REGEXREPLACE(E2473,""[a-zA-Z,\-'.()]"","" ""), "" ""),"" "")")," ")</f>
        <v> </v>
      </c>
    </row>
    <row r="2474">
      <c r="F2474" s="8" t="str">
        <f>IFERROR(__xludf.DUMMYFUNCTION("IF(REGEXMATCH(E2474, ""[0-9]+""), SPLIT(REGEXREPLACE(E2474,""[a-zA-Z,\-'.()]"","" ""), "" ""),"" "")")," ")</f>
        <v> </v>
      </c>
    </row>
    <row r="2475">
      <c r="F2475" s="8" t="str">
        <f>IFERROR(__xludf.DUMMYFUNCTION("IF(REGEXMATCH(E2475, ""[0-9]+""), SPLIT(REGEXREPLACE(E2475,""[a-zA-Z,\-'.()]"","" ""), "" ""),"" "")")," ")</f>
        <v> </v>
      </c>
    </row>
    <row r="2476">
      <c r="F2476" s="8" t="str">
        <f>IFERROR(__xludf.DUMMYFUNCTION("IF(REGEXMATCH(E2476, ""[0-9]+""), SPLIT(REGEXREPLACE(E2476,""[a-zA-Z,\-'.()]"","" ""), "" ""),"" "")")," ")</f>
        <v> </v>
      </c>
    </row>
    <row r="2477">
      <c r="F2477" s="8" t="str">
        <f>IFERROR(__xludf.DUMMYFUNCTION("IF(REGEXMATCH(E2477, ""[0-9]+""), SPLIT(REGEXREPLACE(E2477,""[a-zA-Z,\-'.()]"","" ""), "" ""),"" "")")," ")</f>
        <v> </v>
      </c>
    </row>
    <row r="2478">
      <c r="F2478" s="8" t="str">
        <f>IFERROR(__xludf.DUMMYFUNCTION("IF(REGEXMATCH(E2478, ""[0-9]+""), SPLIT(REGEXREPLACE(E2478,""[a-zA-Z,\-'.()]"","" ""), "" ""),"" "")")," ")</f>
        <v> </v>
      </c>
    </row>
    <row r="2479">
      <c r="F2479" s="8" t="str">
        <f>IFERROR(__xludf.DUMMYFUNCTION("IF(REGEXMATCH(E2479, ""[0-9]+""), SPLIT(REGEXREPLACE(E2479,""[a-zA-Z,\-'.()]"","" ""), "" ""),"" "")")," ")</f>
        <v> </v>
      </c>
    </row>
    <row r="2480">
      <c r="F2480" s="8" t="str">
        <f>IFERROR(__xludf.DUMMYFUNCTION("IF(REGEXMATCH(E2480, ""[0-9]+""), SPLIT(REGEXREPLACE(E2480,""[a-zA-Z,\-'.()]"","" ""), "" ""),"" "")")," ")</f>
        <v> </v>
      </c>
    </row>
    <row r="2481">
      <c r="F2481" s="8" t="str">
        <f>IFERROR(__xludf.DUMMYFUNCTION("IF(REGEXMATCH(E2481, ""[0-9]+""), SPLIT(REGEXREPLACE(E2481,""[a-zA-Z,\-'.()]"","" ""), "" ""),"" "")")," ")</f>
        <v> </v>
      </c>
    </row>
    <row r="2482">
      <c r="F2482" s="8" t="str">
        <f>IFERROR(__xludf.DUMMYFUNCTION("IF(REGEXMATCH(E2482, ""[0-9]+""), SPLIT(REGEXREPLACE(E2482,""[a-zA-Z,\-'.()]"","" ""), "" ""),"" "")")," ")</f>
        <v> </v>
      </c>
    </row>
    <row r="2483">
      <c r="F2483" s="8" t="str">
        <f>IFERROR(__xludf.DUMMYFUNCTION("IF(REGEXMATCH(E2483, ""[0-9]+""), SPLIT(REGEXREPLACE(E2483,""[a-zA-Z,\-'.()]"","" ""), "" ""),"" "")")," ")</f>
        <v> </v>
      </c>
    </row>
    <row r="2484">
      <c r="F2484" s="8" t="str">
        <f>IFERROR(__xludf.DUMMYFUNCTION("IF(REGEXMATCH(E2484, ""[0-9]+""), SPLIT(REGEXREPLACE(E2484,""[a-zA-Z,\-'.()]"","" ""), "" ""),"" "")")," ")</f>
        <v> </v>
      </c>
    </row>
    <row r="2485">
      <c r="F2485" s="8" t="str">
        <f>IFERROR(__xludf.DUMMYFUNCTION("IF(REGEXMATCH(E2485, ""[0-9]+""), SPLIT(REGEXREPLACE(E2485,""[a-zA-Z,\-'.()]"","" ""), "" ""),"" "")")," ")</f>
        <v> </v>
      </c>
    </row>
    <row r="2486">
      <c r="F2486" s="8" t="str">
        <f>IFERROR(__xludf.DUMMYFUNCTION("IF(REGEXMATCH(E2486, ""[0-9]+""), SPLIT(REGEXREPLACE(E2486,""[a-zA-Z,\-'.()]"","" ""), "" ""),"" "")")," ")</f>
        <v> </v>
      </c>
    </row>
    <row r="2487">
      <c r="F2487" s="8" t="str">
        <f>IFERROR(__xludf.DUMMYFUNCTION("IF(REGEXMATCH(E2487, ""[0-9]+""), SPLIT(REGEXREPLACE(E2487,""[a-zA-Z,\-'.()]"","" ""), "" ""),"" "")")," ")</f>
        <v> </v>
      </c>
    </row>
    <row r="2488">
      <c r="F2488" s="8" t="str">
        <f>IFERROR(__xludf.DUMMYFUNCTION("IF(REGEXMATCH(E2488, ""[0-9]+""), SPLIT(REGEXREPLACE(E2488,""[a-zA-Z,\-'.()]"","" ""), "" ""),"" "")")," ")</f>
        <v> </v>
      </c>
    </row>
    <row r="2489">
      <c r="F2489" s="8" t="str">
        <f>IFERROR(__xludf.DUMMYFUNCTION("IF(REGEXMATCH(E2489, ""[0-9]+""), SPLIT(REGEXREPLACE(E2489,""[a-zA-Z,\-'.()]"","" ""), "" ""),"" "")")," ")</f>
        <v> </v>
      </c>
    </row>
    <row r="2490">
      <c r="F2490" s="8" t="str">
        <f>IFERROR(__xludf.DUMMYFUNCTION("IF(REGEXMATCH(E2490, ""[0-9]+""), SPLIT(REGEXREPLACE(E2490,""[a-zA-Z,\-'.()]"","" ""), "" ""),"" "")")," ")</f>
        <v> </v>
      </c>
    </row>
    <row r="2491">
      <c r="F2491" s="8" t="str">
        <f>IFERROR(__xludf.DUMMYFUNCTION("IF(REGEXMATCH(E2491, ""[0-9]+""), SPLIT(REGEXREPLACE(E2491,""[a-zA-Z,\-'.()]"","" ""), "" ""),"" "")")," ")</f>
        <v> </v>
      </c>
    </row>
    <row r="2492">
      <c r="F2492" s="8" t="str">
        <f>IFERROR(__xludf.DUMMYFUNCTION("IF(REGEXMATCH(E2492, ""[0-9]+""), SPLIT(REGEXREPLACE(E2492,""[a-zA-Z,\-'.()]"","" ""), "" ""),"" "")")," ")</f>
        <v> </v>
      </c>
    </row>
    <row r="2493">
      <c r="F2493" s="8" t="str">
        <f>IFERROR(__xludf.DUMMYFUNCTION("IF(REGEXMATCH(E2493, ""[0-9]+""), SPLIT(REGEXREPLACE(E2493,""[a-zA-Z,\-'.()]"","" ""), "" ""),"" "")")," ")</f>
        <v> </v>
      </c>
    </row>
    <row r="2494">
      <c r="F2494" s="8" t="str">
        <f>IFERROR(__xludf.DUMMYFUNCTION("IF(REGEXMATCH(E2494, ""[0-9]+""), SPLIT(REGEXREPLACE(E2494,""[a-zA-Z,\-'.()]"","" ""), "" ""),"" "")")," ")</f>
        <v> </v>
      </c>
    </row>
    <row r="2495">
      <c r="F2495" s="8" t="str">
        <f>IFERROR(__xludf.DUMMYFUNCTION("IF(REGEXMATCH(E2495, ""[0-9]+""), SPLIT(REGEXREPLACE(E2495,""[a-zA-Z,\-'.()]"","" ""), "" ""),"" "")")," ")</f>
        <v> </v>
      </c>
    </row>
    <row r="2496">
      <c r="F2496" s="8" t="str">
        <f>IFERROR(__xludf.DUMMYFUNCTION("IF(REGEXMATCH(E2496, ""[0-9]+""), SPLIT(REGEXREPLACE(E2496,""[a-zA-Z,\-'.()]"","" ""), "" ""),"" "")")," ")</f>
        <v> </v>
      </c>
    </row>
    <row r="2497">
      <c r="F2497" s="8" t="str">
        <f>IFERROR(__xludf.DUMMYFUNCTION("IF(REGEXMATCH(E2497, ""[0-9]+""), SPLIT(REGEXREPLACE(E2497,""[a-zA-Z,\-'.()]"","" ""), "" ""),"" "")")," ")</f>
        <v> </v>
      </c>
    </row>
    <row r="2498">
      <c r="F2498" s="8" t="str">
        <f>IFERROR(__xludf.DUMMYFUNCTION("IF(REGEXMATCH(E2498, ""[0-9]+""), SPLIT(REGEXREPLACE(E2498,""[a-zA-Z,\-'.()]"","" ""), "" ""),"" "")")," ")</f>
        <v> </v>
      </c>
    </row>
    <row r="2499">
      <c r="F2499" s="8" t="str">
        <f>IFERROR(__xludf.DUMMYFUNCTION("IF(REGEXMATCH(E2499, ""[0-9]+""), SPLIT(REGEXREPLACE(E2499,""[a-zA-Z,\-'.()]"","" ""), "" ""),"" "")")," ")</f>
        <v> </v>
      </c>
    </row>
    <row r="2500">
      <c r="F2500" s="8" t="str">
        <f>IFERROR(__xludf.DUMMYFUNCTION("IF(REGEXMATCH(E2500, ""[0-9]+""), SPLIT(REGEXREPLACE(E2500,""[a-zA-Z,\-'.()]"","" ""), "" ""),"" "")")," ")</f>
        <v> </v>
      </c>
    </row>
    <row r="2501">
      <c r="F2501" s="8" t="str">
        <f>IFERROR(__xludf.DUMMYFUNCTION("IF(REGEXMATCH(E2501, ""[0-9]+""), SPLIT(REGEXREPLACE(E2501,""[a-zA-Z,\-'.()]"","" ""), "" ""),"" "")")," ")</f>
        <v> </v>
      </c>
    </row>
    <row r="2502">
      <c r="F2502" s="8" t="str">
        <f>IFERROR(__xludf.DUMMYFUNCTION("IF(REGEXMATCH(E2502, ""[0-9]+""), SPLIT(REGEXREPLACE(E2502,""[a-zA-Z,\-'.()]"","" ""), "" ""),"" "")")," ")</f>
        <v> </v>
      </c>
    </row>
    <row r="2503">
      <c r="F2503" s="8" t="str">
        <f>IFERROR(__xludf.DUMMYFUNCTION("IF(REGEXMATCH(E2503, ""[0-9]+""), SPLIT(REGEXREPLACE(E2503,""[a-zA-Z,\-'.()]"","" ""), "" ""),"" "")")," ")</f>
        <v> </v>
      </c>
    </row>
    <row r="2504">
      <c r="F2504" s="8" t="str">
        <f>IFERROR(__xludf.DUMMYFUNCTION("IF(REGEXMATCH(E2504, ""[0-9]+""), SPLIT(REGEXREPLACE(E2504,""[a-zA-Z,\-'.()]"","" ""), "" ""),"" "")")," ")</f>
        <v> </v>
      </c>
    </row>
    <row r="2505">
      <c r="F2505" s="8" t="str">
        <f>IFERROR(__xludf.DUMMYFUNCTION("IF(REGEXMATCH(E2505, ""[0-9]+""), SPLIT(REGEXREPLACE(E2505,""[a-zA-Z,\-'.()]"","" ""), "" ""),"" "")")," ")</f>
        <v> </v>
      </c>
    </row>
    <row r="2506">
      <c r="F2506" s="8" t="str">
        <f>IFERROR(__xludf.DUMMYFUNCTION("IF(REGEXMATCH(E2506, ""[0-9]+""), SPLIT(REGEXREPLACE(E2506,""[a-zA-Z,\-'.()]"","" ""), "" ""),"" "")")," ")</f>
        <v> </v>
      </c>
    </row>
    <row r="2507">
      <c r="F2507" s="8" t="str">
        <f>IFERROR(__xludf.DUMMYFUNCTION("IF(REGEXMATCH(E2507, ""[0-9]+""), SPLIT(REGEXREPLACE(E2507,""[a-zA-Z,\-'.()]"","" ""), "" ""),"" "")")," ")</f>
        <v> </v>
      </c>
    </row>
    <row r="2508">
      <c r="F2508" s="8" t="str">
        <f>IFERROR(__xludf.DUMMYFUNCTION("IF(REGEXMATCH(E2508, ""[0-9]+""), SPLIT(REGEXREPLACE(E2508,""[a-zA-Z,\-'.()]"","" ""), "" ""),"" "")")," ")</f>
        <v> </v>
      </c>
    </row>
    <row r="2509">
      <c r="F2509" s="8" t="str">
        <f>IFERROR(__xludf.DUMMYFUNCTION("IF(REGEXMATCH(E2509, ""[0-9]+""), SPLIT(REGEXREPLACE(E2509,""[a-zA-Z,\-'.()]"","" ""), "" ""),"" "")")," ")</f>
        <v> </v>
      </c>
    </row>
    <row r="2510">
      <c r="F2510" s="8" t="str">
        <f>IFERROR(__xludf.DUMMYFUNCTION("IF(REGEXMATCH(E2510, ""[0-9]+""), SPLIT(REGEXREPLACE(E2510,""[a-zA-Z,\-'.()]"","" ""), "" ""),"" "")")," ")</f>
        <v> </v>
      </c>
    </row>
    <row r="2511">
      <c r="F2511" s="8" t="str">
        <f>IFERROR(__xludf.DUMMYFUNCTION("IF(REGEXMATCH(E2511, ""[0-9]+""), SPLIT(REGEXREPLACE(E2511,""[a-zA-Z,\-'.()]"","" ""), "" ""),"" "")")," ")</f>
        <v> </v>
      </c>
    </row>
    <row r="2512">
      <c r="F2512" s="8" t="str">
        <f>IFERROR(__xludf.DUMMYFUNCTION("IF(REGEXMATCH(E2512, ""[0-9]+""), SPLIT(REGEXREPLACE(E2512,""[a-zA-Z,\-'.()]"","" ""), "" ""),"" "")")," ")</f>
        <v> </v>
      </c>
    </row>
    <row r="2513">
      <c r="F2513" s="8" t="str">
        <f>IFERROR(__xludf.DUMMYFUNCTION("IF(REGEXMATCH(E2513, ""[0-9]+""), SPLIT(REGEXREPLACE(E2513,""[a-zA-Z,\-'.()]"","" ""), "" ""),"" "")")," ")</f>
        <v> </v>
      </c>
    </row>
    <row r="2514">
      <c r="F2514" s="8" t="str">
        <f>IFERROR(__xludf.DUMMYFUNCTION("IF(REGEXMATCH(E2514, ""[0-9]+""), SPLIT(REGEXREPLACE(E2514,""[a-zA-Z,\-'.()]"","" ""), "" ""),"" "")")," ")</f>
        <v> </v>
      </c>
    </row>
    <row r="2515">
      <c r="F2515" s="8" t="str">
        <f>IFERROR(__xludf.DUMMYFUNCTION("IF(REGEXMATCH(E2515, ""[0-9]+""), SPLIT(REGEXREPLACE(E2515,""[a-zA-Z,\-'.()]"","" ""), "" ""),"" "")")," ")</f>
        <v> </v>
      </c>
    </row>
    <row r="2516">
      <c r="F2516" s="8" t="str">
        <f>IFERROR(__xludf.DUMMYFUNCTION("IF(REGEXMATCH(E2516, ""[0-9]+""), SPLIT(REGEXREPLACE(E2516,""[a-zA-Z,\-'.()]"","" ""), "" ""),"" "")")," ")</f>
        <v> </v>
      </c>
    </row>
    <row r="2517">
      <c r="F2517" s="8" t="str">
        <f>IFERROR(__xludf.DUMMYFUNCTION("IF(REGEXMATCH(E2517, ""[0-9]+""), SPLIT(REGEXREPLACE(E2517,""[a-zA-Z,\-'.()]"","" ""), "" ""),"" "")")," ")</f>
        <v> </v>
      </c>
    </row>
    <row r="2518">
      <c r="F2518" s="8" t="str">
        <f>IFERROR(__xludf.DUMMYFUNCTION("IF(REGEXMATCH(E2518, ""[0-9]+""), SPLIT(REGEXREPLACE(E2518,""[a-zA-Z,\-'.()]"","" ""), "" ""),"" "")")," ")</f>
        <v> </v>
      </c>
    </row>
    <row r="2519">
      <c r="F2519" s="8" t="str">
        <f>IFERROR(__xludf.DUMMYFUNCTION("IF(REGEXMATCH(E2519, ""[0-9]+""), SPLIT(REGEXREPLACE(E2519,""[a-zA-Z,\-'.()]"","" ""), "" ""),"" "")")," ")</f>
        <v> </v>
      </c>
    </row>
  </sheetData>
  <customSheetViews>
    <customSheetView guid="{5B929F3C-1E49-43EF-B862-5253297A55B8}" filter="1" showAutoFilter="1">
      <autoFilter ref="$A$1:$E$1000">
        <sortState ref="A1:E1000">
          <sortCondition ref="A1:A1000"/>
        </sortState>
      </autoFilter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88"/>
    <col customWidth="1" min="3" max="3" width="14.25"/>
    <col customWidth="1" min="34" max="35" width="13.75"/>
    <col customWidth="1" min="36" max="36" width="16.38"/>
  </cols>
  <sheetData>
    <row r="1">
      <c r="A1" s="1"/>
      <c r="B1" s="27" t="s">
        <v>519</v>
      </c>
      <c r="F1" s="27" t="s">
        <v>520</v>
      </c>
      <c r="J1" s="27" t="s">
        <v>521</v>
      </c>
      <c r="N1" s="28" t="s">
        <v>522</v>
      </c>
      <c r="R1" s="29" t="s">
        <v>523</v>
      </c>
      <c r="V1" s="28" t="s">
        <v>524</v>
      </c>
      <c r="Z1" s="28" t="s">
        <v>525</v>
      </c>
      <c r="AD1" s="27" t="s">
        <v>526</v>
      </c>
      <c r="AH1" s="3" t="s">
        <v>527</v>
      </c>
    </row>
    <row r="2">
      <c r="A2" s="1"/>
      <c r="B2" s="3" t="s">
        <v>528</v>
      </c>
      <c r="C2" s="3" t="s">
        <v>529</v>
      </c>
      <c r="D2" s="3" t="s">
        <v>530</v>
      </c>
      <c r="E2" s="3" t="s">
        <v>531</v>
      </c>
      <c r="F2" s="3" t="s">
        <v>528</v>
      </c>
      <c r="G2" s="3" t="s">
        <v>529</v>
      </c>
      <c r="H2" s="3" t="s">
        <v>530</v>
      </c>
      <c r="I2" s="3" t="s">
        <v>531</v>
      </c>
      <c r="J2" s="3" t="s">
        <v>528</v>
      </c>
      <c r="K2" s="3" t="s">
        <v>529</v>
      </c>
      <c r="L2" s="3" t="s">
        <v>530</v>
      </c>
      <c r="M2" s="3" t="s">
        <v>531</v>
      </c>
      <c r="N2" s="30" t="s">
        <v>528</v>
      </c>
      <c r="O2" s="30" t="s">
        <v>529</v>
      </c>
      <c r="P2" s="30" t="s">
        <v>532</v>
      </c>
      <c r="Q2" s="30" t="s">
        <v>531</v>
      </c>
      <c r="R2" s="30" t="s">
        <v>528</v>
      </c>
      <c r="S2" s="30" t="s">
        <v>529</v>
      </c>
      <c r="T2" s="30" t="s">
        <v>532</v>
      </c>
      <c r="U2" s="30" t="s">
        <v>531</v>
      </c>
      <c r="V2" s="31" t="s">
        <v>528</v>
      </c>
      <c r="W2" s="31" t="s">
        <v>529</v>
      </c>
      <c r="X2" s="31" t="s">
        <v>532</v>
      </c>
      <c r="Y2" s="31" t="s">
        <v>531</v>
      </c>
      <c r="Z2" s="32" t="s">
        <v>528</v>
      </c>
      <c r="AA2" s="32" t="s">
        <v>529</v>
      </c>
      <c r="AB2" s="32" t="s">
        <v>530</v>
      </c>
      <c r="AC2" s="32" t="s">
        <v>531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533</v>
      </c>
      <c r="AI2" s="33" t="s">
        <v>534</v>
      </c>
      <c r="AJ2" s="3" t="s">
        <v>535</v>
      </c>
    </row>
    <row r="3">
      <c r="A3" s="3" t="s">
        <v>536</v>
      </c>
      <c r="B3" s="34">
        <v>0.3575</v>
      </c>
      <c r="C3" s="35">
        <v>0.6425</v>
      </c>
      <c r="D3" s="36"/>
      <c r="E3" s="37"/>
      <c r="F3" s="34">
        <v>0.27799007</v>
      </c>
      <c r="G3" s="35">
        <v>0.72200993</v>
      </c>
      <c r="H3" s="38"/>
      <c r="I3" s="39"/>
      <c r="J3" s="34">
        <v>0.17604288</v>
      </c>
      <c r="K3" s="35">
        <v>0.82395712</v>
      </c>
      <c r="L3" s="38"/>
      <c r="M3" s="39"/>
      <c r="N3" s="40">
        <v>0.12606987</v>
      </c>
      <c r="O3" s="24">
        <v>0.87393013</v>
      </c>
      <c r="P3" s="24"/>
      <c r="Q3" s="41"/>
      <c r="R3" s="40">
        <v>0.134973</v>
      </c>
      <c r="S3" s="24">
        <v>0.865027</v>
      </c>
      <c r="T3" s="24"/>
      <c r="U3" s="41"/>
      <c r="V3" s="42">
        <v>0.148568</v>
      </c>
      <c r="W3" s="42">
        <v>0.851432</v>
      </c>
      <c r="X3" s="42"/>
      <c r="Y3" s="42"/>
      <c r="Z3" s="43">
        <v>0.26708012</v>
      </c>
      <c r="AA3" s="42">
        <v>0.73291988</v>
      </c>
      <c r="AB3" s="44"/>
      <c r="AC3" s="45"/>
      <c r="AD3" s="34">
        <v>0.19720135</v>
      </c>
      <c r="AE3" s="35">
        <v>0.80279865</v>
      </c>
      <c r="AF3" s="38"/>
      <c r="AG3" s="39"/>
      <c r="AI3" s="46"/>
    </row>
    <row r="4">
      <c r="A4" s="3" t="s">
        <v>537</v>
      </c>
      <c r="B4" s="47">
        <v>1562.0</v>
      </c>
      <c r="C4" s="2">
        <v>2009.0</v>
      </c>
      <c r="D4" s="48">
        <f t="shared" ref="D4:D9" si="1">C4-B4</f>
        <v>447</v>
      </c>
      <c r="E4" s="49">
        <f t="shared" ref="E4:E9" si="2">(C4-B4)/B4</f>
        <v>0.2861715749</v>
      </c>
      <c r="F4" s="50">
        <v>1574.101908</v>
      </c>
      <c r="G4" s="51">
        <v>2179.791356</v>
      </c>
      <c r="H4" s="16">
        <f t="shared" ref="H4:H10" si="3">G4-F4</f>
        <v>605.689448</v>
      </c>
      <c r="I4" s="49">
        <f t="shared" ref="I4:I10" si="4">(G4-F4)/F4</f>
        <v>0.3847841394</v>
      </c>
      <c r="J4" s="50">
        <v>1493.395796</v>
      </c>
      <c r="K4" s="51">
        <v>2187.674508</v>
      </c>
      <c r="L4" s="16">
        <f t="shared" ref="L4:L10" si="5">K4-J4</f>
        <v>694.278712</v>
      </c>
      <c r="M4" s="49">
        <f t="shared" ref="M4:M10" si="6">(K4-J4)/J4</f>
        <v>0.4648993347</v>
      </c>
      <c r="N4" s="52">
        <v>2142.218136</v>
      </c>
      <c r="O4" s="53">
        <v>2158.751601</v>
      </c>
      <c r="P4" s="53">
        <f t="shared" ref="P4:P10" si="7">O4-N4</f>
        <v>16.533465</v>
      </c>
      <c r="Q4" s="54">
        <f t="shared" ref="Q4:Q10" si="8">(O4-N4)/N4</f>
        <v>0.007717918508</v>
      </c>
      <c r="R4" s="52">
        <v>2164.295423</v>
      </c>
      <c r="S4" s="53">
        <v>2155.476981</v>
      </c>
      <c r="T4" s="53">
        <f t="shared" ref="T4:T10" si="9">S4-R4</f>
        <v>-8.818442</v>
      </c>
      <c r="U4" s="55">
        <f t="shared" ref="U4:U10" si="10">(S4-R4)/R4</f>
        <v>-0.004074509379</v>
      </c>
      <c r="V4" s="56">
        <v>2097.551686</v>
      </c>
      <c r="W4" s="56">
        <v>2166.982446</v>
      </c>
      <c r="X4" s="16">
        <f t="shared" ref="X4:X10" si="11">W4-V4</f>
        <v>69.43076</v>
      </c>
      <c r="Y4" s="49">
        <f t="shared" ref="Y4:Y10" si="12">(W4-V4)/V4</f>
        <v>0.03310085776</v>
      </c>
      <c r="Z4" s="57">
        <v>1704.564943</v>
      </c>
      <c r="AA4" s="56">
        <v>2200.436732</v>
      </c>
      <c r="AB4" s="53">
        <f t="shared" ref="AB4:AB8" si="13">AA4-Z4</f>
        <v>495.871789</v>
      </c>
      <c r="AC4" s="49">
        <f t="shared" ref="AC4:AC8" si="14">(AA4-Z4)/Z4</f>
        <v>0.2909081235</v>
      </c>
      <c r="AD4" s="50">
        <v>1824.954027</v>
      </c>
      <c r="AE4" s="51">
        <v>2318.087395</v>
      </c>
      <c r="AF4" s="16">
        <f t="shared" ref="AF4:AF8" si="15">AE4-AD4</f>
        <v>493.133368</v>
      </c>
      <c r="AG4" s="49">
        <f t="shared" ref="AG4:AG8" si="16">(AE4-AD4)/AD4</f>
        <v>0.2702168716</v>
      </c>
      <c r="AH4" s="16">
        <f t="shared" ref="AH4:AH10" si="17">AVERAGE($D4,$H4,$L4,$X4)</f>
        <v>454.09973</v>
      </c>
      <c r="AI4" s="13">
        <f t="shared" ref="AI4:AI10" si="18">AVERAGE($E4,$I4,$M4,$Y4)</f>
        <v>0.2922389767</v>
      </c>
      <c r="AJ4" s="6" t="s">
        <v>538</v>
      </c>
    </row>
    <row r="5">
      <c r="A5" s="3" t="s">
        <v>539</v>
      </c>
      <c r="B5" s="47">
        <v>4264.0</v>
      </c>
      <c r="C5" s="2">
        <v>22208.0</v>
      </c>
      <c r="D5" s="48">
        <f t="shared" si="1"/>
        <v>17944</v>
      </c>
      <c r="E5" s="49">
        <f t="shared" si="2"/>
        <v>4.208255159</v>
      </c>
      <c r="F5" s="50">
        <v>3299.433365</v>
      </c>
      <c r="G5" s="51">
        <v>14468.049628</v>
      </c>
      <c r="H5" s="16">
        <f t="shared" si="3"/>
        <v>11168.61626</v>
      </c>
      <c r="I5" s="49">
        <f t="shared" si="4"/>
        <v>3.385010403</v>
      </c>
      <c r="J5" s="50">
        <v>9266.558904</v>
      </c>
      <c r="K5" s="51">
        <v>12136.52141</v>
      </c>
      <c r="L5" s="16">
        <f t="shared" si="5"/>
        <v>2869.962506</v>
      </c>
      <c r="M5" s="49">
        <f t="shared" si="6"/>
        <v>0.3097117858</v>
      </c>
      <c r="N5" s="52">
        <v>3252.142857</v>
      </c>
      <c r="O5" s="53">
        <v>15981.356036</v>
      </c>
      <c r="P5" s="53">
        <f t="shared" si="7"/>
        <v>12729.21318</v>
      </c>
      <c r="Q5" s="58">
        <f t="shared" si="8"/>
        <v>3.914100253</v>
      </c>
      <c r="R5" s="52">
        <v>3128.938722</v>
      </c>
      <c r="S5" s="53">
        <v>16131.587583</v>
      </c>
      <c r="T5" s="53">
        <f t="shared" si="9"/>
        <v>13002.64886</v>
      </c>
      <c r="U5" s="58">
        <f t="shared" si="10"/>
        <v>4.155609942</v>
      </c>
      <c r="V5" s="56">
        <v>2922.249515</v>
      </c>
      <c r="W5" s="56">
        <v>16375.28127</v>
      </c>
      <c r="X5" s="16">
        <f t="shared" si="11"/>
        <v>13453.03176</v>
      </c>
      <c r="Y5" s="49">
        <f t="shared" si="12"/>
        <v>4.603656083</v>
      </c>
      <c r="Z5" s="57">
        <v>3129.503948</v>
      </c>
      <c r="AA5" s="56">
        <v>9384.64647</v>
      </c>
      <c r="AB5" s="53">
        <f t="shared" si="13"/>
        <v>6255.142522</v>
      </c>
      <c r="AC5" s="49">
        <f t="shared" si="14"/>
        <v>1.99876486</v>
      </c>
      <c r="AD5" s="50">
        <v>6784.807709</v>
      </c>
      <c r="AE5" s="51">
        <v>20726.984721</v>
      </c>
      <c r="AF5" s="16">
        <f t="shared" si="15"/>
        <v>13942.17701</v>
      </c>
      <c r="AG5" s="49">
        <f t="shared" si="16"/>
        <v>2.05491115</v>
      </c>
      <c r="AH5" s="16">
        <f t="shared" si="17"/>
        <v>11358.90263</v>
      </c>
      <c r="AI5" s="13">
        <f t="shared" si="18"/>
        <v>3.126658358</v>
      </c>
      <c r="AJ5" s="6" t="s">
        <v>540</v>
      </c>
    </row>
    <row r="6">
      <c r="A6" s="3" t="s">
        <v>541</v>
      </c>
      <c r="B6" s="47">
        <v>16387.0</v>
      </c>
      <c r="C6" s="2">
        <v>14948.0</v>
      </c>
      <c r="D6" s="48">
        <f t="shared" si="1"/>
        <v>-1439</v>
      </c>
      <c r="E6" s="49">
        <f t="shared" si="2"/>
        <v>-0.08781351071</v>
      </c>
      <c r="F6" s="50">
        <v>23697.523118</v>
      </c>
      <c r="G6" s="51">
        <v>24869.89207</v>
      </c>
      <c r="H6" s="16">
        <f t="shared" si="3"/>
        <v>1172.368952</v>
      </c>
      <c r="I6" s="49">
        <f t="shared" si="4"/>
        <v>0.04947221472</v>
      </c>
      <c r="J6" s="50">
        <v>25900.243267</v>
      </c>
      <c r="K6" s="51">
        <v>33655.701567</v>
      </c>
      <c r="L6" s="16">
        <f t="shared" si="5"/>
        <v>7755.4583</v>
      </c>
      <c r="M6" s="49">
        <f t="shared" si="6"/>
        <v>0.2994357319</v>
      </c>
      <c r="N6" s="52">
        <v>16007.188412</v>
      </c>
      <c r="O6" s="53">
        <v>35706.355186</v>
      </c>
      <c r="P6" s="53">
        <f t="shared" si="7"/>
        <v>19699.16677</v>
      </c>
      <c r="Q6" s="58">
        <f t="shared" si="8"/>
        <v>1.230645024</v>
      </c>
      <c r="R6" s="52">
        <v>15953.427155</v>
      </c>
      <c r="S6" s="53">
        <v>35917.485363</v>
      </c>
      <c r="T6" s="53">
        <f t="shared" si="9"/>
        <v>19964.05821</v>
      </c>
      <c r="U6" s="58">
        <f t="shared" si="10"/>
        <v>1.251396206</v>
      </c>
      <c r="V6" s="56">
        <v>16340.74767</v>
      </c>
      <c r="W6" s="56">
        <v>36168.689511</v>
      </c>
      <c r="X6" s="16">
        <f t="shared" si="11"/>
        <v>19827.94184</v>
      </c>
      <c r="Y6" s="49">
        <f t="shared" si="12"/>
        <v>1.213404811</v>
      </c>
      <c r="Z6" s="57">
        <v>22579.875571</v>
      </c>
      <c r="AA6" s="56">
        <v>22407.111374</v>
      </c>
      <c r="AB6" s="53">
        <f t="shared" si="13"/>
        <v>-172.764197</v>
      </c>
      <c r="AC6" s="49">
        <f t="shared" si="14"/>
        <v>-0.007651246636</v>
      </c>
      <c r="AD6" s="50">
        <v>28573.593517</v>
      </c>
      <c r="AE6" s="51">
        <v>37534.252636</v>
      </c>
      <c r="AF6" s="16">
        <f t="shared" si="15"/>
        <v>8960.659119</v>
      </c>
      <c r="AG6" s="49">
        <f t="shared" si="16"/>
        <v>0.3135993068</v>
      </c>
      <c r="AH6" s="16">
        <f t="shared" si="17"/>
        <v>6829.192273</v>
      </c>
      <c r="AI6" s="13">
        <f t="shared" si="18"/>
        <v>0.3686248118</v>
      </c>
      <c r="AJ6" s="5"/>
    </row>
    <row r="7">
      <c r="A7" s="3" t="s">
        <v>542</v>
      </c>
      <c r="B7" s="47">
        <v>40807.0</v>
      </c>
      <c r="C7" s="2">
        <v>46825.0</v>
      </c>
      <c r="D7" s="48">
        <f t="shared" si="1"/>
        <v>6018</v>
      </c>
      <c r="E7" s="49">
        <f t="shared" si="2"/>
        <v>0.147474698</v>
      </c>
      <c r="F7" s="50">
        <v>27710.003345</v>
      </c>
      <c r="G7" s="51">
        <v>43261.483585</v>
      </c>
      <c r="H7" s="16">
        <f t="shared" si="3"/>
        <v>15551.48024</v>
      </c>
      <c r="I7" s="49">
        <f t="shared" si="4"/>
        <v>0.5612226042</v>
      </c>
      <c r="J7" s="50">
        <v>22841.564694</v>
      </c>
      <c r="K7" s="51">
        <v>42245.659896</v>
      </c>
      <c r="L7" s="16">
        <f t="shared" si="5"/>
        <v>19404.0952</v>
      </c>
      <c r="M7" s="49">
        <f t="shared" si="6"/>
        <v>0.8495081428</v>
      </c>
      <c r="N7" s="52">
        <v>14322.448695</v>
      </c>
      <c r="O7" s="53">
        <v>43247.661212</v>
      </c>
      <c r="P7" s="53">
        <f t="shared" si="7"/>
        <v>28925.21252</v>
      </c>
      <c r="Q7" s="58">
        <f t="shared" si="8"/>
        <v>2.019571732</v>
      </c>
      <c r="R7" s="52">
        <v>14079.942922</v>
      </c>
      <c r="S7" s="53">
        <v>43583.19517</v>
      </c>
      <c r="T7" s="53">
        <f t="shared" si="9"/>
        <v>29503.25225</v>
      </c>
      <c r="U7" s="58">
        <f t="shared" si="10"/>
        <v>2.095409933</v>
      </c>
      <c r="V7" s="56">
        <v>13924.072434</v>
      </c>
      <c r="W7" s="56">
        <v>44081.505141</v>
      </c>
      <c r="X7" s="16">
        <f t="shared" si="11"/>
        <v>30157.43271</v>
      </c>
      <c r="Y7" s="49">
        <f t="shared" si="12"/>
        <v>2.165848594</v>
      </c>
      <c r="Z7" s="57">
        <v>30179.233408</v>
      </c>
      <c r="AA7" s="56">
        <v>40642.311143</v>
      </c>
      <c r="AB7" s="53">
        <f t="shared" si="13"/>
        <v>10463.07774</v>
      </c>
      <c r="AC7" s="49">
        <f t="shared" si="14"/>
        <v>0.3466979295</v>
      </c>
      <c r="AD7" s="50">
        <v>41142.875164</v>
      </c>
      <c r="AE7" s="51">
        <v>54903.81515</v>
      </c>
      <c r="AF7" s="16">
        <f t="shared" si="15"/>
        <v>13760.93999</v>
      </c>
      <c r="AG7" s="49">
        <f t="shared" si="16"/>
        <v>0.3344671448</v>
      </c>
      <c r="AH7" s="16">
        <f t="shared" si="17"/>
        <v>17782.75204</v>
      </c>
      <c r="AI7" s="13">
        <f t="shared" si="18"/>
        <v>0.9310135098</v>
      </c>
      <c r="AJ7" s="6" t="s">
        <v>543</v>
      </c>
    </row>
    <row r="8">
      <c r="A8" s="59" t="s">
        <v>544</v>
      </c>
      <c r="B8" s="60">
        <v>0.180266</v>
      </c>
      <c r="C8" s="61">
        <v>0.139084</v>
      </c>
      <c r="D8" s="62">
        <f t="shared" si="1"/>
        <v>-0.041182</v>
      </c>
      <c r="E8" s="49">
        <f t="shared" si="2"/>
        <v>-0.2284512887</v>
      </c>
      <c r="F8" s="63">
        <v>0.136467</v>
      </c>
      <c r="G8" s="61">
        <v>0.100586</v>
      </c>
      <c r="H8" s="62">
        <f t="shared" si="3"/>
        <v>-0.035881</v>
      </c>
      <c r="I8" s="49">
        <f t="shared" si="4"/>
        <v>-0.2629280339</v>
      </c>
      <c r="J8" s="63">
        <v>0.206307</v>
      </c>
      <c r="K8" s="61">
        <v>0.087428</v>
      </c>
      <c r="L8" s="62">
        <f t="shared" si="5"/>
        <v>-0.118879</v>
      </c>
      <c r="M8" s="49">
        <f t="shared" si="6"/>
        <v>-0.576223783</v>
      </c>
      <c r="N8" s="64">
        <v>0.425623</v>
      </c>
      <c r="O8" s="65">
        <v>0.128529</v>
      </c>
      <c r="P8" s="65">
        <f t="shared" si="7"/>
        <v>-0.297094</v>
      </c>
      <c r="Q8" s="66">
        <f t="shared" si="8"/>
        <v>-0.6980214885</v>
      </c>
      <c r="R8" s="64">
        <v>0.431768</v>
      </c>
      <c r="S8" s="65">
        <v>0.124513</v>
      </c>
      <c r="T8" s="65">
        <f t="shared" si="9"/>
        <v>-0.307255</v>
      </c>
      <c r="U8" s="67">
        <f t="shared" si="10"/>
        <v>-0.7116205925</v>
      </c>
      <c r="V8" s="68">
        <v>0.414962</v>
      </c>
      <c r="W8" s="68">
        <v>0.122539</v>
      </c>
      <c r="X8" s="62">
        <f t="shared" si="11"/>
        <v>-0.292423</v>
      </c>
      <c r="Y8" s="49">
        <f t="shared" si="12"/>
        <v>-0.7046982615</v>
      </c>
      <c r="Z8" s="69">
        <v>0.123767</v>
      </c>
      <c r="AA8" s="68">
        <v>0.076261</v>
      </c>
      <c r="AB8" s="65">
        <f t="shared" si="13"/>
        <v>-0.047506</v>
      </c>
      <c r="AC8" s="49">
        <f t="shared" si="14"/>
        <v>-0.38383414</v>
      </c>
      <c r="AD8" s="47">
        <v>0.141042</v>
      </c>
      <c r="AE8" s="2">
        <v>0.129976</v>
      </c>
      <c r="AF8" s="48">
        <f t="shared" si="15"/>
        <v>-0.011066</v>
      </c>
      <c r="AG8" s="49">
        <f t="shared" si="16"/>
        <v>-0.07845889877</v>
      </c>
      <c r="AH8" s="62">
        <f t="shared" si="17"/>
        <v>-0.12209125</v>
      </c>
      <c r="AI8" s="13">
        <f t="shared" si="18"/>
        <v>-0.4430753418</v>
      </c>
      <c r="AJ8" s="5"/>
    </row>
    <row r="9">
      <c r="A9" s="59" t="s">
        <v>545</v>
      </c>
      <c r="B9" s="60">
        <v>0.800911</v>
      </c>
      <c r="C9" s="61">
        <v>0.746632</v>
      </c>
      <c r="D9" s="62">
        <f t="shared" si="1"/>
        <v>-0.054279</v>
      </c>
      <c r="E9" s="49">
        <f t="shared" si="2"/>
        <v>-0.06777157512</v>
      </c>
      <c r="F9" s="63">
        <v>0.779771</v>
      </c>
      <c r="G9" s="61">
        <v>0.686186</v>
      </c>
      <c r="H9" s="62">
        <f t="shared" si="3"/>
        <v>-0.093585</v>
      </c>
      <c r="I9" s="49">
        <f t="shared" si="4"/>
        <v>-0.1200160047</v>
      </c>
      <c r="J9" s="63">
        <v>0.690101</v>
      </c>
      <c r="K9" s="61">
        <v>0.544106</v>
      </c>
      <c r="L9" s="62">
        <f t="shared" si="5"/>
        <v>-0.145995</v>
      </c>
      <c r="M9" s="49">
        <f t="shared" si="6"/>
        <v>-0.2115559896</v>
      </c>
      <c r="N9" s="64">
        <v>0.87653</v>
      </c>
      <c r="O9" s="65">
        <v>0.615359</v>
      </c>
      <c r="P9" s="65">
        <f t="shared" si="7"/>
        <v>-0.261171</v>
      </c>
      <c r="Q9" s="70">
        <f t="shared" si="8"/>
        <v>-0.2979601383</v>
      </c>
      <c r="R9" s="64">
        <v>0.874966</v>
      </c>
      <c r="S9" s="65">
        <v>0.612915</v>
      </c>
      <c r="T9" s="65">
        <f t="shared" si="9"/>
        <v>-0.262051</v>
      </c>
      <c r="U9" s="71">
        <f t="shared" si="10"/>
        <v>-0.2994984948</v>
      </c>
      <c r="V9" s="68">
        <v>0.856821</v>
      </c>
      <c r="W9" s="68">
        <v>0.611897</v>
      </c>
      <c r="X9" s="62">
        <f t="shared" si="11"/>
        <v>-0.244924</v>
      </c>
      <c r="Y9" s="49">
        <f t="shared" si="12"/>
        <v>-0.2858520041</v>
      </c>
      <c r="Z9" s="69"/>
      <c r="AA9" s="68"/>
      <c r="AB9" s="72"/>
      <c r="AC9" s="49"/>
      <c r="AD9" s="47"/>
      <c r="AE9" s="2"/>
      <c r="AF9" s="48"/>
      <c r="AG9" s="49"/>
      <c r="AH9" s="62">
        <f t="shared" si="17"/>
        <v>-0.13469575</v>
      </c>
      <c r="AI9" s="13">
        <f t="shared" si="18"/>
        <v>-0.1712988934</v>
      </c>
      <c r="AJ9" s="5"/>
    </row>
    <row r="10">
      <c r="A10" s="59" t="s">
        <v>546</v>
      </c>
      <c r="B10" s="73">
        <v>0.313956</v>
      </c>
      <c r="C10" s="74">
        <v>0.401832</v>
      </c>
      <c r="D10" s="75">
        <v>0.08787600000000001</v>
      </c>
      <c r="E10" s="76">
        <v>0.27989909414058023</v>
      </c>
      <c r="F10" s="77">
        <v>0.206042</v>
      </c>
      <c r="G10" s="74">
        <v>0.240413</v>
      </c>
      <c r="H10" s="75">
        <f t="shared" si="3"/>
        <v>0.034371</v>
      </c>
      <c r="I10" s="76">
        <f t="shared" si="4"/>
        <v>0.1668155036</v>
      </c>
      <c r="J10" s="77">
        <v>1.069113</v>
      </c>
      <c r="K10" s="74">
        <v>0.983698</v>
      </c>
      <c r="L10" s="75">
        <f t="shared" si="5"/>
        <v>-0.085415</v>
      </c>
      <c r="M10" s="76">
        <f t="shared" si="6"/>
        <v>-0.07989333214</v>
      </c>
      <c r="N10" s="78">
        <v>0.54725</v>
      </c>
      <c r="O10" s="79">
        <v>0.3655</v>
      </c>
      <c r="P10" s="79">
        <f t="shared" si="7"/>
        <v>-0.18175</v>
      </c>
      <c r="Q10" s="80">
        <f t="shared" si="8"/>
        <v>-0.3321151211</v>
      </c>
      <c r="R10" s="78">
        <v>0.584068</v>
      </c>
      <c r="S10" s="79">
        <v>0.357885</v>
      </c>
      <c r="T10" s="79">
        <f t="shared" si="9"/>
        <v>-0.226183</v>
      </c>
      <c r="U10" s="81">
        <f t="shared" si="10"/>
        <v>-0.3872545662</v>
      </c>
      <c r="V10" s="82">
        <v>0.561269</v>
      </c>
      <c r="W10" s="82">
        <v>0.358251</v>
      </c>
      <c r="X10" s="75">
        <f t="shared" si="11"/>
        <v>-0.203018</v>
      </c>
      <c r="Y10" s="76">
        <f t="shared" si="12"/>
        <v>-0.3617124765</v>
      </c>
      <c r="Z10" s="83">
        <v>0.413087</v>
      </c>
      <c r="AA10" s="82">
        <v>0.430841</v>
      </c>
      <c r="AB10" s="79">
        <f>AA10-Z10</f>
        <v>0.017754</v>
      </c>
      <c r="AC10" s="76">
        <f>(AA10-Z10)/Z10</f>
        <v>0.04297883981</v>
      </c>
      <c r="AD10" s="84">
        <v>0.433202</v>
      </c>
      <c r="AE10" s="85">
        <v>0.657521</v>
      </c>
      <c r="AF10" s="86">
        <f>AE10-AD10</f>
        <v>0.224319</v>
      </c>
      <c r="AG10" s="76">
        <f>(AE10-AD10)/AD10</f>
        <v>0.5178161689</v>
      </c>
      <c r="AH10" s="62">
        <f t="shared" si="17"/>
        <v>-0.0415465</v>
      </c>
      <c r="AI10" s="13">
        <f t="shared" si="18"/>
        <v>0.001277197273</v>
      </c>
      <c r="AJ10" s="5"/>
    </row>
    <row r="11">
      <c r="A11" s="87"/>
      <c r="B11" s="88"/>
      <c r="C11" s="89"/>
      <c r="D11" s="13"/>
      <c r="E11" s="13"/>
      <c r="H11" s="13"/>
      <c r="J11" s="89"/>
      <c r="K11" s="89"/>
      <c r="L11" s="13"/>
      <c r="M11" s="13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89"/>
      <c r="AE11" s="89"/>
      <c r="AF11" s="13"/>
      <c r="AG11" s="13"/>
      <c r="AJ11" s="5"/>
    </row>
    <row r="12">
      <c r="A12" s="3"/>
      <c r="B12" s="89"/>
      <c r="C12" s="89"/>
      <c r="D12" s="13"/>
      <c r="E12" s="13"/>
      <c r="F12" s="89"/>
      <c r="G12" s="89"/>
      <c r="H12" s="13"/>
      <c r="I12" s="13"/>
      <c r="J12" s="89"/>
      <c r="K12" s="89"/>
      <c r="L12" s="13"/>
      <c r="M12" s="13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24"/>
      <c r="AC12" s="24"/>
      <c r="AD12" s="89"/>
      <c r="AE12" s="89"/>
      <c r="AF12" s="13"/>
      <c r="AG12" s="13"/>
      <c r="AJ12" s="6"/>
    </row>
    <row r="13">
      <c r="A13" s="3"/>
      <c r="B13" s="89"/>
      <c r="C13" s="89"/>
      <c r="D13" s="13"/>
      <c r="E13" s="13"/>
      <c r="F13" s="89"/>
      <c r="G13" s="89"/>
      <c r="H13" s="13"/>
      <c r="I13" s="13"/>
      <c r="J13" s="89"/>
      <c r="K13" s="89"/>
      <c r="L13" s="13"/>
      <c r="M13" s="13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24"/>
      <c r="AC13" s="24"/>
      <c r="AD13" s="89"/>
      <c r="AE13" s="89"/>
      <c r="AF13" s="13"/>
      <c r="AG13" s="13"/>
      <c r="AJ13" s="5"/>
    </row>
    <row r="14">
      <c r="A14" s="3"/>
      <c r="B14" s="89"/>
      <c r="C14" s="89"/>
      <c r="D14" s="13"/>
      <c r="E14" s="13"/>
      <c r="F14" s="89"/>
      <c r="G14" s="89"/>
      <c r="H14" s="13"/>
      <c r="I14" s="13"/>
      <c r="J14" s="89"/>
      <c r="K14" s="89"/>
      <c r="L14" s="13"/>
      <c r="M14" s="13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24"/>
      <c r="AC14" s="24"/>
      <c r="AD14" s="89"/>
      <c r="AE14" s="89"/>
      <c r="AF14" s="13"/>
      <c r="AG14" s="13"/>
      <c r="AJ14" s="5"/>
    </row>
    <row r="15">
      <c r="A15" s="3"/>
      <c r="B15" s="89"/>
      <c r="C15" s="89"/>
      <c r="D15" s="13"/>
      <c r="E15" s="13"/>
      <c r="F15" s="89"/>
      <c r="G15" s="89"/>
      <c r="H15" s="13"/>
      <c r="I15" s="13"/>
      <c r="J15" s="89"/>
      <c r="K15" s="89"/>
      <c r="L15" s="13"/>
      <c r="M15" s="13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24"/>
      <c r="AC15" s="24"/>
      <c r="AD15" s="89"/>
      <c r="AE15" s="89"/>
      <c r="AF15" s="13"/>
      <c r="AG15" s="13"/>
      <c r="AJ15" s="5"/>
    </row>
    <row r="16">
      <c r="A16" s="3"/>
      <c r="B16" s="89"/>
      <c r="C16" s="89"/>
      <c r="D16" s="13"/>
      <c r="E16" s="13"/>
      <c r="F16" s="89"/>
      <c r="G16" s="89"/>
      <c r="H16" s="13"/>
      <c r="I16" s="13"/>
      <c r="J16" s="89"/>
      <c r="K16" s="89"/>
      <c r="L16" s="13"/>
      <c r="M16" s="13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24"/>
      <c r="AC16" s="24"/>
      <c r="AD16" s="89"/>
      <c r="AE16" s="89"/>
      <c r="AF16" s="13"/>
      <c r="AG16" s="13"/>
      <c r="AJ16" s="5"/>
    </row>
    <row r="17">
      <c r="A17" s="3"/>
      <c r="B17" s="89"/>
      <c r="C17" s="89"/>
      <c r="D17" s="13"/>
      <c r="E17" s="13"/>
      <c r="F17" s="89"/>
      <c r="G17" s="89"/>
      <c r="H17" s="13"/>
      <c r="I17" s="13"/>
      <c r="J17" s="89"/>
      <c r="K17" s="89"/>
      <c r="L17" s="13"/>
      <c r="M17" s="13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24"/>
      <c r="AC17" s="24"/>
      <c r="AD17" s="89"/>
      <c r="AE17" s="89"/>
      <c r="AF17" s="13"/>
      <c r="AG17" s="13"/>
      <c r="AJ17" s="5"/>
    </row>
    <row r="18">
      <c r="A18" s="88"/>
      <c r="D18" s="13"/>
      <c r="H18" s="13"/>
      <c r="L18" s="13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8"/>
      <c r="AD18" s="13"/>
      <c r="AE18" s="13"/>
      <c r="AF18" s="13"/>
      <c r="AJ18" s="5"/>
    </row>
    <row r="19">
      <c r="A19" s="3"/>
      <c r="B19" s="89"/>
      <c r="C19" s="89"/>
      <c r="D19" s="13"/>
      <c r="E19" s="13"/>
      <c r="F19" s="89"/>
      <c r="G19" s="89"/>
      <c r="H19" s="13"/>
      <c r="I19" s="13"/>
      <c r="J19" s="89"/>
      <c r="K19" s="89"/>
      <c r="L19" s="13"/>
      <c r="M19" s="13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24"/>
      <c r="AC19" s="24"/>
      <c r="AD19" s="89"/>
      <c r="AE19" s="89"/>
      <c r="AF19" s="13"/>
      <c r="AG19" s="13"/>
      <c r="AJ19" s="6"/>
    </row>
    <row r="20">
      <c r="A20" s="3"/>
      <c r="B20" s="89"/>
      <c r="C20" s="89"/>
      <c r="D20" s="13"/>
      <c r="E20" s="13"/>
      <c r="F20" s="89"/>
      <c r="G20" s="89"/>
      <c r="H20" s="13"/>
      <c r="I20" s="13"/>
      <c r="J20" s="89"/>
      <c r="K20" s="89"/>
      <c r="L20" s="13"/>
      <c r="M20" s="13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24"/>
      <c r="AC20" s="24"/>
      <c r="AD20" s="89"/>
      <c r="AE20" s="89"/>
      <c r="AF20" s="13"/>
      <c r="AG20" s="13"/>
      <c r="AJ20" s="6"/>
    </row>
    <row r="21">
      <c r="A21" s="3"/>
      <c r="B21" s="89"/>
      <c r="C21" s="89"/>
      <c r="D21" s="13"/>
      <c r="E21" s="13"/>
      <c r="F21" s="89"/>
      <c r="G21" s="89"/>
      <c r="H21" s="13"/>
      <c r="I21" s="13"/>
      <c r="J21" s="89"/>
      <c r="K21" s="89"/>
      <c r="L21" s="13"/>
      <c r="M21" s="13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24"/>
      <c r="AC21" s="24"/>
      <c r="AD21" s="89"/>
      <c r="AE21" s="89"/>
      <c r="AF21" s="13"/>
      <c r="AG21" s="13"/>
      <c r="AJ21" s="5"/>
    </row>
    <row r="22">
      <c r="A22" s="3"/>
      <c r="B22" s="89"/>
      <c r="C22" s="89"/>
      <c r="D22" s="13"/>
      <c r="E22" s="13"/>
      <c r="F22" s="89"/>
      <c r="G22" s="89"/>
      <c r="H22" s="13"/>
      <c r="I22" s="13"/>
      <c r="J22" s="89"/>
      <c r="K22" s="89"/>
      <c r="L22" s="13"/>
      <c r="M22" s="13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24"/>
      <c r="AC22" s="24"/>
      <c r="AD22" s="89"/>
      <c r="AE22" s="89"/>
      <c r="AF22" s="13"/>
      <c r="AG22" s="13"/>
      <c r="AJ22" s="5"/>
    </row>
    <row r="23">
      <c r="A23" s="3"/>
      <c r="B23" s="89"/>
      <c r="C23" s="89"/>
      <c r="D23" s="13"/>
      <c r="E23" s="13"/>
      <c r="F23" s="89"/>
      <c r="G23" s="89"/>
      <c r="H23" s="13"/>
      <c r="I23" s="13"/>
      <c r="J23" s="89"/>
      <c r="K23" s="89"/>
      <c r="L23" s="13"/>
      <c r="M23" s="13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24"/>
      <c r="AC23" s="24"/>
      <c r="AD23" s="89"/>
      <c r="AE23" s="89"/>
      <c r="AF23" s="13"/>
      <c r="AG23" s="13"/>
      <c r="AJ23" s="5"/>
    </row>
    <row r="24">
      <c r="A24" s="3"/>
      <c r="B24" s="89"/>
      <c r="C24" s="89"/>
      <c r="D24" s="13"/>
      <c r="E24" s="13"/>
      <c r="F24" s="89"/>
      <c r="G24" s="89"/>
      <c r="H24" s="13"/>
      <c r="I24" s="13"/>
      <c r="J24" s="24"/>
      <c r="K24" s="24"/>
      <c r="L24" s="13"/>
      <c r="M24" s="13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24"/>
      <c r="AC24" s="24"/>
      <c r="AD24" s="91"/>
      <c r="AE24" s="91"/>
      <c r="AF24" s="13"/>
      <c r="AG24" s="13"/>
    </row>
    <row r="25">
      <c r="A25" s="1"/>
      <c r="B25" s="24"/>
      <c r="C25" s="24"/>
      <c r="D25" s="24"/>
      <c r="F25" s="24"/>
      <c r="G25" s="24"/>
      <c r="H25" s="24"/>
      <c r="J25" s="24"/>
      <c r="K25" s="24"/>
      <c r="L25" s="24"/>
    </row>
    <row r="26">
      <c r="A26" s="1"/>
      <c r="B26" s="24"/>
      <c r="C26" s="24"/>
      <c r="D26" s="24"/>
      <c r="F26" s="24"/>
      <c r="G26" s="24"/>
      <c r="H26" s="24"/>
      <c r="J26" s="24"/>
      <c r="K26" s="24"/>
      <c r="L26" s="24"/>
    </row>
    <row r="27">
      <c r="A27" s="1"/>
    </row>
    <row r="28">
      <c r="A28" s="1"/>
    </row>
    <row r="29">
      <c r="A29" s="1"/>
      <c r="B29" s="24"/>
      <c r="C29" s="24"/>
      <c r="D29" s="24"/>
      <c r="F29" s="24"/>
      <c r="G29" s="24"/>
      <c r="H29" s="24"/>
    </row>
    <row r="30">
      <c r="A30" s="1"/>
      <c r="B30" s="24"/>
      <c r="C30" s="24"/>
      <c r="D30" s="24"/>
      <c r="F30" s="24"/>
      <c r="G30" s="24"/>
      <c r="H30" s="24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</sheetData>
  <mergeCells count="9">
    <mergeCell ref="AD1:AG1"/>
    <mergeCell ref="AH1:AI1"/>
    <mergeCell ref="B1:E1"/>
    <mergeCell ref="F1:I1"/>
    <mergeCell ref="J1:M1"/>
    <mergeCell ref="N1:Q1"/>
    <mergeCell ref="R1:U1"/>
    <mergeCell ref="V1:Y1"/>
    <mergeCell ref="Z1:AC1"/>
  </mergeCells>
  <conditionalFormatting sqref="E4:E10 I4:I10 M4:M10 Y4:Y10 AC4:AC10 AG4:AI10">
    <cfRule type="colorScale" priority="1">
      <colorScale>
        <cfvo type="formula" val="-1"/>
        <cfvo type="formula" val="0"/>
        <cfvo type="formula" val="1"/>
        <color rgb="FF9A6075"/>
        <color rgb="FFDDD8C4"/>
        <color rgb="FF69A297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88"/>
    <col customWidth="1" min="3" max="3" width="14.25"/>
    <col customWidth="1" min="34" max="34" width="13.75"/>
    <col customWidth="1" min="35" max="35" width="16.38"/>
  </cols>
  <sheetData>
    <row r="1" ht="25.5" customHeight="1">
      <c r="A1" s="87" t="s">
        <v>547</v>
      </c>
      <c r="B1" s="27" t="s">
        <v>519</v>
      </c>
      <c r="F1" s="27" t="s">
        <v>520</v>
      </c>
      <c r="J1" s="27" t="s">
        <v>521</v>
      </c>
      <c r="N1" s="28" t="s">
        <v>522</v>
      </c>
      <c r="R1" s="29" t="s">
        <v>523</v>
      </c>
      <c r="V1" s="28" t="s">
        <v>524</v>
      </c>
      <c r="Z1" s="28" t="s">
        <v>525</v>
      </c>
      <c r="AD1" s="27" t="s">
        <v>526</v>
      </c>
      <c r="AH1" s="3" t="s">
        <v>548</v>
      </c>
      <c r="AI1" s="3"/>
    </row>
    <row r="2">
      <c r="B2" s="3" t="s">
        <v>528</v>
      </c>
      <c r="C2" s="3" t="s">
        <v>529</v>
      </c>
      <c r="D2" s="3" t="s">
        <v>530</v>
      </c>
      <c r="E2" s="3" t="s">
        <v>531</v>
      </c>
      <c r="F2" s="3" t="s">
        <v>528</v>
      </c>
      <c r="G2" s="3" t="s">
        <v>529</v>
      </c>
      <c r="H2" s="3" t="s">
        <v>530</v>
      </c>
      <c r="I2" s="3" t="s">
        <v>531</v>
      </c>
      <c r="J2" s="3" t="s">
        <v>528</v>
      </c>
      <c r="K2" s="3" t="s">
        <v>529</v>
      </c>
      <c r="L2" s="3" t="s">
        <v>530</v>
      </c>
      <c r="M2" s="3" t="s">
        <v>531</v>
      </c>
      <c r="N2" s="30" t="s">
        <v>528</v>
      </c>
      <c r="O2" s="30" t="s">
        <v>529</v>
      </c>
      <c r="P2" s="30" t="s">
        <v>532</v>
      </c>
      <c r="Q2" s="30" t="s">
        <v>531</v>
      </c>
      <c r="R2" s="30" t="s">
        <v>528</v>
      </c>
      <c r="S2" s="30" t="s">
        <v>529</v>
      </c>
      <c r="T2" s="30" t="s">
        <v>532</v>
      </c>
      <c r="U2" s="30" t="s">
        <v>531</v>
      </c>
      <c r="V2" s="31" t="s">
        <v>528</v>
      </c>
      <c r="W2" s="31" t="s">
        <v>529</v>
      </c>
      <c r="X2" s="31" t="s">
        <v>532</v>
      </c>
      <c r="Y2" s="31" t="s">
        <v>531</v>
      </c>
      <c r="Z2" s="32" t="s">
        <v>528</v>
      </c>
      <c r="AA2" s="32" t="s">
        <v>529</v>
      </c>
      <c r="AB2" s="32" t="s">
        <v>530</v>
      </c>
      <c r="AC2" s="32" t="s">
        <v>531</v>
      </c>
      <c r="AD2" s="3" t="s">
        <v>528</v>
      </c>
      <c r="AE2" s="3" t="s">
        <v>529</v>
      </c>
      <c r="AF2" s="3" t="s">
        <v>530</v>
      </c>
      <c r="AG2" s="3" t="s">
        <v>531</v>
      </c>
      <c r="AH2" s="33" t="s">
        <v>533</v>
      </c>
      <c r="AI2" s="3" t="s">
        <v>535</v>
      </c>
    </row>
    <row r="3">
      <c r="A3" s="3" t="s">
        <v>536</v>
      </c>
      <c r="B3" s="34">
        <v>0.3575</v>
      </c>
      <c r="C3" s="35">
        <v>0.6425</v>
      </c>
      <c r="D3" s="36"/>
      <c r="E3" s="37"/>
      <c r="F3" s="34">
        <v>0.27799007</v>
      </c>
      <c r="G3" s="35">
        <v>0.72200993</v>
      </c>
      <c r="H3" s="38"/>
      <c r="I3" s="39"/>
      <c r="J3" s="34">
        <v>0.17604288</v>
      </c>
      <c r="K3" s="35">
        <v>0.82395712</v>
      </c>
      <c r="L3" s="38"/>
      <c r="M3" s="39"/>
      <c r="N3" s="40">
        <v>0.12606987</v>
      </c>
      <c r="O3" s="24">
        <v>0.87393013</v>
      </c>
      <c r="P3" s="24"/>
      <c r="Q3" s="41"/>
      <c r="R3" s="40">
        <v>0.134973</v>
      </c>
      <c r="S3" s="24">
        <v>0.865027</v>
      </c>
      <c r="T3" s="24"/>
      <c r="U3" s="41"/>
      <c r="V3" s="42">
        <v>0.148568</v>
      </c>
      <c r="W3" s="42">
        <v>0.851432</v>
      </c>
      <c r="X3" s="42"/>
      <c r="Y3" s="42"/>
      <c r="Z3" s="43">
        <v>0.26708012</v>
      </c>
      <c r="AA3" s="42">
        <v>0.73291988</v>
      </c>
      <c r="AB3" s="44"/>
      <c r="AC3" s="45"/>
      <c r="AD3" s="34">
        <v>0.19720135</v>
      </c>
      <c r="AE3" s="35">
        <v>0.80279865</v>
      </c>
      <c r="AF3" s="38"/>
      <c r="AG3" s="39"/>
      <c r="AH3" s="46"/>
    </row>
    <row r="4">
      <c r="A4" s="3" t="s">
        <v>549</v>
      </c>
      <c r="B4" s="92">
        <v>0.0032</v>
      </c>
      <c r="C4" s="89">
        <v>0.019636</v>
      </c>
      <c r="D4" s="13">
        <f t="shared" ref="D4:D10" si="1">C4-B4</f>
        <v>0.016436</v>
      </c>
      <c r="E4" s="49">
        <f t="shared" ref="E4:E10" si="2">(C4-B4)/B4</f>
        <v>5.13625</v>
      </c>
      <c r="F4" s="92">
        <v>0.00283</v>
      </c>
      <c r="G4" s="89">
        <v>0.015128</v>
      </c>
      <c r="H4" s="13">
        <f t="shared" ref="H4:H10" si="3">G4-F4</f>
        <v>0.012298</v>
      </c>
      <c r="I4" s="49">
        <f t="shared" ref="I4:I10" si="4">(G4-F4)/F4</f>
        <v>4.345583039</v>
      </c>
      <c r="J4" s="92">
        <v>0.008891</v>
      </c>
      <c r="K4" s="89">
        <v>0.020565</v>
      </c>
      <c r="L4" s="13">
        <f t="shared" ref="L4:L10" si="5">K4-J4</f>
        <v>0.011674</v>
      </c>
      <c r="M4" s="49">
        <f t="shared" ref="M4:M10" si="6">(K4-J4)/J4</f>
        <v>1.313013159</v>
      </c>
      <c r="N4" s="40">
        <v>0.005897</v>
      </c>
      <c r="O4" s="24">
        <v>0.018577</v>
      </c>
      <c r="P4" s="24">
        <f t="shared" ref="P4:P10" si="7">O4-N4</f>
        <v>0.01268</v>
      </c>
      <c r="Q4" s="58">
        <f t="shared" ref="Q4:Q10" si="8">(O4-N4)/N4</f>
        <v>2.150245888</v>
      </c>
      <c r="R4" s="40">
        <v>0.005646</v>
      </c>
      <c r="S4" s="24">
        <v>0.018747</v>
      </c>
      <c r="T4" s="24">
        <f t="shared" ref="T4:T10" si="9">S4-R4</f>
        <v>0.013101</v>
      </c>
      <c r="U4" s="58">
        <f t="shared" ref="U4:U10" si="10">(S4-R4)/R4</f>
        <v>2.320403826</v>
      </c>
      <c r="V4" s="91">
        <v>0.005317</v>
      </c>
      <c r="W4" s="91">
        <v>0.019013</v>
      </c>
      <c r="X4" s="13">
        <f t="shared" ref="X4:X10" si="11">W4-V4</f>
        <v>0.013696</v>
      </c>
      <c r="Y4" s="49">
        <f t="shared" ref="Y4:Y10" si="12">(W4-V4)/V4</f>
        <v>2.575888659</v>
      </c>
      <c r="Z4" s="93">
        <v>0.001629</v>
      </c>
      <c r="AA4" s="91">
        <v>0.008664</v>
      </c>
      <c r="AB4" s="24">
        <f t="shared" ref="AB4:AB10" si="13">AA4-Z4</f>
        <v>0.007035</v>
      </c>
      <c r="AC4" s="49">
        <f t="shared" ref="AC4:AC10" si="14">(AA4-Z4)/Z4</f>
        <v>4.318600368</v>
      </c>
      <c r="AD4" s="92">
        <v>0.021025</v>
      </c>
      <c r="AE4" s="89">
        <v>0.045836</v>
      </c>
      <c r="AF4" s="13">
        <f t="shared" ref="AF4:AF7" si="15">AE4-AD4</f>
        <v>0.024811</v>
      </c>
      <c r="AG4" s="49">
        <f t="shared" ref="AG4:AG7" si="16">(AE4-AD4)/AD4</f>
        <v>1.180071344</v>
      </c>
      <c r="AH4" s="13">
        <f t="shared" ref="AH4:AH10" si="17">AVERAGE($E4,$I4,$M4,$Y4)</f>
        <v>3.342683714</v>
      </c>
      <c r="AI4" s="6" t="s">
        <v>550</v>
      </c>
    </row>
    <row r="5">
      <c r="A5" s="3" t="s">
        <v>551</v>
      </c>
      <c r="B5" s="92">
        <v>0.017554</v>
      </c>
      <c r="C5" s="89">
        <v>0.007236</v>
      </c>
      <c r="D5" s="13">
        <f t="shared" si="1"/>
        <v>-0.010318</v>
      </c>
      <c r="E5" s="49">
        <f t="shared" si="2"/>
        <v>-0.5877862595</v>
      </c>
      <c r="F5" s="92">
        <v>0.021575</v>
      </c>
      <c r="G5" s="89">
        <v>0.007783</v>
      </c>
      <c r="H5" s="13">
        <f t="shared" si="3"/>
        <v>-0.013792</v>
      </c>
      <c r="I5" s="49">
        <f t="shared" si="4"/>
        <v>-0.6392584009</v>
      </c>
      <c r="J5" s="92">
        <v>0.024864</v>
      </c>
      <c r="K5" s="89">
        <v>0.007256</v>
      </c>
      <c r="L5" s="13">
        <f t="shared" si="5"/>
        <v>-0.017608</v>
      </c>
      <c r="M5" s="49">
        <f t="shared" si="6"/>
        <v>-0.7081724582</v>
      </c>
      <c r="N5" s="40">
        <v>0.016733</v>
      </c>
      <c r="O5" s="24">
        <v>0.005498</v>
      </c>
      <c r="P5" s="24">
        <f t="shared" si="7"/>
        <v>-0.011235</v>
      </c>
      <c r="Q5" s="94">
        <f t="shared" si="8"/>
        <v>-0.6714277177</v>
      </c>
      <c r="R5" s="40">
        <v>0.017351</v>
      </c>
      <c r="S5" s="24">
        <v>0.005286</v>
      </c>
      <c r="T5" s="24">
        <f t="shared" si="9"/>
        <v>-0.012065</v>
      </c>
      <c r="U5" s="95">
        <f t="shared" si="10"/>
        <v>-0.6953489712</v>
      </c>
      <c r="V5" s="91">
        <v>0.017514</v>
      </c>
      <c r="W5" s="91">
        <v>0.005064</v>
      </c>
      <c r="X5" s="13">
        <f t="shared" si="11"/>
        <v>-0.01245</v>
      </c>
      <c r="Y5" s="49">
        <f t="shared" si="12"/>
        <v>-0.7108598835</v>
      </c>
      <c r="Z5" s="93">
        <v>0.013768</v>
      </c>
      <c r="AA5" s="91">
        <v>0.004463</v>
      </c>
      <c r="AB5" s="24">
        <f t="shared" si="13"/>
        <v>-0.009305</v>
      </c>
      <c r="AC5" s="49">
        <f t="shared" si="14"/>
        <v>-0.6758425334</v>
      </c>
      <c r="AD5" s="92">
        <v>0.015769</v>
      </c>
      <c r="AE5" s="89">
        <v>0.00312</v>
      </c>
      <c r="AF5" s="13">
        <f t="shared" si="15"/>
        <v>-0.012649</v>
      </c>
      <c r="AG5" s="49">
        <f t="shared" si="16"/>
        <v>-0.802143446</v>
      </c>
      <c r="AH5" s="13">
        <f t="shared" si="17"/>
        <v>-0.6615192505</v>
      </c>
      <c r="AI5" s="5"/>
    </row>
    <row r="6">
      <c r="A6" s="3" t="s">
        <v>552</v>
      </c>
      <c r="B6" s="92">
        <v>0.151812</v>
      </c>
      <c r="C6" s="89">
        <v>0.108558</v>
      </c>
      <c r="D6" s="13">
        <f t="shared" si="1"/>
        <v>-0.043254</v>
      </c>
      <c r="E6" s="49">
        <f t="shared" si="2"/>
        <v>-0.2849181883</v>
      </c>
      <c r="F6" s="92">
        <v>0.126397</v>
      </c>
      <c r="G6" s="89">
        <v>0.105454</v>
      </c>
      <c r="H6" s="13">
        <f t="shared" si="3"/>
        <v>-0.020943</v>
      </c>
      <c r="I6" s="49">
        <f t="shared" si="4"/>
        <v>-0.1656922237</v>
      </c>
      <c r="J6" s="92">
        <v>0.164849</v>
      </c>
      <c r="K6" s="89">
        <v>0.099047</v>
      </c>
      <c r="L6" s="13">
        <f t="shared" si="5"/>
        <v>-0.065802</v>
      </c>
      <c r="M6" s="49">
        <f t="shared" si="6"/>
        <v>-0.3991652967</v>
      </c>
      <c r="N6" s="40">
        <v>0.235736</v>
      </c>
      <c r="O6" s="24">
        <v>0.121745</v>
      </c>
      <c r="P6" s="24">
        <f t="shared" si="7"/>
        <v>-0.113991</v>
      </c>
      <c r="Q6" s="96">
        <f t="shared" si="8"/>
        <v>-0.4835536363</v>
      </c>
      <c r="R6" s="40">
        <v>0.256128</v>
      </c>
      <c r="S6" s="24">
        <v>0.11739</v>
      </c>
      <c r="T6" s="24">
        <f t="shared" si="9"/>
        <v>-0.138738</v>
      </c>
      <c r="U6" s="97">
        <f t="shared" si="10"/>
        <v>-0.5416744753</v>
      </c>
      <c r="V6" s="91">
        <v>0.251892</v>
      </c>
      <c r="W6" s="91">
        <v>0.115914</v>
      </c>
      <c r="X6" s="13">
        <f t="shared" si="11"/>
        <v>-0.135978</v>
      </c>
      <c r="Y6" s="49">
        <f t="shared" si="12"/>
        <v>-0.5398265923</v>
      </c>
      <c r="Z6" s="93">
        <v>0.151517</v>
      </c>
      <c r="AA6" s="91">
        <v>0.10145</v>
      </c>
      <c r="AB6" s="24">
        <f t="shared" si="13"/>
        <v>-0.050067</v>
      </c>
      <c r="AC6" s="49">
        <f t="shared" si="14"/>
        <v>-0.3304381687</v>
      </c>
      <c r="AD6" s="92">
        <v>0.109505</v>
      </c>
      <c r="AE6" s="89">
        <v>0.1119</v>
      </c>
      <c r="AF6" s="13">
        <f t="shared" si="15"/>
        <v>0.002395</v>
      </c>
      <c r="AG6" s="49">
        <f t="shared" si="16"/>
        <v>0.02187114744</v>
      </c>
      <c r="AH6" s="13">
        <f t="shared" si="17"/>
        <v>-0.3474005753</v>
      </c>
      <c r="AI6" s="5"/>
    </row>
    <row r="7">
      <c r="A7" s="3" t="s">
        <v>553</v>
      </c>
      <c r="B7" s="92">
        <v>0.005341</v>
      </c>
      <c r="C7" s="89">
        <v>0.00285</v>
      </c>
      <c r="D7" s="13">
        <f t="shared" si="1"/>
        <v>-0.002491</v>
      </c>
      <c r="E7" s="49">
        <f t="shared" si="2"/>
        <v>-0.4663920614</v>
      </c>
      <c r="F7" s="92">
        <v>0.017862</v>
      </c>
      <c r="G7" s="89">
        <v>0.00392</v>
      </c>
      <c r="H7" s="13">
        <f t="shared" si="3"/>
        <v>-0.013942</v>
      </c>
      <c r="I7" s="49">
        <f t="shared" si="4"/>
        <v>-0.7805396932</v>
      </c>
      <c r="J7" s="92">
        <v>0.03665</v>
      </c>
      <c r="K7" s="89">
        <v>0.004837</v>
      </c>
      <c r="L7" s="13">
        <f t="shared" si="5"/>
        <v>-0.031813</v>
      </c>
      <c r="M7" s="49">
        <f t="shared" si="6"/>
        <v>-0.8680218281</v>
      </c>
      <c r="N7" s="40">
        <v>0.127746</v>
      </c>
      <c r="O7" s="24">
        <v>0.007539</v>
      </c>
      <c r="P7" s="24">
        <f t="shared" si="7"/>
        <v>-0.120207</v>
      </c>
      <c r="Q7" s="98">
        <f t="shared" si="8"/>
        <v>-0.9409844535</v>
      </c>
      <c r="R7" s="40">
        <v>0.121867</v>
      </c>
      <c r="S7" s="24">
        <v>0.007219</v>
      </c>
      <c r="T7" s="24">
        <f t="shared" si="9"/>
        <v>-0.114648</v>
      </c>
      <c r="U7" s="98">
        <f t="shared" si="10"/>
        <v>-0.9407632911</v>
      </c>
      <c r="V7" s="91">
        <v>0.115907</v>
      </c>
      <c r="W7" s="91">
        <v>0.006429</v>
      </c>
      <c r="X7" s="13">
        <f t="shared" si="11"/>
        <v>-0.109478</v>
      </c>
      <c r="Y7" s="49">
        <f t="shared" si="12"/>
        <v>-0.9445331171</v>
      </c>
      <c r="Z7" s="93">
        <v>0.015827</v>
      </c>
      <c r="AA7" s="91">
        <v>0.003738</v>
      </c>
      <c r="AB7" s="24">
        <f t="shared" si="13"/>
        <v>-0.012089</v>
      </c>
      <c r="AC7" s="49">
        <f t="shared" si="14"/>
        <v>-0.763821318</v>
      </c>
      <c r="AD7" s="92">
        <v>0.005694</v>
      </c>
      <c r="AE7" s="89">
        <v>0.002582</v>
      </c>
      <c r="AF7" s="13">
        <f t="shared" si="15"/>
        <v>-0.003112</v>
      </c>
      <c r="AG7" s="49">
        <f t="shared" si="16"/>
        <v>-0.5465402178</v>
      </c>
      <c r="AH7" s="13">
        <f t="shared" si="17"/>
        <v>-0.7648716749</v>
      </c>
      <c r="AI7" s="5"/>
    </row>
    <row r="8">
      <c r="A8" s="3" t="s">
        <v>554</v>
      </c>
      <c r="B8" s="92">
        <v>0.564875</v>
      </c>
      <c r="C8" s="89">
        <v>0.469413</v>
      </c>
      <c r="D8" s="13">
        <f t="shared" si="1"/>
        <v>-0.095462</v>
      </c>
      <c r="E8" s="49">
        <f t="shared" si="2"/>
        <v>-0.1689966807</v>
      </c>
      <c r="F8" s="92">
        <v>0.498897</v>
      </c>
      <c r="G8" s="89">
        <v>0.384938</v>
      </c>
      <c r="H8" s="13">
        <f t="shared" si="3"/>
        <v>-0.113959</v>
      </c>
      <c r="I8" s="49">
        <f t="shared" si="4"/>
        <v>-0.2284218987</v>
      </c>
      <c r="J8" s="92">
        <v>0.491755</v>
      </c>
      <c r="K8" s="89">
        <v>0.393647</v>
      </c>
      <c r="L8" s="13">
        <f t="shared" si="5"/>
        <v>-0.098108</v>
      </c>
      <c r="M8" s="49">
        <f t="shared" si="6"/>
        <v>-0.1995058515</v>
      </c>
      <c r="N8" s="40">
        <v>0.719667</v>
      </c>
      <c r="O8" s="24">
        <v>0.406621</v>
      </c>
      <c r="P8" s="24">
        <f t="shared" si="7"/>
        <v>-0.313046</v>
      </c>
      <c r="Q8" s="99">
        <f t="shared" si="8"/>
        <v>-0.4349872927</v>
      </c>
      <c r="R8" s="40">
        <v>0.721771</v>
      </c>
      <c r="S8" s="24">
        <v>0.40307</v>
      </c>
      <c r="T8" s="24">
        <f t="shared" si="9"/>
        <v>-0.318701</v>
      </c>
      <c r="U8" s="99">
        <f t="shared" si="10"/>
        <v>-0.4415541772</v>
      </c>
      <c r="V8" s="91">
        <v>0.701007</v>
      </c>
      <c r="W8" s="91">
        <v>0.401604</v>
      </c>
      <c r="X8" s="13">
        <f t="shared" si="11"/>
        <v>-0.299403</v>
      </c>
      <c r="Y8" s="49">
        <f t="shared" si="12"/>
        <v>-0.4271041516</v>
      </c>
      <c r="Z8" s="93">
        <v>0.538627</v>
      </c>
      <c r="AA8" s="91">
        <v>0.401424</v>
      </c>
      <c r="AB8" s="13">
        <f t="shared" si="13"/>
        <v>-0.137203</v>
      </c>
      <c r="AC8" s="49">
        <f t="shared" si="14"/>
        <v>-0.2547272974</v>
      </c>
      <c r="AD8" s="92"/>
      <c r="AE8" s="89"/>
      <c r="AF8" s="13"/>
      <c r="AG8" s="49"/>
      <c r="AH8" s="13">
        <f t="shared" si="17"/>
        <v>-0.2560071456</v>
      </c>
      <c r="AI8" s="5"/>
    </row>
    <row r="9">
      <c r="A9" s="3" t="s">
        <v>555</v>
      </c>
      <c r="B9" s="92">
        <v>0.159779</v>
      </c>
      <c r="C9" s="89">
        <v>0.134699</v>
      </c>
      <c r="D9" s="13">
        <f t="shared" si="1"/>
        <v>-0.02508</v>
      </c>
      <c r="E9" s="49">
        <f t="shared" si="2"/>
        <v>-0.1569668104</v>
      </c>
      <c r="F9" s="92">
        <v>0.119744</v>
      </c>
      <c r="G9" s="89">
        <v>0.097388</v>
      </c>
      <c r="H9" s="13">
        <f t="shared" si="3"/>
        <v>-0.022356</v>
      </c>
      <c r="I9" s="49">
        <f t="shared" si="4"/>
        <v>-0.1866982897</v>
      </c>
      <c r="J9" s="92">
        <v>0.160041</v>
      </c>
      <c r="K9" s="89">
        <v>0.085672</v>
      </c>
      <c r="L9" s="13">
        <f t="shared" si="5"/>
        <v>-0.074369</v>
      </c>
      <c r="M9" s="49">
        <f t="shared" si="6"/>
        <v>-0.4646871739</v>
      </c>
      <c r="N9" s="40">
        <v>0.394516</v>
      </c>
      <c r="O9" s="24">
        <v>0.124148</v>
      </c>
      <c r="P9" s="24">
        <f t="shared" si="7"/>
        <v>-0.270368</v>
      </c>
      <c r="Q9" s="100">
        <f t="shared" si="8"/>
        <v>-0.6853156779</v>
      </c>
      <c r="R9" s="40">
        <v>0.402368</v>
      </c>
      <c r="S9" s="24">
        <v>0.12014</v>
      </c>
      <c r="T9" s="24">
        <f t="shared" si="9"/>
        <v>-0.282228</v>
      </c>
      <c r="U9" s="101">
        <f t="shared" si="10"/>
        <v>-0.7014176078</v>
      </c>
      <c r="V9" s="91">
        <v>0.386189</v>
      </c>
      <c r="W9" s="91">
        <v>0.118457</v>
      </c>
      <c r="X9" s="13">
        <f t="shared" si="11"/>
        <v>-0.267732</v>
      </c>
      <c r="Y9" s="49">
        <f t="shared" si="12"/>
        <v>-0.6932667683</v>
      </c>
      <c r="Z9" s="93">
        <v>0.109552</v>
      </c>
      <c r="AA9" s="91">
        <v>0.074029</v>
      </c>
      <c r="AB9" s="24">
        <f t="shared" si="13"/>
        <v>-0.035523</v>
      </c>
      <c r="AC9" s="49">
        <f t="shared" si="14"/>
        <v>-0.3242569739</v>
      </c>
      <c r="AD9" s="92">
        <v>0.134472</v>
      </c>
      <c r="AE9" s="89">
        <v>0.127179</v>
      </c>
      <c r="AF9" s="13">
        <f t="shared" ref="AF9:AF10" si="18">AE9-AD9</f>
        <v>-0.007293</v>
      </c>
      <c r="AG9" s="49">
        <f t="shared" ref="AG9:AG10" si="19">(AE9-AD9)/AD9</f>
        <v>-0.05423433875</v>
      </c>
      <c r="AH9" s="13">
        <f t="shared" si="17"/>
        <v>-0.3754047606</v>
      </c>
      <c r="AI9" s="5"/>
    </row>
    <row r="10">
      <c r="A10" s="3" t="s">
        <v>556</v>
      </c>
      <c r="B10" s="102">
        <v>0.038741</v>
      </c>
      <c r="C10" s="103">
        <v>0.001705</v>
      </c>
      <c r="D10" s="104">
        <f t="shared" si="1"/>
        <v>-0.037036</v>
      </c>
      <c r="E10" s="76">
        <f t="shared" si="2"/>
        <v>-0.9559897783</v>
      </c>
      <c r="F10" s="102">
        <v>0.088099</v>
      </c>
      <c r="G10" s="103">
        <v>0.0045</v>
      </c>
      <c r="H10" s="104">
        <f t="shared" si="3"/>
        <v>-0.083599</v>
      </c>
      <c r="I10" s="76">
        <f t="shared" si="4"/>
        <v>-0.9489211001</v>
      </c>
      <c r="J10" s="102">
        <v>0.14748</v>
      </c>
      <c r="K10" s="103">
        <v>0.003137</v>
      </c>
      <c r="L10" s="104">
        <f t="shared" si="5"/>
        <v>-0.144343</v>
      </c>
      <c r="M10" s="76">
        <f t="shared" si="6"/>
        <v>-0.9787293192</v>
      </c>
      <c r="N10" s="105">
        <v>0.535309</v>
      </c>
      <c r="O10" s="106">
        <v>0.016971</v>
      </c>
      <c r="P10" s="106">
        <f t="shared" si="7"/>
        <v>-0.518338</v>
      </c>
      <c r="Q10" s="107">
        <f t="shared" si="8"/>
        <v>-0.9682968155</v>
      </c>
      <c r="R10" s="105">
        <v>0.504613</v>
      </c>
      <c r="S10" s="106">
        <v>0.016426</v>
      </c>
      <c r="T10" s="106">
        <f t="shared" si="9"/>
        <v>-0.488187</v>
      </c>
      <c r="U10" s="107">
        <f t="shared" si="10"/>
        <v>-0.9674483218</v>
      </c>
      <c r="V10" s="108">
        <v>0.4772</v>
      </c>
      <c r="W10" s="108">
        <v>0.013414</v>
      </c>
      <c r="X10" s="104">
        <f t="shared" si="11"/>
        <v>-0.463786</v>
      </c>
      <c r="Y10" s="76">
        <f t="shared" si="12"/>
        <v>-0.9718901928</v>
      </c>
      <c r="Z10" s="109">
        <v>0.106902</v>
      </c>
      <c r="AA10" s="108">
        <v>0.00289</v>
      </c>
      <c r="AB10" s="106">
        <f t="shared" si="13"/>
        <v>-0.104012</v>
      </c>
      <c r="AC10" s="76">
        <f t="shared" si="14"/>
        <v>-0.972965894</v>
      </c>
      <c r="AD10" s="102">
        <v>0.011389</v>
      </c>
      <c r="AE10" s="103">
        <v>0.004842</v>
      </c>
      <c r="AF10" s="104">
        <f t="shared" si="18"/>
        <v>-0.006547</v>
      </c>
      <c r="AG10" s="76">
        <f t="shared" si="19"/>
        <v>-0.5748529283</v>
      </c>
      <c r="AH10" s="13">
        <f t="shared" si="17"/>
        <v>-0.9638825976</v>
      </c>
      <c r="AI10" s="5"/>
    </row>
    <row r="11">
      <c r="A11" s="88"/>
      <c r="B11" s="90"/>
      <c r="D11" s="13"/>
      <c r="F11" s="90"/>
      <c r="H11" s="13"/>
      <c r="J11" s="90"/>
      <c r="L11" s="13"/>
      <c r="N11" s="20" t="s">
        <v>557</v>
      </c>
      <c r="O11" s="20"/>
      <c r="P11" s="20"/>
      <c r="Q11" s="20"/>
      <c r="W11" s="90"/>
      <c r="X11" s="90"/>
      <c r="Y11" s="90"/>
      <c r="Z11" s="90"/>
      <c r="AA11" s="90"/>
      <c r="AB11" s="90"/>
      <c r="AC11" s="8"/>
      <c r="AD11" s="13"/>
      <c r="AE11" s="13"/>
      <c r="AF11" s="13"/>
      <c r="AI11" s="5"/>
    </row>
    <row r="12">
      <c r="A12" s="3"/>
      <c r="B12" s="89"/>
      <c r="C12" s="89"/>
      <c r="D12" s="13"/>
      <c r="E12" s="13"/>
      <c r="F12" s="89"/>
      <c r="G12" s="89"/>
      <c r="H12" s="13"/>
      <c r="I12" s="13"/>
      <c r="J12" s="89"/>
      <c r="K12" s="89"/>
      <c r="L12" s="13"/>
      <c r="M12" s="13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24"/>
      <c r="AC12" s="24"/>
      <c r="AD12" s="89"/>
      <c r="AE12" s="89"/>
      <c r="AF12" s="13"/>
      <c r="AG12" s="13"/>
      <c r="AI12" s="6"/>
    </row>
    <row r="13">
      <c r="A13" s="3"/>
      <c r="B13" s="89"/>
      <c r="C13" s="89"/>
      <c r="D13" s="13"/>
      <c r="E13" s="13"/>
      <c r="F13" s="89"/>
      <c r="G13" s="89"/>
      <c r="H13" s="13"/>
      <c r="I13" s="13"/>
      <c r="J13" s="89"/>
      <c r="K13" s="89"/>
      <c r="L13" s="13"/>
      <c r="M13" s="13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24"/>
      <c r="AC13" s="24"/>
      <c r="AD13" s="89"/>
      <c r="AE13" s="89"/>
      <c r="AF13" s="13"/>
      <c r="AG13" s="13"/>
      <c r="AI13" s="6"/>
    </row>
    <row r="14">
      <c r="A14" s="3"/>
      <c r="B14" s="89"/>
      <c r="C14" s="89"/>
      <c r="D14" s="13"/>
      <c r="E14" s="13"/>
      <c r="F14" s="89"/>
      <c r="G14" s="89"/>
      <c r="H14" s="13"/>
      <c r="I14" s="13"/>
      <c r="J14" s="89"/>
      <c r="K14" s="89"/>
      <c r="L14" s="13"/>
      <c r="M14" s="13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24"/>
      <c r="AC14" s="24"/>
      <c r="AD14" s="89"/>
      <c r="AE14" s="89"/>
      <c r="AF14" s="13"/>
      <c r="AG14" s="13"/>
      <c r="AI14" s="5"/>
    </row>
    <row r="15">
      <c r="A15" s="3"/>
      <c r="B15" s="89"/>
      <c r="C15" s="89"/>
      <c r="D15" s="13"/>
      <c r="E15" s="13"/>
      <c r="F15" s="89"/>
      <c r="G15" s="89"/>
      <c r="H15" s="13"/>
      <c r="I15" s="13"/>
      <c r="J15" s="89"/>
      <c r="K15" s="89"/>
      <c r="L15" s="13"/>
      <c r="M15" s="13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24"/>
      <c r="AC15" s="24"/>
      <c r="AD15" s="89"/>
      <c r="AE15" s="89"/>
      <c r="AF15" s="13"/>
      <c r="AG15" s="13"/>
      <c r="AI15" s="5"/>
    </row>
    <row r="16">
      <c r="A16" s="3"/>
      <c r="B16" s="89"/>
      <c r="C16" s="89"/>
      <c r="D16" s="13"/>
      <c r="E16" s="13"/>
      <c r="F16" s="89"/>
      <c r="G16" s="89"/>
      <c r="H16" s="13"/>
      <c r="I16" s="13"/>
      <c r="J16" s="89"/>
      <c r="K16" s="89"/>
      <c r="L16" s="13"/>
      <c r="M16" s="13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24"/>
      <c r="AC16" s="24"/>
      <c r="AD16" s="89"/>
      <c r="AE16" s="89"/>
      <c r="AF16" s="13"/>
      <c r="AG16" s="13"/>
      <c r="AI16" s="5"/>
    </row>
    <row r="17">
      <c r="A17" s="3"/>
      <c r="B17" s="89"/>
      <c r="C17" s="89"/>
      <c r="D17" s="13"/>
      <c r="E17" s="13"/>
      <c r="F17" s="89"/>
      <c r="G17" s="89"/>
      <c r="H17" s="13"/>
      <c r="I17" s="13"/>
      <c r="J17" s="24"/>
      <c r="K17" s="24"/>
      <c r="L17" s="13"/>
      <c r="M17" s="13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24"/>
      <c r="AC17" s="24"/>
      <c r="AD17" s="91"/>
      <c r="AE17" s="91"/>
      <c r="AF17" s="13"/>
      <c r="AG17" s="13"/>
    </row>
    <row r="24">
      <c r="A24" s="1"/>
      <c r="B24" s="24"/>
      <c r="C24" s="24"/>
      <c r="D24" s="24"/>
      <c r="F24" s="24"/>
      <c r="G24" s="24"/>
      <c r="H24" s="24"/>
      <c r="J24" s="24"/>
      <c r="K24" s="24"/>
      <c r="L24" s="24"/>
    </row>
    <row r="25">
      <c r="A25" s="1"/>
      <c r="B25" s="24"/>
      <c r="C25" s="24"/>
      <c r="D25" s="24"/>
      <c r="F25" s="24"/>
      <c r="G25" s="24"/>
      <c r="H25" s="24"/>
      <c r="J25" s="24"/>
      <c r="K25" s="24"/>
      <c r="L25" s="24"/>
    </row>
    <row r="26">
      <c r="A26" s="1"/>
    </row>
    <row r="27">
      <c r="A27" s="1"/>
    </row>
    <row r="28">
      <c r="A28" s="1"/>
      <c r="B28" s="24"/>
      <c r="C28" s="24"/>
      <c r="D28" s="24"/>
      <c r="F28" s="24"/>
      <c r="G28" s="24"/>
      <c r="H28" s="24"/>
    </row>
    <row r="29">
      <c r="A29" s="1"/>
      <c r="B29" s="24"/>
      <c r="C29" s="24"/>
      <c r="D29" s="24"/>
      <c r="F29" s="24"/>
      <c r="G29" s="24"/>
      <c r="H29" s="24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</sheetData>
  <mergeCells count="9">
    <mergeCell ref="Z1:AC1"/>
    <mergeCell ref="AD1:AG1"/>
    <mergeCell ref="A1:A2"/>
    <mergeCell ref="B1:E1"/>
    <mergeCell ref="F1:I1"/>
    <mergeCell ref="J1:M1"/>
    <mergeCell ref="N1:Q1"/>
    <mergeCell ref="R1:U1"/>
    <mergeCell ref="V1:Y1"/>
  </mergeCells>
  <conditionalFormatting sqref="E4:E10 I4:I10 M4:M10 Y4:Y10 AC4:AC10 AG4:AH10">
    <cfRule type="colorScale" priority="1">
      <colorScale>
        <cfvo type="formula" val="-1"/>
        <cfvo type="formula" val="0"/>
        <cfvo type="formula" val="1"/>
        <color rgb="FF9A6075"/>
        <color rgb="FFDDD8C4"/>
        <color rgb="FF69A297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88"/>
    <col customWidth="1" min="3" max="3" width="14.25"/>
    <col customWidth="1" min="34" max="34" width="13.75"/>
    <col customWidth="1" min="35" max="35" width="16.38"/>
  </cols>
  <sheetData>
    <row r="1">
      <c r="A1" s="88" t="s">
        <v>558</v>
      </c>
      <c r="B1" s="27" t="s">
        <v>519</v>
      </c>
      <c r="F1" s="27" t="s">
        <v>520</v>
      </c>
      <c r="J1" s="27" t="s">
        <v>521</v>
      </c>
      <c r="N1" s="28" t="s">
        <v>522</v>
      </c>
      <c r="R1" s="29" t="s">
        <v>523</v>
      </c>
      <c r="V1" s="28" t="s">
        <v>524</v>
      </c>
      <c r="Z1" s="28" t="s">
        <v>525</v>
      </c>
      <c r="AD1" s="27" t="s">
        <v>526</v>
      </c>
      <c r="AH1" s="3" t="s">
        <v>548</v>
      </c>
      <c r="AI1" s="3"/>
      <c r="AJ1" s="3"/>
    </row>
    <row r="2" ht="24.75" customHeight="1">
      <c r="B2" s="3" t="s">
        <v>528</v>
      </c>
      <c r="C2" s="3" t="s">
        <v>529</v>
      </c>
      <c r="D2" s="3" t="s">
        <v>530</v>
      </c>
      <c r="E2" s="3" t="s">
        <v>531</v>
      </c>
      <c r="F2" s="3" t="s">
        <v>528</v>
      </c>
      <c r="G2" s="3" t="s">
        <v>529</v>
      </c>
      <c r="H2" s="3" t="s">
        <v>530</v>
      </c>
      <c r="I2" s="3" t="s">
        <v>531</v>
      </c>
      <c r="J2" s="3" t="s">
        <v>528</v>
      </c>
      <c r="K2" s="3" t="s">
        <v>529</v>
      </c>
      <c r="L2" s="3" t="s">
        <v>530</v>
      </c>
      <c r="M2" s="3" t="s">
        <v>531</v>
      </c>
      <c r="N2" s="30" t="s">
        <v>528</v>
      </c>
      <c r="O2" s="30" t="s">
        <v>529</v>
      </c>
      <c r="P2" s="30" t="s">
        <v>532</v>
      </c>
      <c r="Q2" s="30" t="s">
        <v>531</v>
      </c>
      <c r="R2" s="30" t="s">
        <v>528</v>
      </c>
      <c r="S2" s="30" t="s">
        <v>529</v>
      </c>
      <c r="T2" s="30" t="s">
        <v>532</v>
      </c>
      <c r="U2" s="30" t="s">
        <v>531</v>
      </c>
      <c r="V2" s="31" t="s">
        <v>528</v>
      </c>
      <c r="W2" s="31" t="s">
        <v>529</v>
      </c>
      <c r="X2" s="31" t="s">
        <v>532</v>
      </c>
      <c r="Y2" s="31" t="s">
        <v>531</v>
      </c>
      <c r="Z2" s="32" t="s">
        <v>528</v>
      </c>
      <c r="AA2" s="32" t="s">
        <v>529</v>
      </c>
      <c r="AB2" s="32" t="s">
        <v>530</v>
      </c>
      <c r="AC2" s="32" t="s">
        <v>531</v>
      </c>
      <c r="AD2" s="3" t="s">
        <v>528</v>
      </c>
      <c r="AE2" s="3" t="s">
        <v>529</v>
      </c>
      <c r="AF2" s="3" t="s">
        <v>530</v>
      </c>
      <c r="AG2" s="3" t="s">
        <v>531</v>
      </c>
      <c r="AH2" s="33" t="s">
        <v>533</v>
      </c>
      <c r="AI2" s="3" t="s">
        <v>535</v>
      </c>
    </row>
    <row r="3">
      <c r="A3" s="3" t="s">
        <v>536</v>
      </c>
      <c r="B3" s="34">
        <v>0.3575</v>
      </c>
      <c r="C3" s="35">
        <v>0.6425</v>
      </c>
      <c r="D3" s="36"/>
      <c r="E3" s="37"/>
      <c r="F3" s="34">
        <v>0.27799007</v>
      </c>
      <c r="G3" s="35">
        <v>0.72200993</v>
      </c>
      <c r="H3" s="38"/>
      <c r="I3" s="39"/>
      <c r="J3" s="34">
        <v>0.17604288</v>
      </c>
      <c r="K3" s="35">
        <v>0.82395712</v>
      </c>
      <c r="L3" s="38"/>
      <c r="M3" s="39"/>
      <c r="N3" s="40">
        <v>0.12606987</v>
      </c>
      <c r="O3" s="24">
        <v>0.87393013</v>
      </c>
      <c r="P3" s="24"/>
      <c r="Q3" s="41"/>
      <c r="R3" s="40">
        <v>0.134973</v>
      </c>
      <c r="S3" s="24">
        <v>0.865027</v>
      </c>
      <c r="T3" s="24"/>
      <c r="U3" s="41"/>
      <c r="V3" s="42">
        <v>0.148568</v>
      </c>
      <c r="W3" s="42">
        <v>0.851432</v>
      </c>
      <c r="X3" s="42"/>
      <c r="Y3" s="42"/>
      <c r="Z3" s="43">
        <v>0.26708012</v>
      </c>
      <c r="AA3" s="42">
        <v>0.73291988</v>
      </c>
      <c r="AB3" s="44"/>
      <c r="AC3" s="45"/>
      <c r="AD3" s="34">
        <v>0.19720135</v>
      </c>
      <c r="AE3" s="35">
        <v>0.80279865</v>
      </c>
      <c r="AF3" s="38"/>
      <c r="AG3" s="39"/>
      <c r="AH3" s="46"/>
    </row>
    <row r="4">
      <c r="A4" s="3" t="s">
        <v>549</v>
      </c>
      <c r="B4" s="92">
        <v>0.084091</v>
      </c>
      <c r="C4" s="89">
        <v>0.915909</v>
      </c>
      <c r="D4" s="13">
        <f t="shared" ref="D4:D11" si="1">C4-B4</f>
        <v>0.831818</v>
      </c>
      <c r="E4" s="49">
        <f t="shared" ref="E4:E11" si="2">C4-C$3</f>
        <v>0.273409</v>
      </c>
      <c r="F4" s="92">
        <v>0.06719</v>
      </c>
      <c r="G4" s="89">
        <v>0.93281</v>
      </c>
      <c r="H4" s="13">
        <f t="shared" ref="H4:H11" si="3">G4-F4</f>
        <v>0.86562</v>
      </c>
      <c r="I4" s="49">
        <f t="shared" ref="I4:I11" si="4">G4-G$3</f>
        <v>0.21080007</v>
      </c>
      <c r="J4" s="92">
        <v>0.084562</v>
      </c>
      <c r="K4" s="89">
        <v>0.915438</v>
      </c>
      <c r="L4" s="13">
        <f t="shared" ref="L4:L11" si="5">K4-J4</f>
        <v>0.830876</v>
      </c>
      <c r="M4" s="49">
        <f t="shared" ref="M4:M11" si="6">K4-K$3</f>
        <v>0.09148088</v>
      </c>
      <c r="N4" s="40">
        <v>0.043788</v>
      </c>
      <c r="O4" s="24">
        <v>0.956212</v>
      </c>
      <c r="P4" s="24">
        <f t="shared" ref="P4:P11" si="7">O4-N4</f>
        <v>0.912424</v>
      </c>
      <c r="Q4" s="110">
        <f t="shared" ref="Q4:Q11" si="8">O4-O$3</f>
        <v>0.08228187</v>
      </c>
      <c r="R4" s="40">
        <v>0.044882</v>
      </c>
      <c r="S4" s="24">
        <v>0.955118</v>
      </c>
      <c r="T4" s="24">
        <f t="shared" ref="T4:T11" si="9">S4-R4</f>
        <v>0.910236</v>
      </c>
      <c r="U4" s="111">
        <f t="shared" ref="U4:U11" si="10">S4-S$3</f>
        <v>0.090091</v>
      </c>
      <c r="V4" s="91">
        <v>0.046524</v>
      </c>
      <c r="W4" s="91">
        <v>0.953476</v>
      </c>
      <c r="X4" s="13">
        <f t="shared" ref="X4:X11" si="11">W4-V4</f>
        <v>0.906952</v>
      </c>
      <c r="Y4" s="49">
        <f t="shared" ref="Y4:Y11" si="12">W4-W$3</f>
        <v>0.102044</v>
      </c>
      <c r="Z4" s="93">
        <v>0.06413</v>
      </c>
      <c r="AA4" s="91">
        <v>0.93587</v>
      </c>
      <c r="AB4" s="24">
        <f t="shared" ref="AB4:AB7" si="13">AA4-Z4</f>
        <v>0.87174</v>
      </c>
      <c r="AC4" s="49">
        <f t="shared" ref="AC4:AC7" si="14">AA4-AA$3</f>
        <v>0.20295012</v>
      </c>
      <c r="AD4" s="92">
        <v>0.101266</v>
      </c>
      <c r="AE4" s="89">
        <v>0.898734</v>
      </c>
      <c r="AF4" s="13">
        <f t="shared" ref="AF4:AF7" si="15">AE4-AD4</f>
        <v>0.797468</v>
      </c>
      <c r="AG4" s="49">
        <f t="shared" ref="AG4:AG7" si="16">AE4-AE$3</f>
        <v>0.09593535</v>
      </c>
      <c r="AH4" s="13">
        <f t="shared" ref="AH4:AH7" si="17">AVERAGE($E4,$I4,$M4,$Y4)</f>
        <v>0.1694334875</v>
      </c>
      <c r="AI4" s="6"/>
    </row>
    <row r="5">
      <c r="A5" s="3" t="s">
        <v>551</v>
      </c>
      <c r="B5" s="92">
        <v>0.574499</v>
      </c>
      <c r="C5" s="89">
        <v>0.425501</v>
      </c>
      <c r="D5" s="13">
        <f t="shared" si="1"/>
        <v>-0.148998</v>
      </c>
      <c r="E5" s="49">
        <f t="shared" si="2"/>
        <v>-0.216999</v>
      </c>
      <c r="F5" s="92">
        <v>0.516271</v>
      </c>
      <c r="G5" s="89">
        <v>0.483729</v>
      </c>
      <c r="H5" s="13">
        <f t="shared" si="3"/>
        <v>-0.032542</v>
      </c>
      <c r="I5" s="49">
        <f t="shared" si="4"/>
        <v>-0.23828093</v>
      </c>
      <c r="J5" s="92">
        <v>0.422671</v>
      </c>
      <c r="K5" s="89">
        <v>0.577329</v>
      </c>
      <c r="L5" s="13">
        <f t="shared" si="5"/>
        <v>0.154658</v>
      </c>
      <c r="M5" s="49">
        <f t="shared" si="6"/>
        <v>-0.24662812</v>
      </c>
      <c r="N5" s="40">
        <v>0.305108</v>
      </c>
      <c r="O5" s="24">
        <v>0.694892</v>
      </c>
      <c r="P5" s="24">
        <f t="shared" si="7"/>
        <v>0.389784</v>
      </c>
      <c r="Q5" s="112">
        <f t="shared" si="8"/>
        <v>-0.17903813</v>
      </c>
      <c r="R5" s="40">
        <v>0.33871</v>
      </c>
      <c r="S5" s="24">
        <v>0.66129</v>
      </c>
      <c r="T5" s="24">
        <f t="shared" si="9"/>
        <v>0.32258</v>
      </c>
      <c r="U5" s="113">
        <f t="shared" si="10"/>
        <v>-0.203737</v>
      </c>
      <c r="V5" s="91">
        <v>0.376344</v>
      </c>
      <c r="W5" s="91">
        <v>0.623656</v>
      </c>
      <c r="X5" s="13">
        <f t="shared" si="11"/>
        <v>0.247312</v>
      </c>
      <c r="Y5" s="49">
        <f t="shared" si="12"/>
        <v>-0.227776</v>
      </c>
      <c r="Z5" s="93">
        <v>0.52925</v>
      </c>
      <c r="AA5" s="91">
        <v>0.47075</v>
      </c>
      <c r="AB5" s="24">
        <f t="shared" si="13"/>
        <v>-0.0585</v>
      </c>
      <c r="AC5" s="49">
        <f t="shared" si="14"/>
        <v>-0.26216988</v>
      </c>
      <c r="AD5" s="92">
        <v>0.553846</v>
      </c>
      <c r="AE5" s="89">
        <v>0.446154</v>
      </c>
      <c r="AF5" s="13">
        <f t="shared" si="15"/>
        <v>-0.107692</v>
      </c>
      <c r="AG5" s="49">
        <f t="shared" si="16"/>
        <v>-0.35664465</v>
      </c>
      <c r="AH5" s="13">
        <f t="shared" si="17"/>
        <v>-0.2324210125</v>
      </c>
      <c r="AI5" s="6"/>
    </row>
    <row r="6">
      <c r="A6" s="3" t="s">
        <v>552</v>
      </c>
      <c r="B6" s="92">
        <v>0.437658</v>
      </c>
      <c r="C6" s="89">
        <v>0.562342</v>
      </c>
      <c r="D6" s="13">
        <f t="shared" si="1"/>
        <v>0.124684</v>
      </c>
      <c r="E6" s="49">
        <f t="shared" si="2"/>
        <v>-0.080158</v>
      </c>
      <c r="F6" s="92">
        <v>0.315765</v>
      </c>
      <c r="G6" s="89">
        <v>0.684235</v>
      </c>
      <c r="H6" s="13">
        <f t="shared" si="3"/>
        <v>0.36847</v>
      </c>
      <c r="I6" s="49">
        <f t="shared" si="4"/>
        <v>-0.03777493</v>
      </c>
      <c r="J6" s="92">
        <v>0.262318</v>
      </c>
      <c r="K6" s="89">
        <v>0.737682</v>
      </c>
      <c r="L6" s="13">
        <f t="shared" si="5"/>
        <v>0.475364</v>
      </c>
      <c r="M6" s="49">
        <f t="shared" si="6"/>
        <v>-0.08627512</v>
      </c>
      <c r="N6" s="40">
        <v>0.111532</v>
      </c>
      <c r="O6" s="24">
        <v>0.888468</v>
      </c>
      <c r="P6" s="24">
        <f t="shared" si="7"/>
        <v>0.776936</v>
      </c>
      <c r="Q6" s="114">
        <f t="shared" si="8"/>
        <v>0.01453787</v>
      </c>
      <c r="R6" s="40">
        <v>0.253977</v>
      </c>
      <c r="S6" s="24">
        <v>0.746023</v>
      </c>
      <c r="T6" s="24">
        <f t="shared" si="9"/>
        <v>0.492046</v>
      </c>
      <c r="U6" s="115">
        <f t="shared" si="10"/>
        <v>-0.119004</v>
      </c>
      <c r="V6" s="91">
        <v>0.274937</v>
      </c>
      <c r="W6" s="91">
        <v>0.725063</v>
      </c>
      <c r="X6" s="13">
        <f t="shared" si="11"/>
        <v>0.450126</v>
      </c>
      <c r="Y6" s="49">
        <f t="shared" si="12"/>
        <v>-0.126369</v>
      </c>
      <c r="Z6" s="93">
        <v>0.352434</v>
      </c>
      <c r="AA6" s="91">
        <v>0.647566</v>
      </c>
      <c r="AB6" s="24">
        <f t="shared" si="13"/>
        <v>0.295132</v>
      </c>
      <c r="AC6" s="49">
        <f t="shared" si="14"/>
        <v>-0.08535388</v>
      </c>
      <c r="AD6" s="92">
        <v>0.193798</v>
      </c>
      <c r="AE6" s="89">
        <v>0.806202</v>
      </c>
      <c r="AF6" s="13">
        <f t="shared" si="15"/>
        <v>0.612404</v>
      </c>
      <c r="AG6" s="49">
        <f t="shared" si="16"/>
        <v>0.00340335</v>
      </c>
      <c r="AH6" s="13">
        <f t="shared" si="17"/>
        <v>-0.0826442625</v>
      </c>
      <c r="AI6" s="5"/>
    </row>
    <row r="7">
      <c r="A7" s="3" t="s">
        <v>553</v>
      </c>
      <c r="B7" s="92">
        <v>0.51046</v>
      </c>
      <c r="C7" s="89">
        <v>0.48954</v>
      </c>
      <c r="D7" s="13">
        <f t="shared" si="1"/>
        <v>-0.02092</v>
      </c>
      <c r="E7" s="49">
        <f t="shared" si="2"/>
        <v>-0.15296</v>
      </c>
      <c r="F7" s="92">
        <v>0.636959</v>
      </c>
      <c r="G7" s="89">
        <v>0.363041</v>
      </c>
      <c r="H7" s="13">
        <f t="shared" si="3"/>
        <v>-0.273918</v>
      </c>
      <c r="I7" s="49">
        <f t="shared" si="4"/>
        <v>-0.35896893</v>
      </c>
      <c r="J7" s="92">
        <v>0.618134</v>
      </c>
      <c r="K7" s="89">
        <v>0.381866</v>
      </c>
      <c r="L7" s="13">
        <f t="shared" si="5"/>
        <v>-0.236268</v>
      </c>
      <c r="M7" s="49">
        <f t="shared" si="6"/>
        <v>-0.44209112</v>
      </c>
      <c r="N7" s="40">
        <v>0.709664</v>
      </c>
      <c r="O7" s="24">
        <v>0.290336</v>
      </c>
      <c r="P7" s="24">
        <f t="shared" si="7"/>
        <v>-0.419328</v>
      </c>
      <c r="Q7" s="116">
        <f t="shared" si="8"/>
        <v>-0.58359413</v>
      </c>
      <c r="R7" s="40">
        <v>0.724816</v>
      </c>
      <c r="S7" s="24">
        <v>0.275184</v>
      </c>
      <c r="T7" s="24">
        <f t="shared" si="9"/>
        <v>-0.449632</v>
      </c>
      <c r="U7" s="116">
        <f t="shared" si="10"/>
        <v>-0.589843</v>
      </c>
      <c r="V7" s="91">
        <v>0.758804</v>
      </c>
      <c r="W7" s="91">
        <v>0.241196</v>
      </c>
      <c r="X7" s="13">
        <f t="shared" si="11"/>
        <v>-0.517608</v>
      </c>
      <c r="Y7" s="49">
        <f t="shared" si="12"/>
        <v>-0.610236</v>
      </c>
      <c r="Z7" s="93">
        <v>0.606726</v>
      </c>
      <c r="AA7" s="91">
        <v>0.393274</v>
      </c>
      <c r="AB7" s="24">
        <f t="shared" si="13"/>
        <v>-0.213452</v>
      </c>
      <c r="AC7" s="49">
        <f t="shared" si="14"/>
        <v>-0.33964588</v>
      </c>
      <c r="AD7" s="92">
        <v>0.351351</v>
      </c>
      <c r="AE7" s="89">
        <v>0.648649</v>
      </c>
      <c r="AF7" s="13">
        <f t="shared" si="15"/>
        <v>0.297298</v>
      </c>
      <c r="AG7" s="49">
        <f t="shared" si="16"/>
        <v>-0.15414965</v>
      </c>
      <c r="AH7" s="13">
        <f t="shared" si="17"/>
        <v>-0.3910640125</v>
      </c>
      <c r="AI7" s="5"/>
    </row>
    <row r="8">
      <c r="A8" s="117" t="s">
        <v>559</v>
      </c>
      <c r="B8" s="92">
        <v>0.490385</v>
      </c>
      <c r="C8" s="89">
        <v>0.509615</v>
      </c>
      <c r="D8" s="13">
        <f t="shared" si="1"/>
        <v>0.01923</v>
      </c>
      <c r="E8" s="49">
        <f t="shared" si="2"/>
        <v>-0.132885</v>
      </c>
      <c r="F8" s="92">
        <v>0.293194</v>
      </c>
      <c r="G8" s="89">
        <v>0.706806</v>
      </c>
      <c r="H8" s="13">
        <f t="shared" si="3"/>
        <v>0.413612</v>
      </c>
      <c r="I8" s="49">
        <f t="shared" si="4"/>
        <v>-0.01520393</v>
      </c>
      <c r="J8" s="92">
        <v>0.168919</v>
      </c>
      <c r="K8" s="89">
        <v>0.831081</v>
      </c>
      <c r="L8" s="13">
        <f t="shared" si="5"/>
        <v>0.662162</v>
      </c>
      <c r="M8" s="49">
        <f t="shared" si="6"/>
        <v>0.00712388</v>
      </c>
      <c r="N8" s="118"/>
      <c r="O8" s="119"/>
      <c r="P8" s="24">
        <f t="shared" si="7"/>
        <v>0</v>
      </c>
      <c r="Q8" s="120">
        <f t="shared" si="8"/>
        <v>-0.87393013</v>
      </c>
      <c r="R8" s="40"/>
      <c r="S8" s="24"/>
      <c r="T8" s="24">
        <f t="shared" si="9"/>
        <v>0</v>
      </c>
      <c r="U8" s="121">
        <f t="shared" si="10"/>
        <v>-0.865027</v>
      </c>
      <c r="V8" s="91"/>
      <c r="W8" s="91"/>
      <c r="X8" s="13">
        <f t="shared" si="11"/>
        <v>0</v>
      </c>
      <c r="Y8" s="49">
        <f t="shared" si="12"/>
        <v>-0.851432</v>
      </c>
      <c r="Z8" s="93"/>
      <c r="AA8" s="91"/>
      <c r="AB8" s="13"/>
      <c r="AC8" s="49"/>
      <c r="AD8" s="92"/>
      <c r="AE8" s="89"/>
      <c r="AF8" s="13"/>
      <c r="AG8" s="49"/>
      <c r="AH8" s="13"/>
      <c r="AI8" s="5"/>
    </row>
    <row r="9">
      <c r="A9" s="3" t="s">
        <v>554</v>
      </c>
      <c r="B9" s="92">
        <v>0.401094</v>
      </c>
      <c r="C9" s="89">
        <v>0.598906</v>
      </c>
      <c r="D9" s="13">
        <f t="shared" si="1"/>
        <v>0.197812</v>
      </c>
      <c r="E9" s="49">
        <f t="shared" si="2"/>
        <v>-0.043594</v>
      </c>
      <c r="F9" s="92">
        <v>0.332892</v>
      </c>
      <c r="G9" s="89">
        <v>0.667108</v>
      </c>
      <c r="H9" s="13">
        <f t="shared" si="3"/>
        <v>0.334216</v>
      </c>
      <c r="I9" s="49">
        <f t="shared" si="4"/>
        <v>-0.05490193</v>
      </c>
      <c r="J9" s="92">
        <v>0.210674</v>
      </c>
      <c r="K9" s="89">
        <v>0.789326</v>
      </c>
      <c r="L9" s="13">
        <f t="shared" si="5"/>
        <v>0.578652</v>
      </c>
      <c r="M9" s="49">
        <f t="shared" si="6"/>
        <v>-0.03463112</v>
      </c>
      <c r="N9" s="40">
        <v>0.203387</v>
      </c>
      <c r="O9" s="24">
        <v>0.796613</v>
      </c>
      <c r="P9" s="24">
        <f t="shared" si="7"/>
        <v>0.593226</v>
      </c>
      <c r="Q9" s="122">
        <f t="shared" si="8"/>
        <v>-0.07731713</v>
      </c>
      <c r="R9" s="40">
        <v>0.218387</v>
      </c>
      <c r="S9" s="24">
        <v>0.781613</v>
      </c>
      <c r="T9" s="24">
        <f t="shared" si="9"/>
        <v>0.563226</v>
      </c>
      <c r="U9" s="123">
        <f t="shared" si="10"/>
        <v>-0.083414</v>
      </c>
      <c r="V9" s="91">
        <v>0.233469</v>
      </c>
      <c r="W9" s="91">
        <v>0.766531</v>
      </c>
      <c r="X9" s="13">
        <f t="shared" si="11"/>
        <v>0.533062</v>
      </c>
      <c r="Y9" s="49">
        <f t="shared" si="12"/>
        <v>-0.084901</v>
      </c>
      <c r="Z9" s="93">
        <v>0.328389</v>
      </c>
      <c r="AA9" s="91">
        <v>0.671611</v>
      </c>
      <c r="AB9" s="13">
        <f t="shared" ref="AB9:AB11" si="18">AA9-Z9</f>
        <v>0.343222</v>
      </c>
      <c r="AC9" s="49">
        <f t="shared" ref="AC9:AC11" si="19">AA9-AA$3</f>
        <v>-0.06130888</v>
      </c>
      <c r="AD9" s="92"/>
      <c r="AE9" s="89"/>
      <c r="AF9" s="13"/>
      <c r="AG9" s="49"/>
      <c r="AH9" s="13">
        <f t="shared" ref="AH9:AH11" si="20">AVERAGE($E9,$I9,$M9,$Y9)</f>
        <v>-0.0545070125</v>
      </c>
      <c r="AI9" s="5"/>
    </row>
    <row r="10">
      <c r="A10" s="3" t="s">
        <v>555</v>
      </c>
      <c r="B10" s="92">
        <v>0.397647</v>
      </c>
      <c r="C10" s="89">
        <v>0.602353</v>
      </c>
      <c r="D10" s="13">
        <f t="shared" si="1"/>
        <v>0.204706</v>
      </c>
      <c r="E10" s="49">
        <f t="shared" si="2"/>
        <v>-0.040147</v>
      </c>
      <c r="F10" s="92">
        <v>0.321302</v>
      </c>
      <c r="G10" s="89">
        <v>0.678698</v>
      </c>
      <c r="H10" s="13">
        <f t="shared" si="3"/>
        <v>0.357396</v>
      </c>
      <c r="I10" s="49">
        <f t="shared" si="4"/>
        <v>-0.04331193</v>
      </c>
      <c r="J10" s="92">
        <v>0.285267</v>
      </c>
      <c r="K10" s="89">
        <v>0.714733</v>
      </c>
      <c r="L10" s="13">
        <f t="shared" si="5"/>
        <v>0.429466</v>
      </c>
      <c r="M10" s="49">
        <f t="shared" si="6"/>
        <v>-0.10922412</v>
      </c>
      <c r="N10" s="40">
        <v>0.314324</v>
      </c>
      <c r="O10" s="24">
        <v>0.685676</v>
      </c>
      <c r="P10" s="24">
        <f t="shared" si="7"/>
        <v>0.371352</v>
      </c>
      <c r="Q10" s="124">
        <f t="shared" si="8"/>
        <v>-0.18825413</v>
      </c>
      <c r="R10" s="40">
        <v>0.34322</v>
      </c>
      <c r="S10" s="24">
        <v>0.65678</v>
      </c>
      <c r="T10" s="24">
        <f t="shared" si="9"/>
        <v>0.31356</v>
      </c>
      <c r="U10" s="113">
        <f t="shared" si="10"/>
        <v>-0.208247</v>
      </c>
      <c r="V10" s="92">
        <v>0.362601</v>
      </c>
      <c r="W10" s="89">
        <v>0.637399</v>
      </c>
      <c r="X10" s="13">
        <f t="shared" si="11"/>
        <v>0.274798</v>
      </c>
      <c r="Y10" s="49">
        <f t="shared" si="12"/>
        <v>-0.214033</v>
      </c>
      <c r="Z10" s="93">
        <v>0.350338</v>
      </c>
      <c r="AA10" s="91">
        <v>0.649662</v>
      </c>
      <c r="AB10" s="24">
        <f t="shared" si="18"/>
        <v>0.299324</v>
      </c>
      <c r="AC10" s="49">
        <f t="shared" si="19"/>
        <v>-0.08325788</v>
      </c>
      <c r="AD10" s="92">
        <v>0.206179</v>
      </c>
      <c r="AE10" s="89">
        <v>0.793821</v>
      </c>
      <c r="AF10" s="13">
        <f t="shared" ref="AF10:AF11" si="21">AE10-AD10</f>
        <v>0.587642</v>
      </c>
      <c r="AG10" s="49">
        <f t="shared" ref="AG10:AG11" si="22">AE10-AE$3</f>
        <v>-0.00897765</v>
      </c>
      <c r="AH10" s="13">
        <f t="shared" si="20"/>
        <v>-0.1016790125</v>
      </c>
      <c r="AI10" s="5"/>
    </row>
    <row r="11">
      <c r="A11" s="3" t="s">
        <v>556</v>
      </c>
      <c r="B11" s="102">
        <v>0.926702</v>
      </c>
      <c r="C11" s="103">
        <v>0.073298</v>
      </c>
      <c r="D11" s="104">
        <f t="shared" si="1"/>
        <v>-0.853404</v>
      </c>
      <c r="E11" s="76">
        <f t="shared" si="2"/>
        <v>-0.569202</v>
      </c>
      <c r="F11" s="102">
        <v>0.882873</v>
      </c>
      <c r="G11" s="103">
        <v>0.117127</v>
      </c>
      <c r="H11" s="104">
        <f t="shared" si="3"/>
        <v>-0.765746</v>
      </c>
      <c r="I11" s="76">
        <f t="shared" si="4"/>
        <v>-0.60488293</v>
      </c>
      <c r="J11" s="105">
        <v>0.909468</v>
      </c>
      <c r="K11" s="106">
        <v>0.090532</v>
      </c>
      <c r="L11" s="104">
        <f t="shared" si="5"/>
        <v>-0.818936</v>
      </c>
      <c r="M11" s="76">
        <f t="shared" si="6"/>
        <v>-0.73342512</v>
      </c>
      <c r="N11" s="105">
        <v>0.819824</v>
      </c>
      <c r="O11" s="106">
        <v>0.180176</v>
      </c>
      <c r="P11" s="106">
        <f t="shared" si="7"/>
        <v>-0.639648</v>
      </c>
      <c r="Q11" s="125">
        <f t="shared" si="8"/>
        <v>-0.69375413</v>
      </c>
      <c r="R11" s="105">
        <v>0.827388</v>
      </c>
      <c r="S11" s="106">
        <v>0.172612</v>
      </c>
      <c r="T11" s="106">
        <f t="shared" si="9"/>
        <v>-0.654776</v>
      </c>
      <c r="U11" s="125">
        <f t="shared" si="10"/>
        <v>-0.692415</v>
      </c>
      <c r="V11" s="108">
        <v>0.861255</v>
      </c>
      <c r="W11" s="108">
        <v>0.138745</v>
      </c>
      <c r="X11" s="104">
        <f t="shared" si="11"/>
        <v>-0.72251</v>
      </c>
      <c r="Y11" s="76">
        <f t="shared" si="12"/>
        <v>-0.712687</v>
      </c>
      <c r="Z11" s="109">
        <v>0.930932</v>
      </c>
      <c r="AA11" s="108">
        <v>0.069068</v>
      </c>
      <c r="AB11" s="106">
        <f t="shared" si="18"/>
        <v>-0.861864</v>
      </c>
      <c r="AC11" s="76">
        <f t="shared" si="19"/>
        <v>-0.66385188</v>
      </c>
      <c r="AD11" s="109">
        <v>0.366197</v>
      </c>
      <c r="AE11" s="108">
        <v>0.633803</v>
      </c>
      <c r="AF11" s="104">
        <f t="shared" si="21"/>
        <v>0.267606</v>
      </c>
      <c r="AG11" s="76">
        <f t="shared" si="22"/>
        <v>-0.16899565</v>
      </c>
      <c r="AH11" s="13">
        <f t="shared" si="20"/>
        <v>-0.6550492625</v>
      </c>
    </row>
    <row r="25">
      <c r="A25" s="1"/>
      <c r="B25" s="24"/>
      <c r="C25" s="24"/>
      <c r="D25" s="24"/>
      <c r="F25" s="24"/>
      <c r="G25" s="24"/>
      <c r="H25" s="24"/>
      <c r="J25" s="24"/>
      <c r="K25" s="24"/>
      <c r="L25" s="24"/>
    </row>
    <row r="26">
      <c r="A26" s="1"/>
      <c r="B26" s="24"/>
      <c r="C26" s="24"/>
      <c r="D26" s="24"/>
      <c r="F26" s="24"/>
      <c r="G26" s="24"/>
      <c r="H26" s="24"/>
      <c r="J26" s="24"/>
      <c r="K26" s="24"/>
      <c r="L26" s="24"/>
    </row>
    <row r="27">
      <c r="A27" s="1"/>
    </row>
    <row r="28">
      <c r="A28" s="1"/>
    </row>
    <row r="29">
      <c r="A29" s="1"/>
      <c r="B29" s="24"/>
      <c r="C29" s="24"/>
      <c r="D29" s="24"/>
      <c r="F29" s="24"/>
      <c r="G29" s="24"/>
      <c r="H29" s="24"/>
    </row>
    <row r="30">
      <c r="A30" s="1"/>
      <c r="B30" s="24"/>
      <c r="C30" s="24"/>
      <c r="D30" s="24"/>
      <c r="F30" s="24"/>
      <c r="G30" s="24"/>
      <c r="H30" s="24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</sheetData>
  <mergeCells count="9">
    <mergeCell ref="Z1:AC1"/>
    <mergeCell ref="AD1:AG1"/>
    <mergeCell ref="A1:A2"/>
    <mergeCell ref="B1:E1"/>
    <mergeCell ref="F1:I1"/>
    <mergeCell ref="J1:M1"/>
    <mergeCell ref="N1:Q1"/>
    <mergeCell ref="R1:U1"/>
    <mergeCell ref="V1:Y1"/>
  </mergeCells>
  <conditionalFormatting sqref="E4:E11 I4:I11 M4:M11 Y4:Y11 AC4:AC11 AG4:AH11">
    <cfRule type="colorScale" priority="1">
      <colorScale>
        <cfvo type="formula" val="-1"/>
        <cfvo type="formula" val="0"/>
        <cfvo type="formula" val="1"/>
        <color rgb="FF9A6075"/>
        <color rgb="FFDDD8C4"/>
        <color rgb="FF69A297"/>
      </colorScale>
    </cfRule>
  </conditionalFormatting>
  <hyperlinks>
    <hyperlink r:id="rId1" ref="A8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88"/>
    <col customWidth="1" min="3" max="3" width="14.25"/>
    <col customWidth="1" min="22" max="22" width="13.75"/>
    <col customWidth="1" min="23" max="23" width="16.38"/>
  </cols>
  <sheetData>
    <row r="1">
      <c r="A1" s="88" t="s">
        <v>558</v>
      </c>
      <c r="B1" s="27" t="s">
        <v>560</v>
      </c>
      <c r="F1" s="27" t="s">
        <v>561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3"/>
    </row>
    <row r="2" ht="24.75" customHeight="1">
      <c r="B2" s="3" t="s">
        <v>528</v>
      </c>
      <c r="C2" s="3" t="s">
        <v>529</v>
      </c>
      <c r="D2" s="3" t="s">
        <v>530</v>
      </c>
      <c r="E2" s="3" t="s">
        <v>531</v>
      </c>
      <c r="F2" s="3" t="s">
        <v>528</v>
      </c>
      <c r="G2" s="3" t="s">
        <v>529</v>
      </c>
      <c r="H2" s="3" t="s">
        <v>530</v>
      </c>
      <c r="I2" s="3" t="s">
        <v>531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33"/>
      <c r="W2" s="3"/>
    </row>
    <row r="3">
      <c r="A3" s="3" t="s">
        <v>536</v>
      </c>
      <c r="B3" s="13">
        <v>0.46251</v>
      </c>
      <c r="C3" s="13">
        <v>0.53749</v>
      </c>
      <c r="D3" s="13"/>
      <c r="E3" s="13"/>
      <c r="F3" s="89">
        <v>0.38694</v>
      </c>
      <c r="G3" s="89">
        <v>0.61306</v>
      </c>
      <c r="J3" s="13"/>
      <c r="K3" s="13"/>
      <c r="N3" s="13"/>
      <c r="O3" s="13"/>
      <c r="P3" s="13"/>
      <c r="Q3" s="13"/>
      <c r="R3" s="13"/>
      <c r="S3" s="13"/>
      <c r="V3" s="46"/>
    </row>
    <row r="4">
      <c r="A4" s="3" t="s">
        <v>562</v>
      </c>
      <c r="B4" s="89">
        <v>0.358951</v>
      </c>
      <c r="C4" s="89">
        <v>0.641049</v>
      </c>
      <c r="D4" s="24">
        <f t="shared" ref="D4:D7" si="1">C4-B4</f>
        <v>0.282098</v>
      </c>
      <c r="E4" s="126">
        <f t="shared" ref="E4:E7" si="2">C4-C$3</f>
        <v>0.103559</v>
      </c>
      <c r="F4" s="89">
        <v>0.33887</v>
      </c>
      <c r="G4" s="89">
        <v>0.66113</v>
      </c>
      <c r="H4" s="24">
        <f>G4-F4</f>
        <v>0.32226</v>
      </c>
      <c r="I4" s="126">
        <f>G4-G$3</f>
        <v>0.04807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5"/>
    </row>
    <row r="5">
      <c r="A5" s="3" t="s">
        <v>563</v>
      </c>
      <c r="B5" s="89">
        <v>0.656545</v>
      </c>
      <c r="C5" s="89">
        <v>0.343455</v>
      </c>
      <c r="D5" s="24">
        <f t="shared" si="1"/>
        <v>-0.31309</v>
      </c>
      <c r="E5" s="126">
        <f t="shared" si="2"/>
        <v>-0.194035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6"/>
    </row>
    <row r="6">
      <c r="A6" s="3" t="s">
        <v>564</v>
      </c>
      <c r="B6" s="89">
        <v>0.580841</v>
      </c>
      <c r="C6" s="89">
        <v>0.419159</v>
      </c>
      <c r="D6" s="24">
        <f t="shared" si="1"/>
        <v>-0.161682</v>
      </c>
      <c r="E6" s="126">
        <f t="shared" si="2"/>
        <v>-0.118331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6"/>
    </row>
    <row r="7">
      <c r="A7" s="3" t="s">
        <v>565</v>
      </c>
      <c r="B7" s="89">
        <v>0.443882</v>
      </c>
      <c r="C7" s="89">
        <v>0.556118</v>
      </c>
      <c r="D7" s="24">
        <f t="shared" si="1"/>
        <v>0.112236</v>
      </c>
      <c r="E7" s="126">
        <f t="shared" si="2"/>
        <v>0.018628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5"/>
    </row>
    <row r="8">
      <c r="A8" s="3" t="s">
        <v>566</v>
      </c>
      <c r="B8" s="13"/>
      <c r="C8" s="13"/>
      <c r="D8" s="13"/>
      <c r="E8" s="13"/>
      <c r="F8" s="89">
        <v>0.993909</v>
      </c>
      <c r="G8" s="89">
        <v>0.006091</v>
      </c>
      <c r="H8" s="24">
        <f t="shared" ref="H8:H9" si="3">G8-F8</f>
        <v>-0.987818</v>
      </c>
      <c r="I8" s="126">
        <f t="shared" ref="I8:I9" si="4">G8-G$3</f>
        <v>-0.606969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5"/>
    </row>
    <row r="9">
      <c r="A9" s="3" t="s">
        <v>567</v>
      </c>
      <c r="B9" s="13"/>
      <c r="C9" s="13"/>
      <c r="D9" s="13"/>
      <c r="E9" s="13"/>
      <c r="F9" s="89">
        <v>0.197454</v>
      </c>
      <c r="G9" s="89">
        <v>0.802546</v>
      </c>
      <c r="H9" s="24">
        <f t="shared" si="3"/>
        <v>0.605092</v>
      </c>
      <c r="I9" s="126">
        <f t="shared" si="4"/>
        <v>0.189486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5"/>
    </row>
    <row r="10">
      <c r="A10" s="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</row>
    <row r="11">
      <c r="A11" s="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  <c r="B25" s="24"/>
      <c r="C25" s="24"/>
      <c r="D25" s="24"/>
      <c r="F25" s="24"/>
      <c r="G25" s="24"/>
      <c r="H25" s="24"/>
      <c r="J25" s="24"/>
      <c r="K25" s="24"/>
      <c r="L25" s="24"/>
    </row>
    <row r="26">
      <c r="A26" s="3"/>
      <c r="B26" s="24"/>
      <c r="C26" s="24"/>
      <c r="D26" s="24"/>
      <c r="F26" s="24"/>
      <c r="G26" s="24"/>
      <c r="H26" s="24"/>
      <c r="J26" s="24"/>
      <c r="K26" s="24"/>
      <c r="L26" s="24"/>
    </row>
    <row r="27">
      <c r="A27" s="3"/>
    </row>
    <row r="28">
      <c r="A28" s="3"/>
    </row>
    <row r="29">
      <c r="A29" s="3"/>
      <c r="B29" s="24"/>
      <c r="C29" s="24"/>
      <c r="D29" s="24"/>
      <c r="F29" s="24"/>
      <c r="G29" s="24"/>
      <c r="H29" s="24"/>
    </row>
    <row r="30">
      <c r="A30" s="3"/>
      <c r="B30" s="24"/>
      <c r="C30" s="24"/>
      <c r="D30" s="24"/>
      <c r="F30" s="24"/>
      <c r="G30" s="24"/>
      <c r="H30" s="24"/>
    </row>
    <row r="31">
      <c r="A31" s="3"/>
    </row>
    <row r="32">
      <c r="A32" s="3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</sheetData>
  <mergeCells count="4">
    <mergeCell ref="A1:A2"/>
    <mergeCell ref="B1:E1"/>
    <mergeCell ref="F1:I1"/>
    <mergeCell ref="V1:W1"/>
  </mergeCells>
  <conditionalFormatting sqref="V4:V11">
    <cfRule type="colorScale" priority="1">
      <colorScale>
        <cfvo type="formula" val="-1"/>
        <cfvo type="formula" val="0"/>
        <cfvo type="formula" val="1"/>
        <color rgb="FF9A6075"/>
        <color rgb="FFDDD8C4"/>
        <color rgb="FF69A297"/>
      </colorScale>
    </cfRule>
  </conditionalFormatting>
  <conditionalFormatting sqref="E4:E1006 I4:I1006">
    <cfRule type="colorScale" priority="2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88"/>
    <col customWidth="1" min="3" max="3" width="14.25"/>
    <col customWidth="1" min="22" max="22" width="13.75"/>
    <col customWidth="1" min="23" max="23" width="16.38"/>
  </cols>
  <sheetData>
    <row r="1">
      <c r="A1" s="88" t="s">
        <v>558</v>
      </c>
      <c r="B1" s="27" t="s">
        <v>519</v>
      </c>
      <c r="F1" s="27" t="s">
        <v>520</v>
      </c>
      <c r="J1" s="27" t="s">
        <v>521</v>
      </c>
      <c r="N1" s="28" t="s">
        <v>525</v>
      </c>
      <c r="R1" s="27" t="s">
        <v>526</v>
      </c>
      <c r="V1" s="3" t="s">
        <v>568</v>
      </c>
    </row>
    <row r="2" ht="24.75" customHeight="1">
      <c r="B2" s="3" t="s">
        <v>528</v>
      </c>
      <c r="C2" s="3" t="s">
        <v>529</v>
      </c>
      <c r="D2" s="3" t="s">
        <v>530</v>
      </c>
      <c r="E2" s="3" t="s">
        <v>531</v>
      </c>
      <c r="F2" s="3" t="s">
        <v>528</v>
      </c>
      <c r="G2" s="3" t="s">
        <v>529</v>
      </c>
      <c r="H2" s="3" t="s">
        <v>530</v>
      </c>
      <c r="I2" s="3" t="s">
        <v>531</v>
      </c>
      <c r="J2" s="3" t="s">
        <v>528</v>
      </c>
      <c r="K2" s="3" t="s">
        <v>529</v>
      </c>
      <c r="L2" s="3" t="s">
        <v>530</v>
      </c>
      <c r="M2" s="3" t="s">
        <v>531</v>
      </c>
      <c r="N2" s="32" t="s">
        <v>528</v>
      </c>
      <c r="O2" s="32" t="s">
        <v>529</v>
      </c>
      <c r="P2" s="32" t="s">
        <v>530</v>
      </c>
      <c r="Q2" s="32" t="s">
        <v>531</v>
      </c>
      <c r="R2" s="3" t="s">
        <v>528</v>
      </c>
      <c r="S2" s="3" t="s">
        <v>529</v>
      </c>
      <c r="T2" s="3" t="s">
        <v>530</v>
      </c>
      <c r="U2" s="3" t="s">
        <v>531</v>
      </c>
      <c r="V2" s="33" t="s">
        <v>533</v>
      </c>
      <c r="W2" s="3" t="s">
        <v>535</v>
      </c>
    </row>
    <row r="3">
      <c r="A3" s="3" t="s">
        <v>536</v>
      </c>
      <c r="B3" s="89">
        <v>0.3575</v>
      </c>
      <c r="C3" s="89">
        <v>0.6425</v>
      </c>
      <c r="D3" s="13"/>
      <c r="E3" s="13"/>
      <c r="F3" s="89">
        <v>0.27799007</v>
      </c>
      <c r="G3" s="89">
        <v>0.72200993</v>
      </c>
      <c r="J3" s="89">
        <v>0.17604288</v>
      </c>
      <c r="K3" s="89">
        <v>0.82395712</v>
      </c>
      <c r="N3" s="91">
        <v>0.26708012</v>
      </c>
      <c r="O3" s="91">
        <v>0.73291988</v>
      </c>
      <c r="P3" s="90"/>
      <c r="Q3" s="90"/>
      <c r="R3" s="89">
        <v>0.19720135</v>
      </c>
      <c r="S3" s="89">
        <v>0.80279865</v>
      </c>
      <c r="V3" s="46"/>
    </row>
    <row r="4">
      <c r="A4" s="3" t="s">
        <v>549</v>
      </c>
      <c r="B4" s="89">
        <v>0.084091</v>
      </c>
      <c r="C4" s="89">
        <v>0.915909</v>
      </c>
      <c r="D4" s="13">
        <f t="shared" ref="D4:D9" si="1">C4-B4</f>
        <v>0.831818</v>
      </c>
      <c r="E4" s="13">
        <f t="shared" ref="E4:E9" si="2">(C4-B4)/B4</f>
        <v>9.891879036</v>
      </c>
      <c r="F4" s="89">
        <v>0.06719</v>
      </c>
      <c r="G4" s="89">
        <v>0.93281</v>
      </c>
      <c r="H4" s="13">
        <f t="shared" ref="H4:H9" si="3">G4-F4</f>
        <v>0.86562</v>
      </c>
      <c r="I4" s="13">
        <f t="shared" ref="I4:I9" si="4">(G4-F4)/F4</f>
        <v>12.88316714</v>
      </c>
      <c r="J4" s="89">
        <v>0.084562</v>
      </c>
      <c r="K4" s="89">
        <v>0.915438</v>
      </c>
      <c r="L4" s="13">
        <f t="shared" ref="L4:L9" si="5">K4-J4</f>
        <v>0.830876</v>
      </c>
      <c r="M4" s="13">
        <f t="shared" ref="M4:M9" si="6">(K4-J4)/J4</f>
        <v>9.825642724</v>
      </c>
      <c r="N4" s="91">
        <v>0.06413</v>
      </c>
      <c r="O4" s="91">
        <v>0.93587</v>
      </c>
      <c r="P4" s="24">
        <f t="shared" ref="P4:P9" si="7">O4-N4</f>
        <v>0.87174</v>
      </c>
      <c r="Q4" s="24">
        <f t="shared" ref="Q4:Q9" si="8">(O4-N4)/N4</f>
        <v>13.59332606</v>
      </c>
      <c r="R4" s="89">
        <v>0.101266</v>
      </c>
      <c r="S4" s="89">
        <v>0.898734</v>
      </c>
      <c r="T4" s="13">
        <f t="shared" ref="T4:T9" si="9">S4-R4</f>
        <v>0.797468</v>
      </c>
      <c r="U4" s="13">
        <f t="shared" ref="U4:U9" si="10">(S4-R4)/R4</f>
        <v>7.874982719</v>
      </c>
      <c r="V4" s="127">
        <f t="shared" ref="V4:V9" si="11">AVERAGE($E4,$I4,M4)</f>
        <v>10.8668963</v>
      </c>
      <c r="W4" s="6" t="s">
        <v>569</v>
      </c>
    </row>
    <row r="5">
      <c r="A5" s="3" t="s">
        <v>551</v>
      </c>
      <c r="B5" s="89">
        <v>0.574499</v>
      </c>
      <c r="C5" s="89">
        <v>0.425501</v>
      </c>
      <c r="D5" s="13">
        <f t="shared" si="1"/>
        <v>-0.148998</v>
      </c>
      <c r="E5" s="13">
        <f t="shared" si="2"/>
        <v>-0.2593529319</v>
      </c>
      <c r="F5" s="89">
        <v>0.516271</v>
      </c>
      <c r="G5" s="89">
        <v>0.483729</v>
      </c>
      <c r="H5" s="13">
        <f t="shared" si="3"/>
        <v>-0.032542</v>
      </c>
      <c r="I5" s="13">
        <f t="shared" si="4"/>
        <v>-0.06303278704</v>
      </c>
      <c r="J5" s="89">
        <v>0.422671</v>
      </c>
      <c r="K5" s="89">
        <v>0.577329</v>
      </c>
      <c r="L5" s="13">
        <f t="shared" si="5"/>
        <v>0.154658</v>
      </c>
      <c r="M5" s="13">
        <f t="shared" si="6"/>
        <v>0.3659063432</v>
      </c>
      <c r="N5" s="91">
        <v>0.52925</v>
      </c>
      <c r="O5" s="91">
        <v>0.47075</v>
      </c>
      <c r="P5" s="24">
        <f t="shared" si="7"/>
        <v>-0.0585</v>
      </c>
      <c r="Q5" s="24">
        <f t="shared" si="8"/>
        <v>-0.1105337742</v>
      </c>
      <c r="R5" s="89">
        <v>0.553846</v>
      </c>
      <c r="S5" s="89">
        <v>0.446154</v>
      </c>
      <c r="T5" s="13">
        <f t="shared" si="9"/>
        <v>-0.107692</v>
      </c>
      <c r="U5" s="13">
        <f t="shared" si="10"/>
        <v>-0.1944439429</v>
      </c>
      <c r="V5" s="127">
        <f t="shared" si="11"/>
        <v>0.01450687478</v>
      </c>
      <c r="W5" s="6"/>
    </row>
    <row r="6">
      <c r="A6" s="3" t="s">
        <v>552</v>
      </c>
      <c r="B6" s="89">
        <v>0.437658</v>
      </c>
      <c r="C6" s="89">
        <v>0.562342</v>
      </c>
      <c r="D6" s="13">
        <f t="shared" si="1"/>
        <v>0.124684</v>
      </c>
      <c r="E6" s="13">
        <f t="shared" si="2"/>
        <v>0.2848891143</v>
      </c>
      <c r="F6" s="89">
        <v>0.315765</v>
      </c>
      <c r="G6" s="89">
        <v>0.684235</v>
      </c>
      <c r="H6" s="13">
        <f t="shared" si="3"/>
        <v>0.36847</v>
      </c>
      <c r="I6" s="13">
        <f t="shared" si="4"/>
        <v>1.166912102</v>
      </c>
      <c r="J6" s="89">
        <v>0.262318</v>
      </c>
      <c r="K6" s="89">
        <v>0.737682</v>
      </c>
      <c r="L6" s="13">
        <f t="shared" si="5"/>
        <v>0.475364</v>
      </c>
      <c r="M6" s="13">
        <f t="shared" si="6"/>
        <v>1.812166912</v>
      </c>
      <c r="N6" s="91">
        <v>0.352434</v>
      </c>
      <c r="O6" s="91">
        <v>0.647566</v>
      </c>
      <c r="P6" s="24">
        <f t="shared" si="7"/>
        <v>0.295132</v>
      </c>
      <c r="Q6" s="24">
        <f t="shared" si="8"/>
        <v>0.8374106925</v>
      </c>
      <c r="R6" s="89">
        <v>0.193798</v>
      </c>
      <c r="S6" s="89">
        <v>0.806202</v>
      </c>
      <c r="T6" s="13">
        <f t="shared" si="9"/>
        <v>0.612404</v>
      </c>
      <c r="U6" s="13">
        <f t="shared" si="10"/>
        <v>3.160011971</v>
      </c>
      <c r="V6" s="127">
        <f t="shared" si="11"/>
        <v>1.087989376</v>
      </c>
      <c r="W6" s="5"/>
    </row>
    <row r="7">
      <c r="A7" s="3" t="s">
        <v>553</v>
      </c>
      <c r="B7" s="89">
        <v>0.51046</v>
      </c>
      <c r="C7" s="89">
        <v>0.48954</v>
      </c>
      <c r="D7" s="13">
        <f t="shared" si="1"/>
        <v>-0.02092</v>
      </c>
      <c r="E7" s="13">
        <f t="shared" si="2"/>
        <v>-0.04098264311</v>
      </c>
      <c r="F7" s="89">
        <v>0.636959</v>
      </c>
      <c r="G7" s="89">
        <v>0.363041</v>
      </c>
      <c r="H7" s="13">
        <f t="shared" si="3"/>
        <v>-0.273918</v>
      </c>
      <c r="I7" s="13">
        <f t="shared" si="4"/>
        <v>-0.4300402381</v>
      </c>
      <c r="J7" s="89">
        <v>0.618134</v>
      </c>
      <c r="K7" s="89">
        <v>0.381866</v>
      </c>
      <c r="L7" s="13">
        <f t="shared" si="5"/>
        <v>-0.236268</v>
      </c>
      <c r="M7" s="13">
        <f t="shared" si="6"/>
        <v>-0.3822278017</v>
      </c>
      <c r="N7" s="91">
        <v>0.606726</v>
      </c>
      <c r="O7" s="91">
        <v>0.393274</v>
      </c>
      <c r="P7" s="24">
        <f t="shared" si="7"/>
        <v>-0.213452</v>
      </c>
      <c r="Q7" s="24">
        <f t="shared" si="8"/>
        <v>-0.3518095483</v>
      </c>
      <c r="R7" s="89">
        <v>0.351351</v>
      </c>
      <c r="S7" s="89">
        <v>0.648649</v>
      </c>
      <c r="T7" s="13">
        <f t="shared" si="9"/>
        <v>0.297298</v>
      </c>
      <c r="U7" s="13">
        <f t="shared" si="10"/>
        <v>0.8461566923</v>
      </c>
      <c r="V7" s="127">
        <f t="shared" si="11"/>
        <v>-0.2844168943</v>
      </c>
      <c r="W7" s="5"/>
    </row>
    <row r="8">
      <c r="A8" s="3" t="s">
        <v>555</v>
      </c>
      <c r="B8" s="89">
        <v>0.397647</v>
      </c>
      <c r="C8" s="89">
        <v>0.602353</v>
      </c>
      <c r="D8" s="13">
        <f t="shared" si="1"/>
        <v>0.204706</v>
      </c>
      <c r="E8" s="13">
        <f t="shared" si="2"/>
        <v>0.5147932714</v>
      </c>
      <c r="F8" s="89">
        <v>0.321302</v>
      </c>
      <c r="G8" s="89">
        <v>0.678698</v>
      </c>
      <c r="H8" s="13">
        <f t="shared" si="3"/>
        <v>0.357396</v>
      </c>
      <c r="I8" s="13">
        <f t="shared" si="4"/>
        <v>1.11233668</v>
      </c>
      <c r="J8" s="89">
        <v>0.285267</v>
      </c>
      <c r="K8" s="89">
        <v>0.714733</v>
      </c>
      <c r="L8" s="13">
        <f t="shared" si="5"/>
        <v>0.429466</v>
      </c>
      <c r="M8" s="13">
        <f t="shared" si="6"/>
        <v>1.505487841</v>
      </c>
      <c r="N8" s="91">
        <v>0.328389</v>
      </c>
      <c r="O8" s="91">
        <v>0.671611</v>
      </c>
      <c r="P8" s="24">
        <f t="shared" si="7"/>
        <v>0.343222</v>
      </c>
      <c r="Q8" s="24">
        <f t="shared" si="8"/>
        <v>1.045168992</v>
      </c>
      <c r="R8" s="89">
        <v>0.206179</v>
      </c>
      <c r="S8" s="89">
        <v>0.793821</v>
      </c>
      <c r="T8" s="13">
        <f t="shared" si="9"/>
        <v>0.587642</v>
      </c>
      <c r="U8" s="13">
        <f t="shared" si="10"/>
        <v>2.850154477</v>
      </c>
      <c r="V8" s="127">
        <f t="shared" si="11"/>
        <v>1.044205931</v>
      </c>
      <c r="W8" s="5"/>
    </row>
    <row r="9">
      <c r="A9" s="3" t="s">
        <v>556</v>
      </c>
      <c r="B9" s="89">
        <v>0.926702</v>
      </c>
      <c r="C9" s="89">
        <v>0.073298</v>
      </c>
      <c r="D9" s="13">
        <f t="shared" si="1"/>
        <v>-0.853404</v>
      </c>
      <c r="E9" s="13">
        <f t="shared" si="2"/>
        <v>-0.9209044547</v>
      </c>
      <c r="F9" s="89">
        <v>0.882873</v>
      </c>
      <c r="G9" s="89">
        <v>0.117127</v>
      </c>
      <c r="H9" s="13">
        <f t="shared" si="3"/>
        <v>-0.765746</v>
      </c>
      <c r="I9" s="13">
        <f t="shared" si="4"/>
        <v>-0.8673342599</v>
      </c>
      <c r="J9" s="24">
        <v>0.909468</v>
      </c>
      <c r="K9" s="24">
        <v>0.090532</v>
      </c>
      <c r="L9" s="13">
        <f t="shared" si="5"/>
        <v>-0.818936</v>
      </c>
      <c r="M9" s="13">
        <f t="shared" si="6"/>
        <v>-0.9004560908</v>
      </c>
      <c r="N9" s="91">
        <v>0.930932</v>
      </c>
      <c r="O9" s="91">
        <v>0.069068</v>
      </c>
      <c r="P9" s="24">
        <f t="shared" si="7"/>
        <v>-0.861864</v>
      </c>
      <c r="Q9" s="24">
        <f t="shared" si="8"/>
        <v>-0.9258076852</v>
      </c>
      <c r="R9" s="91">
        <v>0.366197</v>
      </c>
      <c r="S9" s="91">
        <v>0.633803</v>
      </c>
      <c r="T9" s="13">
        <f t="shared" si="9"/>
        <v>0.267606</v>
      </c>
      <c r="U9" s="13">
        <f t="shared" si="10"/>
        <v>0.7307705962</v>
      </c>
      <c r="V9" s="127">
        <f t="shared" si="11"/>
        <v>-0.8962316018</v>
      </c>
    </row>
    <row r="23">
      <c r="A23" s="1"/>
      <c r="B23" s="24"/>
      <c r="C23" s="24"/>
      <c r="D23" s="24"/>
      <c r="F23" s="24"/>
      <c r="G23" s="24"/>
      <c r="H23" s="24"/>
      <c r="J23" s="24"/>
      <c r="K23" s="24"/>
      <c r="L23" s="24"/>
    </row>
    <row r="24">
      <c r="A24" s="1"/>
      <c r="B24" s="24"/>
      <c r="C24" s="24"/>
      <c r="D24" s="24"/>
      <c r="F24" s="24"/>
      <c r="G24" s="24"/>
      <c r="H24" s="24"/>
      <c r="J24" s="24"/>
      <c r="K24" s="24"/>
      <c r="L24" s="24"/>
    </row>
    <row r="25">
      <c r="A25" s="1"/>
    </row>
    <row r="26">
      <c r="A26" s="1"/>
    </row>
    <row r="27">
      <c r="A27" s="1"/>
      <c r="B27" s="24"/>
      <c r="C27" s="24"/>
      <c r="D27" s="24"/>
      <c r="F27" s="24"/>
      <c r="G27" s="24"/>
      <c r="H27" s="24"/>
    </row>
    <row r="28">
      <c r="A28" s="1"/>
      <c r="B28" s="24"/>
      <c r="C28" s="24"/>
      <c r="D28" s="24"/>
      <c r="F28" s="24"/>
      <c r="G28" s="24"/>
      <c r="H28" s="24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</sheetData>
  <mergeCells count="7">
    <mergeCell ref="A1:A2"/>
    <mergeCell ref="B1:E1"/>
    <mergeCell ref="F1:I1"/>
    <mergeCell ref="J1:M1"/>
    <mergeCell ref="N1:Q1"/>
    <mergeCell ref="R1:U1"/>
    <mergeCell ref="V1:W1"/>
  </mergeCells>
  <conditionalFormatting sqref="E4:E9">
    <cfRule type="colorScale" priority="1">
      <colorScale>
        <cfvo type="formula" val="-1"/>
        <cfvo type="formula" val="0"/>
        <cfvo type="formula" val="1"/>
        <color rgb="FFDDD8C4"/>
        <color rgb="FF84B59F"/>
        <color rgb="FF69A297"/>
      </colorScale>
    </cfRule>
  </conditionalFormatting>
  <drawing r:id="rId1"/>
</worksheet>
</file>