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ick\Documents\GitHub\barcode-Manager\"/>
    </mc:Choice>
  </mc:AlternateContent>
  <xr:revisionPtr revIDLastSave="0" documentId="13_ncr:1_{AFC6A0AC-D9FF-4E54-9469-816B50810726}" xr6:coauthVersionLast="47" xr6:coauthVersionMax="47" xr10:uidLastSave="{00000000-0000-0000-0000-000000000000}"/>
  <workbookProtection lockStructure="1"/>
  <bookViews>
    <workbookView xWindow="-120" yWindow="-120" windowWidth="29040" windowHeight="15720" xr2:uid="{00000000-000D-0000-FFFF-FFFF00000000}"/>
  </bookViews>
  <sheets>
    <sheet name="Box packing information" sheetId="1" r:id="rId1"/>
    <sheet name="Instructions" sheetId="2" r:id="rId2"/>
    <sheet name="Metadata"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1" i="1" l="1"/>
  <c r="AB21" i="1"/>
  <c r="AA21" i="1"/>
  <c r="Z21" i="1"/>
  <c r="Y21" i="1"/>
  <c r="X21" i="1"/>
  <c r="W21" i="1"/>
  <c r="V21" i="1"/>
  <c r="U21" i="1"/>
  <c r="T21" i="1"/>
  <c r="S21" i="1"/>
  <c r="R21" i="1"/>
  <c r="Q21" i="1"/>
  <c r="P21" i="1"/>
  <c r="O21" i="1"/>
  <c r="N21" i="1"/>
  <c r="M21" i="1"/>
  <c r="K19" i="1"/>
  <c r="K18" i="1"/>
  <c r="K17" i="1"/>
  <c r="K16" i="1"/>
  <c r="K15" i="1"/>
  <c r="K14" i="1"/>
  <c r="K13" i="1"/>
  <c r="K12" i="1"/>
  <c r="K11" i="1"/>
  <c r="K10" i="1"/>
  <c r="K9" i="1"/>
  <c r="K8" i="1"/>
  <c r="K7" i="1"/>
  <c r="K6" i="1"/>
  <c r="AC5" i="1"/>
  <c r="AB5" i="1"/>
  <c r="AA5" i="1"/>
  <c r="Z5" i="1"/>
  <c r="Y5" i="1"/>
  <c r="X5" i="1"/>
  <c r="W5" i="1"/>
  <c r="V5" i="1"/>
  <c r="U5" i="1"/>
  <c r="T5" i="1"/>
  <c r="S5" i="1"/>
  <c r="R5" i="1"/>
  <c r="Q5" i="1"/>
  <c r="P5" i="1"/>
  <c r="O5" i="1"/>
  <c r="N5" i="1"/>
  <c r="M5" i="1"/>
</calcChain>
</file>

<file path=xl/sharedStrings.xml><?xml version="1.0" encoding="utf-8"?>
<sst xmlns="http://schemas.openxmlformats.org/spreadsheetml/2006/main" count="181" uniqueCount="112">
  <si>
    <t>Provide the box details for this pack group below. See the instructions sheet if you have questions.</t>
  </si>
  <si>
    <t>Pack group: 1</t>
  </si>
  <si>
    <t>Total SKUs: 14 (143 units)</t>
  </si>
  <si>
    <t>Total box count:</t>
  </si>
  <si>
    <t/>
  </si>
  <si>
    <t>SKU</t>
  </si>
  <si>
    <t xml:space="preserve">Product title </t>
  </si>
  <si>
    <t>Id</t>
  </si>
  <si>
    <t>ASIN</t>
  </si>
  <si>
    <t>FNSKU</t>
  </si>
  <si>
    <t>Condition</t>
  </si>
  <si>
    <t>Prep type</t>
  </si>
  <si>
    <t>Who preps units?</t>
  </si>
  <si>
    <t>Who labels units?</t>
  </si>
  <si>
    <t>Expected quantity</t>
  </si>
  <si>
    <t>Boxed quantity</t>
  </si>
  <si>
    <t>PB-Fiesta-Spanish-Rice-4.5oz-3pk</t>
  </si>
  <si>
    <t>Bolner's Fiesta Mexican Seasonings &amp; Spices 4.5oz - 6oz (Pack of 3) Choose Flavor Below (Spanish Rice Seasoning 4.5oz)</t>
  </si>
  <si>
    <t>pkbe1aca11-f0b0-48bf-b302-e7737f47d1db</t>
  </si>
  <si>
    <t>B00F6ES79G</t>
  </si>
  <si>
    <t>X002Z4A4SD</t>
  </si>
  <si>
    <t>NewItem</t>
  </si>
  <si>
    <t>Labeling</t>
  </si>
  <si>
    <t>By seller</t>
  </si>
  <si>
    <t>PB-Fiesta-Uncle-Chris-20oz-Fajita-30oz</t>
  </si>
  <si>
    <t>Bolner's Fiesta Uncle Chris Steak and Fajita Seasoning Bundle, 20-30 Oz. Ea.</t>
  </si>
  <si>
    <t>pkced7c201-f8c8-4b88-b5cd-9ca4eeedfa51</t>
  </si>
  <si>
    <t>B01G61Y142</t>
  </si>
  <si>
    <t>X002Z8FDVH</t>
  </si>
  <si>
    <t>PB-Weber-Garlic-Herb-7.75oz-2pk</t>
  </si>
  <si>
    <t>Weber Roasted Garlic &amp; Herb Seasoning - 7.75 Ounce (2 Pack)</t>
  </si>
  <si>
    <t>pk0c3a0c66-eff4-4cab-802f-d59468e68b8e</t>
  </si>
  <si>
    <t>B01K8HMO6M</t>
  </si>
  <si>
    <t>X002YCVC3R</t>
  </si>
  <si>
    <t>PPB-Kin-Chick-Dip-22oz-2pk-3Lid</t>
  </si>
  <si>
    <t>Pegasus Premium Variety Pack - Kinder's Chicken Dipping Sauce 22oz (2-Pack) and Pegasus Premium Brands 3-Step Lid Cover</t>
  </si>
  <si>
    <t>pk83db5a4c-577b-4344-829a-de18aa488466</t>
  </si>
  <si>
    <t>B0C7KJDYZ2</t>
  </si>
  <si>
    <t>X003UOHSL3</t>
  </si>
  <si>
    <t>Labeling,No prep needed</t>
  </si>
  <si>
    <t>PPB-Kin-Crun-Ancho-2pk-3Lid</t>
  </si>
  <si>
    <t>Pegasus Premium Variety Pack - Kinder's Ancho Chili Crunch Blends 11oz (2-Pack) and Pegasus Premium Brands 3-Step Lid Cover</t>
  </si>
  <si>
    <t>pk6e2b1b80-7f02-4ea4-90f9-5acfd38697b8</t>
  </si>
  <si>
    <t>B0C7KCF91B</t>
  </si>
  <si>
    <t>X003UOK4WD</t>
  </si>
  <si>
    <t>PPB-Kin-Faj-Blend-2pk-3Lid</t>
  </si>
  <si>
    <t>Pegasus Premium Variety Pack - Kinder's Fajita Blend 8.1oz (2 Pack) and Pegasus Premium Brands 3-Step Lid Cover</t>
  </si>
  <si>
    <t>pkd8168e44-9597-4be5-8a8b-4a465b1f04f7</t>
  </si>
  <si>
    <t>B0CGQKSNS9</t>
  </si>
  <si>
    <t>X003Y1Q8LX</t>
  </si>
  <si>
    <t>PPB-Kin-Faj-Chor-3Lid</t>
  </si>
  <si>
    <t>Pegasus Premium Variety Pack - Kinder's Fajita Blend 8.1oz and Chorizo 8.2oz Seasoning and Pegasus Premium Brands 3-Step Lid Cover</t>
  </si>
  <si>
    <t>pk8bb07fa0-6a8f-4717-ab83-89b89a693a67</t>
  </si>
  <si>
    <t>B0CKH1J4GH</t>
  </si>
  <si>
    <t>X003ZME0ZR</t>
  </si>
  <si>
    <t>PPB-Kin-Faj-Marg-3Lid</t>
  </si>
  <si>
    <t>Pegasus Premium Variety Pack - Kinder's Fajita Blend 8.1oz and Margarita Rub Seasoning 8.8oz and Pegasus Premium Brands 3-Step Lid Cover</t>
  </si>
  <si>
    <t>pked6ef7fc-b3ae-4a79-9adb-00cd340600b7</t>
  </si>
  <si>
    <t>B0CGR3HKXS</t>
  </si>
  <si>
    <t>X003Y3QZ19</t>
  </si>
  <si>
    <t>PPB-Kin-Prime--Stk-2pk-3Lid</t>
  </si>
  <si>
    <t>Pegasus Premium Variety Pack - Kinder's Prime Steak Seasoning 7.9oz (2-Pack) and Pegasus Premium Brands 3-Step Lid Cover</t>
  </si>
  <si>
    <t>pk1ec81e45-7328-4840-9635-1f7d8a77589c</t>
  </si>
  <si>
    <t>B0C7JVLPF6</t>
  </si>
  <si>
    <t>X003UO7H0Z</t>
  </si>
  <si>
    <t>PPB-Kin-Prime-Stk-Car-Oni-3Lid</t>
  </si>
  <si>
    <t>Pegasus Premium Variety Pack - Kinder's Prime Steak Seasoning 7.9oz and Kinder's Caramelized Onion Butter Seasoning 9oz and Pegasus Premium Brands 3-Step Lid Cover</t>
  </si>
  <si>
    <t>pk365df581-1fe5-416b-a95a-d6c41e0486c3</t>
  </si>
  <si>
    <t>B0C4K1P3WH</t>
  </si>
  <si>
    <t>X003TBRTCZ</t>
  </si>
  <si>
    <t>PPB-Kin-Red-Jal-2pk-3-lid</t>
  </si>
  <si>
    <t>Pegasus Premium Variety Pack - Kinder's Red Jalapeno Garlic Seasoning 7oz (2-Pack) and Pegasus Premium Brands 3-Step Lid Cover</t>
  </si>
  <si>
    <t>pkae864fc7-99bb-4448-8839-2b3cd4d57333</t>
  </si>
  <si>
    <t>B0C5797WXG</t>
  </si>
  <si>
    <t>X003TC53GX</t>
  </si>
  <si>
    <t>PPB-Kin-The-Blend-3Lid</t>
  </si>
  <si>
    <t>Pegasus Premium Variety Pack - Kinder's The Blend Seasoning 10.5oz (2-Pack) and Pegasus Premium Brands 3-Step Lid Cover</t>
  </si>
  <si>
    <t>pkf6190caa-009c-44cf-bba5-0c77bf789177</t>
  </si>
  <si>
    <t>B0C4KMXKFQ</t>
  </si>
  <si>
    <t>X003TCD2ED</t>
  </si>
  <si>
    <t>PPB-WB-Spicy-Ktp-2pk-3Lid</t>
  </si>
  <si>
    <t>Pegasus Premium Variety Pack - Whataburger Spicy Ketchup 40oz (2 Pack) and Pegasus Premium Brands 3-Step Lid Cover</t>
  </si>
  <si>
    <t>pkbfc21f88-4597-4c96-9dd8-3e2cc855dda5</t>
  </si>
  <si>
    <t>B0CTQ59NNC</t>
  </si>
  <si>
    <t>X0044EDIRV</t>
  </si>
  <si>
    <t>PPB-Web-Stk-Chop-3pk-3Lid</t>
  </si>
  <si>
    <t>Pegasus Premium Variety Pack - Weber Steak N Chop Seasoning 8.5oz (3 Pack) and Pegasus Premium Brands 3-Step Lid Cover</t>
  </si>
  <si>
    <t>pk3dfc5f5d-5bee-4b2e-9b4a-2348e94af797</t>
  </si>
  <si>
    <t>B0CTQ332CY</t>
  </si>
  <si>
    <t>X0044ECG1Z</t>
  </si>
  <si>
    <t>Name of box</t>
  </si>
  <si>
    <t>Box weight (lb):</t>
  </si>
  <si>
    <t>Box width (inch):</t>
  </si>
  <si>
    <t>Box length (inch):</t>
  </si>
  <si>
    <t>Box height (inch):</t>
  </si>
  <si>
    <t>How to upload box content information using an Excel file</t>
  </si>
  <si>
    <t>Step 1 – Review total box count</t>
  </si>
  <si>
    <t xml:space="preserve">The Total box count field in the Excel file is automatically populated with the number you entered in Send to Amazon for the respective pack group. This number is only an estimate, and you can modify it by up to 10 boxes at any time before you upload this file. 
Each box in the shipment is identified with a number (box 1, box 2, etc.) and appears in a column in the workflow. If you update the total box count, the number of columns will update automatically. </t>
  </si>
  <si>
    <t>Step 2 – Provide box content information</t>
  </si>
  <si>
    <t>Each SKU in the pack group will appear in a row in the workflow. For each box, enter the number of units of each SKU that will be packed in that box. The "Boxed quantity" field shows the current number of units that you have entered. It will remain red until the units that you have entered match the expected unit quantity of this shipment.</t>
  </si>
  <si>
    <t>Step 3 – Provide box weights and dimensions</t>
  </si>
  <si>
    <t>For each box in the pack group, enter the weight and dimensions</t>
  </si>
  <si>
    <t>Step 4 – Save and upload</t>
  </si>
  <si>
    <t>Once you have filled out the Excel spreadsheet, you can upload it to Seller Central as an .xlsx file</t>
  </si>
  <si>
    <t>Locale</t>
  </si>
  <si>
    <t>en_US</t>
  </si>
  <si>
    <t>Weight unit</t>
  </si>
  <si>
    <t>lb</t>
  </si>
  <si>
    <t>Length unit</t>
  </si>
  <si>
    <t>in</t>
  </si>
  <si>
    <t>Version</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</si>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</sst>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indexed="8"/>
      <name val="Calibri"/>
      <family val="2"/>
      <scheme val="minor"/>
    </font>
    <font>
      <sz val="14"/>
      <color indexed="53"/>
      <name val="Calibri"/>
      <family val="2"/>
    </font>
    <font>
      <sz val="24"/>
      <name val="Calibri"/>
      <family val="2"/>
    </font>
    <font>
      <sz val="18"/>
      <name val="Calibri"/>
      <family val="2"/>
    </font>
    <font>
      <sz val="18"/>
      <name val="Calibri"/>
      <family val="2"/>
    </font>
    <font>
      <b/>
      <sz val="18"/>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20"/>
      <name val="Calibri"/>
      <family val="2"/>
    </font>
    <font>
      <b/>
      <sz val="14"/>
      <name val="Calibri"/>
      <family val="2"/>
    </font>
    <font>
      <sz val="13"/>
      <name val="Calibri"/>
      <family val="2"/>
    </font>
    <font>
      <b/>
      <sz val="14"/>
      <name val="Calibri"/>
      <family val="2"/>
    </font>
    <font>
      <sz val="13"/>
      <name val="Calibri"/>
      <family val="2"/>
    </font>
    <font>
      <b/>
      <sz val="14"/>
      <name val="Calibri"/>
      <family val="2"/>
    </font>
    <font>
      <sz val="13"/>
      <name val="Calibri"/>
      <family val="2"/>
    </font>
    <font>
      <b/>
      <sz val="14"/>
      <name val="Calibri"/>
      <family val="2"/>
    </font>
    <font>
      <sz val="13"/>
      <name val="Calibri"/>
      <family val="2"/>
    </font>
  </fonts>
  <fills count="5">
    <fill>
      <patternFill patternType="none"/>
    </fill>
    <fill>
      <patternFill patternType="gray125"/>
    </fill>
    <fill>
      <patternFill patternType="solid">
        <fgColor indexed="13"/>
      </patternFill>
    </fill>
    <fill>
      <patternFill patternType="solid">
        <fgColor indexed="23"/>
      </patternFill>
    </fill>
    <fill>
      <patternFill patternType="solid">
        <fgColor indexed="22"/>
      </patternFill>
    </fill>
  </fills>
  <borders count="4">
    <border>
      <left/>
      <right/>
      <top/>
      <bottom/>
      <diagonal/>
    </border>
    <border>
      <left style="double">
        <color indexed="63"/>
      </left>
      <right style="double">
        <color indexed="63"/>
      </right>
      <top style="thin">
        <color indexed="63"/>
      </top>
      <bottom style="thin">
        <color indexed="63"/>
      </bottom>
      <diagonal/>
    </border>
    <border>
      <left style="double">
        <color indexed="63"/>
      </left>
      <right style="double">
        <color indexed="63"/>
      </right>
      <top style="double">
        <color indexed="63"/>
      </top>
      <bottom style="thin">
        <color indexed="63"/>
      </bottom>
      <diagonal/>
    </border>
    <border>
      <left style="double">
        <color indexed="63"/>
      </left>
      <right style="double">
        <color indexed="63"/>
      </right>
      <top style="thin">
        <color indexed="63"/>
      </top>
      <bottom style="double">
        <color indexed="63"/>
      </bottom>
      <diagonal/>
    </border>
  </borders>
  <cellStyleXfs count="1">
    <xf numFmtId="0" fontId="0" fillId="0" borderId="0"/>
  </cellStyleXfs>
  <cellXfs count="43">
    <xf numFmtId="0" fontId="0" fillId="0" borderId="0" xfId="0"/>
    <xf numFmtId="0" fontId="5" fillId="2" borderId="0" xfId="0" applyFont="1" applyFill="1" applyAlignment="1" applyProtection="1">
      <alignment horizontal="center"/>
      <protection locked="0"/>
    </xf>
    <xf numFmtId="0" fontId="0" fillId="3" borderId="0" xfId="0" applyFill="1"/>
    <xf numFmtId="0" fontId="6" fillId="4" borderId="0" xfId="0" applyFont="1" applyFill="1"/>
    <xf numFmtId="0" fontId="0" fillId="0" borderId="0" xfId="0" applyProtection="1">
      <protection locked="0"/>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9" fillId="0" borderId="0" xfId="0" applyFont="1" applyAlignment="1">
      <alignment wrapText="1"/>
    </xf>
    <xf numFmtId="0" fontId="30" fillId="4" borderId="1" xfId="0" applyFont="1" applyFill="1" applyBorder="1" applyAlignment="1">
      <alignment wrapText="1"/>
    </xf>
    <xf numFmtId="0" fontId="31" fillId="0" borderId="1" xfId="0" applyFont="1" applyBorder="1" applyAlignment="1">
      <alignment wrapText="1"/>
    </xf>
    <xf numFmtId="0" fontId="32" fillId="4" borderId="1" xfId="0" applyFont="1" applyFill="1" applyBorder="1" applyAlignment="1">
      <alignment wrapText="1"/>
    </xf>
    <xf numFmtId="0" fontId="33" fillId="0" borderId="1" xfId="0" applyFont="1" applyBorder="1" applyAlignment="1">
      <alignment wrapText="1"/>
    </xf>
    <xf numFmtId="0" fontId="34" fillId="4" borderId="1" xfId="0" applyFont="1" applyFill="1" applyBorder="1" applyAlignment="1">
      <alignment wrapText="1"/>
    </xf>
    <xf numFmtId="0" fontId="35" fillId="0" borderId="1" xfId="0" applyFont="1" applyBorder="1" applyAlignment="1">
      <alignment wrapText="1"/>
    </xf>
    <xf numFmtId="0" fontId="36" fillId="4" borderId="2" xfId="0" applyFont="1" applyFill="1" applyBorder="1" applyAlignment="1">
      <alignment wrapText="1"/>
    </xf>
    <xf numFmtId="0" fontId="37" fillId="0" borderId="3" xfId="0" applyFont="1" applyBorder="1" applyAlignment="1">
      <alignment wrapText="1"/>
    </xf>
    <xf numFmtId="0" fontId="1" fillId="0" borderId="0" xfId="0" applyFont="1"/>
    <xf numFmtId="0" fontId="0" fillId="0" borderId="0" xfId="0"/>
    <xf numFmtId="0" fontId="2" fillId="0" borderId="0" xfId="0" applyFont="1"/>
    <xf numFmtId="0" fontId="3" fillId="0" borderId="0" xfId="0" applyFont="1"/>
    <xf numFmtId="0" fontId="4" fillId="0" borderId="0" xfId="0" applyFont="1" applyAlignment="1">
      <alignment horizontal="right"/>
    </xf>
    <xf numFmtId="0" fontId="0" fillId="3" borderId="0" xfId="0" applyFill="1"/>
    <xf numFmtId="0" fontId="28" fillId="0" borderId="0" xfId="0" applyFont="1" applyAlignment="1">
      <alignment horizontal="right"/>
    </xf>
    <xf numFmtId="0" fontId="0" fillId="0" borderId="0" xfId="0" applyProtection="1">
      <protection locked="0"/>
    </xf>
    <xf numFmtId="0" fontId="7" fillId="0" borderId="0" xfId="0" applyFont="1" applyAlignment="1">
      <alignment horizontal="right"/>
    </xf>
    <xf numFmtId="0" fontId="25" fillId="0" borderId="0" xfId="0" applyFont="1" applyAlignment="1">
      <alignment horizontal="right"/>
    </xf>
    <xf numFmtId="0" fontId="26" fillId="0" borderId="0" xfId="0" applyFont="1" applyAlignment="1">
      <alignment horizontal="right"/>
    </xf>
    <xf numFmtId="0" fontId="27" fillId="0" borderId="0" xfId="0" applyFont="1" applyAlignment="1">
      <alignment horizontal="right"/>
    </xf>
  </cellXfs>
  <cellStyles count="1">
    <cellStyle name="Normal" xfId="0" builtinId="0"/>
  </cellStyles>
  <dxfs count="1">
    <dxf>
      <font>
        <color indexed="16"/>
      </font>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6"/>
  <sheetViews>
    <sheetView tabSelected="1" zoomScale="85" zoomScaleNormal="85" workbookViewId="0">
      <pane xSplit="2" ySplit="5" topLeftCell="H6" activePane="bottomRight" state="frozen"/>
      <selection pane="topRight"/>
      <selection pane="bottomLeft"/>
      <selection pane="bottomRight" activeCell="M33" sqref="M33"/>
    </sheetView>
  </sheetViews>
  <sheetFormatPr defaultRowHeight="15" x14ac:dyDescent="0.25"/>
  <cols>
    <col min="1" max="1" width="35.140625" customWidth="1"/>
    <col min="2" max="2" width="61" customWidth="1"/>
    <col min="3" max="3" width="20" customWidth="1"/>
    <col min="4" max="4" width="13.5703125" bestFit="1" customWidth="1"/>
    <col min="5" max="5" width="38.85546875" customWidth="1"/>
    <col min="6" max="6" width="9.85546875" bestFit="1" customWidth="1"/>
    <col min="7" max="7" width="18.42578125" customWidth="1"/>
    <col min="8" max="8" width="8.85546875" customWidth="1"/>
    <col min="9" max="9" width="9.140625" customWidth="1"/>
    <col min="10" max="11" width="15" customWidth="1"/>
    <col min="12" max="12" width="1" customWidth="1"/>
    <col min="13" max="29" width="13" style="4" customWidth="1"/>
  </cols>
  <sheetData>
    <row r="1" spans="1:29" ht="18.75" x14ac:dyDescent="0.3">
      <c r="A1" s="31" t="s">
        <v>0</v>
      </c>
      <c r="B1" s="32"/>
      <c r="C1" s="32"/>
      <c r="D1" s="32"/>
      <c r="E1" s="32"/>
      <c r="F1" s="32"/>
      <c r="G1" s="32"/>
      <c r="H1" s="32"/>
      <c r="I1" s="32"/>
      <c r="J1" s="32"/>
      <c r="K1" s="32"/>
      <c r="L1" s="32"/>
    </row>
    <row r="2" spans="1:29" ht="31.5" x14ac:dyDescent="0.5">
      <c r="A2" s="33" t="s">
        <v>1</v>
      </c>
      <c r="B2" s="32"/>
      <c r="C2" s="32"/>
    </row>
    <row r="3" spans="1:29" ht="23.25" x14ac:dyDescent="0.35">
      <c r="A3" s="34" t="s">
        <v>2</v>
      </c>
      <c r="B3" s="32"/>
      <c r="C3" s="32"/>
      <c r="I3" s="35" t="s">
        <v>3</v>
      </c>
      <c r="J3" s="32"/>
      <c r="K3" s="32"/>
      <c r="L3" s="32"/>
      <c r="M3" s="1">
        <v>7</v>
      </c>
    </row>
    <row r="4" spans="1:29" ht="8.1" customHeight="1" x14ac:dyDescent="0.25">
      <c r="A4" s="36" t="s">
        <v>4</v>
      </c>
      <c r="B4" s="32"/>
      <c r="C4" s="32"/>
      <c r="D4" s="32"/>
      <c r="E4" s="32"/>
      <c r="F4" s="32"/>
      <c r="G4" s="32"/>
      <c r="H4" s="32"/>
      <c r="I4" s="32"/>
      <c r="J4" s="32"/>
      <c r="K4" s="32"/>
      <c r="L4" s="32"/>
    </row>
    <row r="5" spans="1:29" ht="15.75" x14ac:dyDescent="0.25">
      <c r="A5" s="3" t="s">
        <v>5</v>
      </c>
      <c r="B5" s="3" t="s">
        <v>6</v>
      </c>
      <c r="C5" s="3" t="s">
        <v>7</v>
      </c>
      <c r="D5" s="3" t="s">
        <v>8</v>
      </c>
      <c r="E5" s="3" t="s">
        <v>9</v>
      </c>
      <c r="F5" s="3" t="s">
        <v>10</v>
      </c>
      <c r="G5" s="3" t="s">
        <v>11</v>
      </c>
      <c r="H5" s="3" t="s">
        <v>12</v>
      </c>
      <c r="I5" s="3" t="s">
        <v>13</v>
      </c>
      <c r="J5" s="3" t="s">
        <v>14</v>
      </c>
      <c r="K5" s="3" t="s">
        <v>15</v>
      </c>
      <c r="L5" s="2" t="s">
        <v>4</v>
      </c>
      <c r="M5" s="3" t="str">
        <f>IF(M3&gt;=1,"Box 1 quantity","")</f>
        <v>Box 1 quantity</v>
      </c>
      <c r="N5" s="3" t="str">
        <f>IF(M3&gt;=2,"Box 2 quantity","")</f>
        <v>Box 2 quantity</v>
      </c>
      <c r="O5" s="3" t="str">
        <f>IF(M3&gt;=3,"Box 3 quantity","")</f>
        <v>Box 3 quantity</v>
      </c>
      <c r="P5" s="3" t="str">
        <f>IF(M3&gt;=4,"Box 4 quantity","")</f>
        <v>Box 4 quantity</v>
      </c>
      <c r="Q5" s="3" t="str">
        <f>IF(M3&gt;=5,"Box 5 quantity","")</f>
        <v>Box 5 quantity</v>
      </c>
      <c r="R5" s="3" t="str">
        <f>IF(M3&gt;=6,"Box 6 quantity","")</f>
        <v>Box 6 quantity</v>
      </c>
      <c r="S5" s="3" t="str">
        <f>IF(M3&gt;=7,"Box 7 quantity","")</f>
        <v>Box 7 quantity</v>
      </c>
      <c r="T5" s="3" t="str">
        <f>IF(M3&gt;=8,"Box 8 quantity","")</f>
        <v/>
      </c>
      <c r="U5" s="3" t="str">
        <f>IF(M3&gt;=9,"Box 9 quantity","")</f>
        <v/>
      </c>
      <c r="V5" s="3" t="str">
        <f>IF(M3&gt;=10,"Box 10 quantity","")</f>
        <v/>
      </c>
      <c r="W5" s="3" t="str">
        <f>IF(M3&gt;=11,"Box 11 quantity","")</f>
        <v/>
      </c>
      <c r="X5" s="3" t="str">
        <f>IF(M3&gt;=12,"Box 12 quantity","")</f>
        <v/>
      </c>
      <c r="Y5" s="3" t="str">
        <f>IF(M3&gt;=13,"Box 13 quantity","")</f>
        <v/>
      </c>
      <c r="Z5" s="3" t="str">
        <f>IF(M3&gt;=14,"Box 14 quantity","")</f>
        <v/>
      </c>
      <c r="AA5" s="3" t="str">
        <f>IF(M3&gt;=15,"Box 15 quantity","")</f>
        <v/>
      </c>
      <c r="AB5" s="3" t="str">
        <f>IF(M3&gt;=16,"Box 16 quantity","")</f>
        <v/>
      </c>
      <c r="AC5" s="3" t="str">
        <f>IF(M3&gt;=17,"Box 17 quantity","")</f>
        <v/>
      </c>
    </row>
    <row r="6" spans="1:29" x14ac:dyDescent="0.25">
      <c r="A6" t="s">
        <v>16</v>
      </c>
      <c r="B6" t="s">
        <v>17</v>
      </c>
      <c r="C6" t="s">
        <v>18</v>
      </c>
      <c r="D6" t="s">
        <v>19</v>
      </c>
      <c r="E6" t="s">
        <v>20</v>
      </c>
      <c r="F6" t="s">
        <v>21</v>
      </c>
      <c r="G6" t="s">
        <v>22</v>
      </c>
      <c r="H6" t="s">
        <v>4</v>
      </c>
      <c r="I6" t="s">
        <v>23</v>
      </c>
      <c r="J6">
        <v>3</v>
      </c>
      <c r="K6">
        <f>SUM(M6:INDEX(M6:XFD6,1,M3))</f>
        <v>3</v>
      </c>
      <c r="L6" s="2" t="s">
        <v>4</v>
      </c>
      <c r="P6" s="4">
        <v>3</v>
      </c>
    </row>
    <row r="7" spans="1:29" x14ac:dyDescent="0.25">
      <c r="A7" t="s">
        <v>24</v>
      </c>
      <c r="B7" t="s">
        <v>25</v>
      </c>
      <c r="C7" t="s">
        <v>26</v>
      </c>
      <c r="D7" t="s">
        <v>27</v>
      </c>
      <c r="E7" t="s">
        <v>28</v>
      </c>
      <c r="F7" t="s">
        <v>21</v>
      </c>
      <c r="G7" t="s">
        <v>22</v>
      </c>
      <c r="H7" t="s">
        <v>4</v>
      </c>
      <c r="I7" t="s">
        <v>23</v>
      </c>
      <c r="J7">
        <v>3</v>
      </c>
      <c r="K7">
        <f>SUM(M7:INDEX(M7:XFD7,1,M3))</f>
        <v>3</v>
      </c>
      <c r="L7" s="2" t="s">
        <v>4</v>
      </c>
      <c r="Q7" s="4">
        <v>3</v>
      </c>
    </row>
    <row r="8" spans="1:29" x14ac:dyDescent="0.25">
      <c r="A8" t="s">
        <v>29</v>
      </c>
      <c r="B8" t="s">
        <v>30</v>
      </c>
      <c r="C8" t="s">
        <v>31</v>
      </c>
      <c r="D8" t="s">
        <v>32</v>
      </c>
      <c r="E8" t="s">
        <v>33</v>
      </c>
      <c r="F8" t="s">
        <v>21</v>
      </c>
      <c r="G8" t="s">
        <v>22</v>
      </c>
      <c r="H8" t="s">
        <v>4</v>
      </c>
      <c r="I8" t="s">
        <v>23</v>
      </c>
      <c r="J8">
        <v>12</v>
      </c>
      <c r="K8">
        <f>SUM(M8:INDEX(M8:XFD8,1,M3))</f>
        <v>12</v>
      </c>
      <c r="L8" s="2" t="s">
        <v>4</v>
      </c>
      <c r="M8" s="4">
        <v>6</v>
      </c>
      <c r="N8" s="4">
        <v>6</v>
      </c>
    </row>
    <row r="9" spans="1:29" x14ac:dyDescent="0.25">
      <c r="A9" t="s">
        <v>34</v>
      </c>
      <c r="B9" t="s">
        <v>35</v>
      </c>
      <c r="C9" t="s">
        <v>36</v>
      </c>
      <c r="D9" t="s">
        <v>37</v>
      </c>
      <c r="E9" t="s">
        <v>38</v>
      </c>
      <c r="F9" t="s">
        <v>21</v>
      </c>
      <c r="G9" t="s">
        <v>39</v>
      </c>
      <c r="H9" t="s">
        <v>23</v>
      </c>
      <c r="I9" t="s">
        <v>23</v>
      </c>
      <c r="J9">
        <v>10</v>
      </c>
      <c r="K9">
        <f>SUM(M9:INDEX(M9:XFD9,1,M3))</f>
        <v>10</v>
      </c>
      <c r="L9" s="2" t="s">
        <v>4</v>
      </c>
      <c r="M9" s="4">
        <v>4</v>
      </c>
      <c r="N9" s="4">
        <v>3</v>
      </c>
      <c r="O9" s="4">
        <v>3</v>
      </c>
    </row>
    <row r="10" spans="1:29" x14ac:dyDescent="0.25">
      <c r="A10" t="s">
        <v>40</v>
      </c>
      <c r="B10" t="s">
        <v>41</v>
      </c>
      <c r="C10" t="s">
        <v>42</v>
      </c>
      <c r="D10" t="s">
        <v>43</v>
      </c>
      <c r="E10" t="s">
        <v>44</v>
      </c>
      <c r="F10" t="s">
        <v>21</v>
      </c>
      <c r="G10" t="s">
        <v>39</v>
      </c>
      <c r="H10" t="s">
        <v>23</v>
      </c>
      <c r="I10" t="s">
        <v>23</v>
      </c>
      <c r="J10">
        <v>18</v>
      </c>
      <c r="K10">
        <f>SUM(M10:INDEX(M10:XFD10,1,M3))</f>
        <v>18</v>
      </c>
      <c r="L10" s="2" t="s">
        <v>4</v>
      </c>
      <c r="P10" s="4">
        <v>9</v>
      </c>
      <c r="Q10" s="4">
        <v>9</v>
      </c>
    </row>
    <row r="11" spans="1:29" x14ac:dyDescent="0.25">
      <c r="A11" t="s">
        <v>45</v>
      </c>
      <c r="B11" t="s">
        <v>46</v>
      </c>
      <c r="C11" t="s">
        <v>47</v>
      </c>
      <c r="D11" t="s">
        <v>48</v>
      </c>
      <c r="E11" t="s">
        <v>49</v>
      </c>
      <c r="F11" t="s">
        <v>21</v>
      </c>
      <c r="G11" t="s">
        <v>39</v>
      </c>
      <c r="H11" t="s">
        <v>23</v>
      </c>
      <c r="I11" t="s">
        <v>23</v>
      </c>
      <c r="J11">
        <v>18</v>
      </c>
      <c r="K11">
        <f>SUM(M11:INDEX(M11:XFD11,1,M3))</f>
        <v>18</v>
      </c>
      <c r="L11" s="2" t="s">
        <v>4</v>
      </c>
      <c r="R11" s="4">
        <v>9</v>
      </c>
      <c r="S11" s="4">
        <v>9</v>
      </c>
    </row>
    <row r="12" spans="1:29" x14ac:dyDescent="0.25">
      <c r="A12" t="s">
        <v>50</v>
      </c>
      <c r="B12" t="s">
        <v>51</v>
      </c>
      <c r="C12" t="s">
        <v>52</v>
      </c>
      <c r="D12" t="s">
        <v>53</v>
      </c>
      <c r="E12" t="s">
        <v>54</v>
      </c>
      <c r="F12" t="s">
        <v>21</v>
      </c>
      <c r="G12" t="s">
        <v>39</v>
      </c>
      <c r="H12" t="s">
        <v>23</v>
      </c>
      <c r="I12" t="s">
        <v>23</v>
      </c>
      <c r="J12">
        <v>6</v>
      </c>
      <c r="K12">
        <f>SUM(M12:INDEX(M12:XFD12,1,M3))</f>
        <v>6</v>
      </c>
      <c r="L12" s="2" t="s">
        <v>4</v>
      </c>
      <c r="M12" s="4">
        <v>6</v>
      </c>
    </row>
    <row r="13" spans="1:29" x14ac:dyDescent="0.25">
      <c r="A13" t="s">
        <v>55</v>
      </c>
      <c r="B13" t="s">
        <v>56</v>
      </c>
      <c r="C13" t="s">
        <v>57</v>
      </c>
      <c r="D13" t="s">
        <v>58</v>
      </c>
      <c r="E13" t="s">
        <v>59</v>
      </c>
      <c r="F13" t="s">
        <v>21</v>
      </c>
      <c r="G13" t="s">
        <v>39</v>
      </c>
      <c r="H13" t="s">
        <v>23</v>
      </c>
      <c r="I13" t="s">
        <v>23</v>
      </c>
      <c r="J13">
        <v>12</v>
      </c>
      <c r="K13">
        <f>SUM(M13:INDEX(M13:XFD13,1,M3))</f>
        <v>12</v>
      </c>
      <c r="L13" s="2" t="s">
        <v>4</v>
      </c>
      <c r="R13" s="4">
        <v>6</v>
      </c>
      <c r="S13" s="4">
        <v>6</v>
      </c>
    </row>
    <row r="14" spans="1:29" x14ac:dyDescent="0.25">
      <c r="A14" t="s">
        <v>60</v>
      </c>
      <c r="B14" t="s">
        <v>61</v>
      </c>
      <c r="C14" t="s">
        <v>62</v>
      </c>
      <c r="D14" t="s">
        <v>63</v>
      </c>
      <c r="E14" t="s">
        <v>64</v>
      </c>
      <c r="F14" t="s">
        <v>21</v>
      </c>
      <c r="G14" t="s">
        <v>39</v>
      </c>
      <c r="H14" t="s">
        <v>23</v>
      </c>
      <c r="I14" t="s">
        <v>23</v>
      </c>
      <c r="J14">
        <v>12</v>
      </c>
      <c r="K14">
        <f>SUM(M14:INDEX(M14:XFD14,1,M3))</f>
        <v>12</v>
      </c>
      <c r="L14" s="2" t="s">
        <v>4</v>
      </c>
      <c r="Q14" s="4">
        <v>2</v>
      </c>
      <c r="R14" s="4">
        <v>6</v>
      </c>
      <c r="S14" s="4">
        <v>4</v>
      </c>
    </row>
    <row r="15" spans="1:29" x14ac:dyDescent="0.25">
      <c r="A15" t="s">
        <v>65</v>
      </c>
      <c r="B15" t="s">
        <v>66</v>
      </c>
      <c r="C15" t="s">
        <v>67</v>
      </c>
      <c r="D15" t="s">
        <v>68</v>
      </c>
      <c r="E15" t="s">
        <v>69</v>
      </c>
      <c r="F15" t="s">
        <v>21</v>
      </c>
      <c r="G15" t="s">
        <v>39</v>
      </c>
      <c r="H15" t="s">
        <v>23</v>
      </c>
      <c r="I15" t="s">
        <v>23</v>
      </c>
      <c r="J15">
        <v>12</v>
      </c>
      <c r="K15">
        <f>SUM(M15:INDEX(M15:XFD15,1,M3))</f>
        <v>12</v>
      </c>
      <c r="L15" s="2" t="s">
        <v>4</v>
      </c>
      <c r="N15" s="4">
        <v>6</v>
      </c>
      <c r="O15" s="4">
        <v>4</v>
      </c>
      <c r="Q15" s="4">
        <v>2</v>
      </c>
    </row>
    <row r="16" spans="1:29" x14ac:dyDescent="0.25">
      <c r="A16" t="s">
        <v>70</v>
      </c>
      <c r="B16" t="s">
        <v>71</v>
      </c>
      <c r="C16" t="s">
        <v>72</v>
      </c>
      <c r="D16" t="s">
        <v>73</v>
      </c>
      <c r="E16" t="s">
        <v>74</v>
      </c>
      <c r="F16" t="s">
        <v>21</v>
      </c>
      <c r="G16" t="s">
        <v>39</v>
      </c>
      <c r="H16" t="s">
        <v>23</v>
      </c>
      <c r="I16" t="s">
        <v>23</v>
      </c>
      <c r="J16">
        <v>12</v>
      </c>
      <c r="K16">
        <f>SUM(M16:INDEX(M16:XFD16,1,M3))</f>
        <v>12</v>
      </c>
      <c r="L16" s="2" t="s">
        <v>4</v>
      </c>
      <c r="N16" s="4">
        <v>2</v>
      </c>
      <c r="O16" s="4">
        <v>4</v>
      </c>
      <c r="R16" s="4">
        <v>3</v>
      </c>
      <c r="S16" s="4">
        <v>3</v>
      </c>
    </row>
    <row r="17" spans="1:29" x14ac:dyDescent="0.25">
      <c r="A17" t="s">
        <v>75</v>
      </c>
      <c r="B17" t="s">
        <v>76</v>
      </c>
      <c r="C17" t="s">
        <v>77</v>
      </c>
      <c r="D17" t="s">
        <v>78</v>
      </c>
      <c r="E17" t="s">
        <v>79</v>
      </c>
      <c r="F17" t="s">
        <v>21</v>
      </c>
      <c r="G17" t="s">
        <v>39</v>
      </c>
      <c r="H17" t="s">
        <v>23</v>
      </c>
      <c r="I17" t="s">
        <v>23</v>
      </c>
      <c r="J17">
        <v>18</v>
      </c>
      <c r="K17">
        <f>SUM(M17:INDEX(M17:XFD17,1,M3))</f>
        <v>18</v>
      </c>
      <c r="L17" s="2" t="s">
        <v>4</v>
      </c>
      <c r="M17" s="4">
        <v>6</v>
      </c>
      <c r="N17" s="4">
        <v>6</v>
      </c>
      <c r="O17" s="4">
        <v>6</v>
      </c>
    </row>
    <row r="18" spans="1:29" x14ac:dyDescent="0.25">
      <c r="A18" t="s">
        <v>80</v>
      </c>
      <c r="B18" t="s">
        <v>81</v>
      </c>
      <c r="C18" t="s">
        <v>82</v>
      </c>
      <c r="D18" t="s">
        <v>83</v>
      </c>
      <c r="E18" t="s">
        <v>84</v>
      </c>
      <c r="F18" t="s">
        <v>21</v>
      </c>
      <c r="G18" t="s">
        <v>39</v>
      </c>
      <c r="H18" t="s">
        <v>23</v>
      </c>
      <c r="I18" t="s">
        <v>23</v>
      </c>
      <c r="J18">
        <v>3</v>
      </c>
      <c r="K18">
        <f>SUM(M18:INDEX(M18:XFD18,1,M3))</f>
        <v>3</v>
      </c>
      <c r="L18" s="2" t="s">
        <v>4</v>
      </c>
      <c r="P18" s="4">
        <v>3</v>
      </c>
    </row>
    <row r="19" spans="1:29" x14ac:dyDescent="0.25">
      <c r="A19" t="s">
        <v>85</v>
      </c>
      <c r="B19" t="s">
        <v>86</v>
      </c>
      <c r="C19" t="s">
        <v>87</v>
      </c>
      <c r="D19" t="s">
        <v>88</v>
      </c>
      <c r="E19" t="s">
        <v>89</v>
      </c>
      <c r="F19" t="s">
        <v>21</v>
      </c>
      <c r="G19" t="s">
        <v>39</v>
      </c>
      <c r="H19" t="s">
        <v>23</v>
      </c>
      <c r="I19" t="s">
        <v>23</v>
      </c>
      <c r="J19">
        <v>4</v>
      </c>
      <c r="K19">
        <f>SUM(M19:INDEX(M19:XFD19,1,M3))</f>
        <v>4</v>
      </c>
      <c r="L19" s="2" t="s">
        <v>4</v>
      </c>
      <c r="Q19" s="4">
        <v>4</v>
      </c>
    </row>
    <row r="20" spans="1:29" ht="8.1" customHeight="1" x14ac:dyDescent="0.25">
      <c r="A20" s="36" t="s">
        <v>4</v>
      </c>
      <c r="B20" s="32"/>
      <c r="C20" s="32"/>
      <c r="D20" s="32"/>
      <c r="E20" s="32"/>
      <c r="F20" s="32"/>
      <c r="G20" s="32"/>
      <c r="H20" s="32"/>
      <c r="I20" s="32"/>
      <c r="J20" s="32"/>
      <c r="K20" s="32"/>
      <c r="L20" s="32"/>
      <c r="M20" s="38"/>
      <c r="N20" s="38"/>
      <c r="O20" s="38"/>
      <c r="P20" s="38"/>
      <c r="Q20" s="38"/>
      <c r="R20" s="38"/>
      <c r="S20" s="38"/>
      <c r="T20" s="38"/>
      <c r="U20" s="38"/>
      <c r="V20" s="38"/>
      <c r="W20" s="38"/>
      <c r="X20" s="38"/>
      <c r="Y20" s="38"/>
      <c r="Z20" s="38"/>
      <c r="AA20" s="38"/>
      <c r="AB20" s="38"/>
      <c r="AC20" s="38"/>
    </row>
    <row r="21" spans="1:29" ht="15.75" x14ac:dyDescent="0.25">
      <c r="A21" s="39" t="s">
        <v>90</v>
      </c>
      <c r="B21" s="32"/>
      <c r="C21" s="32"/>
      <c r="D21" s="32"/>
      <c r="E21" s="32"/>
      <c r="F21" s="32"/>
      <c r="G21" s="32"/>
      <c r="H21" s="32"/>
      <c r="I21" s="32"/>
      <c r="J21" s="32"/>
      <c r="K21" s="32"/>
      <c r="L21" s="32"/>
      <c r="M21" s="5" t="str">
        <f>IF(M3&gt;=1,"P1 - B1","")</f>
        <v>P1 - B1</v>
      </c>
      <c r="N21" s="6" t="str">
        <f>IF(M3&gt;=2,"P1 - B2","")</f>
        <v>P1 - B2</v>
      </c>
      <c r="O21" s="7" t="str">
        <f>IF(M3&gt;=3,"P1 - B3","")</f>
        <v>P1 - B3</v>
      </c>
      <c r="P21" s="8" t="str">
        <f>IF(M3&gt;=4,"P1 - B4","")</f>
        <v>P1 - B4</v>
      </c>
      <c r="Q21" s="9" t="str">
        <f>IF(M3&gt;=5,"P1 - B5","")</f>
        <v>P1 - B5</v>
      </c>
      <c r="R21" s="10" t="str">
        <f>IF(M3&gt;=6,"P1 - B6","")</f>
        <v>P1 - B6</v>
      </c>
      <c r="S21" s="11" t="str">
        <f>IF(M3&gt;=7,"P1 - B7","")</f>
        <v>P1 - B7</v>
      </c>
      <c r="T21" s="12" t="str">
        <f>IF(M3&gt;=8,"P1 - B8","")</f>
        <v/>
      </c>
      <c r="U21" s="13" t="str">
        <f>IF(M3&gt;=9,"P1 - B9","")</f>
        <v/>
      </c>
      <c r="V21" s="14" t="str">
        <f>IF(M3&gt;=10,"P1 - B10","")</f>
        <v/>
      </c>
      <c r="W21" s="15" t="str">
        <f>IF(M3&gt;=11,"P1 - B11","")</f>
        <v/>
      </c>
      <c r="X21" s="16" t="str">
        <f>IF(M3&gt;=12,"P1 - B12","")</f>
        <v/>
      </c>
      <c r="Y21" s="17" t="str">
        <f>IF(M3&gt;=13,"P1 - B13","")</f>
        <v/>
      </c>
      <c r="Z21" s="18" t="str">
        <f>IF(M3&gt;=14,"P1 - B14","")</f>
        <v/>
      </c>
      <c r="AA21" s="19" t="str">
        <f>IF(M3&gt;=15,"P1 - B15","")</f>
        <v/>
      </c>
      <c r="AB21" s="20" t="str">
        <f>IF(M3&gt;=16,"P1 - B16","")</f>
        <v/>
      </c>
      <c r="AC21" s="21" t="str">
        <f>IF(M3&gt;=17,"P1 - B17","")</f>
        <v/>
      </c>
    </row>
    <row r="22" spans="1:29" ht="15.75" x14ac:dyDescent="0.25">
      <c r="A22" s="40" t="s">
        <v>91</v>
      </c>
      <c r="B22" s="32"/>
      <c r="C22" s="32"/>
      <c r="D22" s="32"/>
      <c r="E22" s="32"/>
      <c r="F22" s="32"/>
      <c r="G22" s="32"/>
      <c r="H22" s="32"/>
      <c r="I22" s="32"/>
      <c r="J22" s="32"/>
      <c r="K22" s="32"/>
      <c r="L22" s="32"/>
      <c r="M22" s="4">
        <v>38</v>
      </c>
      <c r="N22" s="4">
        <v>38</v>
      </c>
      <c r="O22" s="4">
        <v>33</v>
      </c>
      <c r="P22" s="4">
        <v>37</v>
      </c>
      <c r="Q22" s="4">
        <v>39</v>
      </c>
      <c r="R22" s="4">
        <v>32</v>
      </c>
      <c r="S22" s="4">
        <v>29</v>
      </c>
    </row>
    <row r="23" spans="1:29" ht="15.75" x14ac:dyDescent="0.25">
      <c r="A23" s="41" t="s">
        <v>92</v>
      </c>
      <c r="B23" s="32"/>
      <c r="C23" s="32"/>
      <c r="D23" s="32"/>
      <c r="E23" s="32"/>
      <c r="F23" s="32"/>
      <c r="G23" s="32"/>
      <c r="H23" s="32"/>
      <c r="I23" s="32"/>
      <c r="J23" s="32"/>
      <c r="K23" s="32"/>
      <c r="L23" s="32"/>
      <c r="M23" s="4">
        <v>13</v>
      </c>
      <c r="N23" s="4">
        <v>13</v>
      </c>
      <c r="O23" s="4">
        <v>13</v>
      </c>
      <c r="P23" s="4">
        <v>13</v>
      </c>
      <c r="Q23" s="4">
        <v>13</v>
      </c>
      <c r="R23" s="4">
        <v>13</v>
      </c>
      <c r="S23" s="4">
        <v>13</v>
      </c>
    </row>
    <row r="24" spans="1:29" ht="15.75" x14ac:dyDescent="0.25">
      <c r="A24" s="42" t="s">
        <v>93</v>
      </c>
      <c r="B24" s="32"/>
      <c r="C24" s="32"/>
      <c r="D24" s="32"/>
      <c r="E24" s="32"/>
      <c r="F24" s="32"/>
      <c r="G24" s="32"/>
      <c r="H24" s="32"/>
      <c r="I24" s="32"/>
      <c r="J24" s="32"/>
      <c r="K24" s="32"/>
      <c r="L24" s="32"/>
      <c r="M24" s="4">
        <v>16</v>
      </c>
      <c r="N24" s="4">
        <v>16</v>
      </c>
      <c r="O24" s="4">
        <v>16</v>
      </c>
      <c r="P24" s="4">
        <v>16</v>
      </c>
      <c r="Q24" s="4">
        <v>16</v>
      </c>
      <c r="R24" s="4">
        <v>16</v>
      </c>
      <c r="S24" s="4">
        <v>16</v>
      </c>
    </row>
    <row r="25" spans="1:29" ht="15.75" x14ac:dyDescent="0.25">
      <c r="A25" s="37" t="s">
        <v>94</v>
      </c>
      <c r="B25" s="32"/>
      <c r="C25" s="32"/>
      <c r="D25" s="32"/>
      <c r="E25" s="32"/>
      <c r="F25" s="32"/>
      <c r="G25" s="32"/>
      <c r="H25" s="32"/>
      <c r="I25" s="32"/>
      <c r="J25" s="32"/>
      <c r="K25" s="32"/>
      <c r="L25" s="32"/>
      <c r="M25" s="4">
        <v>13</v>
      </c>
      <c r="N25" s="4">
        <v>13</v>
      </c>
      <c r="O25" s="4">
        <v>13</v>
      </c>
      <c r="P25" s="4">
        <v>13</v>
      </c>
      <c r="Q25" s="4">
        <v>13</v>
      </c>
      <c r="R25" s="4">
        <v>13</v>
      </c>
      <c r="S25" s="4">
        <v>13</v>
      </c>
    </row>
    <row r="26" spans="1:29" ht="8.1" customHeight="1" x14ac:dyDescent="0.25">
      <c r="A26" s="36" t="s">
        <v>4</v>
      </c>
      <c r="B26" s="32"/>
      <c r="C26" s="32"/>
      <c r="D26" s="32"/>
      <c r="E26" s="32"/>
      <c r="F26" s="32"/>
      <c r="G26" s="32"/>
      <c r="H26" s="32"/>
      <c r="I26" s="32"/>
      <c r="J26" s="32"/>
      <c r="K26" s="32"/>
      <c r="L26" s="32"/>
      <c r="M26" s="38"/>
      <c r="N26" s="38"/>
      <c r="O26" s="38"/>
      <c r="P26" s="38"/>
      <c r="Q26" s="38"/>
      <c r="R26" s="38"/>
      <c r="S26" s="38"/>
      <c r="T26" s="38"/>
      <c r="U26" s="38"/>
      <c r="V26" s="38"/>
      <c r="W26" s="38"/>
      <c r="X26" s="38"/>
      <c r="Y26" s="38"/>
      <c r="Z26" s="38"/>
      <c r="AA26" s="38"/>
      <c r="AB26" s="38"/>
      <c r="AC26" s="38"/>
    </row>
  </sheetData>
  <sheetProtection password="DFB5" sheet="1" objects="1" scenarios="1" formatCells="0" formatColumns="0" formatRows="0"/>
  <mergeCells count="12">
    <mergeCell ref="A25:L25"/>
    <mergeCell ref="A26:AC26"/>
    <mergeCell ref="A20:AC20"/>
    <mergeCell ref="A21:L21"/>
    <mergeCell ref="A22:L22"/>
    <mergeCell ref="A23:L23"/>
    <mergeCell ref="A24:L24"/>
    <mergeCell ref="A1:L1"/>
    <mergeCell ref="A2:C2"/>
    <mergeCell ref="A3:C3"/>
    <mergeCell ref="I3:L3"/>
    <mergeCell ref="A4:L4"/>
  </mergeCells>
  <conditionalFormatting sqref="K6:K19">
    <cfRule type="expression" dxfId="0" priority="1">
      <formula>OR((J6 &lt;&gt; K6), (INT(J6) &lt;&gt; J6))</formula>
    </cfRule>
  </conditionalFormatting>
  <dataValidations count="3">
    <dataValidation type="whole" allowBlank="1" showErrorMessage="1" errorTitle="Validation error" error="Enter a whole number between 1 and 17" sqref="M3" xr:uid="{00000000-0002-0000-0000-000000000000}">
      <formula1>1</formula1>
      <formula2>17</formula2>
    </dataValidation>
    <dataValidation type="whole" operator="greaterThanOrEqual" allowBlank="1" showErrorMessage="1" errorTitle="Validation error" error="Enter a whole number greater than or equal to 0" sqref="M6:M20 N6:N20 O6:O20 P6:P20 Q6:Q20 R6:R20 S6:S20 T6:T20 U6:U20 V6:V20 W6:W20 X6:X20 Y6:Y20 Z6:Z20 AA6:AA20 AB6:AB20 AC6:AC20" xr:uid="{00000000-0002-0000-0000-000001000000}">
      <formula1>0</formula1>
    </dataValidation>
    <dataValidation type="decimal" operator="greaterThan" allowBlank="1" showErrorMessage="1" errorTitle="Validation error" error="Enter a number greater than 0.0" sqref="M22:M25 N22:N25 O22:O25 P22:P25 Q22:Q25 R22:R25 S22:S25 T22:T25 U22:U25 V22:V25 W22:W25 X22:X25 Y22:Y25 Z22:Z25 AA22:AA25 AB22:AB25 AC22:AC25" xr:uid="{00000000-0002-0000-0000-000002000000}">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heetViews>
  <sheetFormatPr defaultRowHeight="15" x14ac:dyDescent="0.25"/>
  <cols>
    <col min="1" max="1" width="120" customWidth="1"/>
  </cols>
  <sheetData>
    <row r="1" spans="1:1" ht="26.25" x14ac:dyDescent="0.4">
      <c r="A1" s="22" t="s">
        <v>95</v>
      </c>
    </row>
    <row r="2" spans="1:1" ht="18.75" x14ac:dyDescent="0.3">
      <c r="A2" s="23" t="s">
        <v>96</v>
      </c>
    </row>
    <row r="3" spans="1:1" ht="103.5" x14ac:dyDescent="0.3">
      <c r="A3" s="24" t="s">
        <v>97</v>
      </c>
    </row>
    <row r="4" spans="1:1" ht="18.75" x14ac:dyDescent="0.3">
      <c r="A4" s="25" t="s">
        <v>98</v>
      </c>
    </row>
    <row r="5" spans="1:1" ht="51.75" x14ac:dyDescent="0.3">
      <c r="A5" s="26" t="s">
        <v>99</v>
      </c>
    </row>
    <row r="6" spans="1:1" ht="18.75" x14ac:dyDescent="0.3">
      <c r="A6" s="27" t="s">
        <v>100</v>
      </c>
    </row>
    <row r="7" spans="1:1" ht="17.25" x14ac:dyDescent="0.3">
      <c r="A7" s="28" t="s">
        <v>101</v>
      </c>
    </row>
    <row r="8" spans="1:1" ht="18.75" x14ac:dyDescent="0.3">
      <c r="A8" s="29" t="s">
        <v>102</v>
      </c>
    </row>
    <row r="9" spans="1:1" ht="17.25" x14ac:dyDescent="0.3">
      <c r="A9" s="30" t="s">
        <v>103</v>
      </c>
    </row>
  </sheetData>
  <sheetProtection password="DFB5"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heetViews>
  <sheetFormatPr defaultRowHeight="15" x14ac:dyDescent="0.25"/>
  <sheetData>
    <row r="1" spans="1:2" x14ac:dyDescent="0.25">
      <c r="A1" t="s">
        <v>104</v>
      </c>
      <c r="B1" t="s">
        <v>105</v>
      </c>
    </row>
    <row r="2" spans="1:2" x14ac:dyDescent="0.25">
      <c r="A2" t="s">
        <v>106</v>
      </c>
      <c r="B2" t="s">
        <v>107</v>
      </c>
    </row>
    <row r="3" spans="1:2" x14ac:dyDescent="0.25">
      <c r="A3" t="s">
        <v>108</v>
      </c>
      <c r="B3" t="s">
        <v>109</v>
      </c>
    </row>
    <row r="4" spans="1:2" x14ac:dyDescent="0.25">
      <c r="A4" t="s">
        <v>110</v>
      </c>
      <c r="B4" t="s">
        <v>111</v>
      </c>
    </row>
  </sheetData>
  <sheetProtection password="DFB5"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Box packing information</vt:lpstr>
      <vt:lpstr>Instructions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James Wharton</cp:lastModifiedBy>
  <dcterms:created xsi:type="dcterms:W3CDTF">2024-02-04T00:29:15Z</dcterms:created>
  <dcterms:modified xsi:type="dcterms:W3CDTF">2024-03-08T23:17:43Z</dcterms:modified>
</cp:coreProperties>
</file>