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341\201820\WK06\"/>
    </mc:Choice>
  </mc:AlternateContent>
  <bookViews>
    <workbookView xWindow="0" yWindow="0" windowWidth="19200" windowHeight="719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7" l="1"/>
  <c r="P13" i="7"/>
  <c r="P14" i="7"/>
  <c r="P15" i="7"/>
  <c r="P19" i="7" s="1"/>
  <c r="P16" i="7"/>
  <c r="P11" i="7"/>
  <c r="N11" i="7"/>
  <c r="I18" i="7"/>
  <c r="E18" i="7"/>
  <c r="I17" i="7"/>
  <c r="E17" i="7"/>
  <c r="L19" i="7"/>
  <c r="L12" i="7"/>
  <c r="L13" i="7"/>
  <c r="L14" i="7"/>
  <c r="L15" i="7"/>
  <c r="L16" i="7"/>
  <c r="L11" i="7"/>
  <c r="I12" i="7"/>
  <c r="I13" i="7"/>
  <c r="I14" i="7"/>
  <c r="I15" i="7"/>
  <c r="I16" i="7"/>
  <c r="I11" i="7"/>
  <c r="E12" i="7"/>
  <c r="E13" i="7"/>
  <c r="E14" i="7"/>
  <c r="E15" i="7"/>
  <c r="E16" i="7"/>
  <c r="E11" i="7"/>
  <c r="I18" i="6"/>
  <c r="H19" i="6"/>
  <c r="H18" i="6"/>
  <c r="H12" i="6"/>
  <c r="H13" i="6"/>
  <c r="H14" i="6"/>
  <c r="H15" i="6"/>
  <c r="H16" i="6"/>
  <c r="H11" i="6"/>
  <c r="P21" i="5"/>
  <c r="P20" i="5"/>
  <c r="P14" i="5"/>
  <c r="P15" i="5"/>
  <c r="P16" i="5"/>
  <c r="P17" i="5"/>
  <c r="P18" i="5"/>
  <c r="P13" i="5"/>
  <c r="K20" i="5"/>
  <c r="I20" i="5"/>
  <c r="K13" i="5"/>
  <c r="I13" i="5"/>
  <c r="B19" i="5"/>
  <c r="I15" i="5" s="1"/>
  <c r="B16" i="5"/>
  <c r="B15" i="5"/>
  <c r="N20" i="5" l="1"/>
  <c r="I14" i="5"/>
  <c r="I17" i="5"/>
  <c r="I16" i="5"/>
  <c r="I18" i="5"/>
  <c r="K16" i="4"/>
  <c r="K15" i="4"/>
  <c r="K14" i="4"/>
  <c r="I17" i="4"/>
  <c r="F19" i="4"/>
  <c r="F18" i="4"/>
  <c r="F17" i="4"/>
  <c r="F16" i="4"/>
  <c r="J12" i="3"/>
  <c r="I12" i="3"/>
  <c r="J10" i="3"/>
  <c r="I10" i="3"/>
  <c r="Q11" i="2"/>
  <c r="Q12" i="2"/>
  <c r="Q13" i="2"/>
  <c r="Q14" i="2"/>
  <c r="Q10" i="2"/>
  <c r="I10" i="2"/>
  <c r="D9" i="2"/>
  <c r="F10" i="1"/>
  <c r="F9" i="1"/>
  <c r="C48" i="1"/>
</calcChain>
</file>

<file path=xl/sharedStrings.xml><?xml version="1.0" encoding="utf-8"?>
<sst xmlns="http://schemas.openxmlformats.org/spreadsheetml/2006/main" count="50" uniqueCount="43">
  <si>
    <t>i_year</t>
  </si>
  <si>
    <t>&lt;-- IRR</t>
  </si>
  <si>
    <t>&lt;-- RATE</t>
  </si>
  <si>
    <t>at t=4</t>
  </si>
  <si>
    <t>owes</t>
  </si>
  <si>
    <t>pay back in 5</t>
  </si>
  <si>
    <t>i=</t>
  </si>
  <si>
    <t>A= (pmt)</t>
  </si>
  <si>
    <r>
      <t>•</t>
    </r>
    <r>
      <rPr>
        <sz val="32"/>
        <color rgb="FF000000"/>
        <rFont val="Georgia"/>
        <family val="1"/>
      </rPr>
      <t>Pay $100, receive $150 in a year</t>
    </r>
  </si>
  <si>
    <r>
      <t>•</t>
    </r>
    <r>
      <rPr>
        <sz val="32"/>
        <color rgb="FF000000"/>
        <rFont val="Georgia"/>
        <family val="1"/>
      </rPr>
      <t>Pay $1000, receive $1300 in a year</t>
    </r>
  </si>
  <si>
    <t>Total</t>
  </si>
  <si>
    <t>I</t>
  </si>
  <si>
    <t>II</t>
  </si>
  <si>
    <t>IRR</t>
  </si>
  <si>
    <t>left w</t>
  </si>
  <si>
    <t>First BUYER</t>
  </si>
  <si>
    <t>i_sa</t>
  </si>
  <si>
    <t>i_NOMINAL</t>
  </si>
  <si>
    <t>i_EFFECTIVE</t>
  </si>
  <si>
    <t>2nd Buyer</t>
  </si>
  <si>
    <t>i_nom</t>
  </si>
  <si>
    <t>i_eff</t>
  </si>
  <si>
    <t>Op 1</t>
  </si>
  <si>
    <t>down payment</t>
  </si>
  <si>
    <t>immdiately</t>
  </si>
  <si>
    <t>rest</t>
  </si>
  <si>
    <t>n</t>
  </si>
  <si>
    <t>i</t>
  </si>
  <si>
    <t>Annual pmt</t>
  </si>
  <si>
    <t>Price</t>
  </si>
  <si>
    <t>OPT 1</t>
  </si>
  <si>
    <t>OPT 2</t>
  </si>
  <si>
    <t>WORTH</t>
  </si>
  <si>
    <t>"i"</t>
  </si>
  <si>
    <t>diff</t>
  </si>
  <si>
    <t>ICF</t>
  </si>
  <si>
    <t>months</t>
  </si>
  <si>
    <t>Lease CO</t>
  </si>
  <si>
    <t>Sale CO</t>
  </si>
  <si>
    <t>MARR</t>
  </si>
  <si>
    <t>NPV</t>
  </si>
  <si>
    <t>Alt 3</t>
  </si>
  <si>
    <t>ICF_SC &amp;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</si>
</sst>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2"/>
      <color theme="1"/>
      <name val="Arial"/>
      <family val="2"/>
    </font>
    <font>
      <sz val="32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8" fontId="0" fillId="0" borderId="0" xfId="0" applyNumberFormat="1"/>
    <xf numFmtId="0" fontId="2" fillId="0" borderId="0" xfId="0" applyFont="1" applyAlignment="1">
      <alignment horizontal="left" vertical="center" indent="3" readingOrder="1"/>
    </xf>
    <xf numFmtId="10" fontId="0" fillId="0" borderId="0" xfId="1" applyNumberFormat="1" applyFont="1"/>
    <xf numFmtId="44" fontId="0" fillId="0" borderId="0" xfId="2" applyFont="1"/>
    <xf numFmtId="44" fontId="0" fillId="0" borderId="0" xfId="0" applyNumberFormat="1"/>
    <xf numFmtId="9" fontId="0" fillId="0" borderId="0" xfId="1" applyFont="1"/>
    <xf numFmtId="0" fontId="0" fillId="2" borderId="0" xfId="0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481013</xdr:colOff>
      <xdr:row>5</xdr:row>
      <xdr:rowOff>128588</xdr:rowOff>
    </xdr:to>
    <xdr:sp macro="" textlink="">
      <xdr:nvSpPr>
        <xdr:cNvPr id="2" name="Rectangle 1"/>
        <xdr:cNvSpPr>
          <a:spLocks noGrp="1" noChangeArrowheads="1"/>
        </xdr:cNvSpPr>
      </xdr:nvSpPr>
      <xdr:spPr>
        <a:xfrm>
          <a:off x="0" y="0"/>
          <a:ext cx="8405813" cy="104933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rtlCol="0">
          <a:normAutofit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32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eaLnBrk="1" hangingPunct="1">
            <a:lnSpc>
              <a:spcPct val="80000"/>
            </a:lnSpc>
            <a:buFontTx/>
            <a:buNone/>
          </a:pPr>
          <a:r>
            <a:rPr lang="en-US" sz="2400"/>
            <a:t>An engineer invests $5000 at the end of every year for 40 year career. If the engineer wants $1 million in savings at retirement, what interest must the investment earn?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457200</xdr:colOff>
      <xdr:row>5</xdr:row>
      <xdr:rowOff>165100</xdr:rowOff>
    </xdr:to>
    <xdr:sp macro="" textlink="">
      <xdr:nvSpPr>
        <xdr:cNvPr id="2" name="Rectangle 1"/>
        <xdr:cNvSpPr>
          <a:spLocks noGrp="1" noChangeArrowheads="1"/>
        </xdr:cNvSpPr>
      </xdr:nvSpPr>
      <xdr:spPr>
        <a:xfrm>
          <a:off x="0" y="0"/>
          <a:ext cx="8382000" cy="10858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rtlCol="0">
          <a:normAutofit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32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eaLnBrk="1" hangingPunct="1">
            <a:lnSpc>
              <a:spcPct val="80000"/>
            </a:lnSpc>
            <a:buFontTx/>
            <a:buNone/>
          </a:pPr>
          <a:r>
            <a:rPr lang="en-US" sz="2000"/>
            <a:t>Maria borrowed a student loan of $9000 each year for 4 years. </a:t>
          </a:r>
          <a:r>
            <a:rPr lang="en-US" sz="2000">
              <a:solidFill>
                <a:srgbClr val="C00000"/>
              </a:solidFill>
            </a:rPr>
            <a:t>No interest is charged until graduation</a:t>
          </a:r>
          <a:r>
            <a:rPr lang="en-US" sz="2000"/>
            <a:t>, then the interest rate is 5%.  If Maria makes 5 equal annual payments, what is each payment?  What is the internal rate of return for Maria’s loan? </a:t>
          </a:r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408674</xdr:colOff>
      <xdr:row>20</xdr:row>
      <xdr:rowOff>91902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393950"/>
          <a:ext cx="7209524" cy="13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517525</xdr:colOff>
      <xdr:row>10</xdr:row>
      <xdr:rowOff>61913</xdr:rowOff>
    </xdr:to>
    <xdr:sp macro="" textlink="">
      <xdr:nvSpPr>
        <xdr:cNvPr id="2" name="Rectangle 1"/>
        <xdr:cNvSpPr>
          <a:spLocks noGrp="1" noChangeArrowheads="1"/>
        </xdr:cNvSpPr>
      </xdr:nvSpPr>
      <xdr:spPr>
        <a:xfrm>
          <a:off x="0" y="0"/>
          <a:ext cx="8442325" cy="190341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rtlCol="0">
          <a:normAutofit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32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eaLnBrk="1" hangingPunct="1">
            <a:lnSpc>
              <a:spcPct val="80000"/>
            </a:lnSpc>
            <a:buFontTx/>
            <a:buNone/>
          </a:pPr>
          <a:r>
            <a:rPr lang="en-US" sz="2400"/>
            <a:t>A new corporate bond was initially sold to an investor for $1000.  The issuing corporation promised to pay the bondholder $40 interest every 6 months, and to repay the $1000 face value at the end of 10 years.  After 1 year, the bond was sold by the original buyer for $950.  (a) What rate of return did the original buyer receive on this investment?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554038</xdr:colOff>
      <xdr:row>8</xdr:row>
      <xdr:rowOff>176213</xdr:rowOff>
    </xdr:to>
    <xdr:sp macro="" textlink="">
      <xdr:nvSpPr>
        <xdr:cNvPr id="2" name="Rectangle 1"/>
        <xdr:cNvSpPr>
          <a:spLocks noGrp="1" noChangeArrowheads="1"/>
        </xdr:cNvSpPr>
      </xdr:nvSpPr>
      <xdr:spPr>
        <a:xfrm>
          <a:off x="0" y="0"/>
          <a:ext cx="8478838" cy="1649413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="horz" wrap="square" lIns="91440" tIns="45720" rIns="91440" bIns="45720" rtlCol="0">
          <a:normAutofit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32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233363" indent="-233363" eaLnBrk="1" hangingPunct="1">
            <a:lnSpc>
              <a:spcPct val="80000"/>
            </a:lnSpc>
            <a:spcBef>
              <a:spcPct val="5000"/>
            </a:spcBef>
            <a:buFontTx/>
            <a:buNone/>
          </a:pPr>
          <a:r>
            <a:rPr lang="en-US" sz="2400">
              <a:solidFill>
                <a:srgbClr val="FF0000"/>
              </a:solidFill>
            </a:rPr>
            <a:t>Two options </a:t>
          </a:r>
          <a:r>
            <a:rPr lang="en-US" sz="2400"/>
            <a:t>to acquire a property priced at $300,000: </a:t>
          </a:r>
        </a:p>
        <a:p>
          <a:pPr marL="233363" indent="-233363" eaLnBrk="1" hangingPunct="1">
            <a:lnSpc>
              <a:spcPct val="80000"/>
            </a:lnSpc>
            <a:spcBef>
              <a:spcPct val="5000"/>
            </a:spcBef>
          </a:pPr>
          <a:r>
            <a:rPr lang="en-US" sz="2400"/>
            <a:t>Finance through the seller with 20% down and the balance due in 5 annual payments at 12%</a:t>
          </a:r>
        </a:p>
        <a:p>
          <a:pPr marL="233363" indent="-233363" eaLnBrk="1" hangingPunct="1">
            <a:lnSpc>
              <a:spcPct val="80000"/>
            </a:lnSpc>
            <a:spcBef>
              <a:spcPct val="5000"/>
            </a:spcBef>
          </a:pPr>
          <a:r>
            <a:rPr lang="en-US" sz="2400"/>
            <a:t>Pay cash with 10% discount</a:t>
          </a:r>
        </a:p>
        <a:p>
          <a:pPr marL="233363" indent="-233363" eaLnBrk="1" hangingPunct="1">
            <a:lnSpc>
              <a:spcPct val="80000"/>
            </a:lnSpc>
            <a:spcBef>
              <a:spcPct val="5000"/>
            </a:spcBef>
            <a:buFontTx/>
            <a:buNone/>
          </a:pPr>
          <a:r>
            <a:rPr lang="en-US" sz="2400"/>
            <a:t>What is the IRR for the loan offered by the seller?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493713</xdr:colOff>
      <xdr:row>7</xdr:row>
      <xdr:rowOff>73025</xdr:rowOff>
    </xdr:to>
    <xdr:sp macro="" textlink="">
      <xdr:nvSpPr>
        <xdr:cNvPr id="2" name="Rectangle 1"/>
        <xdr:cNvSpPr>
          <a:spLocks noGrp="1" noChangeArrowheads="1"/>
        </xdr:cNvSpPr>
      </xdr:nvSpPr>
      <xdr:spPr>
        <a:xfrm>
          <a:off x="0" y="0"/>
          <a:ext cx="8418513" cy="13620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="horz" wrap="square" lIns="91440" tIns="45720" rIns="91440" bIns="45720" rtlCol="0">
          <a:normAutofit lnSpcReduction="10000"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32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233363" indent="-233363" eaLnBrk="1" hangingPunct="1">
            <a:lnSpc>
              <a:spcPct val="90000"/>
            </a:lnSpc>
            <a:spcBef>
              <a:spcPct val="5000"/>
            </a:spcBef>
            <a:buFontTx/>
            <a:buNone/>
          </a:pPr>
          <a:r>
            <a:rPr lang="en-US" sz="240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</a:rPr>
            <a:t>Two options </a:t>
          </a:r>
          <a:r>
            <a:rPr lang="en-US" sz="2200"/>
            <a:t>to buy parking permit: </a:t>
          </a:r>
        </a:p>
        <a:p>
          <a:pPr marL="233363" indent="-233363" eaLnBrk="1" hangingPunct="1">
            <a:lnSpc>
              <a:spcPct val="90000"/>
            </a:lnSpc>
            <a:spcBef>
              <a:spcPct val="5000"/>
            </a:spcBef>
          </a:pPr>
          <a:r>
            <a:rPr lang="en-US" sz="2200"/>
            <a:t>Buy annual parking permit on August 15</a:t>
          </a:r>
          <a:r>
            <a:rPr lang="en-US" sz="2200" baseline="30000"/>
            <a:t>th</a:t>
          </a:r>
          <a:r>
            <a:rPr lang="en-US" sz="2200"/>
            <a:t> at $180; or</a:t>
          </a:r>
        </a:p>
        <a:p>
          <a:pPr marL="233363" indent="-233363" eaLnBrk="1" hangingPunct="1">
            <a:lnSpc>
              <a:spcPct val="90000"/>
            </a:lnSpc>
            <a:spcBef>
              <a:spcPct val="5000"/>
            </a:spcBef>
          </a:pPr>
          <a:r>
            <a:rPr lang="en-US" sz="2200"/>
            <a:t>Buy semester permits on August and January 15</a:t>
          </a:r>
          <a:r>
            <a:rPr lang="en-US" sz="2200" baseline="30000"/>
            <a:t>th</a:t>
          </a:r>
          <a:r>
            <a:rPr lang="en-US" sz="2200"/>
            <a:t> at $130 each</a:t>
          </a:r>
        </a:p>
        <a:p>
          <a:pPr marL="233363" indent="-233363" eaLnBrk="1" hangingPunct="1">
            <a:lnSpc>
              <a:spcPct val="90000"/>
            </a:lnSpc>
            <a:spcBef>
              <a:spcPct val="5000"/>
            </a:spcBef>
            <a:buFontTx/>
            <a:buNone/>
          </a:pPr>
          <a:r>
            <a:rPr lang="en-US" sz="2200"/>
            <a:t>What is the IRR for buying the annual permit?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82550</xdr:colOff>
      <xdr:row>7</xdr:row>
      <xdr:rowOff>130175</xdr:rowOff>
    </xdr:to>
    <xdr:sp macro="" textlink="">
      <xdr:nvSpPr>
        <xdr:cNvPr id="2" name="Rectangle 1"/>
        <xdr:cNvSpPr>
          <a:spLocks noGrp="1" noChangeArrowheads="1"/>
        </xdr:cNvSpPr>
      </xdr:nvSpPr>
      <xdr:spPr>
        <a:xfrm>
          <a:off x="0" y="0"/>
          <a:ext cx="8616950" cy="14192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rtlCol="0">
          <a:normAutofit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32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eaLnBrk="1" hangingPunct="1">
            <a:lnSpc>
              <a:spcPct val="80000"/>
            </a:lnSpc>
            <a:buFontTx/>
            <a:buNone/>
            <a:tabLst>
              <a:tab pos="346075" algn="l"/>
            </a:tabLst>
          </a:pPr>
          <a:r>
            <a:rPr lang="en-US" sz="2400"/>
            <a:t>An equipment can save $1200/year, has no salvage value at the end of 5 years useful life. Two suppliers:</a:t>
          </a:r>
        </a:p>
        <a:p>
          <a:pPr marL="0" indent="0" eaLnBrk="1" hangingPunct="1">
            <a:lnSpc>
              <a:spcPct val="80000"/>
            </a:lnSpc>
            <a:tabLst>
              <a:tab pos="346075" algn="l"/>
            </a:tabLst>
          </a:pPr>
          <a:r>
            <a:rPr lang="en-US" sz="2400"/>
            <a:t>	LeaseCo:  3 beginning-of-year payment of $1000 each</a:t>
          </a:r>
        </a:p>
        <a:p>
          <a:pPr marL="0" indent="0" eaLnBrk="1" hangingPunct="1">
            <a:lnSpc>
              <a:spcPct val="80000"/>
            </a:lnSpc>
            <a:tabLst>
              <a:tab pos="346075" algn="l"/>
            </a:tabLst>
          </a:pPr>
          <a:r>
            <a:rPr lang="en-US" sz="2400"/>
            <a:t>	SaleCo:     1 payment of $2783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48"/>
  <sheetViews>
    <sheetView workbookViewId="0">
      <pane ySplit="12" topLeftCell="A46" activePane="bottomLeft" state="frozen"/>
      <selection pane="bottomLeft" activeCell="F10" sqref="F10"/>
    </sheetView>
  </sheetViews>
  <sheetFormatPr defaultRowHeight="14.5" x14ac:dyDescent="0.35"/>
  <sheetData>
    <row r="8" spans="2:7" x14ac:dyDescent="0.35">
      <c r="B8">
        <v>0</v>
      </c>
      <c r="C8">
        <v>0</v>
      </c>
    </row>
    <row r="9" spans="2:7" x14ac:dyDescent="0.35">
      <c r="B9">
        <v>1</v>
      </c>
      <c r="C9">
        <v>-5000</v>
      </c>
      <c r="E9" t="s">
        <v>0</v>
      </c>
      <c r="F9" s="2">
        <f>IRR(C8:C48)</f>
        <v>7.0070848855077195E-2</v>
      </c>
      <c r="G9" t="s">
        <v>1</v>
      </c>
    </row>
    <row r="10" spans="2:7" x14ac:dyDescent="0.35">
      <c r="B10">
        <v>2</v>
      </c>
      <c r="C10">
        <v>-5000</v>
      </c>
      <c r="F10" s="2">
        <f>RATE(B48,C9,C8,1000000)</f>
        <v>7.0070848855077944E-2</v>
      </c>
      <c r="G10" t="s">
        <v>2</v>
      </c>
    </row>
    <row r="11" spans="2:7" x14ac:dyDescent="0.35">
      <c r="B11">
        <v>3</v>
      </c>
      <c r="C11">
        <v>-5000</v>
      </c>
    </row>
    <row r="12" spans="2:7" x14ac:dyDescent="0.35">
      <c r="B12">
        <v>4</v>
      </c>
      <c r="C12">
        <v>-5000</v>
      </c>
    </row>
    <row r="13" spans="2:7" x14ac:dyDescent="0.35">
      <c r="B13">
        <v>5</v>
      </c>
      <c r="C13">
        <v>-5000</v>
      </c>
    </row>
    <row r="14" spans="2:7" x14ac:dyDescent="0.35">
      <c r="B14">
        <v>6</v>
      </c>
      <c r="C14">
        <v>-5000</v>
      </c>
    </row>
    <row r="15" spans="2:7" x14ac:dyDescent="0.35">
      <c r="B15">
        <v>7</v>
      </c>
      <c r="C15">
        <v>-5000</v>
      </c>
    </row>
    <row r="16" spans="2:7" x14ac:dyDescent="0.35">
      <c r="B16">
        <v>8</v>
      </c>
      <c r="C16">
        <v>-5000</v>
      </c>
    </row>
    <row r="17" spans="2:3" x14ac:dyDescent="0.35">
      <c r="B17">
        <v>9</v>
      </c>
      <c r="C17">
        <v>-5000</v>
      </c>
    </row>
    <row r="18" spans="2:3" x14ac:dyDescent="0.35">
      <c r="B18">
        <v>10</v>
      </c>
      <c r="C18">
        <v>-5000</v>
      </c>
    </row>
    <row r="19" spans="2:3" x14ac:dyDescent="0.35">
      <c r="B19">
        <v>11</v>
      </c>
      <c r="C19">
        <v>-5000</v>
      </c>
    </row>
    <row r="20" spans="2:3" x14ac:dyDescent="0.35">
      <c r="B20">
        <v>12</v>
      </c>
      <c r="C20">
        <v>-5000</v>
      </c>
    </row>
    <row r="21" spans="2:3" x14ac:dyDescent="0.35">
      <c r="B21">
        <v>13</v>
      </c>
      <c r="C21">
        <v>-5000</v>
      </c>
    </row>
    <row r="22" spans="2:3" x14ac:dyDescent="0.35">
      <c r="B22">
        <v>14</v>
      </c>
      <c r="C22">
        <v>-5000</v>
      </c>
    </row>
    <row r="23" spans="2:3" x14ac:dyDescent="0.35">
      <c r="B23">
        <v>15</v>
      </c>
      <c r="C23">
        <v>-5000</v>
      </c>
    </row>
    <row r="24" spans="2:3" x14ac:dyDescent="0.35">
      <c r="B24">
        <v>16</v>
      </c>
      <c r="C24">
        <v>-5000</v>
      </c>
    </row>
    <row r="25" spans="2:3" x14ac:dyDescent="0.35">
      <c r="B25">
        <v>17</v>
      </c>
      <c r="C25">
        <v>-5000</v>
      </c>
    </row>
    <row r="26" spans="2:3" x14ac:dyDescent="0.35">
      <c r="B26">
        <v>18</v>
      </c>
      <c r="C26">
        <v>-5000</v>
      </c>
    </row>
    <row r="27" spans="2:3" x14ac:dyDescent="0.35">
      <c r="B27">
        <v>19</v>
      </c>
      <c r="C27">
        <v>-5000</v>
      </c>
    </row>
    <row r="28" spans="2:3" x14ac:dyDescent="0.35">
      <c r="B28">
        <v>20</v>
      </c>
      <c r="C28">
        <v>-5000</v>
      </c>
    </row>
    <row r="29" spans="2:3" x14ac:dyDescent="0.35">
      <c r="B29">
        <v>21</v>
      </c>
      <c r="C29">
        <v>-5000</v>
      </c>
    </row>
    <row r="30" spans="2:3" x14ac:dyDescent="0.35">
      <c r="B30">
        <v>22</v>
      </c>
      <c r="C30">
        <v>-5000</v>
      </c>
    </row>
    <row r="31" spans="2:3" x14ac:dyDescent="0.35">
      <c r="B31">
        <v>23</v>
      </c>
      <c r="C31">
        <v>-5000</v>
      </c>
    </row>
    <row r="32" spans="2:3" x14ac:dyDescent="0.35">
      <c r="B32">
        <v>24</v>
      </c>
      <c r="C32">
        <v>-5000</v>
      </c>
    </row>
    <row r="33" spans="2:3" x14ac:dyDescent="0.35">
      <c r="B33">
        <v>25</v>
      </c>
      <c r="C33">
        <v>-5000</v>
      </c>
    </row>
    <row r="34" spans="2:3" x14ac:dyDescent="0.35">
      <c r="B34">
        <v>26</v>
      </c>
      <c r="C34">
        <v>-5000</v>
      </c>
    </row>
    <row r="35" spans="2:3" x14ac:dyDescent="0.35">
      <c r="B35">
        <v>27</v>
      </c>
      <c r="C35">
        <v>-5000</v>
      </c>
    </row>
    <row r="36" spans="2:3" x14ac:dyDescent="0.35">
      <c r="B36">
        <v>28</v>
      </c>
      <c r="C36">
        <v>-5000</v>
      </c>
    </row>
    <row r="37" spans="2:3" x14ac:dyDescent="0.35">
      <c r="B37">
        <v>29</v>
      </c>
      <c r="C37">
        <v>-5000</v>
      </c>
    </row>
    <row r="38" spans="2:3" x14ac:dyDescent="0.35">
      <c r="B38">
        <v>30</v>
      </c>
      <c r="C38">
        <v>-5000</v>
      </c>
    </row>
    <row r="39" spans="2:3" x14ac:dyDescent="0.35">
      <c r="B39">
        <v>31</v>
      </c>
      <c r="C39">
        <v>-5000</v>
      </c>
    </row>
    <row r="40" spans="2:3" x14ac:dyDescent="0.35">
      <c r="B40">
        <v>32</v>
      </c>
      <c r="C40">
        <v>-5000</v>
      </c>
    </row>
    <row r="41" spans="2:3" x14ac:dyDescent="0.35">
      <c r="B41">
        <v>33</v>
      </c>
      <c r="C41">
        <v>-5000</v>
      </c>
    </row>
    <row r="42" spans="2:3" x14ac:dyDescent="0.35">
      <c r="B42">
        <v>34</v>
      </c>
      <c r="C42">
        <v>-5000</v>
      </c>
    </row>
    <row r="43" spans="2:3" x14ac:dyDescent="0.35">
      <c r="B43">
        <v>35</v>
      </c>
      <c r="C43">
        <v>-5000</v>
      </c>
    </row>
    <row r="44" spans="2:3" x14ac:dyDescent="0.35">
      <c r="B44">
        <v>36</v>
      </c>
      <c r="C44">
        <v>-5000</v>
      </c>
    </row>
    <row r="45" spans="2:3" x14ac:dyDescent="0.35">
      <c r="B45">
        <v>37</v>
      </c>
      <c r="C45">
        <v>-5000</v>
      </c>
    </row>
    <row r="46" spans="2:3" x14ac:dyDescent="0.35">
      <c r="B46">
        <v>38</v>
      </c>
      <c r="C46">
        <v>-5000</v>
      </c>
    </row>
    <row r="47" spans="2:3" x14ac:dyDescent="0.35">
      <c r="B47">
        <v>39</v>
      </c>
      <c r="C47">
        <v>-5000</v>
      </c>
    </row>
    <row r="48" spans="2:3" x14ac:dyDescent="0.35">
      <c r="B48">
        <v>40</v>
      </c>
      <c r="C48">
        <f>1000000-5000</f>
        <v>995000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14"/>
  <sheetViews>
    <sheetView workbookViewId="0">
      <selection activeCell="P5" sqref="P5:Q14"/>
    </sheetView>
  </sheetViews>
  <sheetFormatPr defaultRowHeight="14.5" x14ac:dyDescent="0.35"/>
  <cols>
    <col min="9" max="9" width="10.08984375" bestFit="1" customWidth="1"/>
    <col min="17" max="17" width="10.08984375" bestFit="1" customWidth="1"/>
  </cols>
  <sheetData>
    <row r="5" spans="3:17" x14ac:dyDescent="0.35">
      <c r="P5">
        <v>0</v>
      </c>
      <c r="Q5">
        <v>9000</v>
      </c>
    </row>
    <row r="6" spans="3:17" x14ac:dyDescent="0.35">
      <c r="P6">
        <v>1</v>
      </c>
      <c r="Q6">
        <v>9000</v>
      </c>
    </row>
    <row r="7" spans="3:17" x14ac:dyDescent="0.35">
      <c r="P7">
        <v>2</v>
      </c>
      <c r="Q7">
        <v>9000</v>
      </c>
    </row>
    <row r="8" spans="3:17" x14ac:dyDescent="0.35">
      <c r="D8" t="s">
        <v>4</v>
      </c>
      <c r="P8">
        <v>3</v>
      </c>
      <c r="Q8">
        <v>9000</v>
      </c>
    </row>
    <row r="9" spans="3:17" x14ac:dyDescent="0.35">
      <c r="C9" t="s">
        <v>3</v>
      </c>
      <c r="D9">
        <f>9000*4</f>
        <v>36000</v>
      </c>
      <c r="F9" t="s">
        <v>5</v>
      </c>
      <c r="H9" t="s">
        <v>6</v>
      </c>
      <c r="I9" s="1">
        <v>0.05</v>
      </c>
      <c r="P9">
        <v>4</v>
      </c>
      <c r="Q9">
        <v>0</v>
      </c>
    </row>
    <row r="10" spans="3:17" x14ac:dyDescent="0.35">
      <c r="H10" t="s">
        <v>7</v>
      </c>
      <c r="I10" s="3">
        <f>PMT(I9,5,D9)</f>
        <v>-8315.0927326176516</v>
      </c>
      <c r="P10">
        <v>5</v>
      </c>
      <c r="Q10" s="3">
        <f>$I$10</f>
        <v>-8315.0927326176516</v>
      </c>
    </row>
    <row r="11" spans="3:17" x14ac:dyDescent="0.35">
      <c r="P11">
        <v>6</v>
      </c>
      <c r="Q11" s="3">
        <f t="shared" ref="Q11:Q14" si="0">$I$10</f>
        <v>-8315.0927326176516</v>
      </c>
    </row>
    <row r="12" spans="3:17" x14ac:dyDescent="0.35">
      <c r="P12">
        <v>7</v>
      </c>
      <c r="Q12" s="3">
        <f t="shared" si="0"/>
        <v>-8315.0927326176516</v>
      </c>
    </row>
    <row r="13" spans="3:17" x14ac:dyDescent="0.35">
      <c r="P13">
        <v>8</v>
      </c>
      <c r="Q13" s="3">
        <f t="shared" si="0"/>
        <v>-8315.0927326176516</v>
      </c>
    </row>
    <row r="14" spans="3:17" x14ac:dyDescent="0.35">
      <c r="P14">
        <v>9</v>
      </c>
      <c r="Q14" s="3">
        <f t="shared" si="0"/>
        <v>-8315.0927326176516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2" sqref="I12"/>
    </sheetView>
  </sheetViews>
  <sheetFormatPr defaultRowHeight="14.5" x14ac:dyDescent="0.35"/>
  <sheetData>
    <row r="1" spans="1:10" ht="39.5" x14ac:dyDescent="0.35">
      <c r="A1" s="4" t="s">
        <v>8</v>
      </c>
    </row>
    <row r="2" spans="1:10" ht="39.5" x14ac:dyDescent="0.35">
      <c r="A2" s="4" t="s">
        <v>9</v>
      </c>
    </row>
    <row r="5" spans="1:10" x14ac:dyDescent="0.35">
      <c r="H5" t="s">
        <v>10</v>
      </c>
      <c r="I5">
        <v>1000</v>
      </c>
    </row>
    <row r="6" spans="1:10" x14ac:dyDescent="0.35">
      <c r="I6" t="s">
        <v>11</v>
      </c>
      <c r="J6" t="s">
        <v>12</v>
      </c>
    </row>
    <row r="7" spans="1:10" x14ac:dyDescent="0.35">
      <c r="H7">
        <v>0</v>
      </c>
      <c r="I7">
        <v>-100</v>
      </c>
      <c r="J7">
        <v>-1000</v>
      </c>
    </row>
    <row r="8" spans="1:10" x14ac:dyDescent="0.35">
      <c r="H8">
        <v>1</v>
      </c>
      <c r="I8">
        <v>150</v>
      </c>
      <c r="J8">
        <v>1300</v>
      </c>
    </row>
    <row r="10" spans="1:10" x14ac:dyDescent="0.35">
      <c r="H10" t="s">
        <v>13</v>
      </c>
      <c r="I10" s="1">
        <f>IRR(I7:I8)</f>
        <v>0.5</v>
      </c>
      <c r="J10" s="1">
        <f>IRR(J7:J8)</f>
        <v>0.29999999999999982</v>
      </c>
    </row>
    <row r="12" spans="1:10" x14ac:dyDescent="0.35">
      <c r="H12" t="s">
        <v>14</v>
      </c>
      <c r="I12">
        <f>900+150</f>
        <v>1050</v>
      </c>
      <c r="J12">
        <f>J8</f>
        <v>1300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L19"/>
  <sheetViews>
    <sheetView workbookViewId="0">
      <selection activeCell="K14" sqref="K14"/>
    </sheetView>
  </sheetViews>
  <sheetFormatPr defaultRowHeight="14.5" x14ac:dyDescent="0.35"/>
  <sheetData>
    <row r="13" spans="3:12" x14ac:dyDescent="0.35">
      <c r="C13" t="s">
        <v>15</v>
      </c>
      <c r="K13" t="s">
        <v>19</v>
      </c>
    </row>
    <row r="14" spans="3:12" x14ac:dyDescent="0.35">
      <c r="E14">
        <v>0</v>
      </c>
      <c r="F14">
        <v>-1000</v>
      </c>
      <c r="K14" s="2">
        <f>RATE(9*2,F15,-950,1000)</f>
        <v>4.4081814445351364E-2</v>
      </c>
      <c r="L14" t="s">
        <v>16</v>
      </c>
    </row>
    <row r="15" spans="3:12" x14ac:dyDescent="0.35">
      <c r="E15">
        <v>1</v>
      </c>
      <c r="F15">
        <v>40</v>
      </c>
      <c r="K15" s="2">
        <f>K14*2</f>
        <v>8.8163628890702728E-2</v>
      </c>
      <c r="L15" t="s">
        <v>20</v>
      </c>
    </row>
    <row r="16" spans="3:12" x14ac:dyDescent="0.35">
      <c r="E16">
        <v>2</v>
      </c>
      <c r="F16">
        <f>40+950</f>
        <v>990</v>
      </c>
      <c r="K16" s="2">
        <f>(1+K14)^2-1</f>
        <v>9.0106835255497231E-2</v>
      </c>
      <c r="L16" t="s">
        <v>21</v>
      </c>
    </row>
    <row r="17" spans="6:9" x14ac:dyDescent="0.35">
      <c r="F17" s="2">
        <f>IRR(F14:F16)</f>
        <v>1.5188424369978248E-2</v>
      </c>
      <c r="G17" t="s">
        <v>16</v>
      </c>
      <c r="I17" s="2">
        <f>RATE(E16,F15,F14,950)</f>
        <v>1.5188424369978267E-2</v>
      </c>
    </row>
    <row r="18" spans="6:9" x14ac:dyDescent="0.35">
      <c r="F18" s="5">
        <f>F17*2</f>
        <v>3.0376848739956497E-2</v>
      </c>
      <c r="G18" t="s">
        <v>17</v>
      </c>
    </row>
    <row r="19" spans="6:9" x14ac:dyDescent="0.35">
      <c r="F19" s="5">
        <f>(1+F17)^2-1</f>
        <v>3.0607536974799121E-2</v>
      </c>
      <c r="G19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P23"/>
  <sheetViews>
    <sheetView topLeftCell="A4" workbookViewId="0">
      <selection activeCell="P21" sqref="P21"/>
    </sheetView>
  </sheetViews>
  <sheetFormatPr defaultRowHeight="14.5" x14ac:dyDescent="0.35"/>
  <cols>
    <col min="1" max="1" width="13.453125" bestFit="1" customWidth="1"/>
    <col min="2" max="2" width="11.08984375" bestFit="1" customWidth="1"/>
    <col min="9" max="9" width="12.7265625" bestFit="1" customWidth="1"/>
    <col min="11" max="11" width="12.7265625" bestFit="1" customWidth="1"/>
    <col min="14" max="14" width="11.7265625" bestFit="1" customWidth="1"/>
    <col min="16" max="16" width="12.7265625" bestFit="1" customWidth="1"/>
  </cols>
  <sheetData>
    <row r="11" spans="1:16" x14ac:dyDescent="0.35">
      <c r="I11" t="s">
        <v>30</v>
      </c>
      <c r="K11" t="s">
        <v>31</v>
      </c>
      <c r="P11" t="s">
        <v>35</v>
      </c>
    </row>
    <row r="12" spans="1:16" x14ac:dyDescent="0.35">
      <c r="B12" t="s">
        <v>22</v>
      </c>
    </row>
    <row r="13" spans="1:16" x14ac:dyDescent="0.35">
      <c r="A13" t="s">
        <v>29</v>
      </c>
      <c r="B13">
        <v>300000</v>
      </c>
      <c r="H13">
        <v>0</v>
      </c>
      <c r="I13" s="6">
        <f>-B15</f>
        <v>-60000</v>
      </c>
      <c r="K13" s="6">
        <f>0.9*-B13</f>
        <v>-270000</v>
      </c>
      <c r="P13" s="7">
        <f>K13-I13</f>
        <v>-210000</v>
      </c>
    </row>
    <row r="14" spans="1:16" x14ac:dyDescent="0.35">
      <c r="A14" t="s">
        <v>23</v>
      </c>
      <c r="B14" s="1">
        <v>0.2</v>
      </c>
      <c r="H14">
        <v>1</v>
      </c>
      <c r="I14" s="6">
        <f>$B$19</f>
        <v>-66578.335665851744</v>
      </c>
      <c r="K14">
        <v>0</v>
      </c>
      <c r="P14" s="7">
        <f t="shared" ref="P14:P18" si="0">K14-I14</f>
        <v>66578.335665851744</v>
      </c>
    </row>
    <row r="15" spans="1:16" x14ac:dyDescent="0.35">
      <c r="B15">
        <f>300000*B14</f>
        <v>60000</v>
      </c>
      <c r="C15" t="s">
        <v>24</v>
      </c>
      <c r="H15">
        <v>2</v>
      </c>
      <c r="I15" s="6">
        <f t="shared" ref="I15:I18" si="1">$B$19</f>
        <v>-66578.335665851744</v>
      </c>
      <c r="K15">
        <v>0</v>
      </c>
      <c r="P15" s="7">
        <f t="shared" si="0"/>
        <v>66578.335665851744</v>
      </c>
    </row>
    <row r="16" spans="1:16" x14ac:dyDescent="0.35">
      <c r="A16" t="s">
        <v>25</v>
      </c>
      <c r="B16">
        <f>0.8*300000</f>
        <v>240000</v>
      </c>
      <c r="H16">
        <v>3</v>
      </c>
      <c r="I16" s="6">
        <f t="shared" si="1"/>
        <v>-66578.335665851744</v>
      </c>
      <c r="K16">
        <v>0</v>
      </c>
      <c r="P16" s="7">
        <f t="shared" si="0"/>
        <v>66578.335665851744</v>
      </c>
    </row>
    <row r="17" spans="1:16" x14ac:dyDescent="0.35">
      <c r="A17" t="s">
        <v>26</v>
      </c>
      <c r="B17">
        <v>5</v>
      </c>
      <c r="H17">
        <v>4</v>
      </c>
      <c r="I17" s="6">
        <f t="shared" si="1"/>
        <v>-66578.335665851744</v>
      </c>
      <c r="K17">
        <v>0</v>
      </c>
      <c r="P17" s="7">
        <f t="shared" si="0"/>
        <v>66578.335665851744</v>
      </c>
    </row>
    <row r="18" spans="1:16" x14ac:dyDescent="0.35">
      <c r="A18" t="s">
        <v>27</v>
      </c>
      <c r="B18" s="1">
        <v>0.12</v>
      </c>
      <c r="H18">
        <v>5</v>
      </c>
      <c r="I18" s="6">
        <f t="shared" si="1"/>
        <v>-66578.335665851744</v>
      </c>
      <c r="K18">
        <v>0</v>
      </c>
      <c r="P18" s="7">
        <f t="shared" si="0"/>
        <v>66578.335665851744</v>
      </c>
    </row>
    <row r="19" spans="1:16" x14ac:dyDescent="0.35">
      <c r="A19" t="s">
        <v>28</v>
      </c>
      <c r="B19" s="3">
        <f>PMT(B18,B17,B16)</f>
        <v>-66578.335665851744</v>
      </c>
    </row>
    <row r="20" spans="1:16" x14ac:dyDescent="0.35">
      <c r="H20" t="s">
        <v>32</v>
      </c>
      <c r="I20" s="7">
        <f>NPV($I$23,I14:I18)+I13</f>
        <v>-269999.99900001532</v>
      </c>
      <c r="K20" s="7">
        <f>NPV($I$23,K14:K18)+K13</f>
        <v>-270000</v>
      </c>
      <c r="M20" t="s">
        <v>34</v>
      </c>
      <c r="N20" s="7">
        <f>I20-K20</f>
        <v>9.9998468067497015E-4</v>
      </c>
      <c r="P20" s="2">
        <f>IRR(P13:P18)</f>
        <v>0.17621398467607108</v>
      </c>
    </row>
    <row r="21" spans="1:16" x14ac:dyDescent="0.35">
      <c r="P21" s="2">
        <f>RATE(H18,P14,P13)</f>
        <v>0.17621398467607607</v>
      </c>
    </row>
    <row r="23" spans="1:16" x14ac:dyDescent="0.35">
      <c r="H23" t="s">
        <v>33</v>
      </c>
      <c r="I23" s="2">
        <v>0.17621398676672193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19"/>
  <sheetViews>
    <sheetView workbookViewId="0">
      <selection activeCell="K18" sqref="K18"/>
    </sheetView>
  </sheetViews>
  <sheetFormatPr defaultRowHeight="14.5" x14ac:dyDescent="0.35"/>
  <sheetData>
    <row r="10" spans="1:8" x14ac:dyDescent="0.35">
      <c r="C10" t="s">
        <v>30</v>
      </c>
      <c r="E10" t="s">
        <v>31</v>
      </c>
      <c r="H10" t="s">
        <v>35</v>
      </c>
    </row>
    <row r="11" spans="1:8" x14ac:dyDescent="0.35">
      <c r="B11">
        <v>0</v>
      </c>
      <c r="C11">
        <v>-180</v>
      </c>
      <c r="E11">
        <v>-130</v>
      </c>
      <c r="H11">
        <f>C11-E11</f>
        <v>-50</v>
      </c>
    </row>
    <row r="12" spans="1:8" x14ac:dyDescent="0.35">
      <c r="A12" t="s">
        <v>36</v>
      </c>
      <c r="B12">
        <v>1</v>
      </c>
      <c r="C12">
        <v>0</v>
      </c>
      <c r="E12">
        <v>0</v>
      </c>
      <c r="H12">
        <f t="shared" ref="H12:H16" si="0">C12-E12</f>
        <v>0</v>
      </c>
    </row>
    <row r="13" spans="1:8" x14ac:dyDescent="0.35">
      <c r="B13">
        <v>2</v>
      </c>
      <c r="C13">
        <v>0</v>
      </c>
      <c r="E13">
        <v>0</v>
      </c>
      <c r="H13">
        <f t="shared" si="0"/>
        <v>0</v>
      </c>
    </row>
    <row r="14" spans="1:8" x14ac:dyDescent="0.35">
      <c r="B14">
        <v>3</v>
      </c>
      <c r="C14">
        <v>0</v>
      </c>
      <c r="E14">
        <v>0</v>
      </c>
      <c r="H14">
        <f t="shared" si="0"/>
        <v>0</v>
      </c>
    </row>
    <row r="15" spans="1:8" x14ac:dyDescent="0.35">
      <c r="B15">
        <v>4</v>
      </c>
      <c r="C15">
        <v>0</v>
      </c>
      <c r="E15">
        <v>0</v>
      </c>
      <c r="H15">
        <f t="shared" si="0"/>
        <v>0</v>
      </c>
    </row>
    <row r="16" spans="1:8" x14ac:dyDescent="0.35">
      <c r="B16">
        <v>5</v>
      </c>
      <c r="C16">
        <v>0</v>
      </c>
      <c r="E16">
        <v>-130</v>
      </c>
      <c r="H16">
        <f t="shared" si="0"/>
        <v>130</v>
      </c>
    </row>
    <row r="18" spans="7:9" x14ac:dyDescent="0.35">
      <c r="H18" s="2">
        <f>IRR(H11:H16)</f>
        <v>0.21058327510759445</v>
      </c>
      <c r="I18" s="2">
        <f>RATE(B16,H12,H11,H16)</f>
        <v>0.21058327510759342</v>
      </c>
    </row>
    <row r="19" spans="7:9" x14ac:dyDescent="0.35">
      <c r="G19" t="s">
        <v>21</v>
      </c>
      <c r="H19" s="8">
        <f>(1+H18)^12-1</f>
        <v>8.9068602139587281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P19"/>
  <sheetViews>
    <sheetView tabSelected="1" workbookViewId="0">
      <selection activeCell="P19" sqref="P19"/>
    </sheetView>
  </sheetViews>
  <sheetFormatPr defaultRowHeight="14.5" x14ac:dyDescent="0.35"/>
  <cols>
    <col min="5" max="5" width="10.08984375" bestFit="1" customWidth="1"/>
    <col min="9" max="9" width="10.08984375" bestFit="1" customWidth="1"/>
  </cols>
  <sheetData>
    <row r="10" spans="2:16" x14ac:dyDescent="0.35">
      <c r="C10" t="s">
        <v>37</v>
      </c>
      <c r="G10" t="s">
        <v>38</v>
      </c>
      <c r="L10" t="s">
        <v>35</v>
      </c>
      <c r="N10" t="s">
        <v>41</v>
      </c>
      <c r="P10" t="s">
        <v>42</v>
      </c>
    </row>
    <row r="11" spans="2:16" x14ac:dyDescent="0.35">
      <c r="B11">
        <v>0</v>
      </c>
      <c r="C11">
        <v>-1000</v>
      </c>
      <c r="E11" s="9">
        <f>SUM(C11:D11)</f>
        <v>-1000</v>
      </c>
      <c r="G11">
        <v>-2783</v>
      </c>
      <c r="I11" s="9">
        <f>SUM(G11:H11)</f>
        <v>-2783</v>
      </c>
      <c r="L11">
        <f>I11-E11</f>
        <v>-1783</v>
      </c>
      <c r="N11">
        <f>-3000</f>
        <v>-3000</v>
      </c>
      <c r="P11">
        <f>N11-I11</f>
        <v>-217</v>
      </c>
    </row>
    <row r="12" spans="2:16" x14ac:dyDescent="0.35">
      <c r="B12">
        <v>1</v>
      </c>
      <c r="C12">
        <v>-1000</v>
      </c>
      <c r="D12">
        <v>1200</v>
      </c>
      <c r="E12" s="9">
        <f t="shared" ref="E12:E16" si="0">SUM(C12:D12)</f>
        <v>200</v>
      </c>
      <c r="H12">
        <v>1200</v>
      </c>
      <c r="I12" s="9">
        <f t="shared" ref="I12:I16" si="1">SUM(G12:H12)</f>
        <v>1200</v>
      </c>
      <c r="L12">
        <f t="shared" ref="L12:L16" si="2">I12-E12</f>
        <v>1000</v>
      </c>
      <c r="N12">
        <v>1200</v>
      </c>
      <c r="P12">
        <f t="shared" ref="P12:P16" si="3">N12-I12</f>
        <v>0</v>
      </c>
    </row>
    <row r="13" spans="2:16" x14ac:dyDescent="0.35">
      <c r="B13">
        <v>2</v>
      </c>
      <c r="C13">
        <v>-1000</v>
      </c>
      <c r="D13">
        <v>1200</v>
      </c>
      <c r="E13" s="9">
        <f t="shared" si="0"/>
        <v>200</v>
      </c>
      <c r="H13">
        <v>1200</v>
      </c>
      <c r="I13" s="9">
        <f t="shared" si="1"/>
        <v>1200</v>
      </c>
      <c r="L13">
        <f t="shared" si="2"/>
        <v>1000</v>
      </c>
      <c r="N13">
        <v>1200</v>
      </c>
      <c r="P13">
        <f t="shared" si="3"/>
        <v>0</v>
      </c>
    </row>
    <row r="14" spans="2:16" x14ac:dyDescent="0.35">
      <c r="B14">
        <v>3</v>
      </c>
      <c r="D14">
        <v>1200</v>
      </c>
      <c r="E14" s="9">
        <f t="shared" si="0"/>
        <v>1200</v>
      </c>
      <c r="H14">
        <v>1200</v>
      </c>
      <c r="I14" s="9">
        <f t="shared" si="1"/>
        <v>1200</v>
      </c>
      <c r="L14">
        <f t="shared" si="2"/>
        <v>0</v>
      </c>
      <c r="N14">
        <v>1200</v>
      </c>
      <c r="P14">
        <f t="shared" si="3"/>
        <v>0</v>
      </c>
    </row>
    <row r="15" spans="2:16" x14ac:dyDescent="0.35">
      <c r="B15">
        <v>4</v>
      </c>
      <c r="D15">
        <v>1200</v>
      </c>
      <c r="E15" s="9">
        <f t="shared" si="0"/>
        <v>1200</v>
      </c>
      <c r="H15">
        <v>1200</v>
      </c>
      <c r="I15" s="9">
        <f t="shared" si="1"/>
        <v>1200</v>
      </c>
      <c r="L15">
        <f t="shared" si="2"/>
        <v>0</v>
      </c>
      <c r="N15">
        <v>1500</v>
      </c>
      <c r="P15">
        <f t="shared" si="3"/>
        <v>300</v>
      </c>
    </row>
    <row r="16" spans="2:16" x14ac:dyDescent="0.35">
      <c r="B16">
        <v>5</v>
      </c>
      <c r="D16">
        <v>1200</v>
      </c>
      <c r="E16" s="9">
        <f t="shared" si="0"/>
        <v>1200</v>
      </c>
      <c r="H16">
        <v>1200</v>
      </c>
      <c r="I16" s="9">
        <f t="shared" si="1"/>
        <v>1200</v>
      </c>
      <c r="L16">
        <f t="shared" si="2"/>
        <v>0</v>
      </c>
      <c r="N16">
        <v>1200</v>
      </c>
      <c r="P16">
        <f t="shared" si="3"/>
        <v>0</v>
      </c>
    </row>
    <row r="17" spans="1:16" x14ac:dyDescent="0.35">
      <c r="B17" t="s">
        <v>40</v>
      </c>
      <c r="E17" s="6">
        <f>NPV($B$19,E12:E16)+E11</f>
        <v>2335.9615739179803</v>
      </c>
      <c r="I17" s="6">
        <f>NPV($B$19,I12:I16)+I11</f>
        <v>2412.3720047569832</v>
      </c>
    </row>
    <row r="18" spans="1:16" x14ac:dyDescent="0.35">
      <c r="D18" t="s">
        <v>13</v>
      </c>
      <c r="E18" s="1">
        <f>IRR(E11:E16)</f>
        <v>0.48718543578738549</v>
      </c>
      <c r="I18" s="1">
        <f>IRR(I11:I16)</f>
        <v>0.32600859401557103</v>
      </c>
    </row>
    <row r="19" spans="1:16" x14ac:dyDescent="0.35">
      <c r="A19" t="s">
        <v>39</v>
      </c>
      <c r="B19" s="1">
        <v>0.05</v>
      </c>
      <c r="L19" s="2">
        <f>IRR(L11:L16)</f>
        <v>8.0108294902414778E-2</v>
      </c>
      <c r="P19" s="2">
        <f>IRR(P11:P16)</f>
        <v>8.4339754184232785E-2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"modirrm"</dc:creator>
  <cp:lastModifiedBy>"modirrm"</cp:lastModifiedBy>
  <dcterms:created xsi:type="dcterms:W3CDTF">2018-03-09T13:46:07Z</dcterms:created>
  <dcterms:modified xsi:type="dcterms:W3CDTF">2018-03-12T13:29:20Z</dcterms:modified>
</cp:coreProperties>
</file>